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155" windowHeight="7125" activeTab="1"/>
  </bookViews>
  <sheets>
    <sheet name="1 priedas" sheetId="3" r:id="rId1"/>
    <sheet name="2 priedas" sheetId="1" r:id="rId2"/>
    <sheet name="3 priedas" sheetId="4" r:id="rId3"/>
    <sheet name="5 priedas" sheetId="5" r:id="rId4"/>
    <sheet name="6 priedas" sheetId="6" r:id="rId5"/>
  </sheets>
  <externalReferences>
    <externalReference r:id="rId6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" i="3" l="1"/>
  <c r="M50" i="3"/>
  <c r="K50" i="3"/>
  <c r="J50" i="3"/>
  <c r="I50" i="3"/>
  <c r="H50" i="3" s="1"/>
  <c r="D50" i="3"/>
  <c r="O48" i="3"/>
  <c r="H48" i="3"/>
  <c r="D48" i="3"/>
  <c r="L48" i="3" s="1"/>
  <c r="N47" i="3"/>
  <c r="M47" i="3"/>
  <c r="H47" i="3"/>
  <c r="H52" i="3" s="1"/>
  <c r="D47" i="3"/>
  <c r="D52" i="3" s="1"/>
  <c r="C47" i="3"/>
  <c r="N44" i="3"/>
  <c r="M44" i="3"/>
  <c r="K44" i="3"/>
  <c r="J44" i="3"/>
  <c r="H44" i="3" s="1"/>
  <c r="I44" i="3"/>
  <c r="G44" i="3"/>
  <c r="F44" i="3"/>
  <c r="E44" i="3"/>
  <c r="D44" i="3"/>
  <c r="L44" i="3" s="1"/>
  <c r="C44" i="3"/>
  <c r="O44" i="3" s="1"/>
  <c r="N43" i="3"/>
  <c r="M43" i="3"/>
  <c r="K43" i="3"/>
  <c r="J43" i="3"/>
  <c r="I43" i="3"/>
  <c r="H43" i="3" s="1"/>
  <c r="G43" i="3"/>
  <c r="F43" i="3"/>
  <c r="E43" i="3"/>
  <c r="D43" i="3" s="1"/>
  <c r="C43" i="3"/>
  <c r="N42" i="3"/>
  <c r="M42" i="3"/>
  <c r="K42" i="3"/>
  <c r="J42" i="3"/>
  <c r="I42" i="3"/>
  <c r="H42" i="3"/>
  <c r="G42" i="3"/>
  <c r="F42" i="3"/>
  <c r="E42" i="3"/>
  <c r="D42" i="3"/>
  <c r="L42" i="3" s="1"/>
  <c r="C42" i="3"/>
  <c r="O42" i="3" s="1"/>
  <c r="N41" i="3"/>
  <c r="M41" i="3"/>
  <c r="K41" i="3"/>
  <c r="J41" i="3"/>
  <c r="I41" i="3"/>
  <c r="H41" i="3" s="1"/>
  <c r="G41" i="3"/>
  <c r="F41" i="3"/>
  <c r="E41" i="3"/>
  <c r="D41" i="3" s="1"/>
  <c r="N40" i="3"/>
  <c r="M40" i="3"/>
  <c r="K40" i="3"/>
  <c r="J40" i="3"/>
  <c r="I40" i="3"/>
  <c r="H40" i="3" s="1"/>
  <c r="G40" i="3"/>
  <c r="F40" i="3"/>
  <c r="E40" i="3"/>
  <c r="D40" i="3" s="1"/>
  <c r="C40" i="3"/>
  <c r="N39" i="3"/>
  <c r="M39" i="3"/>
  <c r="K39" i="3"/>
  <c r="J39" i="3"/>
  <c r="H39" i="3" s="1"/>
  <c r="I39" i="3"/>
  <c r="G39" i="3"/>
  <c r="F39" i="3"/>
  <c r="E39" i="3"/>
  <c r="D39" i="3"/>
  <c r="C39" i="3"/>
  <c r="N38" i="3"/>
  <c r="M38" i="3"/>
  <c r="K38" i="3"/>
  <c r="J38" i="3"/>
  <c r="I38" i="3"/>
  <c r="H38" i="3" s="1"/>
  <c r="G38" i="3"/>
  <c r="F38" i="3"/>
  <c r="E38" i="3"/>
  <c r="D38" i="3" s="1"/>
  <c r="C38" i="3"/>
  <c r="N37" i="3"/>
  <c r="M37" i="3"/>
  <c r="K37" i="3"/>
  <c r="J37" i="3"/>
  <c r="I37" i="3"/>
  <c r="H37" i="3"/>
  <c r="G37" i="3"/>
  <c r="F37" i="3"/>
  <c r="E37" i="3"/>
  <c r="D37" i="3"/>
  <c r="L37" i="3" s="1"/>
  <c r="C37" i="3"/>
  <c r="O37" i="3" s="1"/>
  <c r="N36" i="3"/>
  <c r="M36" i="3"/>
  <c r="K36" i="3"/>
  <c r="J36" i="3"/>
  <c r="I36" i="3"/>
  <c r="H36" i="3" s="1"/>
  <c r="G36" i="3"/>
  <c r="F36" i="3"/>
  <c r="E36" i="3"/>
  <c r="D36" i="3" s="1"/>
  <c r="C36" i="3"/>
  <c r="M35" i="3"/>
  <c r="K35" i="3"/>
  <c r="J35" i="3"/>
  <c r="I35" i="3"/>
  <c r="H35" i="3" s="1"/>
  <c r="G35" i="3"/>
  <c r="F35" i="3"/>
  <c r="E35" i="3"/>
  <c r="D35" i="3" s="1"/>
  <c r="C35" i="3"/>
  <c r="L35" i="3" s="1"/>
  <c r="L34" i="3"/>
  <c r="K34" i="3"/>
  <c r="H34" i="3"/>
  <c r="O34" i="3" s="1"/>
  <c r="M33" i="3"/>
  <c r="K33" i="3"/>
  <c r="J33" i="3"/>
  <c r="H33" i="3"/>
  <c r="F33" i="3"/>
  <c r="E33" i="3"/>
  <c r="D33" i="3" s="1"/>
  <c r="N32" i="3"/>
  <c r="M32" i="3"/>
  <c r="K32" i="3"/>
  <c r="J32" i="3"/>
  <c r="I32" i="3"/>
  <c r="H32" i="3" s="1"/>
  <c r="G32" i="3"/>
  <c r="F32" i="3"/>
  <c r="E32" i="3"/>
  <c r="D32" i="3" s="1"/>
  <c r="C32" i="3"/>
  <c r="N31" i="3"/>
  <c r="M31" i="3"/>
  <c r="K31" i="3"/>
  <c r="J31" i="3"/>
  <c r="I31" i="3"/>
  <c r="H31" i="3"/>
  <c r="G31" i="3"/>
  <c r="F31" i="3"/>
  <c r="E31" i="3"/>
  <c r="D31" i="3"/>
  <c r="L31" i="3" s="1"/>
  <c r="C31" i="3"/>
  <c r="O31" i="3" s="1"/>
  <c r="N30" i="3"/>
  <c r="M30" i="3"/>
  <c r="M29" i="3" s="1"/>
  <c r="M28" i="3" s="1"/>
  <c r="M45" i="3" s="1"/>
  <c r="K30" i="3"/>
  <c r="K29" i="3" s="1"/>
  <c r="K28" i="3" s="1"/>
  <c r="K45" i="3" s="1"/>
  <c r="J30" i="3"/>
  <c r="I30" i="3"/>
  <c r="H30" i="3" s="1"/>
  <c r="G30" i="3"/>
  <c r="G29" i="3" s="1"/>
  <c r="G28" i="3" s="1"/>
  <c r="G45" i="3" s="1"/>
  <c r="F30" i="3"/>
  <c r="E30" i="3"/>
  <c r="D30" i="3" s="1"/>
  <c r="C30" i="3"/>
  <c r="N29" i="3"/>
  <c r="N28" i="3" s="1"/>
  <c r="N45" i="3" s="1"/>
  <c r="J29" i="3"/>
  <c r="J28" i="3" s="1"/>
  <c r="J45" i="3" s="1"/>
  <c r="J49" i="3" s="1"/>
  <c r="F29" i="3"/>
  <c r="F28" i="3" s="1"/>
  <c r="F45" i="3" s="1"/>
  <c r="I27" i="3"/>
  <c r="E27" i="3"/>
  <c r="E25" i="3"/>
  <c r="I24" i="3"/>
  <c r="C24" i="3"/>
  <c r="C23" i="3"/>
  <c r="C22" i="3"/>
  <c r="C21" i="3"/>
  <c r="C20" i="3"/>
  <c r="K19" i="3"/>
  <c r="J19" i="3"/>
  <c r="I19" i="3"/>
  <c r="G19" i="3"/>
  <c r="F19" i="3"/>
  <c r="E19" i="3"/>
  <c r="N18" i="3"/>
  <c r="M18" i="3"/>
  <c r="K18" i="3"/>
  <c r="J18" i="3"/>
  <c r="I18" i="3"/>
  <c r="G18" i="3"/>
  <c r="F18" i="3"/>
  <c r="E18" i="3"/>
  <c r="N17" i="3"/>
  <c r="K17" i="3"/>
  <c r="J17" i="3"/>
  <c r="I17" i="3"/>
  <c r="G17" i="3"/>
  <c r="F17" i="3"/>
  <c r="E17" i="3"/>
  <c r="N16" i="3"/>
  <c r="K16" i="3"/>
  <c r="J16" i="3"/>
  <c r="I16" i="3"/>
  <c r="G16" i="3"/>
  <c r="F16" i="3"/>
  <c r="E16" i="3"/>
  <c r="N15" i="3"/>
  <c r="K15" i="3"/>
  <c r="J15" i="3"/>
  <c r="I15" i="3"/>
  <c r="G15" i="3"/>
  <c r="F15" i="3"/>
  <c r="E15" i="3"/>
  <c r="N14" i="3"/>
  <c r="M14" i="3"/>
  <c r="M49" i="3" s="1"/>
  <c r="K14" i="3"/>
  <c r="J14" i="3"/>
  <c r="I14" i="3"/>
  <c r="G14" i="3"/>
  <c r="F14" i="3"/>
  <c r="F49" i="3" s="1"/>
  <c r="E14" i="3"/>
  <c r="N13" i="3"/>
  <c r="M13" i="3"/>
  <c r="M25" i="3" s="1"/>
  <c r="K13" i="3"/>
  <c r="J13" i="3"/>
  <c r="I13" i="3"/>
  <c r="I25" i="3" s="1"/>
  <c r="I26" i="3" s="1"/>
  <c r="G13" i="3"/>
  <c r="F13" i="3"/>
  <c r="E13" i="3"/>
  <c r="E26" i="3" s="1"/>
  <c r="O10" i="3"/>
  <c r="G8" i="3"/>
  <c r="B3" i="3"/>
  <c r="A3" i="3"/>
  <c r="L36" i="3" l="1"/>
  <c r="L41" i="3"/>
  <c r="O41" i="3"/>
  <c r="N49" i="3"/>
  <c r="N46" i="3"/>
  <c r="O39" i="3"/>
  <c r="M46" i="3"/>
  <c r="L30" i="3"/>
  <c r="O32" i="3"/>
  <c r="L39" i="3"/>
  <c r="C46" i="3"/>
  <c r="K49" i="3"/>
  <c r="O38" i="3"/>
  <c r="G49" i="3"/>
  <c r="L33" i="3"/>
  <c r="O33" i="3"/>
  <c r="L40" i="3"/>
  <c r="O43" i="3"/>
  <c r="M26" i="3"/>
  <c r="C29" i="3"/>
  <c r="C28" i="3" s="1"/>
  <c r="C45" i="3" s="1"/>
  <c r="L32" i="3"/>
  <c r="O35" i="3"/>
  <c r="L38" i="3"/>
  <c r="L43" i="3"/>
  <c r="L47" i="3"/>
  <c r="O47" i="3"/>
  <c r="O30" i="3"/>
  <c r="O29" i="3" s="1"/>
  <c r="O28" i="3" s="1"/>
  <c r="O36" i="3"/>
  <c r="O40" i="3"/>
  <c r="E29" i="3"/>
  <c r="I29" i="3"/>
  <c r="H29" i="3" l="1"/>
  <c r="I28" i="3"/>
  <c r="D29" i="3"/>
  <c r="C50" i="3" s="1"/>
  <c r="L50" i="3" s="1"/>
  <c r="E28" i="3"/>
  <c r="L29" i="3"/>
  <c r="L28" i="3" s="1"/>
  <c r="E45" i="3" l="1"/>
  <c r="D28" i="3"/>
  <c r="H28" i="3"/>
  <c r="I45" i="3"/>
  <c r="C49" i="3"/>
  <c r="H45" i="3" l="1"/>
  <c r="H46" i="3" s="1"/>
  <c r="I49" i="3"/>
  <c r="H49" i="3" s="1"/>
  <c r="L49" i="3"/>
  <c r="D45" i="3"/>
  <c r="E49" i="3"/>
  <c r="D49" i="3" s="1"/>
  <c r="D46" i="3" l="1"/>
  <c r="L45" i="3"/>
  <c r="O45" i="3"/>
  <c r="O46" i="3" l="1"/>
  <c r="L46" i="3"/>
</calcChain>
</file>

<file path=xl/comments1.xml><?xml version="1.0" encoding="utf-8"?>
<comments xmlns="http://schemas.openxmlformats.org/spreadsheetml/2006/main">
  <authors>
    <author>Autorius</author>
  </authors>
  <commentList>
    <comment ref="B48" authorId="0" shapeId="0">
      <text>
        <r>
          <rPr>
            <b/>
            <sz val="9"/>
            <color indexed="81"/>
            <rFont val="Tahoma"/>
            <family val="2"/>
            <charset val="186"/>
          </rPr>
          <t>Autorius:</t>
        </r>
        <r>
          <rPr>
            <sz val="9"/>
            <color indexed="81"/>
            <rFont val="Tahoma"/>
            <family val="2"/>
            <charset val="186"/>
          </rPr>
          <t xml:space="preserve">
pildoma 50 proc. 34 priedo 1.4-1.5 eilutėse nurodytų pajamų</t>
        </r>
      </text>
    </comment>
    <comment ref="H50" authorId="0" shapeId="0">
      <text>
        <r>
          <rPr>
            <i/>
            <sz val="8"/>
            <color indexed="58"/>
            <rFont val="Tahoma"/>
            <family val="2"/>
            <charset val="186"/>
          </rPr>
          <t xml:space="preserve">
vertinama vidutinė kaina su pajamomis už padidintą taršą ir dumblo tvarkymą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<sst xmlns="http://schemas.openxmlformats.org/spreadsheetml/2006/main" count="1440" uniqueCount="145">
  <si>
    <t>Geriamojo vandens tiekimo ir nuotekų tvarkymo bei paviršinių nuotekų tvarkymo paslaugų kainų nustatymo metodikos                                                      27 priedas</t>
  </si>
  <si>
    <t>(Ūkio subjekto pavadinimas)</t>
  </si>
  <si>
    <t>Eil. Nr.</t>
  </si>
  <si>
    <t>Paslaugų palaikymas</t>
  </si>
  <si>
    <t>RODIKLIAI</t>
  </si>
  <si>
    <t>Apskaitos veiklos kaina, Eur/vnt</t>
  </si>
  <si>
    <t>Geriamojo vandens tiekimas</t>
  </si>
  <si>
    <t>Nuotekų tvarkymas</t>
  </si>
  <si>
    <t>Geriamojo vandens tiekimas ir nuotekų tvarkymas (3+4+8)</t>
  </si>
  <si>
    <t>Iš viso</t>
  </si>
  <si>
    <t>iš viso (5+7)</t>
  </si>
  <si>
    <t>vandens gavyba (kartu su ruošimu)</t>
  </si>
  <si>
    <t>t. sk. ruošimas</t>
  </si>
  <si>
    <t>pristatymas</t>
  </si>
  <si>
    <t>iš viso (9+10+11)</t>
  </si>
  <si>
    <t>surinkimas centralizuotais tinklais</t>
  </si>
  <si>
    <t>valymas</t>
  </si>
  <si>
    <t>nuotekų dumblo tvarkymas</t>
  </si>
  <si>
    <t>paviršinių nuotekų tvarkymas</t>
  </si>
  <si>
    <t>nuotekų transportavimas asenizacijos transporto priemonėmis</t>
  </si>
  <si>
    <t>(3+4+8+13+14)</t>
  </si>
  <si>
    <t>1.</t>
  </si>
  <si>
    <r>
      <t>Vandens tiekimas,nuotekų tvarkymas (tūkst. m</t>
    </r>
    <r>
      <rPr>
        <b/>
        <vertAlign val="superscript"/>
        <sz val="9"/>
        <rFont val="Times New Roman"/>
        <family val="1"/>
        <charset val="186"/>
      </rPr>
      <t>3</t>
    </r>
    <r>
      <rPr>
        <b/>
        <sz val="9"/>
        <rFont val="Times New Roman"/>
        <family val="1"/>
        <charset val="186"/>
      </rPr>
      <t>)</t>
    </r>
  </si>
  <si>
    <t>x</t>
  </si>
  <si>
    <t>2.</t>
  </si>
  <si>
    <r>
      <t>Realizuotas kiekis (tūkst.m</t>
    </r>
    <r>
      <rPr>
        <b/>
        <vertAlign val="superscript"/>
        <sz val="9"/>
        <rFont val="Times New Roman"/>
        <family val="1"/>
        <charset val="186"/>
      </rPr>
      <t>3</t>
    </r>
    <r>
      <rPr>
        <b/>
        <sz val="9"/>
        <rFont val="Times New Roman"/>
        <family val="1"/>
        <charset val="186"/>
      </rPr>
      <t>)</t>
    </r>
  </si>
  <si>
    <t>2.1.</t>
  </si>
  <si>
    <r>
      <t>Vartotojams  (tūkst. m</t>
    </r>
    <r>
      <rPr>
        <vertAlign val="superscript"/>
        <sz val="9"/>
        <rFont val="Times New Roman"/>
        <family val="1"/>
        <charset val="186"/>
      </rPr>
      <t>3</t>
    </r>
    <r>
      <rPr>
        <sz val="9"/>
        <rFont val="Times New Roman"/>
        <family val="1"/>
        <charset val="186"/>
      </rPr>
      <t>)</t>
    </r>
  </si>
  <si>
    <t>2.1.1.</t>
  </si>
  <si>
    <t>iš jų: gyvenantiems daugiabučiuose namuose (kartu su nuostoliais daugiabučių namų tinkluose)</t>
  </si>
  <si>
    <t>2.1.2.</t>
  </si>
  <si>
    <t xml:space="preserve">         gyvenantiems individualiuose namuose</t>
  </si>
  <si>
    <t>2.2.</t>
  </si>
  <si>
    <r>
      <t>Abonentams (tūkst. m</t>
    </r>
    <r>
      <rPr>
        <vertAlign val="superscript"/>
        <sz val="9"/>
        <rFont val="Times New Roman"/>
        <family val="1"/>
        <charset val="186"/>
      </rPr>
      <t>3</t>
    </r>
    <r>
      <rPr>
        <sz val="9"/>
        <rFont val="Times New Roman"/>
        <family val="1"/>
        <charset val="186"/>
      </rPr>
      <t>)</t>
    </r>
  </si>
  <si>
    <t>2.2.1.</t>
  </si>
  <si>
    <t>iš jų : sezoniniams abonentams</t>
  </si>
  <si>
    <t>2.3.</t>
  </si>
  <si>
    <t>Įvadinių (kartu su poįvadiniais) apskaitos prietaisų skaičius</t>
  </si>
  <si>
    <t>2.3.1.</t>
  </si>
  <si>
    <t>iš jų : daugiabučiuose gyvenamuosiuose namuose</t>
  </si>
  <si>
    <t>2.3.2.</t>
  </si>
  <si>
    <t xml:space="preserve">          individualiuose gyvenamuosiuose namuose</t>
  </si>
  <si>
    <t>2.4.</t>
  </si>
  <si>
    <t>Apskaitos prietaisų skaičius daugiabučių butuose</t>
  </si>
  <si>
    <t>2.5.</t>
  </si>
  <si>
    <t>Abonentų apskaitos prietaisų skaičius</t>
  </si>
  <si>
    <t>3.</t>
  </si>
  <si>
    <r>
      <t>Vandens nuostoliai, infiltracija (tūkst. m</t>
    </r>
    <r>
      <rPr>
        <vertAlign val="superscript"/>
        <sz val="10"/>
        <rFont val="Times New Roman"/>
        <family val="1"/>
        <charset val="186"/>
      </rPr>
      <t>3</t>
    </r>
    <r>
      <rPr>
        <sz val="10"/>
        <rFont val="Times New Roman"/>
        <family val="1"/>
        <charset val="186"/>
      </rPr>
      <t>)</t>
    </r>
  </si>
  <si>
    <t>4.</t>
  </si>
  <si>
    <t>Vandens nuostoliai, infiltracija (%)</t>
  </si>
  <si>
    <t>4.1.</t>
  </si>
  <si>
    <t>iš šio skaičiaus nuostoliai daugiabučių namų tinkluose (%)</t>
  </si>
  <si>
    <t>5.</t>
  </si>
  <si>
    <t>Verslo vienetų ir paslaugų pardavimo savikaina, tūkst. Eur</t>
  </si>
  <si>
    <t>5.1.</t>
  </si>
  <si>
    <t>Tiesioginės sąnaudos</t>
  </si>
  <si>
    <t>5.1.1.</t>
  </si>
  <si>
    <t>Ilgalaikio turto nusidėvėjimas</t>
  </si>
  <si>
    <t>5.1.2.</t>
  </si>
  <si>
    <t>Einamasis remontas ir eksploatacinės medžiagos</t>
  </si>
  <si>
    <t>5.1.3.</t>
  </si>
  <si>
    <t>Aptarnavimo paslaugos pagal sutartis</t>
  </si>
  <si>
    <t>5.1.4.</t>
  </si>
  <si>
    <t>Technologinės medžiagos</t>
  </si>
  <si>
    <t>5.1.5.</t>
  </si>
  <si>
    <t>Technologinis kuras (gamtinės dujos)</t>
  </si>
  <si>
    <t>5.1.6.</t>
  </si>
  <si>
    <t>Elektros energija</t>
  </si>
  <si>
    <t>5.1.7.</t>
  </si>
  <si>
    <t>Kuras</t>
  </si>
  <si>
    <t>5.1.8.</t>
  </si>
  <si>
    <t>Šilumos energija</t>
  </si>
  <si>
    <t>5.1.9.</t>
  </si>
  <si>
    <t>Darbo užmokestis</t>
  </si>
  <si>
    <t>5.1.10.</t>
  </si>
  <si>
    <t>Atskaitymai socialiniam draudimui</t>
  </si>
  <si>
    <t>5.1.11.</t>
  </si>
  <si>
    <t>Įmokos į garantinį fondą</t>
  </si>
  <si>
    <t>5.1.12.</t>
  </si>
  <si>
    <t>Mokesčiai</t>
  </si>
  <si>
    <t>5.1.13.</t>
  </si>
  <si>
    <t>Kitos sąnaudos</t>
  </si>
  <si>
    <t>5.2.</t>
  </si>
  <si>
    <t>Netiesioginės sąnaudos</t>
  </si>
  <si>
    <t>6.</t>
  </si>
  <si>
    <t>Bendrosios (administracinės) sąnaudos</t>
  </si>
  <si>
    <t>7.</t>
  </si>
  <si>
    <t>Iš viso sąnaudų su mokesčiais, tūkst. Eur</t>
  </si>
  <si>
    <t>8.</t>
  </si>
  <si>
    <t>Investicijų grąža, tūkst. Eur</t>
  </si>
  <si>
    <t>9.</t>
  </si>
  <si>
    <t>Faktinės  pajamos, tūkst. Eur</t>
  </si>
  <si>
    <t>10.</t>
  </si>
  <si>
    <t>Pajamos iš reguliuojamoje veikloje naudojamo turto nuomos, priskirtos verslo vienetams ir paslaugoms tūkst. Eur</t>
  </si>
  <si>
    <t>11.</t>
  </si>
  <si>
    <r>
      <t>Vidutinė savikaina, Eur/m</t>
    </r>
    <r>
      <rPr>
        <b/>
        <vertAlign val="superscript"/>
        <sz val="9"/>
        <rFont val="Times New Roman"/>
        <family val="1"/>
        <charset val="186"/>
      </rPr>
      <t>3</t>
    </r>
  </si>
  <si>
    <t>12.</t>
  </si>
  <si>
    <r>
      <t>Vidutinė taikoma kaina, Eur/m</t>
    </r>
    <r>
      <rPr>
        <b/>
        <vertAlign val="superscript"/>
        <sz val="9"/>
        <rFont val="Times New Roman"/>
        <family val="1"/>
        <charset val="186"/>
      </rPr>
      <t>3</t>
    </r>
  </si>
  <si>
    <t xml:space="preserve">                                       (pareigų pavadinimas)                                                                                                                                                                                                                         </t>
  </si>
  <si>
    <t xml:space="preserve">              (parašas)              </t>
  </si>
  <si>
    <t xml:space="preserve">              (vardas ir pavardė)                     </t>
  </si>
  <si>
    <t>UAB "Molėtų vanduo"</t>
  </si>
  <si>
    <t>Vandens tiekimas,nuotekų tvarkymas (tūkst. m3)</t>
  </si>
  <si>
    <t>Realizuotas kiekis (tūkst.m3)</t>
  </si>
  <si>
    <t>Vartotojams  (tūkst. m3)</t>
  </si>
  <si>
    <t>Abonentams (tūkst. m3)</t>
  </si>
  <si>
    <t>Vandens nuostoliai, infiltracija (tūkst. m3)</t>
  </si>
  <si>
    <t>Vidutinė savikaina, Eur/m3</t>
  </si>
  <si>
    <t>Vidutinė taikoma kaina, Eur/m3</t>
  </si>
  <si>
    <t>Geriamojo vandens tiekimo ir nuotekų tvarkymo bei paviršinių nuotekų tvarkymo paslaugų kainų nustatymo metodikos                                                      26 priedas</t>
  </si>
  <si>
    <t>KAINŲ  NUSTATYMO  LENTELĖ  ATASKAITINIU LAIKOTARPIU</t>
  </si>
  <si>
    <t>m. ataskaitinis laikotarpis</t>
  </si>
  <si>
    <t>iš jų: gyvenantiems daugiabučiuose namuose</t>
  </si>
  <si>
    <t>Ilgalaikio turto nusidėvėjimas (pagal Metodikos reikalavimus)</t>
  </si>
  <si>
    <t>Geriamojo vandens tiekimo ir nuotekų tvarkymo bei paviršinių nuotekų tvarkymo paslaugų kainų nustatymo metodikos                                                      33 priedas</t>
  </si>
  <si>
    <t>-</t>
  </si>
  <si>
    <t>baziniai metai</t>
  </si>
  <si>
    <t>Pajamos, tūkst. Eur</t>
  </si>
  <si>
    <t>11.1.</t>
  </si>
  <si>
    <t>vartotojams, perkantiems paslaugas bute, Eur/butui</t>
  </si>
  <si>
    <t>11.1.1.</t>
  </si>
  <si>
    <t xml:space="preserve">          kai neįrengtas vandens apskaitos prietaisas, Eur/butui</t>
  </si>
  <si>
    <t>11.2.</t>
  </si>
  <si>
    <t>vartotojams, perkantiems paslaugas individualiame name, Eur/apsk. Priet.</t>
  </si>
  <si>
    <t>11.2.1.</t>
  </si>
  <si>
    <t xml:space="preserve">          kai neįrengtas vandens apskaitos prietaisas, Eur/namui</t>
  </si>
  <si>
    <t>11.3.</t>
  </si>
  <si>
    <t>vartotojams, perkantiems paslaugas daugiabučio namo įvade, Eur/namui</t>
  </si>
  <si>
    <t>11.4.</t>
  </si>
  <si>
    <t>abonentams, perkantiems geriamąjį vandenį, skirtą patalpoms šildyti ir tiekiamą vartotojams ir abonentams bei geriamąjį vandenį, skirtą karštam vandeniui ruošti ir tiekiamą vartotojams, Eur/apsk. priet.</t>
  </si>
  <si>
    <t>11.5.</t>
  </si>
  <si>
    <t>abonentams, perkantiems geriamojo vandens tiekimo ir nuotekų tvarkymo paslaugas buities ir komerciniams poreikiams bei perkantys geriamąjį vandenį, skirtą karštam vandeniui ruošti ir tiekiamą abonentams, Eur/apsk. priet.</t>
  </si>
  <si>
    <t>11.6.</t>
  </si>
  <si>
    <t>abonentams, perkantiems geriamąjį vandenį, skirtą supilstyti į tarą ir parduoti, Eur/apsk. Priet.</t>
  </si>
  <si>
    <t>11.7.</t>
  </si>
  <si>
    <t>sezoniniams abonentams, Eur/apsk. priet.</t>
  </si>
  <si>
    <t>11.8.</t>
  </si>
  <si>
    <t>abonentams, perkantiems paviršinių nuotekų tvarkymo paslaugas</t>
  </si>
  <si>
    <t>11.9.</t>
  </si>
  <si>
    <t>vartotojams ir abonentams, kuriems nuotekų transportavimo paslauga teikiama asenizacijos transporto priemonėmis</t>
  </si>
  <si>
    <t>KAINŲ  NUSTATYMO  LENTELĖ  BAZINIAMS METAMS (BENDROVĖS SKAIČIAVIMAI)</t>
  </si>
  <si>
    <t>vartotojams, perkantiems paslaugas individualiame name, Eur/apsk. priet.</t>
  </si>
  <si>
    <t>KAINŲ  NUSTATYMO  LENTELĖ  BAZINIAMS METAMS (SKYRIAUS SKAIČIAVIMAI)</t>
  </si>
  <si>
    <t>KAINŲ  NUSTATYMO  LENTELĖ  PASLAUGŲ PALAIKYMUI (SKYRIAUS SKAIČIAVIMAI)</t>
  </si>
  <si>
    <t>KAINŲ  NUSTATYMO  LENTELĖ  PASLAUGŲ PALAIKYMUI (BENDROVĖS SKAIČIAVIMAI)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</si>
</sst>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00"/>
    <numFmt numFmtId="166" formatCode="0.0%"/>
    <numFmt numFmtId="167" formatCode="0.0"/>
    <numFmt numFmtId="168" formatCode="#,##0.000"/>
    <numFmt numFmtId="169" formatCode="#,##0.0000"/>
    <numFmt numFmtId="170" formatCode="0.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"/>
      <name val="Times New Roman"/>
      <family val="1"/>
      <charset val="186"/>
    </font>
    <font>
      <b/>
      <sz val="14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b/>
      <vertAlign val="superscript"/>
      <sz val="9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i/>
      <sz val="8"/>
      <name val="Times New Roman"/>
      <family val="1"/>
      <charset val="186"/>
    </font>
    <font>
      <i/>
      <sz val="11"/>
      <name val="Times New Roman"/>
      <family val="1"/>
      <charset val="186"/>
    </font>
    <font>
      <sz val="8"/>
      <color theme="0"/>
      <name val="Times New Roman"/>
      <family val="1"/>
      <charset val="186"/>
    </font>
    <font>
      <sz val="12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i/>
      <sz val="8"/>
      <color indexed="58"/>
      <name val="Tahoma"/>
      <family val="2"/>
      <charset val="186"/>
    </font>
    <font>
      <sz val="8"/>
      <color indexed="81"/>
      <name val="Tahoma"/>
      <family val="2"/>
      <charset val="186"/>
    </font>
    <font>
      <i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27">
    <xf numFmtId="0" fontId="0" fillId="0" borderId="0" xfId="0"/>
    <xf numFmtId="0" fontId="3" fillId="0" borderId="0" xfId="2" applyFont="1" applyAlignment="1" applyProtection="1">
      <alignment vertical="center"/>
      <protection hidden="1"/>
    </xf>
    <xf numFmtId="0" fontId="4" fillId="0" borderId="0" xfId="2" applyFont="1" applyAlignment="1">
      <alignment wrapText="1"/>
    </xf>
    <xf numFmtId="0" fontId="5" fillId="0" borderId="0" xfId="2" applyFont="1" applyAlignment="1" applyProtection="1">
      <alignment vertical="center"/>
      <protection hidden="1"/>
    </xf>
    <xf numFmtId="0" fontId="6" fillId="0" borderId="1" xfId="2" applyFont="1" applyBorder="1" applyAlignment="1">
      <alignment horizontal="center"/>
    </xf>
    <xf numFmtId="0" fontId="7" fillId="0" borderId="0" xfId="2" applyFont="1" applyAlignment="1" applyProtection="1">
      <alignment vertical="center"/>
      <protection hidden="1"/>
    </xf>
    <xf numFmtId="0" fontId="4" fillId="0" borderId="0" xfId="2" applyFont="1" applyBorder="1" applyAlignment="1">
      <alignment horizontal="center"/>
    </xf>
    <xf numFmtId="9" fontId="7" fillId="0" borderId="0" xfId="1" applyNumberFormat="1" applyFont="1" applyAlignment="1" applyProtection="1">
      <alignment vertical="center"/>
      <protection hidden="1"/>
    </xf>
    <xf numFmtId="0" fontId="8" fillId="0" borderId="0" xfId="2" applyFont="1" applyAlignment="1" applyProtection="1">
      <alignment vertical="center"/>
      <protection hidden="1"/>
    </xf>
    <xf numFmtId="0" fontId="3" fillId="0" borderId="0" xfId="2" applyFont="1" applyBorder="1" applyAlignment="1" applyProtection="1">
      <alignment vertical="center"/>
      <protection hidden="1"/>
    </xf>
    <xf numFmtId="0" fontId="3" fillId="0" borderId="3" xfId="2" applyFont="1" applyBorder="1" applyAlignment="1" applyProtection="1">
      <alignment horizontal="center" vertical="center"/>
      <protection hidden="1"/>
    </xf>
    <xf numFmtId="0" fontId="9" fillId="0" borderId="7" xfId="2" applyFont="1" applyBorder="1" applyAlignment="1" applyProtection="1">
      <alignment horizontal="center" vertical="center"/>
      <protection hidden="1"/>
    </xf>
    <xf numFmtId="0" fontId="3" fillId="0" borderId="7" xfId="2" applyFont="1" applyBorder="1" applyAlignment="1" applyProtection="1">
      <alignment horizontal="center" vertical="center"/>
      <protection hidden="1"/>
    </xf>
    <xf numFmtId="0" fontId="11" fillId="0" borderId="23" xfId="2" applyFont="1" applyBorder="1" applyAlignment="1" applyProtection="1">
      <alignment horizontal="center" vertical="center"/>
      <protection hidden="1"/>
    </xf>
    <xf numFmtId="0" fontId="11" fillId="0" borderId="6" xfId="2" applyFont="1" applyBorder="1" applyAlignment="1" applyProtection="1">
      <alignment horizontal="center" vertical="center"/>
      <protection hidden="1"/>
    </xf>
    <xf numFmtId="0" fontId="11" fillId="0" borderId="4" xfId="2" applyFont="1" applyBorder="1" applyAlignment="1" applyProtection="1">
      <alignment horizontal="center" vertical="center"/>
      <protection hidden="1"/>
    </xf>
    <xf numFmtId="0" fontId="11" fillId="0" borderId="24" xfId="2" applyFont="1" applyBorder="1" applyAlignment="1" applyProtection="1">
      <alignment horizontal="center" vertical="center"/>
      <protection hidden="1"/>
    </xf>
    <xf numFmtId="0" fontId="11" fillId="0" borderId="25" xfId="2" applyFont="1" applyBorder="1" applyAlignment="1" applyProtection="1">
      <alignment horizontal="center" vertical="center"/>
      <protection hidden="1"/>
    </xf>
    <xf numFmtId="0" fontId="11" fillId="0" borderId="26" xfId="2" applyFont="1" applyBorder="1" applyAlignment="1" applyProtection="1">
      <alignment horizontal="center" vertical="center"/>
      <protection hidden="1"/>
    </xf>
    <xf numFmtId="0" fontId="11" fillId="0" borderId="27" xfId="2" applyFont="1" applyBorder="1" applyAlignment="1" applyProtection="1">
      <alignment horizontal="center" vertical="center"/>
      <protection hidden="1"/>
    </xf>
    <xf numFmtId="0" fontId="11" fillId="0" borderId="0" xfId="2" applyFont="1" applyBorder="1" applyAlignment="1" applyProtection="1">
      <alignment vertical="center"/>
      <protection hidden="1"/>
    </xf>
    <xf numFmtId="0" fontId="9" fillId="0" borderId="28" xfId="2" applyFont="1" applyBorder="1" applyAlignment="1" applyProtection="1">
      <alignment horizontal="center" vertical="center"/>
      <protection hidden="1"/>
    </xf>
    <xf numFmtId="0" fontId="9" fillId="0" borderId="28" xfId="2" applyFont="1" applyBorder="1" applyAlignment="1" applyProtection="1">
      <alignment vertical="center"/>
      <protection hidden="1"/>
    </xf>
    <xf numFmtId="3" fontId="3" fillId="0" borderId="29" xfId="2" applyNumberFormat="1" applyFont="1" applyBorder="1" applyAlignment="1" applyProtection="1">
      <alignment horizontal="center" vertical="center"/>
      <protection hidden="1"/>
    </xf>
    <xf numFmtId="3" fontId="3" fillId="0" borderId="30" xfId="2" applyNumberFormat="1" applyFont="1" applyBorder="1" applyAlignment="1" applyProtection="1">
      <alignment horizontal="center" vertical="center"/>
      <protection hidden="1"/>
    </xf>
    <xf numFmtId="164" fontId="10" fillId="0" borderId="31" xfId="2" applyNumberFormat="1" applyFont="1" applyBorder="1" applyAlignment="1" applyProtection="1">
      <alignment horizontal="center" vertical="center"/>
      <protection hidden="1"/>
    </xf>
    <xf numFmtId="164" fontId="3" fillId="0" borderId="32" xfId="2" applyNumberFormat="1" applyFont="1" applyBorder="1" applyAlignment="1" applyProtection="1">
      <alignment vertical="center"/>
      <protection hidden="1"/>
    </xf>
    <xf numFmtId="164" fontId="10" fillId="0" borderId="33" xfId="2" applyNumberFormat="1" applyFont="1" applyBorder="1" applyAlignment="1" applyProtection="1">
      <alignment horizontal="center" vertical="center"/>
      <protection hidden="1"/>
    </xf>
    <xf numFmtId="3" fontId="11" fillId="0" borderId="30" xfId="2" applyNumberFormat="1" applyFont="1" applyBorder="1" applyAlignment="1" applyProtection="1">
      <alignment horizontal="center" vertical="center"/>
      <protection hidden="1"/>
    </xf>
    <xf numFmtId="164" fontId="10" fillId="0" borderId="32" xfId="2" applyNumberFormat="1" applyFont="1" applyBorder="1" applyAlignment="1" applyProtection="1">
      <alignment horizontal="center" vertical="center"/>
      <protection hidden="1"/>
    </xf>
    <xf numFmtId="164" fontId="10" fillId="0" borderId="34" xfId="2" applyNumberFormat="1" applyFont="1" applyBorder="1" applyAlignment="1" applyProtection="1">
      <alignment horizontal="center" vertical="center"/>
      <protection hidden="1"/>
    </xf>
    <xf numFmtId="3" fontId="3" fillId="0" borderId="28" xfId="2" applyNumberFormat="1" applyFont="1" applyBorder="1" applyAlignment="1" applyProtection="1">
      <alignment horizontal="center" vertical="center"/>
      <protection hidden="1"/>
    </xf>
    <xf numFmtId="164" fontId="10" fillId="0" borderId="35" xfId="2" applyNumberFormat="1" applyFont="1" applyBorder="1" applyAlignment="1" applyProtection="1">
      <alignment horizontal="center" vertical="center"/>
      <protection hidden="1"/>
    </xf>
    <xf numFmtId="164" fontId="10" fillId="0" borderId="36" xfId="2" applyNumberFormat="1" applyFont="1" applyBorder="1" applyAlignment="1" applyProtection="1">
      <alignment horizontal="center" vertical="center"/>
      <protection hidden="1"/>
    </xf>
    <xf numFmtId="3" fontId="3" fillId="0" borderId="37" xfId="2" applyNumberFormat="1" applyFont="1" applyBorder="1" applyAlignment="1" applyProtection="1">
      <alignment horizontal="center" vertical="center"/>
      <protection hidden="1"/>
    </xf>
    <xf numFmtId="0" fontId="11" fillId="0" borderId="0" xfId="2" applyFont="1" applyBorder="1" applyAlignment="1" applyProtection="1">
      <alignment horizontal="left" vertical="center"/>
      <protection hidden="1"/>
    </xf>
    <xf numFmtId="0" fontId="9" fillId="0" borderId="38" xfId="2" applyFont="1" applyBorder="1" applyAlignment="1" applyProtection="1">
      <alignment horizontal="center" vertical="center"/>
      <protection hidden="1"/>
    </xf>
    <xf numFmtId="0" fontId="9" fillId="0" borderId="39" xfId="2" applyFont="1" applyBorder="1" applyAlignment="1" applyProtection="1">
      <alignment horizontal="center" vertical="center"/>
      <protection hidden="1"/>
    </xf>
    <xf numFmtId="3" fontId="3" fillId="0" borderId="40" xfId="2" applyNumberFormat="1" applyFont="1" applyBorder="1" applyAlignment="1" applyProtection="1">
      <alignment horizontal="center" vertical="center"/>
      <protection hidden="1"/>
    </xf>
    <xf numFmtId="3" fontId="3" fillId="0" borderId="41" xfId="2" applyNumberFormat="1" applyFont="1" applyBorder="1" applyAlignment="1" applyProtection="1">
      <alignment horizontal="center" vertical="center"/>
      <protection hidden="1"/>
    </xf>
    <xf numFmtId="164" fontId="10" fillId="0" borderId="42" xfId="2" applyNumberFormat="1" applyFont="1" applyBorder="1" applyAlignment="1" applyProtection="1">
      <alignment horizontal="center" vertical="center"/>
      <protection hidden="1"/>
    </xf>
    <xf numFmtId="164" fontId="3" fillId="0" borderId="43" xfId="2" applyNumberFormat="1" applyFont="1" applyBorder="1" applyAlignment="1" applyProtection="1">
      <alignment vertical="center"/>
      <protection hidden="1"/>
    </xf>
    <xf numFmtId="164" fontId="10" fillId="0" borderId="44" xfId="2" applyNumberFormat="1" applyFont="1" applyBorder="1" applyAlignment="1" applyProtection="1">
      <alignment horizontal="center" vertical="center"/>
      <protection hidden="1"/>
    </xf>
    <xf numFmtId="3" fontId="11" fillId="0" borderId="41" xfId="2" applyNumberFormat="1" applyFont="1" applyBorder="1" applyAlignment="1" applyProtection="1">
      <alignment horizontal="center" vertical="center"/>
      <protection hidden="1"/>
    </xf>
    <xf numFmtId="3" fontId="3" fillId="0" borderId="38" xfId="2" applyNumberFormat="1" applyFont="1" applyBorder="1" applyAlignment="1" applyProtection="1">
      <alignment horizontal="center" vertical="center"/>
      <protection hidden="1"/>
    </xf>
    <xf numFmtId="164" fontId="3" fillId="0" borderId="42" xfId="2" applyNumberFormat="1" applyFont="1" applyBorder="1" applyAlignment="1" applyProtection="1">
      <alignment horizontal="center" vertical="center"/>
      <protection hidden="1"/>
    </xf>
    <xf numFmtId="164" fontId="3" fillId="0" borderId="44" xfId="2" applyNumberFormat="1" applyFont="1" applyBorder="1" applyAlignment="1" applyProtection="1">
      <alignment horizontal="center" vertical="center"/>
      <protection hidden="1"/>
    </xf>
    <xf numFmtId="165" fontId="11" fillId="0" borderId="0" xfId="2" applyNumberFormat="1" applyFont="1" applyBorder="1" applyAlignment="1" applyProtection="1">
      <alignment horizontal="center" vertical="center"/>
      <protection hidden="1"/>
    </xf>
    <xf numFmtId="0" fontId="4" fillId="0" borderId="45" xfId="2" applyFont="1" applyBorder="1" applyAlignment="1" applyProtection="1">
      <alignment horizontal="center" vertical="center"/>
      <protection hidden="1"/>
    </xf>
    <xf numFmtId="0" fontId="4" fillId="0" borderId="46" xfId="2" applyFont="1" applyBorder="1" applyAlignment="1" applyProtection="1">
      <alignment vertical="center"/>
      <protection hidden="1"/>
    </xf>
    <xf numFmtId="164" fontId="3" fillId="0" borderId="47" xfId="2" applyNumberFormat="1" applyFont="1" applyBorder="1" applyAlignment="1" applyProtection="1">
      <alignment horizontal="center" vertical="center"/>
      <protection hidden="1"/>
    </xf>
    <xf numFmtId="3" fontId="3" fillId="0" borderId="16" xfId="2" applyNumberFormat="1" applyFont="1" applyBorder="1" applyAlignment="1" applyProtection="1">
      <alignment horizontal="center" vertical="center"/>
      <protection hidden="1"/>
    </xf>
    <xf numFmtId="3" fontId="11" fillId="0" borderId="16" xfId="2" applyNumberFormat="1" applyFont="1" applyBorder="1" applyAlignment="1" applyProtection="1">
      <alignment horizontal="center" vertical="center"/>
      <protection hidden="1"/>
    </xf>
    <xf numFmtId="3" fontId="3" fillId="0" borderId="45" xfId="2" applyNumberFormat="1" applyFont="1" applyBorder="1" applyAlignment="1" applyProtection="1">
      <alignment horizontal="center" vertical="center"/>
      <protection hidden="1"/>
    </xf>
    <xf numFmtId="164" fontId="3" fillId="0" borderId="48" xfId="2" applyNumberFormat="1" applyFont="1" applyBorder="1" applyAlignment="1" applyProtection="1">
      <alignment horizontal="center" vertical="center"/>
      <protection hidden="1"/>
    </xf>
    <xf numFmtId="164" fontId="3" fillId="0" borderId="17" xfId="2" applyNumberFormat="1" applyFont="1" applyBorder="1" applyAlignment="1" applyProtection="1">
      <alignment horizontal="center" vertical="center"/>
      <protection hidden="1"/>
    </xf>
    <xf numFmtId="0" fontId="4" fillId="0" borderId="46" xfId="2" applyFont="1" applyFill="1" applyBorder="1" applyAlignment="1" applyProtection="1">
      <alignment vertical="center" wrapText="1"/>
      <protection hidden="1"/>
    </xf>
    <xf numFmtId="164" fontId="3" fillId="0" borderId="42" xfId="2" applyNumberFormat="1" applyFont="1" applyBorder="1" applyAlignment="1" applyProtection="1">
      <alignment horizontal="right" vertical="center"/>
      <protection hidden="1"/>
    </xf>
    <xf numFmtId="164" fontId="3" fillId="0" borderId="44" xfId="2" applyNumberFormat="1" applyFont="1" applyBorder="1" applyAlignment="1" applyProtection="1">
      <alignment horizontal="right" vertical="center"/>
      <protection hidden="1"/>
    </xf>
    <xf numFmtId="164" fontId="3" fillId="0" borderId="17" xfId="2" applyNumberFormat="1" applyFont="1" applyBorder="1" applyAlignment="1" applyProtection="1">
      <alignment horizontal="right" vertical="center"/>
      <protection hidden="1"/>
    </xf>
    <xf numFmtId="3" fontId="3" fillId="0" borderId="47" xfId="2" applyNumberFormat="1" applyFont="1" applyBorder="1" applyAlignment="1" applyProtection="1">
      <alignment horizontal="center" vertical="center"/>
      <protection hidden="1"/>
    </xf>
    <xf numFmtId="0" fontId="4" fillId="0" borderId="28" xfId="2" applyFont="1" applyBorder="1" applyAlignment="1" applyProtection="1">
      <alignment horizontal="center" vertical="center"/>
      <protection hidden="1"/>
    </xf>
    <xf numFmtId="0" fontId="4" fillId="0" borderId="34" xfId="2" applyFont="1" applyBorder="1" applyAlignment="1" applyProtection="1">
      <alignment vertical="center"/>
      <protection hidden="1"/>
    </xf>
    <xf numFmtId="164" fontId="3" fillId="0" borderId="29" xfId="2" applyNumberFormat="1" applyFont="1" applyBorder="1" applyAlignment="1" applyProtection="1">
      <alignment horizontal="center" vertical="center"/>
      <protection hidden="1"/>
    </xf>
    <xf numFmtId="164" fontId="3" fillId="0" borderId="32" xfId="2" applyNumberFormat="1" applyFont="1" applyBorder="1" applyAlignment="1" applyProtection="1">
      <alignment horizontal="center" vertical="center"/>
      <protection hidden="1"/>
    </xf>
    <xf numFmtId="164" fontId="3" fillId="0" borderId="33" xfId="2" applyNumberFormat="1" applyFont="1" applyBorder="1" applyAlignment="1" applyProtection="1">
      <alignment horizontal="center" vertical="center"/>
      <protection hidden="1"/>
    </xf>
    <xf numFmtId="164" fontId="3" fillId="0" borderId="31" xfId="2" applyNumberFormat="1" applyFont="1" applyBorder="1" applyAlignment="1" applyProtection="1">
      <alignment horizontal="center" vertical="center"/>
      <protection hidden="1"/>
    </xf>
    <xf numFmtId="0" fontId="4" fillId="0" borderId="38" xfId="2" applyFont="1" applyBorder="1" applyAlignment="1" applyProtection="1">
      <alignment horizontal="center" vertical="center"/>
      <protection hidden="1"/>
    </xf>
    <xf numFmtId="0" fontId="4" fillId="0" borderId="39" xfId="2" applyFont="1" applyBorder="1" applyAlignment="1" applyProtection="1">
      <alignment vertical="center"/>
      <protection hidden="1"/>
    </xf>
    <xf numFmtId="3" fontId="3" fillId="0" borderId="42" xfId="2" applyNumberFormat="1" applyFont="1" applyBorder="1" applyAlignment="1" applyProtection="1">
      <alignment horizontal="center" vertical="center"/>
      <protection hidden="1"/>
    </xf>
    <xf numFmtId="3" fontId="3" fillId="0" borderId="43" xfId="2" applyNumberFormat="1" applyFont="1" applyBorder="1" applyAlignment="1" applyProtection="1">
      <alignment horizontal="center" vertical="center"/>
      <protection hidden="1"/>
    </xf>
    <xf numFmtId="3" fontId="3" fillId="0" borderId="44" xfId="2" applyNumberFormat="1" applyFont="1" applyBorder="1" applyAlignment="1" applyProtection="1">
      <alignment horizontal="center" vertical="center"/>
      <protection hidden="1"/>
    </xf>
    <xf numFmtId="0" fontId="3" fillId="0" borderId="42" xfId="2" applyFont="1" applyBorder="1" applyAlignment="1" applyProtection="1">
      <alignment horizontal="center" vertical="center"/>
      <protection hidden="1"/>
    </xf>
    <xf numFmtId="0" fontId="3" fillId="0" borderId="44" xfId="2" applyFont="1" applyBorder="1" applyAlignment="1" applyProtection="1">
      <alignment horizontal="center" vertical="center"/>
      <protection hidden="1"/>
    </xf>
    <xf numFmtId="165" fontId="3" fillId="0" borderId="38" xfId="2" applyNumberFormat="1" applyFont="1" applyBorder="1" applyAlignment="1" applyProtection="1">
      <alignment horizontal="center" vertical="center"/>
      <protection hidden="1"/>
    </xf>
    <xf numFmtId="3" fontId="3" fillId="0" borderId="48" xfId="2" applyNumberFormat="1" applyFont="1" applyBorder="1" applyAlignment="1" applyProtection="1">
      <alignment horizontal="center" vertical="center"/>
      <protection hidden="1"/>
    </xf>
    <xf numFmtId="3" fontId="3" fillId="0" borderId="49" xfId="2" applyNumberFormat="1" applyFont="1" applyBorder="1" applyAlignment="1" applyProtection="1">
      <alignment horizontal="center" vertical="center"/>
      <protection hidden="1"/>
    </xf>
    <xf numFmtId="3" fontId="3" fillId="0" borderId="17" xfId="2" applyNumberFormat="1" applyFont="1" applyBorder="1" applyAlignment="1" applyProtection="1">
      <alignment horizontal="center" vertical="center"/>
      <protection hidden="1"/>
    </xf>
    <xf numFmtId="164" fontId="3" fillId="0" borderId="45" xfId="2" applyNumberFormat="1" applyFont="1" applyBorder="1" applyAlignment="1" applyProtection="1">
      <alignment horizontal="center" vertical="center"/>
      <protection hidden="1"/>
    </xf>
    <xf numFmtId="0" fontId="3" fillId="0" borderId="48" xfId="2" applyFont="1" applyBorder="1" applyAlignment="1" applyProtection="1">
      <alignment horizontal="center" vertical="center"/>
      <protection hidden="1"/>
    </xf>
    <xf numFmtId="0" fontId="3" fillId="0" borderId="17" xfId="2" applyFont="1" applyBorder="1" applyAlignment="1" applyProtection="1">
      <alignment horizontal="center" vertical="center"/>
      <protection hidden="1"/>
    </xf>
    <xf numFmtId="165" fontId="3" fillId="0" borderId="45" xfId="2" applyNumberFormat="1" applyFont="1" applyBorder="1" applyAlignment="1" applyProtection="1">
      <alignment horizontal="center" vertical="center"/>
      <protection hidden="1"/>
    </xf>
    <xf numFmtId="0" fontId="4" fillId="0" borderId="7" xfId="2" applyFont="1" applyBorder="1" applyAlignment="1" applyProtection="1">
      <alignment horizontal="center" vertical="center"/>
      <protection hidden="1"/>
    </xf>
    <xf numFmtId="0" fontId="4" fillId="0" borderId="45" xfId="2" applyFont="1" applyBorder="1" applyAlignment="1" applyProtection="1">
      <alignment vertical="center"/>
      <protection hidden="1"/>
    </xf>
    <xf numFmtId="0" fontId="14" fillId="0" borderId="33" xfId="2" applyFont="1" applyFill="1" applyBorder="1" applyAlignment="1" applyProtection="1">
      <alignment vertical="center"/>
      <protection hidden="1"/>
    </xf>
    <xf numFmtId="3" fontId="3" fillId="0" borderId="31" xfId="2" applyNumberFormat="1" applyFont="1" applyBorder="1" applyAlignment="1" applyProtection="1">
      <alignment horizontal="center" vertical="center"/>
      <protection hidden="1"/>
    </xf>
    <xf numFmtId="3" fontId="3" fillId="0" borderId="32" xfId="2" applyNumberFormat="1" applyFont="1" applyBorder="1" applyAlignment="1" applyProtection="1">
      <alignment horizontal="center" vertical="center"/>
      <protection hidden="1"/>
    </xf>
    <xf numFmtId="3" fontId="3" fillId="0" borderId="33" xfId="2" applyNumberFormat="1" applyFont="1" applyBorder="1" applyAlignment="1" applyProtection="1">
      <alignment horizontal="center" vertical="center"/>
      <protection hidden="1"/>
    </xf>
    <xf numFmtId="164" fontId="3" fillId="0" borderId="28" xfId="2" applyNumberFormat="1" applyFont="1" applyBorder="1" applyAlignment="1" applyProtection="1">
      <alignment horizontal="center" vertical="center"/>
      <protection hidden="1"/>
    </xf>
    <xf numFmtId="0" fontId="3" fillId="0" borderId="31" xfId="2" applyFont="1" applyBorder="1" applyAlignment="1" applyProtection="1">
      <alignment horizontal="center" vertical="center"/>
      <protection hidden="1"/>
    </xf>
    <xf numFmtId="0" fontId="3" fillId="0" borderId="33" xfId="2" applyFont="1" applyBorder="1" applyAlignment="1" applyProtection="1">
      <alignment horizontal="center" vertical="center"/>
      <protection hidden="1"/>
    </xf>
    <xf numFmtId="165" fontId="3" fillId="0" borderId="28" xfId="2" applyNumberFormat="1" applyFont="1" applyBorder="1" applyAlignment="1" applyProtection="1">
      <alignment horizontal="center" vertical="center"/>
      <protection hidden="1"/>
    </xf>
    <xf numFmtId="0" fontId="14" fillId="0" borderId="39" xfId="2" applyFont="1" applyBorder="1" applyAlignment="1" applyProtection="1">
      <alignment vertical="center"/>
      <protection hidden="1"/>
    </xf>
    <xf numFmtId="164" fontId="10" fillId="0" borderId="42" xfId="2" applyNumberFormat="1" applyFont="1" applyFill="1" applyBorder="1" applyAlignment="1" applyProtection="1">
      <alignment horizontal="center" vertical="center"/>
      <protection hidden="1"/>
    </xf>
    <xf numFmtId="164" fontId="3" fillId="0" borderId="43" xfId="2" applyNumberFormat="1" applyFont="1" applyBorder="1" applyAlignment="1" applyProtection="1">
      <alignment horizontal="center" vertical="center"/>
      <protection hidden="1"/>
    </xf>
    <xf numFmtId="0" fontId="4" fillId="0" borderId="50" xfId="2" applyFont="1" applyBorder="1" applyAlignment="1" applyProtection="1">
      <alignment horizontal="center" vertical="center"/>
      <protection hidden="1"/>
    </xf>
    <xf numFmtId="0" fontId="14" fillId="0" borderId="45" xfId="2" applyFont="1" applyBorder="1" applyAlignment="1" applyProtection="1">
      <alignment vertical="center"/>
      <protection hidden="1"/>
    </xf>
    <xf numFmtId="3" fontId="3" fillId="0" borderId="51" xfId="2" applyNumberFormat="1" applyFont="1" applyBorder="1" applyAlignment="1" applyProtection="1">
      <alignment horizontal="center" vertical="center"/>
      <protection hidden="1"/>
    </xf>
    <xf numFmtId="166" fontId="11" fillId="0" borderId="16" xfId="2" applyNumberFormat="1" applyFont="1" applyBorder="1" applyAlignment="1" applyProtection="1">
      <alignment horizontal="center" vertical="center"/>
      <protection hidden="1"/>
    </xf>
    <xf numFmtId="166" fontId="10" fillId="0" borderId="49" xfId="2" applyNumberFormat="1" applyFont="1" applyFill="1" applyBorder="1" applyAlignment="1" applyProtection="1">
      <alignment horizontal="center" vertical="center"/>
      <protection hidden="1"/>
    </xf>
    <xf numFmtId="166" fontId="3" fillId="0" borderId="49" xfId="2" applyNumberFormat="1" applyFont="1" applyBorder="1" applyAlignment="1" applyProtection="1">
      <alignment horizontal="center" vertical="center"/>
      <protection hidden="1"/>
    </xf>
    <xf numFmtId="166" fontId="3" fillId="0" borderId="17" xfId="2" applyNumberFormat="1" applyFont="1" applyBorder="1" applyAlignment="1" applyProtection="1">
      <alignment horizontal="center" vertical="center"/>
      <protection hidden="1"/>
    </xf>
    <xf numFmtId="166" fontId="3" fillId="0" borderId="16" xfId="2" applyNumberFormat="1" applyFont="1" applyBorder="1" applyAlignment="1" applyProtection="1">
      <alignment horizontal="center" vertical="center"/>
      <protection hidden="1"/>
    </xf>
    <xf numFmtId="10" fontId="10" fillId="0" borderId="48" xfId="2" applyNumberFormat="1" applyFont="1" applyBorder="1" applyAlignment="1" applyProtection="1">
      <alignment horizontal="center" vertical="center"/>
      <protection hidden="1"/>
    </xf>
    <xf numFmtId="166" fontId="3" fillId="0" borderId="29" xfId="2" applyNumberFormat="1" applyFont="1" applyBorder="1" applyAlignment="1" applyProtection="1">
      <alignment horizontal="center" vertical="center"/>
      <protection hidden="1"/>
    </xf>
    <xf numFmtId="166" fontId="11" fillId="0" borderId="30" xfId="2" applyNumberFormat="1" applyFont="1" applyBorder="1" applyAlignment="1" applyProtection="1">
      <alignment horizontal="center" vertical="center"/>
      <protection hidden="1"/>
    </xf>
    <xf numFmtId="166" fontId="3" fillId="0" borderId="52" xfId="2" applyNumberFormat="1" applyFont="1" applyFill="1" applyBorder="1" applyAlignment="1" applyProtection="1">
      <alignment horizontal="center" vertical="center"/>
      <protection hidden="1"/>
    </xf>
    <xf numFmtId="166" fontId="3" fillId="0" borderId="32" xfId="2" applyNumberFormat="1" applyFont="1" applyBorder="1" applyAlignment="1" applyProtection="1">
      <alignment horizontal="center" vertical="center"/>
      <protection hidden="1"/>
    </xf>
    <xf numFmtId="166" fontId="3" fillId="0" borderId="33" xfId="2" applyNumberFormat="1" applyFont="1" applyBorder="1" applyAlignment="1" applyProtection="1">
      <alignment horizontal="center" vertical="center"/>
      <protection hidden="1"/>
    </xf>
    <xf numFmtId="166" fontId="3" fillId="0" borderId="30" xfId="2" applyNumberFormat="1" applyFont="1" applyBorder="1" applyAlignment="1" applyProtection="1">
      <alignment horizontal="center" vertical="center"/>
      <protection hidden="1"/>
    </xf>
    <xf numFmtId="166" fontId="3" fillId="0" borderId="31" xfId="2" applyNumberFormat="1" applyFont="1" applyFill="1" applyBorder="1" applyAlignment="1" applyProtection="1">
      <alignment horizontal="center" vertical="center"/>
      <protection hidden="1"/>
    </xf>
    <xf numFmtId="167" fontId="3" fillId="0" borderId="33" xfId="2" applyNumberFormat="1" applyFont="1" applyBorder="1" applyAlignment="1" applyProtection="1">
      <alignment horizontal="center" vertical="center"/>
      <protection hidden="1"/>
    </xf>
    <xf numFmtId="165" fontId="16" fillId="0" borderId="0" xfId="2" applyNumberFormat="1" applyFont="1" applyBorder="1" applyAlignment="1" applyProtection="1">
      <alignment horizontal="center" vertical="center"/>
      <protection hidden="1"/>
    </xf>
    <xf numFmtId="0" fontId="9" fillId="2" borderId="38" xfId="2" applyFont="1" applyFill="1" applyBorder="1" applyAlignment="1" applyProtection="1">
      <alignment horizontal="center" vertical="center"/>
      <protection hidden="1"/>
    </xf>
    <xf numFmtId="4" fontId="10" fillId="0" borderId="40" xfId="2" applyNumberFormat="1" applyFont="1" applyBorder="1" applyAlignment="1" applyProtection="1">
      <alignment horizontal="center" vertical="center"/>
      <protection hidden="1"/>
    </xf>
    <xf numFmtId="4" fontId="10" fillId="0" borderId="41" xfId="2" applyNumberFormat="1" applyFont="1" applyBorder="1" applyAlignment="1" applyProtection="1">
      <alignment horizontal="center" vertical="center"/>
      <protection hidden="1"/>
    </xf>
    <xf numFmtId="4" fontId="10" fillId="0" borderId="42" xfId="2" applyNumberFormat="1" applyFont="1" applyBorder="1" applyAlignment="1" applyProtection="1">
      <alignment horizontal="center" vertical="center"/>
      <protection hidden="1"/>
    </xf>
    <xf numFmtId="4" fontId="16" fillId="0" borderId="43" xfId="2" applyNumberFormat="1" applyFont="1" applyBorder="1" applyAlignment="1" applyProtection="1">
      <alignment vertical="center"/>
      <protection hidden="1"/>
    </xf>
    <xf numFmtId="4" fontId="10" fillId="0" borderId="44" xfId="2" applyNumberFormat="1" applyFont="1" applyBorder="1" applyAlignment="1" applyProtection="1">
      <alignment horizontal="center" vertical="center"/>
      <protection hidden="1"/>
    </xf>
    <xf numFmtId="4" fontId="10" fillId="0" borderId="43" xfId="2" applyNumberFormat="1" applyFont="1" applyBorder="1" applyAlignment="1" applyProtection="1">
      <alignment horizontal="center" vertical="center"/>
      <protection hidden="1"/>
    </xf>
    <xf numFmtId="4" fontId="10" fillId="0" borderId="38" xfId="2" applyNumberFormat="1" applyFont="1" applyBorder="1" applyAlignment="1" applyProtection="1">
      <alignment horizontal="center" vertical="center"/>
      <protection hidden="1"/>
    </xf>
    <xf numFmtId="0" fontId="9" fillId="2" borderId="45" xfId="2" applyFont="1" applyFill="1" applyBorder="1" applyAlignment="1" applyProtection="1">
      <alignment horizontal="center" vertical="center"/>
      <protection hidden="1"/>
    </xf>
    <xf numFmtId="0" fontId="9" fillId="0" borderId="46" xfId="2" applyFont="1" applyBorder="1" applyAlignment="1" applyProtection="1">
      <alignment vertical="center"/>
      <protection hidden="1"/>
    </xf>
    <xf numFmtId="4" fontId="10" fillId="0" borderId="47" xfId="2" applyNumberFormat="1" applyFont="1" applyBorder="1" applyAlignment="1" applyProtection="1">
      <alignment horizontal="center" vertical="center"/>
      <protection hidden="1"/>
    </xf>
    <xf numFmtId="4" fontId="10" fillId="0" borderId="16" xfId="2" applyNumberFormat="1" applyFont="1" applyBorder="1" applyAlignment="1" applyProtection="1">
      <alignment horizontal="center" vertical="center"/>
      <protection hidden="1"/>
    </xf>
    <xf numFmtId="4" fontId="10" fillId="0" borderId="48" xfId="2" applyNumberFormat="1" applyFont="1" applyBorder="1" applyAlignment="1" applyProtection="1">
      <alignment horizontal="center" vertical="center"/>
      <protection hidden="1"/>
    </xf>
    <xf numFmtId="4" fontId="16" fillId="0" borderId="49" xfId="2" applyNumberFormat="1" applyFont="1" applyBorder="1" applyAlignment="1" applyProtection="1">
      <alignment vertical="center"/>
      <protection hidden="1"/>
    </xf>
    <xf numFmtId="4" fontId="10" fillId="0" borderId="17" xfId="2" applyNumberFormat="1" applyFont="1" applyBorder="1" applyAlignment="1" applyProtection="1">
      <alignment horizontal="center" vertical="center"/>
      <protection hidden="1"/>
    </xf>
    <xf numFmtId="4" fontId="10" fillId="0" borderId="49" xfId="2" applyNumberFormat="1" applyFont="1" applyBorder="1" applyAlignment="1" applyProtection="1">
      <alignment horizontal="center" vertical="center"/>
      <protection hidden="1"/>
    </xf>
    <xf numFmtId="4" fontId="10" fillId="0" borderId="45" xfId="2" applyNumberFormat="1" applyFont="1" applyBorder="1" applyAlignment="1" applyProtection="1">
      <alignment horizontal="center" vertical="center"/>
      <protection hidden="1"/>
    </xf>
    <xf numFmtId="4" fontId="10" fillId="0" borderId="46" xfId="2" applyNumberFormat="1" applyFont="1" applyBorder="1" applyAlignment="1" applyProtection="1">
      <alignment horizontal="center" vertical="center"/>
      <protection hidden="1"/>
    </xf>
    <xf numFmtId="0" fontId="4" fillId="2" borderId="45" xfId="2" applyFont="1" applyFill="1" applyBorder="1" applyAlignment="1" applyProtection="1">
      <alignment horizontal="center" vertical="center"/>
      <protection hidden="1"/>
    </xf>
    <xf numFmtId="0" fontId="4" fillId="0" borderId="46" xfId="2" applyFont="1" applyFill="1" applyBorder="1" applyAlignment="1" applyProtection="1">
      <alignment vertical="center"/>
      <protection hidden="1"/>
    </xf>
    <xf numFmtId="4" fontId="3" fillId="0" borderId="47" xfId="2" applyNumberFormat="1" applyFont="1" applyFill="1" applyBorder="1" applyAlignment="1" applyProtection="1">
      <alignment horizontal="center" vertical="center"/>
      <protection hidden="1"/>
    </xf>
    <xf numFmtId="4" fontId="10" fillId="0" borderId="16" xfId="2" applyNumberFormat="1" applyFont="1" applyFill="1" applyBorder="1" applyAlignment="1" applyProtection="1">
      <alignment horizontal="center" vertical="center"/>
      <protection hidden="1"/>
    </xf>
    <xf numFmtId="4" fontId="3" fillId="0" borderId="48" xfId="2" applyNumberFormat="1" applyFont="1" applyFill="1" applyBorder="1" applyAlignment="1" applyProtection="1">
      <alignment horizontal="center" vertical="center"/>
      <protection hidden="1"/>
    </xf>
    <xf numFmtId="4" fontId="11" fillId="0" borderId="49" xfId="2" applyNumberFormat="1" applyFont="1" applyFill="1" applyBorder="1" applyAlignment="1" applyProtection="1">
      <alignment vertical="center"/>
      <protection hidden="1"/>
    </xf>
    <xf numFmtId="4" fontId="3" fillId="0" borderId="17" xfId="2" applyNumberFormat="1" applyFont="1" applyFill="1" applyBorder="1" applyAlignment="1" applyProtection="1">
      <alignment horizontal="center" vertical="center"/>
      <protection hidden="1"/>
    </xf>
    <xf numFmtId="4" fontId="3" fillId="0" borderId="48" xfId="2" applyNumberFormat="1" applyFont="1" applyBorder="1" applyAlignment="1" applyProtection="1">
      <alignment horizontal="center" vertical="center"/>
      <protection hidden="1"/>
    </xf>
    <xf numFmtId="4" fontId="3" fillId="0" borderId="49" xfId="2" applyNumberFormat="1" applyFont="1" applyBorder="1" applyAlignment="1" applyProtection="1">
      <alignment horizontal="center" vertical="center"/>
      <protection hidden="1"/>
    </xf>
    <xf numFmtId="4" fontId="3" fillId="0" borderId="17" xfId="2" applyNumberFormat="1" applyFont="1" applyBorder="1" applyAlignment="1" applyProtection="1">
      <alignment horizontal="center" vertical="center"/>
      <protection hidden="1"/>
    </xf>
    <xf numFmtId="0" fontId="4" fillId="3" borderId="45" xfId="2" applyFont="1" applyFill="1" applyBorder="1" applyAlignment="1" applyProtection="1">
      <alignment horizontal="center" vertical="center"/>
      <protection hidden="1"/>
    </xf>
    <xf numFmtId="0" fontId="4" fillId="3" borderId="46" xfId="2" applyFont="1" applyFill="1" applyBorder="1" applyAlignment="1" applyProtection="1">
      <alignment vertical="center"/>
      <protection hidden="1"/>
    </xf>
    <xf numFmtId="4" fontId="3" fillId="3" borderId="47" xfId="2" applyNumberFormat="1" applyFont="1" applyFill="1" applyBorder="1" applyAlignment="1" applyProtection="1">
      <alignment horizontal="center" vertical="center"/>
      <protection hidden="1"/>
    </xf>
    <xf numFmtId="4" fontId="10" fillId="3" borderId="16" xfId="2" applyNumberFormat="1" applyFont="1" applyFill="1" applyBorder="1" applyAlignment="1" applyProtection="1">
      <alignment horizontal="center" vertical="center"/>
      <protection hidden="1"/>
    </xf>
    <xf numFmtId="4" fontId="3" fillId="3" borderId="48" xfId="2" applyNumberFormat="1" applyFont="1" applyFill="1" applyBorder="1" applyAlignment="1" applyProtection="1">
      <alignment horizontal="center" vertical="center"/>
      <protection hidden="1"/>
    </xf>
    <xf numFmtId="4" fontId="11" fillId="3" borderId="49" xfId="2" applyNumberFormat="1" applyFont="1" applyFill="1" applyBorder="1" applyAlignment="1" applyProtection="1">
      <alignment vertical="center"/>
      <protection hidden="1"/>
    </xf>
    <xf numFmtId="4" fontId="3" fillId="3" borderId="17" xfId="2" applyNumberFormat="1" applyFont="1" applyFill="1" applyBorder="1" applyAlignment="1" applyProtection="1">
      <alignment horizontal="center" vertical="center"/>
      <protection hidden="1"/>
    </xf>
    <xf numFmtId="4" fontId="3" fillId="3" borderId="49" xfId="2" applyNumberFormat="1" applyFont="1" applyFill="1" applyBorder="1" applyAlignment="1" applyProtection="1">
      <alignment horizontal="center" vertical="center"/>
      <protection hidden="1"/>
    </xf>
    <xf numFmtId="4" fontId="10" fillId="3" borderId="45" xfId="2" applyNumberFormat="1" applyFont="1" applyFill="1" applyBorder="1" applyAlignment="1" applyProtection="1">
      <alignment horizontal="center" vertical="center"/>
      <protection hidden="1"/>
    </xf>
    <xf numFmtId="165" fontId="11" fillId="3" borderId="0" xfId="2" applyNumberFormat="1" applyFont="1" applyFill="1" applyBorder="1" applyAlignment="1" applyProtection="1">
      <alignment horizontal="center" vertical="center"/>
      <protection hidden="1"/>
    </xf>
    <xf numFmtId="0" fontId="4" fillId="0" borderId="45" xfId="2" applyFont="1" applyFill="1" applyBorder="1" applyAlignment="1" applyProtection="1">
      <alignment horizontal="center" vertical="center"/>
      <protection hidden="1"/>
    </xf>
    <xf numFmtId="4" fontId="3" fillId="0" borderId="49" xfId="2" applyNumberFormat="1" applyFont="1" applyFill="1" applyBorder="1" applyAlignment="1" applyProtection="1">
      <alignment horizontal="center" vertical="center"/>
      <protection hidden="1"/>
    </xf>
    <xf numFmtId="4" fontId="10" fillId="0" borderId="45" xfId="2" applyNumberFormat="1" applyFont="1" applyFill="1" applyBorder="1" applyAlignment="1" applyProtection="1">
      <alignment horizontal="center" vertical="center"/>
      <protection hidden="1"/>
    </xf>
    <xf numFmtId="165" fontId="11" fillId="0" borderId="0" xfId="2" applyNumberFormat="1" applyFont="1" applyFill="1" applyBorder="1" applyAlignment="1" applyProtection="1">
      <alignment horizontal="center" vertical="center"/>
      <protection hidden="1"/>
    </xf>
    <xf numFmtId="4" fontId="3" fillId="0" borderId="16" xfId="2" applyNumberFormat="1" applyFont="1" applyFill="1" applyBorder="1" applyAlignment="1" applyProtection="1">
      <alignment horizontal="center" vertical="center"/>
      <protection hidden="1"/>
    </xf>
    <xf numFmtId="4" fontId="11" fillId="0" borderId="49" xfId="2" applyNumberFormat="1" applyFont="1" applyFill="1" applyBorder="1" applyAlignment="1" applyProtection="1">
      <alignment horizontal="right" vertical="center"/>
      <protection hidden="1"/>
    </xf>
    <xf numFmtId="0" fontId="3" fillId="0" borderId="0" xfId="2" applyFont="1" applyFill="1" applyAlignment="1" applyProtection="1">
      <alignment vertical="center"/>
      <protection hidden="1"/>
    </xf>
    <xf numFmtId="0" fontId="10" fillId="0" borderId="28" xfId="2" applyFont="1" applyFill="1" applyBorder="1" applyAlignment="1" applyProtection="1">
      <alignment horizontal="center" vertical="center"/>
      <protection hidden="1"/>
    </xf>
    <xf numFmtId="0" fontId="10" fillId="0" borderId="34" xfId="2" applyFont="1" applyFill="1" applyBorder="1" applyAlignment="1" applyProtection="1">
      <alignment vertical="center"/>
      <protection hidden="1"/>
    </xf>
    <xf numFmtId="4" fontId="10" fillId="0" borderId="29" xfId="2" applyNumberFormat="1" applyFont="1" applyFill="1" applyBorder="1" applyAlignment="1" applyProtection="1">
      <alignment horizontal="center" vertical="center"/>
      <protection hidden="1"/>
    </xf>
    <xf numFmtId="4" fontId="10" fillId="0" borderId="30" xfId="2" applyNumberFormat="1" applyFont="1" applyFill="1" applyBorder="1" applyAlignment="1" applyProtection="1">
      <alignment horizontal="center" vertical="center"/>
      <protection hidden="1"/>
    </xf>
    <xf numFmtId="4" fontId="10" fillId="0" borderId="31" xfId="2" applyNumberFormat="1" applyFont="1" applyFill="1" applyBorder="1" applyAlignment="1" applyProtection="1">
      <alignment horizontal="center" vertical="center"/>
      <protection hidden="1"/>
    </xf>
    <xf numFmtId="4" fontId="16" fillId="0" borderId="32" xfId="2" applyNumberFormat="1" applyFont="1" applyFill="1" applyBorder="1" applyAlignment="1" applyProtection="1">
      <alignment vertical="center"/>
      <protection hidden="1"/>
    </xf>
    <xf numFmtId="4" fontId="10" fillId="0" borderId="33" xfId="2" applyNumberFormat="1" applyFont="1" applyFill="1" applyBorder="1" applyAlignment="1" applyProtection="1">
      <alignment horizontal="center" vertical="center"/>
      <protection hidden="1"/>
    </xf>
    <xf numFmtId="4" fontId="10" fillId="0" borderId="32" xfId="2" applyNumberFormat="1" applyFont="1" applyFill="1" applyBorder="1" applyAlignment="1" applyProtection="1">
      <alignment horizontal="center" vertical="center"/>
      <protection hidden="1"/>
    </xf>
    <xf numFmtId="4" fontId="10" fillId="0" borderId="28" xfId="2" applyNumberFormat="1" applyFont="1" applyFill="1" applyBorder="1" applyAlignment="1" applyProtection="1">
      <alignment horizontal="center" vertical="center"/>
      <protection hidden="1"/>
    </xf>
    <xf numFmtId="0" fontId="10" fillId="0" borderId="0" xfId="2" applyFont="1" applyFill="1" applyAlignment="1" applyProtection="1">
      <alignment vertical="center"/>
      <protection hidden="1"/>
    </xf>
    <xf numFmtId="0" fontId="9" fillId="0" borderId="53" xfId="2" applyFont="1" applyFill="1" applyBorder="1" applyAlignment="1" applyProtection="1">
      <alignment horizontal="center" vertical="center"/>
      <protection hidden="1"/>
    </xf>
    <xf numFmtId="0" fontId="9" fillId="0" borderId="54" xfId="2" applyFont="1" applyFill="1" applyBorder="1" applyAlignment="1" applyProtection="1">
      <alignment horizontal="center" vertical="center"/>
      <protection hidden="1"/>
    </xf>
    <xf numFmtId="4" fontId="10" fillId="0" borderId="55" xfId="2" applyNumberFormat="1" applyFont="1" applyFill="1" applyBorder="1" applyAlignment="1" applyProtection="1">
      <alignment horizontal="center" vertical="center"/>
      <protection hidden="1"/>
    </xf>
    <xf numFmtId="4" fontId="10" fillId="0" borderId="56" xfId="2" applyNumberFormat="1" applyFont="1" applyFill="1" applyBorder="1" applyAlignment="1" applyProtection="1">
      <alignment horizontal="center" vertical="center"/>
      <protection hidden="1"/>
    </xf>
    <xf numFmtId="4" fontId="10" fillId="0" borderId="57" xfId="2" applyNumberFormat="1" applyFont="1" applyFill="1" applyBorder="1" applyAlignment="1" applyProtection="1">
      <alignment horizontal="center" vertical="center"/>
      <protection hidden="1"/>
    </xf>
    <xf numFmtId="4" fontId="16" fillId="0" borderId="58" xfId="2" applyNumberFormat="1" applyFont="1" applyFill="1" applyBorder="1" applyAlignment="1" applyProtection="1">
      <alignment vertical="center"/>
      <protection hidden="1"/>
    </xf>
    <xf numFmtId="4" fontId="10" fillId="0" borderId="59" xfId="2" applyNumberFormat="1" applyFont="1" applyFill="1" applyBorder="1" applyAlignment="1" applyProtection="1">
      <alignment horizontal="center" vertical="center"/>
      <protection hidden="1"/>
    </xf>
    <xf numFmtId="4" fontId="10" fillId="0" borderId="58" xfId="2" applyNumberFormat="1" applyFont="1" applyFill="1" applyBorder="1" applyAlignment="1" applyProtection="1">
      <alignment horizontal="center" vertical="center"/>
      <protection hidden="1"/>
    </xf>
    <xf numFmtId="4" fontId="10" fillId="0" borderId="60" xfId="2" applyNumberFormat="1" applyFont="1" applyFill="1" applyBorder="1" applyAlignment="1" applyProtection="1">
      <alignment horizontal="center" vertical="center"/>
      <protection hidden="1"/>
    </xf>
    <xf numFmtId="4" fontId="10" fillId="0" borderId="57" xfId="2" applyNumberFormat="1" applyFont="1" applyFill="1" applyBorder="1" applyAlignment="1" applyProtection="1">
      <alignment vertical="center"/>
      <protection hidden="1"/>
    </xf>
    <xf numFmtId="4" fontId="10" fillId="0" borderId="59" xfId="2" applyNumberFormat="1" applyFont="1" applyFill="1" applyBorder="1" applyAlignment="1" applyProtection="1">
      <alignment horizontal="center" vertical="center"/>
      <protection locked="0" hidden="1"/>
    </xf>
    <xf numFmtId="3" fontId="9" fillId="0" borderId="38" xfId="2" applyNumberFormat="1" applyFont="1" applyFill="1" applyBorder="1" applyAlignment="1" applyProtection="1">
      <alignment horizontal="center" vertical="center"/>
      <protection hidden="1"/>
    </xf>
    <xf numFmtId="3" fontId="9" fillId="0" borderId="39" xfId="2" applyNumberFormat="1" applyFont="1" applyFill="1" applyBorder="1" applyAlignment="1" applyProtection="1">
      <alignment horizontal="center" vertical="center"/>
      <protection hidden="1"/>
    </xf>
    <xf numFmtId="4" fontId="10" fillId="0" borderId="40" xfId="2" applyNumberFormat="1" applyFont="1" applyFill="1" applyBorder="1" applyAlignment="1" applyProtection="1">
      <alignment horizontal="center" vertical="center"/>
      <protection hidden="1"/>
    </xf>
    <xf numFmtId="4" fontId="10" fillId="0" borderId="41" xfId="2" applyNumberFormat="1" applyFont="1" applyFill="1" applyBorder="1" applyAlignment="1" applyProtection="1">
      <alignment horizontal="center" vertical="center"/>
      <protection hidden="1"/>
    </xf>
    <xf numFmtId="4" fontId="10" fillId="0" borderId="42" xfId="2" applyNumberFormat="1" applyFont="1" applyFill="1" applyBorder="1" applyAlignment="1" applyProtection="1">
      <alignment horizontal="center" vertical="center"/>
      <protection hidden="1"/>
    </xf>
    <xf numFmtId="4" fontId="16" fillId="0" borderId="43" xfId="2" applyNumberFormat="1" applyFont="1" applyFill="1" applyBorder="1" applyAlignment="1" applyProtection="1">
      <alignment vertical="center"/>
      <protection hidden="1"/>
    </xf>
    <xf numFmtId="4" fontId="10" fillId="0" borderId="44" xfId="2" applyNumberFormat="1" applyFont="1" applyFill="1" applyBorder="1" applyAlignment="1" applyProtection="1">
      <alignment horizontal="center" vertical="center"/>
      <protection hidden="1"/>
    </xf>
    <xf numFmtId="4" fontId="10" fillId="0" borderId="43" xfId="2" applyNumberFormat="1" applyFont="1" applyFill="1" applyBorder="1" applyAlignment="1" applyProtection="1">
      <alignment horizontal="center" vertical="center"/>
      <protection hidden="1"/>
    </xf>
    <xf numFmtId="4" fontId="10" fillId="0" borderId="38" xfId="2" applyNumberFormat="1" applyFont="1" applyFill="1" applyBorder="1" applyAlignment="1" applyProtection="1">
      <alignment horizontal="center" vertical="center"/>
      <protection hidden="1"/>
    </xf>
    <xf numFmtId="4" fontId="10" fillId="0" borderId="48" xfId="2" applyNumberFormat="1" applyFont="1" applyFill="1" applyBorder="1" applyAlignment="1" applyProtection="1">
      <alignment horizontal="center" vertical="center"/>
      <protection hidden="1"/>
    </xf>
    <xf numFmtId="4" fontId="10" fillId="0" borderId="17" xfId="2" applyNumberFormat="1" applyFont="1" applyFill="1" applyBorder="1" applyAlignment="1" applyProtection="1">
      <alignment horizontal="center" vertical="center"/>
      <protection hidden="1"/>
    </xf>
    <xf numFmtId="4" fontId="10" fillId="0" borderId="61" xfId="2" applyNumberFormat="1" applyFont="1" applyFill="1" applyBorder="1" applyAlignment="1" applyProtection="1">
      <alignment horizontal="center" vertical="center"/>
      <protection hidden="1"/>
    </xf>
    <xf numFmtId="0" fontId="9" fillId="2" borderId="68" xfId="2" applyFont="1" applyFill="1" applyBorder="1" applyAlignment="1" applyProtection="1">
      <alignment horizontal="center" vertical="center"/>
      <protection hidden="1"/>
    </xf>
    <xf numFmtId="0" fontId="9" fillId="0" borderId="69" xfId="2" applyFont="1" applyBorder="1" applyAlignment="1" applyProtection="1">
      <alignment horizontal="center" vertical="center"/>
      <protection hidden="1"/>
    </xf>
    <xf numFmtId="4" fontId="10" fillId="0" borderId="70" xfId="2" applyNumberFormat="1" applyFont="1" applyBorder="1" applyAlignment="1" applyProtection="1">
      <alignment horizontal="center" vertical="center"/>
      <protection hidden="1"/>
    </xf>
    <xf numFmtId="4" fontId="10" fillId="0" borderId="68" xfId="2" applyNumberFormat="1" applyFont="1" applyBorder="1" applyAlignment="1" applyProtection="1">
      <alignment horizontal="center" vertical="center"/>
      <protection hidden="1"/>
    </xf>
    <xf numFmtId="4" fontId="3" fillId="0" borderId="71" xfId="2" applyNumberFormat="1" applyFont="1" applyBorder="1" applyAlignment="1" applyProtection="1">
      <alignment horizontal="center" vertical="center"/>
      <protection hidden="1"/>
    </xf>
    <xf numFmtId="4" fontId="11" fillId="0" borderId="72" xfId="2" applyNumberFormat="1" applyFont="1" applyBorder="1" applyAlignment="1" applyProtection="1">
      <alignment horizontal="center" vertical="center"/>
      <protection hidden="1"/>
    </xf>
    <xf numFmtId="4" fontId="3" fillId="0" borderId="69" xfId="2" applyNumberFormat="1" applyFont="1" applyBorder="1" applyAlignment="1" applyProtection="1">
      <alignment horizontal="center" vertical="center"/>
      <protection hidden="1"/>
    </xf>
    <xf numFmtId="4" fontId="10" fillId="0" borderId="71" xfId="2" applyNumberFormat="1" applyFont="1" applyBorder="1" applyAlignment="1" applyProtection="1">
      <alignment horizontal="center" vertical="center"/>
      <protection hidden="1"/>
    </xf>
    <xf numFmtId="4" fontId="10" fillId="0" borderId="69" xfId="2" applyNumberFormat="1" applyFont="1" applyBorder="1" applyAlignment="1" applyProtection="1">
      <alignment horizontal="center" vertical="center"/>
      <protection hidden="1"/>
    </xf>
    <xf numFmtId="4" fontId="10" fillId="0" borderId="73" xfId="2" applyNumberFormat="1" applyFont="1" applyBorder="1" applyAlignment="1" applyProtection="1">
      <alignment horizontal="center" vertical="center"/>
      <protection hidden="1"/>
    </xf>
    <xf numFmtId="0" fontId="9" fillId="2" borderId="41" xfId="2" applyFont="1" applyFill="1" applyBorder="1" applyAlignment="1" applyProtection="1">
      <alignment horizontal="center" vertical="center"/>
      <protection hidden="1"/>
    </xf>
    <xf numFmtId="0" fontId="9" fillId="0" borderId="44" xfId="2" applyFont="1" applyBorder="1" applyAlignment="1" applyProtection="1">
      <alignment horizontal="center" vertical="center" wrapText="1"/>
      <protection hidden="1"/>
    </xf>
    <xf numFmtId="2" fontId="10" fillId="0" borderId="16" xfId="2" applyNumberFormat="1" applyFont="1" applyBorder="1" applyAlignment="1" applyProtection="1">
      <alignment horizontal="center" vertical="center"/>
      <protection hidden="1"/>
    </xf>
    <xf numFmtId="4" fontId="3" fillId="0" borderId="42" xfId="2" applyNumberFormat="1" applyFont="1" applyBorder="1" applyAlignment="1" applyProtection="1">
      <alignment horizontal="center" vertical="center"/>
      <protection hidden="1"/>
    </xf>
    <xf numFmtId="4" fontId="11" fillId="0" borderId="42" xfId="2" applyNumberFormat="1" applyFont="1" applyBorder="1" applyAlignment="1" applyProtection="1">
      <alignment horizontal="center" vertical="center"/>
      <protection hidden="1"/>
    </xf>
    <xf numFmtId="4" fontId="3" fillId="0" borderId="39" xfId="2" applyNumberFormat="1" applyFont="1" applyBorder="1" applyAlignment="1" applyProtection="1">
      <alignment horizontal="center" vertical="center"/>
      <protection hidden="1"/>
    </xf>
    <xf numFmtId="4" fontId="10" fillId="0" borderId="1" xfId="2" applyNumberFormat="1" applyFont="1" applyBorder="1" applyAlignment="1" applyProtection="1">
      <alignment horizontal="center" vertical="center"/>
      <protection hidden="1"/>
    </xf>
    <xf numFmtId="2" fontId="10" fillId="0" borderId="45" xfId="2" applyNumberFormat="1" applyFont="1" applyBorder="1" applyAlignment="1" applyProtection="1">
      <alignment horizontal="center" vertical="center"/>
      <protection hidden="1"/>
    </xf>
    <xf numFmtId="4" fontId="10" fillId="0" borderId="74" xfId="2" applyNumberFormat="1" applyFont="1" applyBorder="1" applyAlignment="1" applyProtection="1">
      <alignment horizontal="center" vertical="center"/>
      <protection hidden="1"/>
    </xf>
    <xf numFmtId="0" fontId="9" fillId="0" borderId="16" xfId="2" applyFont="1" applyBorder="1" applyAlignment="1" applyProtection="1">
      <alignment horizontal="center" vertical="center"/>
      <protection hidden="1"/>
    </xf>
    <xf numFmtId="0" fontId="9" fillId="0" borderId="17" xfId="2" applyFont="1" applyBorder="1" applyAlignment="1" applyProtection="1">
      <alignment horizontal="center" vertical="center"/>
      <protection hidden="1"/>
    </xf>
    <xf numFmtId="2" fontId="10" fillId="0" borderId="48" xfId="2" applyNumberFormat="1" applyFont="1" applyBorder="1" applyAlignment="1" applyProtection="1">
      <alignment horizontal="center" vertical="center"/>
      <protection hidden="1"/>
    </xf>
    <xf numFmtId="2" fontId="16" fillId="0" borderId="48" xfId="2" applyNumberFormat="1" applyFont="1" applyBorder="1" applyAlignment="1" applyProtection="1">
      <alignment horizontal="right" vertical="center"/>
      <protection hidden="1"/>
    </xf>
    <xf numFmtId="2" fontId="10" fillId="0" borderId="46" xfId="2" applyNumberFormat="1" applyFont="1" applyBorder="1" applyAlignment="1" applyProtection="1">
      <alignment horizontal="center" vertical="center"/>
      <protection hidden="1"/>
    </xf>
    <xf numFmtId="4" fontId="10" fillId="0" borderId="75" xfId="2" applyNumberFormat="1" applyFont="1" applyBorder="1" applyAlignment="1" applyProtection="1">
      <alignment horizontal="center" vertical="center"/>
      <protection hidden="1"/>
    </xf>
    <xf numFmtId="0" fontId="10" fillId="0" borderId="45" xfId="2" applyFont="1" applyBorder="1" applyAlignment="1" applyProtection="1">
      <alignment horizontal="center" vertical="center"/>
      <protection hidden="1"/>
    </xf>
    <xf numFmtId="0" fontId="9" fillId="0" borderId="63" xfId="2" applyFont="1" applyBorder="1" applyAlignment="1" applyProtection="1">
      <alignment horizontal="center" vertical="center"/>
      <protection hidden="1"/>
    </xf>
    <xf numFmtId="0" fontId="9" fillId="0" borderId="65" xfId="2" applyFont="1" applyBorder="1" applyAlignment="1" applyProtection="1">
      <alignment horizontal="center" vertical="center"/>
      <protection hidden="1"/>
    </xf>
    <xf numFmtId="2" fontId="10" fillId="0" borderId="76" xfId="2" applyNumberFormat="1" applyFont="1" applyBorder="1" applyAlignment="1" applyProtection="1">
      <alignment horizontal="center" vertical="center"/>
      <protection hidden="1"/>
    </xf>
    <xf numFmtId="2" fontId="10" fillId="0" borderId="63" xfId="2" applyNumberFormat="1" applyFont="1" applyBorder="1" applyAlignment="1" applyProtection="1">
      <alignment horizontal="center" vertical="center"/>
      <protection hidden="1"/>
    </xf>
    <xf numFmtId="165" fontId="10" fillId="0" borderId="77" xfId="2" applyNumberFormat="1" applyFont="1" applyBorder="1" applyAlignment="1" applyProtection="1">
      <alignment horizontal="center" vertical="center"/>
      <protection hidden="1"/>
    </xf>
    <xf numFmtId="0" fontId="16" fillId="0" borderId="64" xfId="2" applyFont="1" applyBorder="1" applyAlignment="1" applyProtection="1">
      <alignment horizontal="center" vertical="center"/>
      <protection hidden="1"/>
    </xf>
    <xf numFmtId="0" fontId="10" fillId="0" borderId="65" xfId="2" applyFont="1" applyBorder="1" applyAlignment="1" applyProtection="1">
      <alignment horizontal="center" vertical="center"/>
      <protection hidden="1"/>
    </xf>
    <xf numFmtId="2" fontId="10" fillId="0" borderId="77" xfId="2" applyNumberFormat="1" applyFont="1" applyBorder="1" applyAlignment="1" applyProtection="1">
      <alignment horizontal="center" vertical="center"/>
      <protection hidden="1"/>
    </xf>
    <xf numFmtId="2" fontId="10" fillId="0" borderId="78" xfId="2" applyNumberFormat="1" applyFont="1" applyBorder="1" applyAlignment="1" applyProtection="1">
      <alignment horizontal="center" vertical="center"/>
      <protection hidden="1"/>
    </xf>
    <xf numFmtId="0" fontId="10" fillId="0" borderId="76" xfId="2" applyFont="1" applyBorder="1" applyAlignment="1" applyProtection="1">
      <alignment horizontal="center" vertical="center"/>
      <protection hidden="1"/>
    </xf>
    <xf numFmtId="0" fontId="17" fillId="0" borderId="0" xfId="2" applyFont="1" applyAlignment="1" applyProtection="1">
      <alignment vertical="center"/>
      <protection hidden="1"/>
    </xf>
    <xf numFmtId="2" fontId="18" fillId="0" borderId="0" xfId="2" applyNumberFormat="1" applyFont="1" applyAlignment="1" applyProtection="1">
      <alignment horizontal="center" vertical="center"/>
      <protection hidden="1"/>
    </xf>
    <xf numFmtId="0" fontId="18" fillId="0" borderId="0" xfId="2" applyFont="1" applyAlignment="1" applyProtection="1">
      <alignment vertical="center"/>
      <protection hidden="1"/>
    </xf>
    <xf numFmtId="165" fontId="18" fillId="0" borderId="0" xfId="2" applyNumberFormat="1" applyFont="1" applyAlignment="1" applyProtection="1">
      <alignment horizontal="center" vertical="center"/>
      <protection hidden="1"/>
    </xf>
    <xf numFmtId="2" fontId="19" fillId="0" borderId="1" xfId="2" applyNumberFormat="1" applyFont="1" applyBorder="1" applyAlignment="1">
      <alignment wrapText="1"/>
    </xf>
    <xf numFmtId="2" fontId="19" fillId="0" borderId="0" xfId="2" applyNumberFormat="1" applyFont="1" applyBorder="1" applyAlignment="1">
      <alignment wrapText="1"/>
    </xf>
    <xf numFmtId="0" fontId="3" fillId="0" borderId="0" xfId="2" applyFont="1" applyAlignment="1"/>
    <xf numFmtId="0" fontId="3" fillId="0" borderId="0" xfId="2" applyFont="1" applyAlignment="1">
      <alignment horizontal="center"/>
    </xf>
    <xf numFmtId="165" fontId="3" fillId="0" borderId="0" xfId="2" applyNumberFormat="1" applyFont="1" applyAlignment="1" applyProtection="1">
      <alignment horizontal="center" vertical="center"/>
      <protection hidden="1"/>
    </xf>
    <xf numFmtId="2" fontId="3" fillId="0" borderId="0" xfId="2" applyNumberFormat="1" applyFont="1" applyAlignment="1" applyProtection="1">
      <alignment vertical="center"/>
      <protection hidden="1"/>
    </xf>
    <xf numFmtId="0" fontId="9" fillId="0" borderId="2" xfId="2" applyFont="1" applyBorder="1" applyAlignment="1" applyProtection="1">
      <alignment horizontal="center" vertical="center"/>
      <protection hidden="1"/>
    </xf>
    <xf numFmtId="0" fontId="10" fillId="0" borderId="4" xfId="2" applyFont="1" applyBorder="1" applyAlignment="1" applyProtection="1">
      <alignment horizontal="center" vertical="center"/>
      <protection hidden="1"/>
    </xf>
    <xf numFmtId="0" fontId="10" fillId="0" borderId="5" xfId="2" applyFont="1" applyBorder="1" applyAlignment="1" applyProtection="1">
      <alignment horizontal="center" vertical="center"/>
      <protection hidden="1"/>
    </xf>
    <xf numFmtId="0" fontId="9" fillId="3" borderId="50" xfId="2" applyFont="1" applyFill="1" applyBorder="1" applyAlignment="1" applyProtection="1">
      <alignment horizontal="center" vertical="center"/>
      <protection hidden="1"/>
    </xf>
    <xf numFmtId="0" fontId="9" fillId="3" borderId="62" xfId="2" applyFont="1" applyFill="1" applyBorder="1" applyAlignment="1" applyProtection="1">
      <alignment horizontal="center" vertical="center"/>
      <protection hidden="1"/>
    </xf>
    <xf numFmtId="4" fontId="10" fillId="3" borderId="51" xfId="2" applyNumberFormat="1" applyFont="1" applyFill="1" applyBorder="1" applyAlignment="1" applyProtection="1">
      <alignment horizontal="center" vertical="center"/>
      <protection hidden="1"/>
    </xf>
    <xf numFmtId="4" fontId="10" fillId="3" borderId="63" xfId="2" applyNumberFormat="1" applyFont="1" applyFill="1" applyBorder="1" applyAlignment="1" applyProtection="1">
      <alignment horizontal="center" vertical="center"/>
      <protection hidden="1"/>
    </xf>
    <xf numFmtId="4" fontId="10" fillId="3" borderId="64" xfId="2" applyNumberFormat="1" applyFont="1" applyFill="1" applyBorder="1" applyAlignment="1" applyProtection="1">
      <alignment horizontal="center" vertical="center"/>
      <protection hidden="1"/>
    </xf>
    <xf numFmtId="4" fontId="16" fillId="3" borderId="64" xfId="2" applyNumberFormat="1" applyFont="1" applyFill="1" applyBorder="1" applyAlignment="1" applyProtection="1">
      <alignment horizontal="right" vertical="center"/>
      <protection hidden="1"/>
    </xf>
    <xf numFmtId="4" fontId="10" fillId="3" borderId="65" xfId="2" applyNumberFormat="1" applyFont="1" applyFill="1" applyBorder="1" applyAlignment="1" applyProtection="1">
      <alignment horizontal="center" vertical="center"/>
      <protection hidden="1"/>
    </xf>
    <xf numFmtId="4" fontId="10" fillId="3" borderId="41" xfId="2" applyNumberFormat="1" applyFont="1" applyFill="1" applyBorder="1" applyAlignment="1" applyProtection="1">
      <alignment horizontal="center" vertical="center"/>
      <protection hidden="1"/>
    </xf>
    <xf numFmtId="4" fontId="10" fillId="3" borderId="66" xfId="2" applyNumberFormat="1" applyFont="1" applyFill="1" applyBorder="1" applyAlignment="1" applyProtection="1">
      <alignment horizontal="center" vertical="center"/>
      <protection hidden="1"/>
    </xf>
    <xf numFmtId="4" fontId="10" fillId="3" borderId="50" xfId="2" applyNumberFormat="1" applyFont="1" applyFill="1" applyBorder="1" applyAlignment="1" applyProtection="1">
      <alignment horizontal="center" vertical="center"/>
      <protection hidden="1"/>
    </xf>
    <xf numFmtId="4" fontId="10" fillId="3" borderId="67" xfId="2" applyNumberFormat="1" applyFont="1" applyFill="1" applyBorder="1" applyAlignment="1" applyProtection="1">
      <alignment horizontal="center" vertical="center"/>
      <protection hidden="1"/>
    </xf>
    <xf numFmtId="0" fontId="3" fillId="3" borderId="0" xfId="2" applyFont="1" applyFill="1" applyAlignment="1" applyProtection="1">
      <alignment vertical="center"/>
      <protection hidden="1"/>
    </xf>
    <xf numFmtId="0" fontId="0" fillId="3" borderId="0" xfId="0" applyFill="1"/>
    <xf numFmtId="1" fontId="9" fillId="0" borderId="5" xfId="2" applyNumberFormat="1" applyFont="1" applyBorder="1" applyAlignment="1" applyProtection="1">
      <alignment horizontal="center" vertical="center"/>
      <protection hidden="1"/>
    </xf>
    <xf numFmtId="1" fontId="9" fillId="0" borderId="5" xfId="2" applyNumberFormat="1" applyFont="1" applyBorder="1" applyAlignment="1" applyProtection="1">
      <alignment vertical="center"/>
      <protection hidden="1"/>
    </xf>
    <xf numFmtId="0" fontId="9" fillId="0" borderId="5" xfId="2" applyFont="1" applyBorder="1" applyAlignment="1" applyProtection="1">
      <alignment vertical="center"/>
      <protection hidden="1"/>
    </xf>
    <xf numFmtId="0" fontId="3" fillId="0" borderId="5" xfId="2" applyFont="1" applyBorder="1" applyAlignment="1" applyProtection="1">
      <alignment vertical="center"/>
      <protection hidden="1"/>
    </xf>
    <xf numFmtId="0" fontId="3" fillId="0" borderId="6" xfId="2" applyFont="1" applyBorder="1" applyAlignment="1" applyProtection="1">
      <alignment vertical="center"/>
      <protection hidden="1"/>
    </xf>
    <xf numFmtId="1" fontId="9" fillId="0" borderId="7" xfId="2" applyNumberFormat="1" applyFont="1" applyBorder="1" applyAlignment="1" applyProtection="1">
      <alignment horizontal="center" vertical="center"/>
      <protection hidden="1"/>
    </xf>
    <xf numFmtId="0" fontId="3" fillId="0" borderId="7" xfId="2" applyFont="1" applyBorder="1" applyAlignment="1" applyProtection="1">
      <alignment vertical="center"/>
      <protection hidden="1"/>
    </xf>
    <xf numFmtId="164" fontId="10" fillId="0" borderId="80" xfId="2" applyNumberFormat="1" applyFont="1" applyBorder="1" applyAlignment="1" applyProtection="1">
      <alignment horizontal="center" vertical="center"/>
      <protection hidden="1"/>
    </xf>
    <xf numFmtId="164" fontId="10" fillId="0" borderId="43" xfId="2" applyNumberFormat="1" applyFont="1" applyBorder="1" applyAlignment="1" applyProtection="1">
      <alignment horizontal="center" vertical="center"/>
      <protection hidden="1"/>
    </xf>
    <xf numFmtId="164" fontId="3" fillId="0" borderId="41" xfId="2" applyNumberFormat="1" applyFont="1" applyBorder="1" applyAlignment="1" applyProtection="1">
      <alignment horizontal="center" vertical="center"/>
      <protection hidden="1"/>
    </xf>
    <xf numFmtId="164" fontId="3" fillId="0" borderId="16" xfId="2" applyNumberFormat="1" applyFont="1" applyBorder="1" applyAlignment="1" applyProtection="1">
      <alignment horizontal="center" vertical="center"/>
      <protection hidden="1"/>
    </xf>
    <xf numFmtId="164" fontId="3" fillId="0" borderId="43" xfId="2" applyNumberFormat="1" applyFont="1" applyBorder="1" applyAlignment="1" applyProtection="1">
      <alignment horizontal="right" vertical="center"/>
      <protection hidden="1"/>
    </xf>
    <xf numFmtId="164" fontId="3" fillId="0" borderId="30" xfId="2" applyNumberFormat="1" applyFont="1" applyBorder="1" applyAlignment="1" applyProtection="1">
      <alignment horizontal="center" vertical="center"/>
      <protection hidden="1"/>
    </xf>
    <xf numFmtId="0" fontId="3" fillId="0" borderId="41" xfId="2" applyFont="1" applyBorder="1" applyAlignment="1" applyProtection="1">
      <alignment horizontal="center" vertical="center"/>
      <protection hidden="1"/>
    </xf>
    <xf numFmtId="0" fontId="3" fillId="0" borderId="16" xfId="2" applyFont="1" applyBorder="1" applyAlignment="1" applyProtection="1">
      <alignment horizontal="center" vertical="center"/>
      <protection hidden="1"/>
    </xf>
    <xf numFmtId="0" fontId="3" fillId="0" borderId="30" xfId="2" applyFont="1" applyBorder="1" applyAlignment="1" applyProtection="1">
      <alignment horizontal="center" vertical="center"/>
      <protection hidden="1"/>
    </xf>
    <xf numFmtId="164" fontId="10" fillId="0" borderId="41" xfId="2" applyNumberFormat="1" applyFont="1" applyBorder="1" applyAlignment="1" applyProtection="1">
      <alignment horizontal="center" vertical="center"/>
      <protection hidden="1"/>
    </xf>
    <xf numFmtId="3" fontId="3" fillId="0" borderId="50" xfId="2" applyNumberFormat="1" applyFont="1" applyBorder="1" applyAlignment="1" applyProtection="1">
      <alignment horizontal="center" vertical="center"/>
      <protection hidden="1"/>
    </xf>
    <xf numFmtId="166" fontId="10" fillId="0" borderId="49" xfId="2" applyNumberFormat="1" applyFont="1" applyBorder="1" applyAlignment="1" applyProtection="1">
      <alignment horizontal="center" vertical="center"/>
      <protection hidden="1"/>
    </xf>
    <xf numFmtId="10" fontId="10" fillId="0" borderId="16" xfId="2" applyNumberFormat="1" applyFont="1" applyBorder="1" applyAlignment="1" applyProtection="1">
      <alignment horizontal="center" vertical="center"/>
      <protection hidden="1"/>
    </xf>
    <xf numFmtId="166" fontId="3" fillId="0" borderId="28" xfId="2" applyNumberFormat="1" applyFont="1" applyBorder="1" applyAlignment="1" applyProtection="1">
      <alignment horizontal="center" vertical="center"/>
      <protection hidden="1"/>
    </xf>
    <xf numFmtId="166" fontId="3" fillId="0" borderId="52" xfId="2" applyNumberFormat="1" applyFont="1" applyBorder="1" applyAlignment="1" applyProtection="1">
      <alignment horizontal="center" vertical="center"/>
      <protection hidden="1"/>
    </xf>
    <xf numFmtId="166" fontId="3" fillId="0" borderId="31" xfId="2" applyNumberFormat="1" applyFont="1" applyBorder="1" applyAlignment="1" applyProtection="1">
      <alignment horizontal="center" vertical="center"/>
      <protection hidden="1"/>
    </xf>
    <xf numFmtId="4" fontId="16" fillId="0" borderId="44" xfId="2" applyNumberFormat="1" applyFont="1" applyBorder="1" applyAlignment="1" applyProtection="1">
      <alignment horizontal="center" vertical="center"/>
      <protection hidden="1"/>
    </xf>
    <xf numFmtId="0" fontId="4" fillId="3" borderId="40" xfId="2" applyFont="1" applyFill="1" applyBorder="1" applyAlignment="1" applyProtection="1">
      <alignment vertical="center"/>
      <protection hidden="1"/>
    </xf>
    <xf numFmtId="4" fontId="3" fillId="3" borderId="45" xfId="2" applyNumberFormat="1" applyFont="1" applyFill="1" applyBorder="1" applyAlignment="1" applyProtection="1">
      <alignment horizontal="center" vertical="center"/>
      <protection hidden="1"/>
    </xf>
    <xf numFmtId="4" fontId="10" fillId="3" borderId="47" xfId="2" applyNumberFormat="1" applyFont="1" applyFill="1" applyBorder="1" applyAlignment="1" applyProtection="1">
      <alignment horizontal="center" vertical="center"/>
      <protection hidden="1"/>
    </xf>
    <xf numFmtId="4" fontId="3" fillId="3" borderId="16" xfId="2" applyNumberFormat="1" applyFont="1" applyFill="1" applyBorder="1" applyAlignment="1" applyProtection="1">
      <alignment horizontal="center" vertical="center"/>
      <protection hidden="1"/>
    </xf>
    <xf numFmtId="4" fontId="11" fillId="3" borderId="49" xfId="2" applyNumberFormat="1" applyFont="1" applyFill="1" applyBorder="1" applyAlignment="1" applyProtection="1">
      <alignment horizontal="right" vertical="center"/>
      <protection hidden="1"/>
    </xf>
    <xf numFmtId="4" fontId="3" fillId="0" borderId="45" xfId="2" applyNumberFormat="1" applyFont="1" applyFill="1" applyBorder="1" applyAlignment="1" applyProtection="1">
      <alignment horizontal="center" vertical="center"/>
      <protection hidden="1"/>
    </xf>
    <xf numFmtId="4" fontId="10" fillId="0" borderId="47" xfId="2" applyNumberFormat="1" applyFont="1" applyFill="1" applyBorder="1" applyAlignment="1" applyProtection="1">
      <alignment horizontal="center" vertical="center"/>
      <protection hidden="1"/>
    </xf>
    <xf numFmtId="4" fontId="10" fillId="0" borderId="57" xfId="2" applyNumberFormat="1" applyFont="1" applyBorder="1" applyAlignment="1" applyProtection="1">
      <alignment horizontal="center" vertical="center"/>
      <protection hidden="1"/>
    </xf>
    <xf numFmtId="4" fontId="10" fillId="0" borderId="58" xfId="2" applyNumberFormat="1" applyFont="1" applyBorder="1" applyAlignment="1" applyProtection="1">
      <alignment horizontal="center" vertical="center"/>
      <protection hidden="1"/>
    </xf>
    <xf numFmtId="4" fontId="10" fillId="0" borderId="59" xfId="2" applyNumberFormat="1" applyFont="1" applyBorder="1" applyAlignment="1" applyProtection="1">
      <alignment horizontal="center" vertical="center"/>
      <protection hidden="1"/>
    </xf>
    <xf numFmtId="4" fontId="10" fillId="0" borderId="55" xfId="2" applyNumberFormat="1" applyFont="1" applyBorder="1" applyAlignment="1" applyProtection="1">
      <alignment horizontal="center" vertical="center"/>
      <protection hidden="1"/>
    </xf>
    <xf numFmtId="4" fontId="10" fillId="0" borderId="56" xfId="2" applyNumberFormat="1" applyFont="1" applyBorder="1" applyAlignment="1" applyProtection="1">
      <alignment vertical="center"/>
      <protection hidden="1"/>
    </xf>
    <xf numFmtId="4" fontId="10" fillId="0" borderId="60" xfId="2" applyNumberFormat="1" applyFont="1" applyBorder="1" applyAlignment="1" applyProtection="1">
      <alignment horizontal="center" vertical="center"/>
      <protection hidden="1"/>
    </xf>
    <xf numFmtId="3" fontId="9" fillId="3" borderId="39" xfId="2" applyNumberFormat="1" applyFont="1" applyFill="1" applyBorder="1" applyAlignment="1" applyProtection="1">
      <alignment horizontal="center" vertical="center"/>
      <protection hidden="1"/>
    </xf>
    <xf numFmtId="4" fontId="10" fillId="3" borderId="38" xfId="2" applyNumberFormat="1" applyFont="1" applyFill="1" applyBorder="1" applyAlignment="1" applyProtection="1">
      <alignment horizontal="center" vertical="center"/>
      <protection hidden="1"/>
    </xf>
    <xf numFmtId="4" fontId="10" fillId="3" borderId="42" xfId="2" applyNumberFormat="1" applyFont="1" applyFill="1" applyBorder="1" applyAlignment="1" applyProtection="1">
      <alignment horizontal="center" vertical="center"/>
      <protection hidden="1"/>
    </xf>
    <xf numFmtId="4" fontId="16" fillId="3" borderId="43" xfId="2" applyNumberFormat="1" applyFont="1" applyFill="1" applyBorder="1" applyAlignment="1" applyProtection="1">
      <alignment vertical="center"/>
      <protection hidden="1"/>
    </xf>
    <xf numFmtId="4" fontId="10" fillId="3" borderId="43" xfId="2" applyNumberFormat="1" applyFont="1" applyFill="1" applyBorder="1" applyAlignment="1" applyProtection="1">
      <alignment horizontal="center" vertical="center"/>
      <protection hidden="1"/>
    </xf>
    <xf numFmtId="4" fontId="10" fillId="3" borderId="44" xfId="2" applyNumberFormat="1" applyFont="1" applyFill="1" applyBorder="1" applyAlignment="1" applyProtection="1">
      <alignment horizontal="center" vertical="center"/>
      <protection hidden="1"/>
    </xf>
    <xf numFmtId="4" fontId="10" fillId="3" borderId="40" xfId="2" applyNumberFormat="1" applyFont="1" applyFill="1" applyBorder="1" applyAlignment="1" applyProtection="1">
      <alignment horizontal="center" vertical="center"/>
      <protection hidden="1"/>
    </xf>
    <xf numFmtId="4" fontId="10" fillId="3" borderId="17" xfId="2" applyNumberFormat="1" applyFont="1" applyFill="1" applyBorder="1" applyAlignment="1" applyProtection="1">
      <alignment horizontal="center" vertical="center"/>
      <protection hidden="1"/>
    </xf>
    <xf numFmtId="4" fontId="10" fillId="3" borderId="61" xfId="2" applyNumberFormat="1" applyFont="1" applyFill="1" applyBorder="1" applyAlignment="1" applyProtection="1">
      <alignment horizontal="center" vertical="center"/>
      <protection hidden="1"/>
    </xf>
    <xf numFmtId="0" fontId="9" fillId="0" borderId="62" xfId="2" applyFont="1" applyBorder="1" applyAlignment="1" applyProtection="1">
      <alignment horizontal="center" vertical="center"/>
      <protection hidden="1"/>
    </xf>
    <xf numFmtId="4" fontId="10" fillId="0" borderId="50" xfId="2" applyNumberFormat="1" applyFont="1" applyBorder="1" applyAlignment="1" applyProtection="1">
      <alignment horizontal="center" vertical="center"/>
      <protection hidden="1"/>
    </xf>
    <xf numFmtId="4" fontId="10" fillId="0" borderId="21" xfId="2" applyNumberFormat="1" applyFont="1" applyBorder="1" applyAlignment="1" applyProtection="1">
      <alignment horizontal="center" vertical="center"/>
      <protection hidden="1"/>
    </xf>
    <xf numFmtId="4" fontId="3" fillId="0" borderId="67" xfId="2" applyNumberFormat="1" applyFont="1" applyBorder="1" applyAlignment="1" applyProtection="1">
      <alignment horizontal="center" vertical="center"/>
      <protection hidden="1"/>
    </xf>
    <xf numFmtId="4" fontId="11" fillId="0" borderId="66" xfId="2" applyNumberFormat="1" applyFont="1" applyBorder="1" applyAlignment="1" applyProtection="1">
      <alignment horizontal="center" vertical="center"/>
      <protection hidden="1"/>
    </xf>
    <xf numFmtId="4" fontId="3" fillId="0" borderId="66" xfId="2" applyNumberFormat="1" applyFont="1" applyBorder="1" applyAlignment="1" applyProtection="1">
      <alignment horizontal="center" vertical="center"/>
      <protection hidden="1"/>
    </xf>
    <xf numFmtId="4" fontId="3" fillId="0" borderId="22" xfId="2" applyNumberFormat="1" applyFont="1" applyBorder="1" applyAlignment="1" applyProtection="1">
      <alignment horizontal="center" vertical="center"/>
      <protection hidden="1"/>
    </xf>
    <xf numFmtId="4" fontId="10" fillId="0" borderId="51" xfId="2" applyNumberFormat="1" applyFont="1" applyBorder="1" applyAlignment="1" applyProtection="1">
      <alignment horizontal="center" vertical="center"/>
      <protection hidden="1"/>
    </xf>
    <xf numFmtId="4" fontId="10" fillId="0" borderId="63" xfId="2" applyNumberFormat="1" applyFont="1" applyBorder="1" applyAlignment="1" applyProtection="1">
      <alignment horizontal="center" vertical="center"/>
      <protection hidden="1"/>
    </xf>
    <xf numFmtId="4" fontId="10" fillId="0" borderId="65" xfId="2" applyNumberFormat="1" applyFont="1" applyBorder="1" applyAlignment="1" applyProtection="1">
      <alignment horizontal="center" vertical="center"/>
      <protection hidden="1"/>
    </xf>
    <xf numFmtId="4" fontId="10" fillId="0" borderId="76" xfId="2" applyNumberFormat="1" applyFont="1" applyBorder="1" applyAlignment="1" applyProtection="1">
      <alignment horizontal="center" vertical="center"/>
      <protection hidden="1"/>
    </xf>
    <xf numFmtId="4" fontId="3" fillId="0" borderId="72" xfId="2" applyNumberFormat="1" applyFont="1" applyBorder="1" applyAlignment="1" applyProtection="1">
      <alignment horizontal="center" vertical="center"/>
      <protection hidden="1"/>
    </xf>
    <xf numFmtId="4" fontId="10" fillId="0" borderId="2" xfId="2" applyNumberFormat="1" applyFont="1" applyBorder="1" applyAlignment="1" applyProtection="1">
      <alignment horizontal="center" vertical="center"/>
      <protection hidden="1"/>
    </xf>
    <xf numFmtId="4" fontId="3" fillId="0" borderId="1" xfId="2" applyNumberFormat="1" applyFont="1" applyBorder="1" applyAlignment="1" applyProtection="1">
      <alignment horizontal="center" vertical="center"/>
      <protection hidden="1"/>
    </xf>
    <xf numFmtId="0" fontId="10" fillId="0" borderId="64" xfId="2" applyFont="1" applyBorder="1" applyAlignment="1" applyProtection="1">
      <alignment horizontal="center" vertical="center"/>
      <protection hidden="1"/>
    </xf>
    <xf numFmtId="0" fontId="10" fillId="0" borderId="78" xfId="2" applyFont="1" applyBorder="1" applyAlignment="1" applyProtection="1">
      <alignment horizontal="center" vertical="center"/>
      <protection hidden="1"/>
    </xf>
    <xf numFmtId="0" fontId="9" fillId="2" borderId="53" xfId="2" applyFont="1" applyFill="1" applyBorder="1" applyAlignment="1" applyProtection="1">
      <alignment horizontal="center" vertical="center"/>
      <protection hidden="1"/>
    </xf>
    <xf numFmtId="3" fontId="9" fillId="3" borderId="38" xfId="2" applyNumberFormat="1" applyFont="1" applyFill="1" applyBorder="1" applyAlignment="1" applyProtection="1">
      <alignment horizontal="center" vertical="center"/>
      <protection hidden="1"/>
    </xf>
    <xf numFmtId="0" fontId="9" fillId="2" borderId="50" xfId="2" applyFont="1" applyFill="1" applyBorder="1" applyAlignment="1" applyProtection="1">
      <alignment horizontal="center" vertical="center"/>
      <protection hidden="1"/>
    </xf>
    <xf numFmtId="0" fontId="10" fillId="0" borderId="63" xfId="2" applyFont="1" applyBorder="1" applyAlignment="1" applyProtection="1">
      <alignment horizontal="center" vertical="center"/>
      <protection hidden="1"/>
    </xf>
    <xf numFmtId="168" fontId="10" fillId="0" borderId="42" xfId="2" applyNumberFormat="1" applyFont="1" applyBorder="1" applyAlignment="1" applyProtection="1">
      <alignment horizontal="center" vertical="center"/>
      <protection hidden="1"/>
    </xf>
    <xf numFmtId="169" fontId="3" fillId="0" borderId="48" xfId="2" applyNumberFormat="1" applyFont="1" applyFill="1" applyBorder="1" applyAlignment="1" applyProtection="1">
      <alignment horizontal="center" vertical="center"/>
      <protection hidden="1"/>
    </xf>
    <xf numFmtId="0" fontId="10" fillId="2" borderId="28" xfId="2" applyFont="1" applyFill="1" applyBorder="1" applyAlignment="1" applyProtection="1">
      <alignment horizontal="center" vertical="center"/>
      <protection hidden="1"/>
    </xf>
    <xf numFmtId="4" fontId="10" fillId="0" borderId="31" xfId="2" applyNumberFormat="1" applyFont="1" applyBorder="1" applyAlignment="1" applyProtection="1">
      <alignment horizontal="center" vertical="center"/>
      <protection hidden="1"/>
    </xf>
    <xf numFmtId="4" fontId="10" fillId="0" borderId="32" xfId="2" applyNumberFormat="1" applyFont="1" applyBorder="1" applyAlignment="1" applyProtection="1">
      <alignment horizontal="center" vertical="center"/>
      <protection hidden="1"/>
    </xf>
    <xf numFmtId="4" fontId="10" fillId="0" borderId="33" xfId="2" applyNumberFormat="1" applyFont="1" applyBorder="1" applyAlignment="1" applyProtection="1">
      <alignment horizontal="center" vertical="center"/>
      <protection hidden="1"/>
    </xf>
    <xf numFmtId="4" fontId="10" fillId="0" borderId="28" xfId="2" applyNumberFormat="1" applyFont="1" applyBorder="1" applyAlignment="1" applyProtection="1">
      <alignment horizontal="center" vertical="center"/>
      <protection hidden="1"/>
    </xf>
    <xf numFmtId="4" fontId="10" fillId="0" borderId="57" xfId="2" applyNumberFormat="1" applyFont="1" applyBorder="1" applyAlignment="1" applyProtection="1">
      <alignment vertical="center"/>
      <protection hidden="1"/>
    </xf>
    <xf numFmtId="3" fontId="9" fillId="2" borderId="38" xfId="2" applyNumberFormat="1" applyFont="1" applyFill="1" applyBorder="1" applyAlignment="1" applyProtection="1">
      <alignment horizontal="center" vertical="center"/>
      <protection hidden="1"/>
    </xf>
    <xf numFmtId="3" fontId="9" fillId="0" borderId="39" xfId="2" applyNumberFormat="1" applyFont="1" applyBorder="1" applyAlignment="1" applyProtection="1">
      <alignment horizontal="center" vertical="center"/>
      <protection hidden="1"/>
    </xf>
    <xf numFmtId="4" fontId="10" fillId="0" borderId="61" xfId="2" applyNumberFormat="1" applyFont="1" applyBorder="1" applyAlignment="1" applyProtection="1">
      <alignment horizontal="center" vertical="center"/>
      <protection hidden="1"/>
    </xf>
    <xf numFmtId="4" fontId="10" fillId="0" borderId="64" xfId="2" applyNumberFormat="1" applyFont="1" applyBorder="1" applyAlignment="1" applyProtection="1">
      <alignment horizontal="center" vertical="center"/>
      <protection hidden="1"/>
    </xf>
    <xf numFmtId="4" fontId="16" fillId="0" borderId="64" xfId="2" applyNumberFormat="1" applyFont="1" applyBorder="1" applyAlignment="1" applyProtection="1">
      <alignment horizontal="right" vertical="center"/>
      <protection hidden="1"/>
    </xf>
    <xf numFmtId="4" fontId="10" fillId="0" borderId="66" xfId="2" applyNumberFormat="1" applyFont="1" applyBorder="1" applyAlignment="1" applyProtection="1">
      <alignment horizontal="center" vertical="center"/>
      <protection hidden="1"/>
    </xf>
    <xf numFmtId="4" fontId="10" fillId="0" borderId="67" xfId="2" applyNumberFormat="1" applyFont="1" applyBorder="1" applyAlignment="1" applyProtection="1">
      <alignment horizontal="center" vertical="center"/>
      <protection hidden="1"/>
    </xf>
    <xf numFmtId="170" fontId="10" fillId="0" borderId="16" xfId="2" applyNumberFormat="1" applyFont="1" applyBorder="1" applyAlignment="1" applyProtection="1">
      <alignment horizontal="center" vertical="center"/>
      <protection hidden="1"/>
    </xf>
    <xf numFmtId="170" fontId="10" fillId="0" borderId="76" xfId="2" applyNumberFormat="1" applyFont="1" applyBorder="1" applyAlignment="1" applyProtection="1">
      <alignment horizontal="center" vertical="center"/>
      <protection hidden="1"/>
    </xf>
    <xf numFmtId="170" fontId="10" fillId="0" borderId="63" xfId="2" applyNumberFormat="1" applyFont="1" applyBorder="1" applyAlignment="1" applyProtection="1">
      <alignment horizontal="center" vertical="center"/>
      <protection hidden="1"/>
    </xf>
    <xf numFmtId="4" fontId="3" fillId="0" borderId="0" xfId="2" applyNumberFormat="1" applyFont="1" applyAlignment="1" applyProtection="1">
      <alignment vertical="center"/>
      <protection hidden="1"/>
    </xf>
    <xf numFmtId="0" fontId="9" fillId="0" borderId="44" xfId="2" applyFont="1" applyBorder="1" applyAlignment="1" applyProtection="1">
      <alignment horizontal="left" vertical="center" wrapText="1"/>
      <protection hidden="1"/>
    </xf>
    <xf numFmtId="1" fontId="9" fillId="0" borderId="5" xfId="2" applyNumberFormat="1" applyFont="1" applyBorder="1" applyAlignment="1" applyProtection="1">
      <alignment horizontal="left" vertical="center"/>
      <protection hidden="1"/>
    </xf>
    <xf numFmtId="3" fontId="3" fillId="0" borderId="80" xfId="2" applyNumberFormat="1" applyFont="1" applyBorder="1" applyAlignment="1" applyProtection="1">
      <alignment horizontal="center" vertical="center"/>
      <protection hidden="1"/>
    </xf>
    <xf numFmtId="164" fontId="11" fillId="0" borderId="35" xfId="2" applyNumberFormat="1" applyFont="1" applyBorder="1" applyAlignment="1" applyProtection="1">
      <alignment horizontal="right" vertical="center"/>
      <protection hidden="1"/>
    </xf>
    <xf numFmtId="164" fontId="10" fillId="0" borderId="84" xfId="2" applyNumberFormat="1" applyFont="1" applyBorder="1" applyAlignment="1" applyProtection="1">
      <alignment horizontal="center" vertical="center"/>
      <protection hidden="1"/>
    </xf>
    <xf numFmtId="3" fontId="11" fillId="0" borderId="31" xfId="2" applyNumberFormat="1" applyFont="1" applyBorder="1" applyAlignment="1" applyProtection="1">
      <alignment horizontal="center" vertical="center"/>
      <protection hidden="1"/>
    </xf>
    <xf numFmtId="0" fontId="9" fillId="0" borderId="38" xfId="2" applyFont="1" applyFill="1" applyBorder="1" applyAlignment="1" applyProtection="1">
      <alignment horizontal="center" vertical="center"/>
      <protection hidden="1"/>
    </xf>
    <xf numFmtId="3" fontId="3" fillId="0" borderId="38" xfId="2" applyNumberFormat="1" applyFont="1" applyFill="1" applyBorder="1" applyAlignment="1" applyProtection="1">
      <alignment horizontal="center" vertical="center"/>
      <protection hidden="1"/>
    </xf>
    <xf numFmtId="3" fontId="3" fillId="0" borderId="41" xfId="2" applyNumberFormat="1" applyFont="1" applyFill="1" applyBorder="1" applyAlignment="1" applyProtection="1">
      <alignment horizontal="center" vertical="center"/>
      <protection hidden="1"/>
    </xf>
    <xf numFmtId="164" fontId="3" fillId="0" borderId="43" xfId="2" applyNumberFormat="1" applyFont="1" applyFill="1" applyBorder="1" applyAlignment="1" applyProtection="1">
      <alignment vertical="center"/>
      <protection hidden="1"/>
    </xf>
    <xf numFmtId="164" fontId="10" fillId="0" borderId="44" xfId="2" applyNumberFormat="1" applyFont="1" applyFill="1" applyBorder="1" applyAlignment="1" applyProtection="1">
      <alignment horizontal="center" vertical="center"/>
      <protection hidden="1"/>
    </xf>
    <xf numFmtId="3" fontId="11" fillId="0" borderId="42" xfId="2" applyNumberFormat="1" applyFont="1" applyFill="1" applyBorder="1" applyAlignment="1" applyProtection="1">
      <alignment horizontal="center" vertical="center"/>
      <protection hidden="1"/>
    </xf>
    <xf numFmtId="164" fontId="3" fillId="0" borderId="42" xfId="2" applyNumberFormat="1" applyFont="1" applyFill="1" applyBorder="1" applyAlignment="1" applyProtection="1">
      <alignment horizontal="center" vertical="center"/>
      <protection hidden="1"/>
    </xf>
    <xf numFmtId="164" fontId="3" fillId="0" borderId="44" xfId="2" applyNumberFormat="1" applyFont="1" applyFill="1" applyBorder="1" applyAlignment="1" applyProtection="1">
      <alignment horizontal="center" vertical="center"/>
      <protection hidden="1"/>
    </xf>
    <xf numFmtId="164" fontId="3" fillId="0" borderId="45" xfId="2" applyNumberFormat="1" applyFont="1" applyFill="1" applyBorder="1" applyAlignment="1" applyProtection="1">
      <alignment horizontal="center" vertical="center"/>
      <protection hidden="1"/>
    </xf>
    <xf numFmtId="3" fontId="3" fillId="0" borderId="16" xfId="2" applyNumberFormat="1" applyFont="1" applyFill="1" applyBorder="1" applyAlignment="1" applyProtection="1">
      <alignment horizontal="center" vertical="center"/>
      <protection hidden="1"/>
    </xf>
    <xf numFmtId="3" fontId="11" fillId="0" borderId="48" xfId="2" applyNumberFormat="1" applyFont="1" applyFill="1" applyBorder="1" applyAlignment="1" applyProtection="1">
      <alignment horizontal="center" vertical="center"/>
      <protection hidden="1"/>
    </xf>
    <xf numFmtId="3" fontId="3" fillId="0" borderId="45" xfId="2" applyNumberFormat="1" applyFont="1" applyFill="1" applyBorder="1" applyAlignment="1" applyProtection="1">
      <alignment horizontal="center" vertical="center"/>
      <protection hidden="1"/>
    </xf>
    <xf numFmtId="164" fontId="3" fillId="0" borderId="48" xfId="2" applyNumberFormat="1" applyFont="1" applyFill="1" applyBorder="1" applyAlignment="1" applyProtection="1">
      <alignment horizontal="center" vertical="center"/>
      <protection hidden="1"/>
    </xf>
    <xf numFmtId="164" fontId="3" fillId="0" borderId="17" xfId="2" applyNumberFormat="1" applyFont="1" applyFill="1" applyBorder="1" applyAlignment="1" applyProtection="1">
      <alignment horizontal="center" vertical="center"/>
      <protection hidden="1"/>
    </xf>
    <xf numFmtId="164" fontId="3" fillId="0" borderId="42" xfId="2" applyNumberFormat="1" applyFont="1" applyFill="1" applyBorder="1" applyAlignment="1" applyProtection="1">
      <alignment horizontal="right" vertical="center"/>
      <protection hidden="1"/>
    </xf>
    <xf numFmtId="164" fontId="3" fillId="0" borderId="39" xfId="2" applyNumberFormat="1" applyFont="1" applyFill="1" applyBorder="1" applyAlignment="1" applyProtection="1">
      <alignment horizontal="right" vertical="center"/>
      <protection hidden="1"/>
    </xf>
    <xf numFmtId="164" fontId="3" fillId="0" borderId="17" xfId="2" applyNumberFormat="1" applyFont="1" applyFill="1" applyBorder="1" applyAlignment="1" applyProtection="1">
      <alignment horizontal="right" vertical="center"/>
      <protection hidden="1"/>
    </xf>
    <xf numFmtId="164" fontId="3" fillId="0" borderId="39" xfId="2" applyNumberFormat="1" applyFont="1" applyFill="1" applyBorder="1" applyAlignment="1" applyProtection="1">
      <alignment horizontal="center" vertical="center"/>
      <protection hidden="1"/>
    </xf>
    <xf numFmtId="0" fontId="4" fillId="0" borderId="28" xfId="2" applyFont="1" applyFill="1" applyBorder="1" applyAlignment="1" applyProtection="1">
      <alignment horizontal="center" vertical="center"/>
      <protection hidden="1"/>
    </xf>
    <xf numFmtId="0" fontId="4" fillId="0" borderId="34" xfId="2" applyFont="1" applyFill="1" applyBorder="1" applyAlignment="1" applyProtection="1">
      <alignment vertical="center"/>
      <protection hidden="1"/>
    </xf>
    <xf numFmtId="164" fontId="3" fillId="0" borderId="28" xfId="2" applyNumberFormat="1" applyFont="1" applyFill="1" applyBorder="1" applyAlignment="1" applyProtection="1">
      <alignment horizontal="center" vertical="center"/>
      <protection hidden="1"/>
    </xf>
    <xf numFmtId="3" fontId="3" fillId="0" borderId="30" xfId="2" applyNumberFormat="1" applyFont="1" applyFill="1" applyBorder="1" applyAlignment="1" applyProtection="1">
      <alignment horizontal="center" vertical="center"/>
      <protection hidden="1"/>
    </xf>
    <xf numFmtId="164" fontId="3" fillId="0" borderId="32" xfId="2" applyNumberFormat="1" applyFont="1" applyFill="1" applyBorder="1" applyAlignment="1" applyProtection="1">
      <alignment horizontal="center" vertical="center"/>
      <protection hidden="1"/>
    </xf>
    <xf numFmtId="164" fontId="3" fillId="0" borderId="32" xfId="2" applyNumberFormat="1" applyFont="1" applyFill="1" applyBorder="1" applyAlignment="1" applyProtection="1">
      <alignment horizontal="right" vertical="center"/>
      <protection hidden="1"/>
    </xf>
    <xf numFmtId="164" fontId="3" fillId="0" borderId="33" xfId="2" applyNumberFormat="1" applyFont="1" applyFill="1" applyBorder="1" applyAlignment="1" applyProtection="1">
      <alignment horizontal="center" vertical="center"/>
      <protection hidden="1"/>
    </xf>
    <xf numFmtId="3" fontId="11" fillId="0" borderId="31" xfId="2" applyNumberFormat="1" applyFont="1" applyFill="1" applyBorder="1" applyAlignment="1" applyProtection="1">
      <alignment horizontal="center" vertical="center"/>
      <protection hidden="1"/>
    </xf>
    <xf numFmtId="164" fontId="3" fillId="0" borderId="31" xfId="2" applyNumberFormat="1" applyFont="1" applyFill="1" applyBorder="1" applyAlignment="1" applyProtection="1">
      <alignment horizontal="center" vertical="center"/>
      <protection hidden="1"/>
    </xf>
    <xf numFmtId="164" fontId="3" fillId="0" borderId="34" xfId="2" applyNumberFormat="1" applyFont="1" applyFill="1" applyBorder="1" applyAlignment="1" applyProtection="1">
      <alignment horizontal="center" vertical="center"/>
      <protection hidden="1"/>
    </xf>
    <xf numFmtId="3" fontId="3" fillId="0" borderId="28" xfId="2" applyNumberFormat="1" applyFont="1" applyFill="1" applyBorder="1" applyAlignment="1" applyProtection="1">
      <alignment horizontal="center" vertical="center"/>
      <protection hidden="1"/>
    </xf>
    <xf numFmtId="0" fontId="4" fillId="0" borderId="38" xfId="2" applyFont="1" applyFill="1" applyBorder="1" applyAlignment="1" applyProtection="1">
      <alignment horizontal="center" vertical="center"/>
      <protection hidden="1"/>
    </xf>
    <xf numFmtId="3" fontId="3" fillId="0" borderId="42" xfId="2" applyNumberFormat="1" applyFont="1" applyFill="1" applyBorder="1" applyAlignment="1" applyProtection="1">
      <alignment horizontal="center" vertical="center"/>
      <protection hidden="1"/>
    </xf>
    <xf numFmtId="3" fontId="3" fillId="0" borderId="43" xfId="2" applyNumberFormat="1" applyFont="1" applyFill="1" applyBorder="1" applyAlignment="1" applyProtection="1">
      <alignment horizontal="center" vertical="center"/>
      <protection hidden="1"/>
    </xf>
    <xf numFmtId="3" fontId="3" fillId="0" borderId="44" xfId="2" applyNumberFormat="1" applyFont="1" applyFill="1" applyBorder="1" applyAlignment="1" applyProtection="1">
      <alignment horizontal="center" vertical="center"/>
      <protection hidden="1"/>
    </xf>
    <xf numFmtId="0" fontId="3" fillId="0" borderId="42" xfId="2" applyFont="1" applyFill="1" applyBorder="1" applyAlignment="1" applyProtection="1">
      <alignment horizontal="center" vertical="center"/>
      <protection hidden="1"/>
    </xf>
    <xf numFmtId="0" fontId="3" fillId="0" borderId="44" xfId="2" applyFont="1" applyFill="1" applyBorder="1" applyAlignment="1" applyProtection="1">
      <alignment horizontal="center" vertical="center"/>
      <protection hidden="1"/>
    </xf>
    <xf numFmtId="165" fontId="3" fillId="0" borderId="38" xfId="2" applyNumberFormat="1" applyFont="1" applyFill="1" applyBorder="1" applyAlignment="1" applyProtection="1">
      <alignment horizontal="center" vertical="center"/>
      <protection hidden="1"/>
    </xf>
    <xf numFmtId="0" fontId="4" fillId="0" borderId="39" xfId="2" applyFont="1" applyFill="1" applyBorder="1" applyAlignment="1" applyProtection="1">
      <alignment vertical="center"/>
      <protection hidden="1"/>
    </xf>
    <xf numFmtId="3" fontId="3" fillId="0" borderId="48" xfId="2" applyNumberFormat="1" applyFont="1" applyFill="1" applyBorder="1" applyAlignment="1" applyProtection="1">
      <alignment horizontal="center" vertical="center"/>
      <protection hidden="1"/>
    </xf>
    <xf numFmtId="3" fontId="3" fillId="0" borderId="49" xfId="2" applyNumberFormat="1" applyFont="1" applyFill="1" applyBorder="1" applyAlignment="1" applyProtection="1">
      <alignment horizontal="center" vertical="center"/>
      <protection hidden="1"/>
    </xf>
    <xf numFmtId="3" fontId="3" fillId="0" borderId="17" xfId="2" applyNumberFormat="1" applyFont="1" applyFill="1" applyBorder="1" applyAlignment="1" applyProtection="1">
      <alignment horizontal="center" vertical="center"/>
      <protection hidden="1"/>
    </xf>
    <xf numFmtId="0" fontId="3" fillId="0" borderId="48" xfId="2" applyFont="1" applyFill="1" applyBorder="1" applyAlignment="1" applyProtection="1">
      <alignment horizontal="center" vertical="center"/>
      <protection hidden="1"/>
    </xf>
    <xf numFmtId="0" fontId="3" fillId="0" borderId="17" xfId="2" applyFont="1" applyFill="1" applyBorder="1" applyAlignment="1" applyProtection="1">
      <alignment horizontal="center" vertical="center"/>
      <protection hidden="1"/>
    </xf>
    <xf numFmtId="165" fontId="3" fillId="0" borderId="45" xfId="2" applyNumberFormat="1" applyFont="1" applyFill="1" applyBorder="1" applyAlignment="1" applyProtection="1">
      <alignment horizontal="center" vertical="center"/>
      <protection hidden="1"/>
    </xf>
    <xf numFmtId="0" fontId="4" fillId="0" borderId="7" xfId="2" applyFont="1" applyFill="1" applyBorder="1" applyAlignment="1" applyProtection="1">
      <alignment horizontal="center" vertical="center"/>
      <protection hidden="1"/>
    </xf>
    <xf numFmtId="0" fontId="4" fillId="0" borderId="45" xfId="2" applyFont="1" applyFill="1" applyBorder="1" applyAlignment="1" applyProtection="1">
      <alignment vertical="center"/>
      <protection hidden="1"/>
    </xf>
    <xf numFmtId="3" fontId="3" fillId="0" borderId="31" xfId="2" applyNumberFormat="1" applyFont="1" applyFill="1" applyBorder="1" applyAlignment="1" applyProtection="1">
      <alignment horizontal="center" vertical="center"/>
      <protection hidden="1"/>
    </xf>
    <xf numFmtId="3" fontId="3" fillId="0" borderId="32" xfId="2" applyNumberFormat="1" applyFont="1" applyFill="1" applyBorder="1" applyAlignment="1" applyProtection="1">
      <alignment horizontal="center" vertical="center"/>
      <protection hidden="1"/>
    </xf>
    <xf numFmtId="3" fontId="3" fillId="0" borderId="33" xfId="2" applyNumberFormat="1" applyFont="1" applyFill="1" applyBorder="1" applyAlignment="1" applyProtection="1">
      <alignment horizontal="center" vertical="center"/>
      <protection hidden="1"/>
    </xf>
    <xf numFmtId="0" fontId="3" fillId="0" borderId="31" xfId="2" applyFont="1" applyFill="1" applyBorder="1" applyAlignment="1" applyProtection="1">
      <alignment horizontal="center" vertical="center"/>
      <protection hidden="1"/>
    </xf>
    <xf numFmtId="0" fontId="3" fillId="0" borderId="33" xfId="2" applyFont="1" applyFill="1" applyBorder="1" applyAlignment="1" applyProtection="1">
      <alignment horizontal="center" vertical="center"/>
      <protection hidden="1"/>
    </xf>
    <xf numFmtId="165" fontId="3" fillId="0" borderId="28" xfId="2" applyNumberFormat="1" applyFont="1" applyFill="1" applyBorder="1" applyAlignment="1" applyProtection="1">
      <alignment horizontal="center" vertical="center"/>
      <protection hidden="1"/>
    </xf>
    <xf numFmtId="0" fontId="14" fillId="0" borderId="39" xfId="2" applyFont="1" applyFill="1" applyBorder="1" applyAlignment="1" applyProtection="1">
      <alignment vertical="center"/>
      <protection hidden="1"/>
    </xf>
    <xf numFmtId="164" fontId="3" fillId="0" borderId="43" xfId="2" applyNumberFormat="1" applyFont="1" applyFill="1" applyBorder="1" applyAlignment="1" applyProtection="1">
      <alignment horizontal="center" vertical="center"/>
      <protection hidden="1"/>
    </xf>
    <xf numFmtId="0" fontId="4" fillId="0" borderId="50" xfId="2" applyFont="1" applyFill="1" applyBorder="1" applyAlignment="1" applyProtection="1">
      <alignment horizontal="center" vertical="center"/>
      <protection hidden="1"/>
    </xf>
    <xf numFmtId="0" fontId="14" fillId="0" borderId="45" xfId="2" applyFont="1" applyFill="1" applyBorder="1" applyAlignment="1" applyProtection="1">
      <alignment vertical="center"/>
      <protection hidden="1"/>
    </xf>
    <xf numFmtId="3" fontId="3" fillId="0" borderId="50" xfId="2" applyNumberFormat="1" applyFont="1" applyFill="1" applyBorder="1" applyAlignment="1" applyProtection="1">
      <alignment horizontal="center" vertical="center"/>
      <protection hidden="1"/>
    </xf>
    <xf numFmtId="166" fontId="11" fillId="0" borderId="16" xfId="2" applyNumberFormat="1" applyFont="1" applyFill="1" applyBorder="1" applyAlignment="1" applyProtection="1">
      <alignment horizontal="center" vertical="center"/>
      <protection hidden="1"/>
    </xf>
    <xf numFmtId="166" fontId="3" fillId="0" borderId="49" xfId="2" applyNumberFormat="1" applyFont="1" applyFill="1" applyBorder="1" applyAlignment="1" applyProtection="1">
      <alignment horizontal="center" vertical="center"/>
      <protection hidden="1"/>
    </xf>
    <xf numFmtId="166" fontId="3" fillId="0" borderId="17" xfId="2" applyNumberFormat="1" applyFont="1" applyFill="1" applyBorder="1" applyAlignment="1" applyProtection="1">
      <alignment horizontal="center" vertical="center"/>
      <protection hidden="1"/>
    </xf>
    <xf numFmtId="166" fontId="3" fillId="0" borderId="48" xfId="2" applyNumberFormat="1" applyFont="1" applyFill="1" applyBorder="1" applyAlignment="1" applyProtection="1">
      <alignment horizontal="center" vertical="center"/>
      <protection hidden="1"/>
    </xf>
    <xf numFmtId="10" fontId="10" fillId="0" borderId="48" xfId="2" applyNumberFormat="1" applyFont="1" applyFill="1" applyBorder="1" applyAlignment="1" applyProtection="1">
      <alignment horizontal="center" vertical="center"/>
      <protection hidden="1"/>
    </xf>
    <xf numFmtId="166" fontId="3" fillId="0" borderId="28" xfId="2" applyNumberFormat="1" applyFont="1" applyFill="1" applyBorder="1" applyAlignment="1" applyProtection="1">
      <alignment horizontal="center" vertical="center"/>
      <protection hidden="1"/>
    </xf>
    <xf numFmtId="166" fontId="11" fillId="0" borderId="30" xfId="2" applyNumberFormat="1" applyFont="1" applyFill="1" applyBorder="1" applyAlignment="1" applyProtection="1">
      <alignment horizontal="center" vertical="center"/>
      <protection hidden="1"/>
    </xf>
    <xf numFmtId="166" fontId="3" fillId="0" borderId="32" xfId="2" applyNumberFormat="1" applyFont="1" applyFill="1" applyBorder="1" applyAlignment="1" applyProtection="1">
      <alignment horizontal="center" vertical="center"/>
      <protection hidden="1"/>
    </xf>
    <xf numFmtId="166" fontId="3" fillId="0" borderId="33" xfId="2" applyNumberFormat="1" applyFont="1" applyFill="1" applyBorder="1" applyAlignment="1" applyProtection="1">
      <alignment horizontal="center" vertical="center"/>
      <protection hidden="1"/>
    </xf>
    <xf numFmtId="167" fontId="3" fillId="0" borderId="33" xfId="2" applyNumberFormat="1" applyFont="1" applyFill="1" applyBorder="1" applyAlignment="1" applyProtection="1">
      <alignment horizontal="center" vertical="center"/>
      <protection hidden="1"/>
    </xf>
    <xf numFmtId="0" fontId="9" fillId="0" borderId="39" xfId="2" applyFont="1" applyFill="1" applyBorder="1" applyAlignment="1" applyProtection="1">
      <alignment horizontal="center" vertical="center"/>
      <protection hidden="1"/>
    </xf>
    <xf numFmtId="0" fontId="9" fillId="0" borderId="45" xfId="2" applyFont="1" applyFill="1" applyBorder="1" applyAlignment="1" applyProtection="1">
      <alignment horizontal="center" vertical="center"/>
      <protection hidden="1"/>
    </xf>
    <xf numFmtId="0" fontId="9" fillId="0" borderId="46" xfId="2" applyFont="1" applyFill="1" applyBorder="1" applyAlignment="1" applyProtection="1">
      <alignment vertical="center"/>
      <protection hidden="1"/>
    </xf>
    <xf numFmtId="4" fontId="16" fillId="0" borderId="49" xfId="2" applyNumberFormat="1" applyFont="1" applyFill="1" applyBorder="1" applyAlignment="1" applyProtection="1">
      <alignment vertical="center"/>
      <protection hidden="1"/>
    </xf>
    <xf numFmtId="4" fontId="10" fillId="0" borderId="49" xfId="2" applyNumberFormat="1" applyFont="1" applyFill="1" applyBorder="1" applyAlignment="1" applyProtection="1">
      <alignment horizontal="center" vertical="center"/>
      <protection hidden="1"/>
    </xf>
    <xf numFmtId="4" fontId="10" fillId="0" borderId="46" xfId="2" applyNumberFormat="1" applyFont="1" applyFill="1" applyBorder="1" applyAlignment="1" applyProtection="1">
      <alignment horizontal="center" vertical="center"/>
      <protection hidden="1"/>
    </xf>
    <xf numFmtId="4" fontId="11" fillId="0" borderId="48" xfId="2" applyNumberFormat="1" applyFont="1" applyFill="1" applyBorder="1" applyAlignment="1" applyProtection="1">
      <alignment horizontal="right" vertical="center"/>
      <protection hidden="1"/>
    </xf>
    <xf numFmtId="4" fontId="3" fillId="0" borderId="46" xfId="2" applyNumberFormat="1" applyFont="1" applyFill="1" applyBorder="1" applyAlignment="1" applyProtection="1">
      <alignment horizontal="center" vertical="center"/>
      <protection hidden="1"/>
    </xf>
    <xf numFmtId="4" fontId="16" fillId="0" borderId="32" xfId="2" applyNumberFormat="1" applyFont="1" applyFill="1" applyBorder="1" applyAlignment="1" applyProtection="1">
      <alignment horizontal="right" vertical="center"/>
      <protection hidden="1"/>
    </xf>
    <xf numFmtId="4" fontId="10" fillId="0" borderId="34" xfId="2" applyNumberFormat="1" applyFont="1" applyFill="1" applyBorder="1" applyAlignment="1" applyProtection="1">
      <alignment horizontal="center" vertical="center"/>
      <protection hidden="1"/>
    </xf>
    <xf numFmtId="4" fontId="16" fillId="0" borderId="58" xfId="2" applyNumberFormat="1" applyFont="1" applyFill="1" applyBorder="1" applyAlignment="1" applyProtection="1">
      <alignment horizontal="right" vertical="center"/>
      <protection hidden="1"/>
    </xf>
    <xf numFmtId="4" fontId="10" fillId="0" borderId="54" xfId="2" applyNumberFormat="1" applyFont="1" applyFill="1" applyBorder="1" applyAlignment="1" applyProtection="1">
      <alignment horizontal="center" vertical="center"/>
      <protection hidden="1"/>
    </xf>
    <xf numFmtId="0" fontId="9" fillId="0" borderId="50" xfId="2" applyFont="1" applyFill="1" applyBorder="1" applyAlignment="1" applyProtection="1">
      <alignment horizontal="center" vertical="center"/>
      <protection hidden="1"/>
    </xf>
    <xf numFmtId="0" fontId="9" fillId="0" borderId="62" xfId="2" applyFont="1" applyFill="1" applyBorder="1" applyAlignment="1" applyProtection="1">
      <alignment horizontal="center" vertical="center"/>
      <protection hidden="1"/>
    </xf>
    <xf numFmtId="4" fontId="10" fillId="0" borderId="21" xfId="2" applyNumberFormat="1" applyFont="1" applyFill="1" applyBorder="1" applyAlignment="1" applyProtection="1">
      <alignment horizontal="center" vertical="center"/>
      <protection hidden="1"/>
    </xf>
    <xf numFmtId="4" fontId="10" fillId="0" borderId="66" xfId="2" applyNumberFormat="1" applyFont="1" applyFill="1" applyBorder="1" applyAlignment="1" applyProtection="1">
      <alignment horizontal="center" vertical="center"/>
      <protection hidden="1"/>
    </xf>
    <xf numFmtId="4" fontId="16" fillId="0" borderId="66" xfId="2" applyNumberFormat="1" applyFont="1" applyFill="1" applyBorder="1" applyAlignment="1" applyProtection="1">
      <alignment horizontal="right" vertical="center"/>
      <protection hidden="1"/>
    </xf>
    <xf numFmtId="4" fontId="10" fillId="0" borderId="22" xfId="2" applyNumberFormat="1" applyFont="1" applyFill="1" applyBorder="1" applyAlignment="1" applyProtection="1">
      <alignment horizontal="center" vertical="center"/>
      <protection hidden="1"/>
    </xf>
    <xf numFmtId="4" fontId="10" fillId="0" borderId="67" xfId="2" applyNumberFormat="1" applyFont="1" applyFill="1" applyBorder="1" applyAlignment="1" applyProtection="1">
      <alignment horizontal="center" vertical="center"/>
      <protection hidden="1"/>
    </xf>
    <xf numFmtId="4" fontId="10" fillId="0" borderId="50" xfId="2" applyNumberFormat="1" applyFont="1" applyFill="1" applyBorder="1" applyAlignment="1" applyProtection="1">
      <alignment horizontal="center" vertical="center"/>
      <protection hidden="1"/>
    </xf>
    <xf numFmtId="4" fontId="10" fillId="0" borderId="76" xfId="2" applyNumberFormat="1" applyFont="1" applyFill="1" applyBorder="1" applyAlignment="1" applyProtection="1">
      <alignment horizontal="center" vertical="center"/>
      <protection hidden="1"/>
    </xf>
    <xf numFmtId="0" fontId="9" fillId="0" borderId="68" xfId="2" applyFont="1" applyFill="1" applyBorder="1" applyAlignment="1" applyProtection="1">
      <alignment horizontal="center" vertical="center"/>
      <protection hidden="1"/>
    </xf>
    <xf numFmtId="0" fontId="9" fillId="0" borderId="69" xfId="2" applyFont="1" applyFill="1" applyBorder="1" applyAlignment="1" applyProtection="1">
      <alignment horizontal="center" vertical="center"/>
      <protection hidden="1"/>
    </xf>
    <xf numFmtId="4" fontId="10" fillId="0" borderId="70" xfId="2" applyNumberFormat="1" applyFont="1" applyFill="1" applyBorder="1" applyAlignment="1" applyProtection="1">
      <alignment horizontal="center" vertical="center"/>
      <protection hidden="1"/>
    </xf>
    <xf numFmtId="4" fontId="10" fillId="0" borderId="68" xfId="2" applyNumberFormat="1" applyFont="1" applyFill="1" applyBorder="1" applyAlignment="1" applyProtection="1">
      <alignment horizontal="center" vertical="center"/>
      <protection hidden="1"/>
    </xf>
    <xf numFmtId="4" fontId="10" fillId="0" borderId="71" xfId="2" applyNumberFormat="1" applyFont="1" applyFill="1" applyBorder="1" applyAlignment="1" applyProtection="1">
      <alignment horizontal="center" vertical="center"/>
      <protection hidden="1"/>
    </xf>
    <xf numFmtId="4" fontId="16" fillId="0" borderId="72" xfId="2" applyNumberFormat="1" applyFont="1" applyFill="1" applyBorder="1" applyAlignment="1" applyProtection="1">
      <alignment horizontal="right" vertical="center"/>
      <protection hidden="1"/>
    </xf>
    <xf numFmtId="4" fontId="10" fillId="0" borderId="69" xfId="2" applyNumberFormat="1" applyFont="1" applyFill="1" applyBorder="1" applyAlignment="1" applyProtection="1">
      <alignment horizontal="center" vertical="center"/>
      <protection hidden="1"/>
    </xf>
    <xf numFmtId="4" fontId="10" fillId="0" borderId="72" xfId="2" applyNumberFormat="1" applyFont="1" applyFill="1" applyBorder="1" applyAlignment="1" applyProtection="1">
      <alignment horizontal="center" vertical="center"/>
      <protection hidden="1"/>
    </xf>
    <xf numFmtId="0" fontId="9" fillId="0" borderId="18" xfId="2" applyFont="1" applyFill="1" applyBorder="1" applyAlignment="1" applyProtection="1">
      <alignment horizontal="center" vertical="center"/>
      <protection hidden="1"/>
    </xf>
    <xf numFmtId="4" fontId="10" fillId="0" borderId="7" xfId="2" applyNumberFormat="1" applyFont="1" applyFill="1" applyBorder="1" applyAlignment="1" applyProtection="1">
      <alignment horizontal="center" vertical="center"/>
      <protection hidden="1"/>
    </xf>
    <xf numFmtId="4" fontId="10" fillId="0" borderId="18" xfId="2" applyNumberFormat="1" applyFont="1" applyFill="1" applyBorder="1" applyAlignment="1" applyProtection="1">
      <alignment horizontal="center" vertical="center"/>
      <protection hidden="1"/>
    </xf>
    <xf numFmtId="4" fontId="10" fillId="0" borderId="83" xfId="2" applyNumberFormat="1" applyFont="1" applyFill="1" applyBorder="1" applyAlignment="1" applyProtection="1">
      <alignment horizontal="center" vertical="center"/>
      <protection hidden="1"/>
    </xf>
    <xf numFmtId="4" fontId="10" fillId="0" borderId="85" xfId="2" applyNumberFormat="1" applyFont="1" applyFill="1" applyBorder="1" applyAlignment="1" applyProtection="1">
      <alignment horizontal="center" vertical="center"/>
      <protection hidden="1"/>
    </xf>
    <xf numFmtId="0" fontId="9" fillId="0" borderId="63" xfId="2" applyFont="1" applyFill="1" applyBorder="1" applyAlignment="1" applyProtection="1">
      <alignment horizontal="center" vertical="center"/>
      <protection hidden="1"/>
    </xf>
    <xf numFmtId="0" fontId="9" fillId="0" borderId="65" xfId="2" applyFont="1" applyFill="1" applyBorder="1" applyAlignment="1" applyProtection="1">
      <alignment horizontal="center" vertical="center"/>
      <protection hidden="1"/>
    </xf>
    <xf numFmtId="2" fontId="9" fillId="0" borderId="76" xfId="2" applyNumberFormat="1" applyFont="1" applyFill="1" applyBorder="1" applyAlignment="1" applyProtection="1">
      <alignment horizontal="center" vertical="center"/>
      <protection hidden="1"/>
    </xf>
    <xf numFmtId="2" fontId="9" fillId="0" borderId="63" xfId="2" applyNumberFormat="1" applyFont="1" applyFill="1" applyBorder="1" applyAlignment="1" applyProtection="1">
      <alignment horizontal="center" vertical="center"/>
      <protection hidden="1"/>
    </xf>
    <xf numFmtId="2" fontId="9" fillId="0" borderId="77" xfId="2" applyNumberFormat="1" applyFont="1" applyFill="1" applyBorder="1" applyAlignment="1" applyProtection="1">
      <alignment horizontal="center" vertical="center"/>
      <protection hidden="1"/>
    </xf>
    <xf numFmtId="2" fontId="9" fillId="0" borderId="86" xfId="2" applyNumberFormat="1" applyFont="1" applyFill="1" applyBorder="1" applyAlignment="1" applyProtection="1">
      <alignment horizontal="center" vertical="center"/>
      <protection hidden="1"/>
    </xf>
    <xf numFmtId="2" fontId="9" fillId="0" borderId="67" xfId="2" applyNumberFormat="1" applyFont="1" applyFill="1" applyBorder="1" applyAlignment="1" applyProtection="1">
      <alignment horizontal="center" vertical="center"/>
      <protection hidden="1"/>
    </xf>
    <xf numFmtId="0" fontId="9" fillId="0" borderId="76" xfId="2" applyFont="1" applyFill="1" applyBorder="1" applyAlignment="1" applyProtection="1">
      <alignment horizontal="center" vertical="center"/>
      <protection hidden="1"/>
    </xf>
    <xf numFmtId="0" fontId="4" fillId="0" borderId="70" xfId="2" applyFont="1" applyBorder="1" applyAlignment="1" applyProtection="1">
      <alignment horizontal="center" vertical="center"/>
      <protection hidden="1"/>
    </xf>
    <xf numFmtId="0" fontId="4" fillId="0" borderId="70" xfId="2" applyFont="1" applyBorder="1" applyAlignment="1" applyProtection="1">
      <alignment vertical="center"/>
      <protection hidden="1"/>
    </xf>
    <xf numFmtId="2" fontId="4" fillId="0" borderId="70" xfId="2" applyNumberFormat="1" applyFont="1" applyBorder="1" applyAlignment="1" applyProtection="1">
      <alignment horizontal="center" vertical="center"/>
      <protection hidden="1"/>
    </xf>
    <xf numFmtId="2" fontId="4" fillId="0" borderId="68" xfId="2" applyNumberFormat="1" applyFont="1" applyBorder="1" applyAlignment="1" applyProtection="1">
      <alignment horizontal="center" vertical="center"/>
      <protection hidden="1"/>
    </xf>
    <xf numFmtId="2" fontId="4" fillId="0" borderId="72" xfId="2" applyNumberFormat="1" applyFont="1" applyBorder="1" applyAlignment="1" applyProtection="1">
      <alignment horizontal="center" vertical="center"/>
      <protection hidden="1"/>
    </xf>
    <xf numFmtId="0" fontId="4" fillId="0" borderId="72" xfId="2" applyFont="1" applyBorder="1" applyAlignment="1" applyProtection="1">
      <alignment horizontal="center" vertical="center"/>
      <protection hidden="1"/>
    </xf>
    <xf numFmtId="2" fontId="4" fillId="0" borderId="69" xfId="2" applyNumberFormat="1" applyFont="1" applyBorder="1" applyAlignment="1" applyProtection="1">
      <alignment horizontal="center" vertical="center"/>
      <protection hidden="1"/>
    </xf>
    <xf numFmtId="0" fontId="4" fillId="0" borderId="68" xfId="2" applyFont="1" applyBorder="1" applyAlignment="1" applyProtection="1">
      <alignment horizontal="center" vertical="center"/>
      <protection hidden="1"/>
    </xf>
    <xf numFmtId="0" fontId="4" fillId="0" borderId="69" xfId="2" applyFont="1" applyBorder="1" applyAlignment="1" applyProtection="1">
      <alignment horizontal="center" vertical="center"/>
      <protection hidden="1"/>
    </xf>
    <xf numFmtId="0" fontId="24" fillId="0" borderId="45" xfId="2" applyFont="1" applyBorder="1" applyAlignment="1" applyProtection="1">
      <alignment horizontal="center" vertical="center"/>
      <protection hidden="1"/>
    </xf>
    <xf numFmtId="0" fontId="24" fillId="0" borderId="45" xfId="2" applyFont="1" applyBorder="1" applyAlignment="1" applyProtection="1">
      <alignment vertical="center"/>
      <protection hidden="1"/>
    </xf>
    <xf numFmtId="2" fontId="24" fillId="0" borderId="38" xfId="2" applyNumberFormat="1" applyFont="1" applyBorder="1" applyAlignment="1" applyProtection="1">
      <alignment horizontal="right" vertical="center"/>
      <protection hidden="1"/>
    </xf>
    <xf numFmtId="2" fontId="4" fillId="0" borderId="41" xfId="2" applyNumberFormat="1" applyFont="1" applyBorder="1" applyAlignment="1" applyProtection="1">
      <alignment horizontal="center" vertical="center"/>
      <protection hidden="1"/>
    </xf>
    <xf numFmtId="2" fontId="4" fillId="0" borderId="49" xfId="2" applyNumberFormat="1" applyFont="1" applyBorder="1" applyAlignment="1" applyProtection="1">
      <alignment horizontal="center" vertical="center"/>
      <protection hidden="1"/>
    </xf>
    <xf numFmtId="0" fontId="4" fillId="0" borderId="49" xfId="2" applyFont="1" applyBorder="1" applyAlignment="1" applyProtection="1">
      <alignment horizontal="center" vertical="center"/>
      <protection hidden="1"/>
    </xf>
    <xf numFmtId="2" fontId="4" fillId="0" borderId="17" xfId="2" applyNumberFormat="1" applyFont="1" applyBorder="1" applyAlignment="1" applyProtection="1">
      <alignment horizontal="center" vertical="center"/>
      <protection hidden="1"/>
    </xf>
    <xf numFmtId="2" fontId="4" fillId="0" borderId="38" xfId="2" applyNumberFormat="1" applyFont="1" applyBorder="1" applyAlignment="1" applyProtection="1">
      <alignment horizontal="center" vertical="center"/>
      <protection hidden="1"/>
    </xf>
    <xf numFmtId="0" fontId="4" fillId="0" borderId="16" xfId="2" applyFont="1" applyBorder="1" applyAlignment="1" applyProtection="1">
      <alignment horizontal="center" vertical="center"/>
      <protection hidden="1"/>
    </xf>
    <xf numFmtId="0" fontId="4" fillId="0" borderId="17" xfId="2" applyFont="1" applyBorder="1" applyAlignment="1" applyProtection="1">
      <alignment horizontal="center" vertical="center"/>
      <protection hidden="1"/>
    </xf>
    <xf numFmtId="2" fontId="4" fillId="0" borderId="45" xfId="2" applyNumberFormat="1" applyFont="1" applyBorder="1" applyAlignment="1">
      <alignment wrapText="1"/>
    </xf>
    <xf numFmtId="2" fontId="4" fillId="0" borderId="49" xfId="2" applyNumberFormat="1" applyFont="1" applyBorder="1" applyAlignment="1">
      <alignment horizontal="center" wrapText="1"/>
    </xf>
    <xf numFmtId="0" fontId="4" fillId="0" borderId="49" xfId="2" applyFont="1" applyBorder="1" applyAlignment="1">
      <alignment horizontal="center"/>
    </xf>
    <xf numFmtId="0" fontId="4" fillId="0" borderId="45" xfId="2" applyFont="1" applyBorder="1" applyAlignment="1" applyProtection="1">
      <alignment vertical="center" wrapText="1"/>
      <protection hidden="1"/>
    </xf>
    <xf numFmtId="2" fontId="4" fillId="0" borderId="38" xfId="2" applyNumberFormat="1" applyFont="1" applyFill="1" applyBorder="1" applyAlignment="1" applyProtection="1">
      <alignment horizontal="center" vertical="center"/>
      <protection hidden="1"/>
    </xf>
    <xf numFmtId="2" fontId="4" fillId="0" borderId="41" xfId="2" applyNumberFormat="1" applyFont="1" applyFill="1" applyBorder="1" applyAlignment="1" applyProtection="1">
      <alignment horizontal="center" vertical="center"/>
      <protection hidden="1"/>
    </xf>
    <xf numFmtId="0" fontId="4" fillId="0" borderId="49" xfId="2" applyFont="1" applyFill="1" applyBorder="1" applyAlignment="1" applyProtection="1">
      <alignment horizontal="center" vertical="center"/>
      <protection hidden="1"/>
    </xf>
    <xf numFmtId="0" fontId="4" fillId="0" borderId="16" xfId="2" applyFont="1" applyFill="1" applyBorder="1" applyAlignment="1" applyProtection="1">
      <alignment vertical="center"/>
      <protection hidden="1"/>
    </xf>
    <xf numFmtId="0" fontId="4" fillId="0" borderId="16" xfId="2" applyFont="1" applyFill="1" applyBorder="1" applyAlignment="1" applyProtection="1">
      <alignment horizontal="center" vertical="center"/>
      <protection hidden="1"/>
    </xf>
    <xf numFmtId="0" fontId="4" fillId="0" borderId="17" xfId="2" applyFont="1" applyFill="1" applyBorder="1" applyAlignment="1" applyProtection="1">
      <alignment horizontal="center" vertical="center"/>
      <protection hidden="1"/>
    </xf>
    <xf numFmtId="2" fontId="4" fillId="0" borderId="45" xfId="2" applyNumberFormat="1" applyFont="1" applyBorder="1" applyAlignment="1" applyProtection="1">
      <alignment horizontal="center" vertical="center"/>
      <protection hidden="1"/>
    </xf>
    <xf numFmtId="2" fontId="4" fillId="0" borderId="16" xfId="2" applyNumberFormat="1" applyFont="1" applyBorder="1" applyAlignment="1" applyProtection="1">
      <alignment horizontal="center" vertical="center"/>
      <protection hidden="1"/>
    </xf>
    <xf numFmtId="0" fontId="4" fillId="0" borderId="76" xfId="2" applyFont="1" applyBorder="1" applyAlignment="1" applyProtection="1">
      <alignment horizontal="center" vertical="center"/>
      <protection hidden="1"/>
    </xf>
    <xf numFmtId="0" fontId="4" fillId="0" borderId="76" xfId="2" applyFont="1" applyBorder="1" applyAlignment="1" applyProtection="1">
      <alignment horizontal="left" vertical="center" wrapText="1"/>
      <protection hidden="1"/>
    </xf>
    <xf numFmtId="4" fontId="4" fillId="0" borderId="76" xfId="2" applyNumberFormat="1" applyFont="1" applyBorder="1" applyAlignment="1" applyProtection="1">
      <alignment horizontal="center" vertical="center"/>
      <protection hidden="1"/>
    </xf>
    <xf numFmtId="2" fontId="4" fillId="0" borderId="63" xfId="2" applyNumberFormat="1" applyFont="1" applyBorder="1" applyAlignment="1" applyProtection="1">
      <alignment horizontal="center" vertical="center"/>
      <protection hidden="1"/>
    </xf>
    <xf numFmtId="0" fontId="4" fillId="0" borderId="64" xfId="2" applyFont="1" applyBorder="1" applyAlignment="1" applyProtection="1">
      <alignment horizontal="center" vertical="center"/>
      <protection hidden="1"/>
    </xf>
    <xf numFmtId="0" fontId="4" fillId="0" borderId="65" xfId="2" applyFont="1" applyBorder="1" applyAlignment="1" applyProtection="1">
      <alignment horizontal="center" vertical="center"/>
      <protection hidden="1"/>
    </xf>
    <xf numFmtId="0" fontId="4" fillId="0" borderId="63" xfId="2" applyFont="1" applyBorder="1" applyAlignment="1" applyProtection="1">
      <alignment horizontal="center" vertical="center"/>
      <protection hidden="1"/>
    </xf>
    <xf numFmtId="2" fontId="4" fillId="0" borderId="65" xfId="2" applyNumberFormat="1" applyFont="1" applyBorder="1" applyAlignment="1" applyProtection="1">
      <alignment horizontal="center" vertical="center"/>
      <protection hidden="1"/>
    </xf>
    <xf numFmtId="0" fontId="4" fillId="0" borderId="0" xfId="2" applyFont="1" applyBorder="1" applyAlignment="1" applyProtection="1">
      <alignment horizontal="right" vertical="center"/>
      <protection hidden="1"/>
    </xf>
    <xf numFmtId="4" fontId="4" fillId="0" borderId="0" xfId="2" applyNumberFormat="1" applyFont="1" applyBorder="1" applyAlignment="1" applyProtection="1">
      <alignment vertical="center"/>
      <protection hidden="1"/>
    </xf>
    <xf numFmtId="168" fontId="3" fillId="0" borderId="17" xfId="2" applyNumberFormat="1" applyFont="1" applyFill="1" applyBorder="1" applyAlignment="1" applyProtection="1">
      <alignment horizontal="right" vertical="center"/>
      <protection hidden="1"/>
    </xf>
    <xf numFmtId="0" fontId="4" fillId="0" borderId="0" xfId="2" applyFont="1" applyAlignment="1">
      <alignment horizontal="left" wrapText="1"/>
    </xf>
    <xf numFmtId="0" fontId="9" fillId="0" borderId="2" xfId="2" applyFont="1" applyBorder="1" applyAlignment="1" applyProtection="1">
      <alignment horizontal="center" vertical="center"/>
      <protection hidden="1"/>
    </xf>
    <xf numFmtId="0" fontId="9" fillId="0" borderId="7" xfId="2" applyFont="1" applyBorder="1" applyAlignment="1" applyProtection="1">
      <alignment horizontal="center" vertical="center"/>
      <protection hidden="1"/>
    </xf>
    <xf numFmtId="0" fontId="9" fillId="0" borderId="7" xfId="2" applyFont="1" applyBorder="1" applyAlignment="1" applyProtection="1">
      <alignment horizontal="center" vertical="center" wrapText="1"/>
      <protection hidden="1"/>
    </xf>
    <xf numFmtId="0" fontId="9" fillId="0" borderId="9" xfId="2" applyFont="1" applyBorder="1" applyAlignment="1" applyProtection="1">
      <alignment horizontal="center" vertical="center"/>
      <protection hidden="1"/>
    </xf>
    <xf numFmtId="0" fontId="9" fillId="0" borderId="10" xfId="2" applyFont="1" applyBorder="1" applyAlignment="1" applyProtection="1">
      <alignment horizontal="center" vertical="center"/>
      <protection hidden="1"/>
    </xf>
    <xf numFmtId="0" fontId="9" fillId="0" borderId="11" xfId="2" applyFont="1" applyBorder="1" applyAlignment="1" applyProtection="1">
      <alignment horizontal="center" vertical="center"/>
      <protection hidden="1"/>
    </xf>
    <xf numFmtId="0" fontId="9" fillId="0" borderId="8" xfId="2" applyFont="1" applyBorder="1" applyAlignment="1" applyProtection="1">
      <alignment horizontal="center" vertical="center" wrapText="1"/>
      <protection hidden="1"/>
    </xf>
    <xf numFmtId="0" fontId="9" fillId="0" borderId="3" xfId="2" applyFont="1" applyBorder="1" applyAlignment="1" applyProtection="1">
      <alignment horizontal="center" vertical="center"/>
      <protection hidden="1"/>
    </xf>
    <xf numFmtId="0" fontId="9" fillId="0" borderId="12" xfId="2" applyFont="1" applyBorder="1" applyAlignment="1" applyProtection="1">
      <alignment horizontal="center" vertical="center"/>
      <protection hidden="1"/>
    </xf>
    <xf numFmtId="0" fontId="9" fillId="0" borderId="13" xfId="2" applyFont="1" applyBorder="1" applyAlignment="1" applyProtection="1">
      <alignment horizontal="center" vertical="center" wrapText="1"/>
      <protection hidden="1"/>
    </xf>
    <xf numFmtId="0" fontId="9" fillId="0" borderId="18" xfId="2" applyFont="1" applyBorder="1" applyAlignment="1" applyProtection="1">
      <alignment horizontal="center" vertical="center" wrapText="1"/>
      <protection hidden="1"/>
    </xf>
    <xf numFmtId="0" fontId="3" fillId="0" borderId="14" xfId="2" applyFont="1" applyBorder="1" applyAlignment="1" applyProtection="1">
      <alignment horizontal="center" vertical="center" wrapText="1"/>
      <protection hidden="1"/>
    </xf>
    <xf numFmtId="0" fontId="3" fillId="0" borderId="19" xfId="2" applyFont="1" applyBorder="1" applyAlignment="1" applyProtection="1">
      <alignment horizontal="center" vertical="center" wrapText="1"/>
      <protection hidden="1"/>
    </xf>
    <xf numFmtId="0" fontId="3" fillId="0" borderId="17" xfId="2" applyFont="1" applyBorder="1" applyAlignment="1" applyProtection="1">
      <alignment horizontal="center" vertical="center" wrapText="1"/>
      <protection hidden="1"/>
    </xf>
    <xf numFmtId="0" fontId="3" fillId="0" borderId="22" xfId="2" applyFont="1" applyBorder="1" applyAlignment="1" applyProtection="1">
      <alignment horizontal="center" vertical="center" wrapText="1"/>
      <protection hidden="1"/>
    </xf>
    <xf numFmtId="0" fontId="3" fillId="0" borderId="79" xfId="2" applyFont="1" applyBorder="1" applyAlignment="1">
      <alignment horizontal="center"/>
    </xf>
    <xf numFmtId="0" fontId="3" fillId="0" borderId="15" xfId="2" applyFont="1" applyBorder="1" applyAlignment="1" applyProtection="1">
      <alignment horizontal="center" vertical="center" wrapText="1"/>
      <protection hidden="1"/>
    </xf>
    <xf numFmtId="0" fontId="3" fillId="0" borderId="20" xfId="2" applyFont="1" applyBorder="1" applyAlignment="1" applyProtection="1">
      <alignment horizontal="center" vertical="center" wrapText="1"/>
      <protection hidden="1"/>
    </xf>
    <xf numFmtId="0" fontId="3" fillId="0" borderId="16" xfId="2" applyFont="1" applyBorder="1" applyAlignment="1" applyProtection="1">
      <alignment horizontal="center" vertical="center" wrapText="1"/>
      <protection hidden="1"/>
    </xf>
    <xf numFmtId="0" fontId="3" fillId="0" borderId="21" xfId="2" applyFont="1" applyBorder="1" applyAlignment="1" applyProtection="1">
      <alignment horizontal="center" vertical="center" wrapText="1"/>
      <protection hidden="1"/>
    </xf>
    <xf numFmtId="0" fontId="10" fillId="0" borderId="4" xfId="2" applyFont="1" applyBorder="1" applyAlignment="1" applyProtection="1">
      <alignment horizontal="center" vertical="center"/>
      <protection hidden="1"/>
    </xf>
    <xf numFmtId="0" fontId="10" fillId="0" borderId="5" xfId="2" applyFont="1" applyBorder="1" applyAlignment="1" applyProtection="1">
      <alignment horizontal="center" vertical="center"/>
      <protection hidden="1"/>
    </xf>
    <xf numFmtId="0" fontId="10" fillId="0" borderId="6" xfId="2" applyFont="1" applyBorder="1" applyAlignment="1" applyProtection="1">
      <alignment horizontal="center" vertical="center"/>
      <protection hidden="1"/>
    </xf>
    <xf numFmtId="0" fontId="9" fillId="0" borderId="4" xfId="2" applyFont="1" applyBorder="1" applyAlignment="1" applyProtection="1">
      <alignment horizontal="center" vertical="center"/>
      <protection hidden="1"/>
    </xf>
    <xf numFmtId="0" fontId="9" fillId="0" borderId="5" xfId="2" applyFont="1" applyBorder="1" applyAlignment="1" applyProtection="1">
      <alignment horizontal="center" vertical="center"/>
      <protection hidden="1"/>
    </xf>
    <xf numFmtId="0" fontId="9" fillId="0" borderId="6" xfId="2" applyFont="1" applyBorder="1" applyAlignment="1" applyProtection="1">
      <alignment horizontal="center" vertical="center"/>
      <protection hidden="1"/>
    </xf>
    <xf numFmtId="0" fontId="9" fillId="0" borderId="2" xfId="2" applyFont="1" applyBorder="1" applyAlignment="1" applyProtection="1">
      <alignment horizontal="center" vertical="center" wrapText="1"/>
      <protection hidden="1"/>
    </xf>
    <xf numFmtId="0" fontId="9" fillId="0" borderId="81" xfId="2" applyFont="1" applyBorder="1" applyAlignment="1" applyProtection="1">
      <alignment horizontal="center" vertical="center"/>
      <protection hidden="1"/>
    </xf>
    <xf numFmtId="0" fontId="9" fillId="0" borderId="82" xfId="2" applyFont="1" applyBorder="1" applyAlignment="1" applyProtection="1">
      <alignment horizontal="center" vertical="center" wrapText="1"/>
      <protection hidden="1"/>
    </xf>
    <xf numFmtId="0" fontId="9" fillId="0" borderId="83" xfId="2" applyFont="1" applyBorder="1" applyAlignment="1" applyProtection="1">
      <alignment horizontal="center" vertical="center" wrapText="1"/>
      <protection hidden="1"/>
    </xf>
    <xf numFmtId="0" fontId="3" fillId="0" borderId="48" xfId="2" applyFont="1" applyBorder="1" applyAlignment="1" applyProtection="1">
      <alignment horizontal="center" vertical="center" wrapText="1"/>
      <protection hidden="1"/>
    </xf>
    <xf numFmtId="0" fontId="3" fillId="0" borderId="67" xfId="2" applyFont="1" applyBorder="1" applyAlignment="1" applyProtection="1">
      <alignment horizontal="center" vertical="center" wrapText="1"/>
      <protection hidden="1"/>
    </xf>
  </cellXfs>
  <cellStyles count="3">
    <cellStyle name="Įprastas" xfId="0" builtinId="0"/>
    <cellStyle name="Normal 2" xfId="2"/>
    <cellStyle name="Procentai" xfId="1" builtinId="5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indexed="26"/>
        </patternFill>
      </fill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burdulyte/Desktop/Vanduo/Mol&#279;tai/Mol&#279;t&#371;%20vand.%20skai&#269;iavim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yginamieji"/>
      <sheetName val="Fina 2, 15 pr."/>
      <sheetName val="Rod 6 pr."/>
      <sheetName val="Real 16 pr."/>
      <sheetName val="IlgT 17 pr."/>
      <sheetName val="8 pr."/>
      <sheetName val="9 pr."/>
      <sheetName val="17 pr. papild."/>
      <sheetName val="DUF 18 pr."/>
      <sheetName val="DN (2)"/>
      <sheetName val="ElEn 19 pr."/>
      <sheetName val="Ties 20 pr."/>
      <sheetName val="Neties 21 pr."/>
      <sheetName val="net f 12 pr."/>
      <sheetName val="net ps 22 pr."/>
      <sheetName val="Adm 23 pr."/>
      <sheetName val="adm f 13 pr."/>
      <sheetName val="adm ps 24 pr."/>
      <sheetName val="Apskaitos v. 25 pr."/>
      <sheetName val="Fakt 26 pr."/>
      <sheetName val="PP 27 pr."/>
      <sheetName val="Planas 28 pr."/>
      <sheetName val="Laik"/>
      <sheetName val="Sanka 29 pr."/>
      <sheetName val="k1"/>
      <sheetName val="k2"/>
      <sheetName val="k3"/>
      <sheetName val="Baz kain 33 pr."/>
      <sheetName val="Baz spausdinimui"/>
      <sheetName val="Kita 34 pr."/>
      <sheetName val="Fin 35 pr."/>
      <sheetName val="39 pr."/>
    </sheetNames>
    <sheetDataSet>
      <sheetData sheetId="0"/>
      <sheetData sheetId="1">
        <row r="2">
          <cell r="B2" t="str">
            <v>UAB "Molėtų vanduo"</v>
          </cell>
        </row>
        <row r="7">
          <cell r="C7">
            <v>2016</v>
          </cell>
        </row>
      </sheetData>
      <sheetData sheetId="2"/>
      <sheetData sheetId="3">
        <row r="1">
          <cell r="A1">
            <v>4</v>
          </cell>
        </row>
        <row r="10">
          <cell r="W10">
            <v>0.1</v>
          </cell>
        </row>
        <row r="14">
          <cell r="J14">
            <v>0.1</v>
          </cell>
          <cell r="R14">
            <v>0.1</v>
          </cell>
        </row>
        <row r="16">
          <cell r="E16">
            <v>20.5</v>
          </cell>
          <cell r="F16">
            <v>17.399999999999999</v>
          </cell>
          <cell r="G16">
            <v>17.5</v>
          </cell>
          <cell r="H16">
            <v>17.5</v>
          </cell>
          <cell r="M16">
            <v>20.9</v>
          </cell>
          <cell r="N16">
            <v>17.8</v>
          </cell>
          <cell r="O16">
            <v>17.899999999999999</v>
          </cell>
          <cell r="P16">
            <v>17.899999999999999</v>
          </cell>
        </row>
        <row r="17">
          <cell r="E17">
            <v>28.7</v>
          </cell>
          <cell r="F17">
            <v>7.8</v>
          </cell>
          <cell r="G17">
            <v>7.8</v>
          </cell>
          <cell r="H17">
            <v>7.8</v>
          </cell>
          <cell r="M17">
            <v>34.299999999999997</v>
          </cell>
          <cell r="N17">
            <v>8.5</v>
          </cell>
          <cell r="O17">
            <v>8.5</v>
          </cell>
          <cell r="P17">
            <v>8.5</v>
          </cell>
        </row>
        <row r="18">
          <cell r="E18">
            <v>23.3</v>
          </cell>
          <cell r="F18">
            <v>20.7</v>
          </cell>
          <cell r="G18">
            <v>22.5</v>
          </cell>
          <cell r="H18">
            <v>22.5</v>
          </cell>
          <cell r="M18">
            <v>24.8</v>
          </cell>
          <cell r="N18">
            <v>20.6</v>
          </cell>
          <cell r="O18">
            <v>22.9</v>
          </cell>
          <cell r="P18">
            <v>22.9</v>
          </cell>
        </row>
        <row r="22">
          <cell r="V22">
            <v>0.85</v>
          </cell>
          <cell r="W22">
            <v>0.85</v>
          </cell>
          <cell r="X22">
            <v>0.85</v>
          </cell>
          <cell r="Y22">
            <v>0.85</v>
          </cell>
          <cell r="Z22">
            <v>0.48</v>
          </cell>
          <cell r="AA22">
            <v>0.48</v>
          </cell>
          <cell r="AB22">
            <v>0.48</v>
          </cell>
          <cell r="AC22">
            <v>0.48</v>
          </cell>
          <cell r="AD22">
            <v>0.87</v>
          </cell>
          <cell r="AE22">
            <v>0.87</v>
          </cell>
          <cell r="AF22">
            <v>0.87</v>
          </cell>
          <cell r="AG22">
            <v>0.87</v>
          </cell>
          <cell r="AP22">
            <v>3.81</v>
          </cell>
          <cell r="AQ22">
            <v>3.81</v>
          </cell>
          <cell r="AR22">
            <v>3.81</v>
          </cell>
          <cell r="AS22">
            <v>3.81</v>
          </cell>
        </row>
        <row r="23">
          <cell r="V23">
            <v>0.85</v>
          </cell>
          <cell r="W23">
            <v>0.85</v>
          </cell>
          <cell r="X23">
            <v>0.85</v>
          </cell>
          <cell r="Y23">
            <v>0.85</v>
          </cell>
          <cell r="Z23">
            <v>0.48</v>
          </cell>
          <cell r="AA23">
            <v>0.48</v>
          </cell>
          <cell r="AB23">
            <v>0.48</v>
          </cell>
          <cell r="AC23">
            <v>0.48</v>
          </cell>
          <cell r="AD23">
            <v>0.87</v>
          </cell>
          <cell r="AE23">
            <v>0.87</v>
          </cell>
          <cell r="AF23">
            <v>0.87</v>
          </cell>
          <cell r="AG23">
            <v>0.87</v>
          </cell>
        </row>
        <row r="24">
          <cell r="V24">
            <v>0.84</v>
          </cell>
          <cell r="W24">
            <v>0.84</v>
          </cell>
          <cell r="X24">
            <v>0.84</v>
          </cell>
          <cell r="Y24">
            <v>0.84</v>
          </cell>
          <cell r="Z24">
            <v>0.47</v>
          </cell>
          <cell r="AA24">
            <v>0.47</v>
          </cell>
          <cell r="AB24">
            <v>0.47</v>
          </cell>
          <cell r="AC24">
            <v>0.47</v>
          </cell>
          <cell r="AD24">
            <v>0.86</v>
          </cell>
          <cell r="AE24">
            <v>0.86</v>
          </cell>
          <cell r="AF24">
            <v>0.86</v>
          </cell>
          <cell r="AG24">
            <v>0.86</v>
          </cell>
        </row>
        <row r="25">
          <cell r="V25">
            <v>0.84</v>
          </cell>
          <cell r="W25">
            <v>0.84</v>
          </cell>
          <cell r="X25">
            <v>0.84</v>
          </cell>
          <cell r="Y25">
            <v>0.84</v>
          </cell>
        </row>
        <row r="26">
          <cell r="V26">
            <v>9.6180000000000003</v>
          </cell>
          <cell r="W26">
            <v>8.5730000000000004</v>
          </cell>
          <cell r="X26">
            <v>8.2420000000000009</v>
          </cell>
          <cell r="Y26">
            <v>9.4049999999999994</v>
          </cell>
        </row>
        <row r="34">
          <cell r="AB34">
            <v>0</v>
          </cell>
        </row>
        <row r="40">
          <cell r="J40">
            <v>0.1</v>
          </cell>
          <cell r="R40">
            <v>0.1</v>
          </cell>
        </row>
        <row r="42">
          <cell r="E42">
            <v>22.4</v>
          </cell>
          <cell r="F42">
            <v>19.399999999999999</v>
          </cell>
          <cell r="G42">
            <v>19.5</v>
          </cell>
          <cell r="H42">
            <v>19.5</v>
          </cell>
          <cell r="M42">
            <v>23.8</v>
          </cell>
          <cell r="N42">
            <v>20</v>
          </cell>
          <cell r="O42">
            <v>20.100000000000001</v>
          </cell>
          <cell r="P42">
            <v>20.100000000000001</v>
          </cell>
        </row>
        <row r="43">
          <cell r="E43">
            <v>43.5</v>
          </cell>
          <cell r="F43">
            <v>10</v>
          </cell>
          <cell r="G43">
            <v>10</v>
          </cell>
          <cell r="H43">
            <v>10</v>
          </cell>
          <cell r="M43">
            <v>35.200000000000003</v>
          </cell>
          <cell r="N43">
            <v>9.6999999999999993</v>
          </cell>
          <cell r="O43">
            <v>9.6999999999999993</v>
          </cell>
          <cell r="P43">
            <v>9.6999999999999993</v>
          </cell>
        </row>
        <row r="44">
          <cell r="E44">
            <v>23.3</v>
          </cell>
          <cell r="F44">
            <v>19.8</v>
          </cell>
          <cell r="G44">
            <v>22.7</v>
          </cell>
          <cell r="H44">
            <v>22.7</v>
          </cell>
          <cell r="M44">
            <v>22.8</v>
          </cell>
          <cell r="N44">
            <v>21</v>
          </cell>
          <cell r="O44">
            <v>23.1</v>
          </cell>
          <cell r="P44">
            <v>23.1</v>
          </cell>
        </row>
        <row r="66">
          <cell r="C66">
            <v>411.8</v>
          </cell>
          <cell r="D66">
            <v>406.40000000000003</v>
          </cell>
          <cell r="E66">
            <v>380.5</v>
          </cell>
          <cell r="F66">
            <v>271.7</v>
          </cell>
          <cell r="G66">
            <v>281.2</v>
          </cell>
          <cell r="H66">
            <v>281.2</v>
          </cell>
          <cell r="I66">
            <v>0</v>
          </cell>
          <cell r="J66">
            <v>0.4</v>
          </cell>
        </row>
        <row r="67">
          <cell r="C67">
            <v>323.5</v>
          </cell>
          <cell r="D67">
            <v>323.5</v>
          </cell>
          <cell r="E67">
            <v>323.5</v>
          </cell>
          <cell r="F67">
            <v>192.7</v>
          </cell>
          <cell r="G67">
            <v>202.2</v>
          </cell>
          <cell r="H67">
            <v>202.2</v>
          </cell>
          <cell r="I67">
            <v>0</v>
          </cell>
          <cell r="J67">
            <v>0.4</v>
          </cell>
        </row>
        <row r="68">
          <cell r="C68">
            <v>229.29999999999998</v>
          </cell>
          <cell r="D68">
            <v>229.29999999999998</v>
          </cell>
          <cell r="E68">
            <v>229.29999999999998</v>
          </cell>
          <cell r="F68">
            <v>110.6</v>
          </cell>
          <cell r="G68">
            <v>111</v>
          </cell>
          <cell r="H68">
            <v>111</v>
          </cell>
          <cell r="J68">
            <v>0.4</v>
          </cell>
        </row>
        <row r="69">
          <cell r="C69">
            <v>87.6</v>
          </cell>
          <cell r="D69">
            <v>87.6</v>
          </cell>
          <cell r="E69">
            <v>87.6</v>
          </cell>
          <cell r="F69">
            <v>74.599999999999994</v>
          </cell>
          <cell r="G69">
            <v>75</v>
          </cell>
          <cell r="H69">
            <v>75</v>
          </cell>
          <cell r="J69">
            <v>0.4</v>
          </cell>
        </row>
        <row r="70">
          <cell r="C70">
            <v>141.69999999999999</v>
          </cell>
          <cell r="D70">
            <v>141.69999999999999</v>
          </cell>
          <cell r="E70">
            <v>141.69999999999999</v>
          </cell>
          <cell r="F70">
            <v>36</v>
          </cell>
          <cell r="G70">
            <v>36</v>
          </cell>
          <cell r="H70">
            <v>36</v>
          </cell>
          <cell r="J70">
            <v>0</v>
          </cell>
        </row>
        <row r="71">
          <cell r="C71">
            <v>94.2</v>
          </cell>
          <cell r="D71">
            <v>94.2</v>
          </cell>
          <cell r="E71">
            <v>94.2</v>
          </cell>
          <cell r="F71">
            <v>82.1</v>
          </cell>
          <cell r="G71">
            <v>91.199999999999989</v>
          </cell>
          <cell r="H71">
            <v>91.199999999999989</v>
          </cell>
          <cell r="I71">
            <v>0</v>
          </cell>
          <cell r="J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4">
          <cell r="E74">
            <v>3233</v>
          </cell>
        </row>
        <row r="75">
          <cell r="E75">
            <v>24.75</v>
          </cell>
        </row>
        <row r="76">
          <cell r="E76">
            <v>3208.25</v>
          </cell>
        </row>
        <row r="77">
          <cell r="E77">
            <v>2458.25</v>
          </cell>
          <cell r="F77" t="str">
            <v>x</v>
          </cell>
        </row>
        <row r="78">
          <cell r="E78">
            <v>394</v>
          </cell>
        </row>
        <row r="79">
          <cell r="E79">
            <v>346.43</v>
          </cell>
          <cell r="F79">
            <v>91.67</v>
          </cell>
          <cell r="G79">
            <v>174.65</v>
          </cell>
          <cell r="H79">
            <v>0</v>
          </cell>
          <cell r="I79">
            <v>0</v>
          </cell>
          <cell r="J79">
            <v>1.67</v>
          </cell>
        </row>
        <row r="85">
          <cell r="E85">
            <v>72.19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84">
          <cell r="C84">
            <v>6.6250525333333332</v>
          </cell>
          <cell r="F84">
            <v>9.1441575714285719</v>
          </cell>
          <cell r="I84">
            <v>14.067624355840001</v>
          </cell>
        </row>
        <row r="85">
          <cell r="C85">
            <v>13.321200000000001</v>
          </cell>
          <cell r="F85">
            <v>7.8040200000000013</v>
          </cell>
          <cell r="I85">
            <v>6.2402099999999994</v>
          </cell>
        </row>
        <row r="86">
          <cell r="C86">
            <v>5.8881800000000002</v>
          </cell>
          <cell r="F86">
            <v>0.94518000000000013</v>
          </cell>
          <cell r="I86">
            <v>7.8090999999999999</v>
          </cell>
        </row>
        <row r="94">
          <cell r="F94">
            <v>0</v>
          </cell>
        </row>
        <row r="96">
          <cell r="C96">
            <v>22.034129999999998</v>
          </cell>
          <cell r="F96">
            <v>8.2380100000000009</v>
          </cell>
          <cell r="I96">
            <v>3.7992900000000001</v>
          </cell>
        </row>
        <row r="97">
          <cell r="C97">
            <v>6.3799999999999968E-3</v>
          </cell>
          <cell r="F97">
            <v>0.12054000000000001</v>
          </cell>
          <cell r="I97">
            <v>6.0490000000000155E-2</v>
          </cell>
        </row>
        <row r="98">
          <cell r="C98">
            <v>0</v>
          </cell>
          <cell r="F98">
            <v>1.3194599999999999</v>
          </cell>
          <cell r="I98">
            <v>0.40866000000000002</v>
          </cell>
        </row>
        <row r="99">
          <cell r="C99">
            <v>12.99879</v>
          </cell>
          <cell r="F99">
            <v>20.508459999999999</v>
          </cell>
          <cell r="I99">
            <v>67.31438</v>
          </cell>
        </row>
        <row r="100">
          <cell r="C100">
            <v>4.0270099999999998</v>
          </cell>
          <cell r="F100">
            <v>6.32376</v>
          </cell>
          <cell r="I100">
            <v>20.853930000000002</v>
          </cell>
        </row>
        <row r="101">
          <cell r="C101">
            <v>1.4657817257814095E-2</v>
          </cell>
          <cell r="F101">
            <v>2.3094703336679966E-2</v>
          </cell>
          <cell r="I101">
            <v>7.5520547733430851E-2</v>
          </cell>
        </row>
        <row r="102">
          <cell r="C102">
            <v>20.137</v>
          </cell>
          <cell r="F102">
            <v>0</v>
          </cell>
          <cell r="I102">
            <v>0.83484000000000003</v>
          </cell>
        </row>
        <row r="108">
          <cell r="C108">
            <v>0.11812</v>
          </cell>
          <cell r="F108">
            <v>0.19553999999999999</v>
          </cell>
          <cell r="I108">
            <v>0.24096000000000001</v>
          </cell>
        </row>
        <row r="117">
          <cell r="C117">
            <v>41.298541933508567</v>
          </cell>
          <cell r="F117">
            <v>67.725137057142859</v>
          </cell>
          <cell r="I117">
            <v>17.247422428571426</v>
          </cell>
          <cell r="L117">
            <v>0</v>
          </cell>
          <cell r="O117">
            <v>3.5116424999999998</v>
          </cell>
        </row>
        <row r="118">
          <cell r="C118">
            <v>2.71793</v>
          </cell>
          <cell r="F118">
            <v>4.7119900000000001</v>
          </cell>
          <cell r="I118">
            <v>0.58396000000000003</v>
          </cell>
          <cell r="L118">
            <v>0</v>
          </cell>
          <cell r="O118">
            <v>0</v>
          </cell>
        </row>
        <row r="119">
          <cell r="C119">
            <v>1.6448800000000001</v>
          </cell>
          <cell r="F119">
            <v>9.9543400000000002</v>
          </cell>
          <cell r="I119">
            <v>3.8256800000000002</v>
          </cell>
          <cell r="L119">
            <v>0</v>
          </cell>
          <cell r="O119">
            <v>7.8899999999999998E-2</v>
          </cell>
        </row>
        <row r="127">
          <cell r="F127">
            <v>8.4250000000000005E-2</v>
          </cell>
          <cell r="I127">
            <v>0.84250000000000003</v>
          </cell>
          <cell r="L127">
            <v>0</v>
          </cell>
        </row>
        <row r="128">
          <cell r="I128">
            <v>0</v>
          </cell>
        </row>
        <row r="129">
          <cell r="C129">
            <v>11.691560000000001</v>
          </cell>
          <cell r="F129">
            <v>19.221240000000002</v>
          </cell>
          <cell r="I129">
            <v>1.5043399999999998</v>
          </cell>
          <cell r="L129">
            <v>0</v>
          </cell>
        </row>
        <row r="130">
          <cell r="C130">
            <v>6.7800000000000082E-3</v>
          </cell>
          <cell r="F130">
            <v>0.89769999999999994</v>
          </cell>
          <cell r="I130">
            <v>1.1730700000000001</v>
          </cell>
          <cell r="L130">
            <v>0</v>
          </cell>
          <cell r="O130">
            <v>0.26851999999999998</v>
          </cell>
        </row>
        <row r="131">
          <cell r="C131">
            <v>0.45161000000000001</v>
          </cell>
          <cell r="F131">
            <v>1.3465800000000001</v>
          </cell>
          <cell r="I131">
            <v>0</v>
          </cell>
          <cell r="L131">
            <v>0</v>
          </cell>
          <cell r="O131">
            <v>0</v>
          </cell>
        </row>
        <row r="132">
          <cell r="C132">
            <v>6.9928299999999997</v>
          </cell>
          <cell r="F132">
            <v>41.31268</v>
          </cell>
          <cell r="I132">
            <v>8.7281200000000005</v>
          </cell>
          <cell r="L132">
            <v>0</v>
          </cell>
          <cell r="O132">
            <v>0</v>
          </cell>
        </row>
        <row r="133">
          <cell r="C133">
            <v>2.16418</v>
          </cell>
          <cell r="F133">
            <v>12.7986</v>
          </cell>
          <cell r="I133">
            <v>2.7039599999999999</v>
          </cell>
          <cell r="L133">
            <v>0</v>
          </cell>
          <cell r="O133">
            <v>0</v>
          </cell>
        </row>
        <row r="134">
          <cell r="C134">
            <v>7.8971418578554498E-3</v>
          </cell>
          <cell r="F134">
            <v>4.6356147596608305E-2</v>
          </cell>
          <cell r="I134">
            <v>9.8090371418071871E-3</v>
          </cell>
          <cell r="L134">
            <v>0</v>
          </cell>
          <cell r="O134">
            <v>0</v>
          </cell>
        </row>
        <row r="135">
          <cell r="C135">
            <v>0.27207999999999999</v>
          </cell>
          <cell r="F135">
            <v>1.6293099999999998</v>
          </cell>
          <cell r="I135">
            <v>0</v>
          </cell>
          <cell r="L135">
            <v>0</v>
          </cell>
          <cell r="O135">
            <v>6.5599999999999999E-3</v>
          </cell>
        </row>
        <row r="141">
          <cell r="C141">
            <v>0</v>
          </cell>
          <cell r="F141">
            <v>0.97277000000000002</v>
          </cell>
          <cell r="I141">
            <v>0</v>
          </cell>
          <cell r="L141">
            <v>0</v>
          </cell>
          <cell r="O141">
            <v>0</v>
          </cell>
        </row>
      </sheetData>
      <sheetData sheetId="12"/>
      <sheetData sheetId="13">
        <row r="13">
          <cell r="F13">
            <v>0.32525990443966818</v>
          </cell>
          <cell r="G13">
            <v>2.1915449118571426</v>
          </cell>
          <cell r="H13">
            <v>10.853092101534074</v>
          </cell>
          <cell r="I13">
            <v>13.753654653662924</v>
          </cell>
          <cell r="J13">
            <v>33.463052123107978</v>
          </cell>
          <cell r="K13">
            <v>22.386960842824344</v>
          </cell>
          <cell r="L13">
            <v>2.8193771371547736</v>
          </cell>
          <cell r="M13">
            <v>0</v>
          </cell>
          <cell r="N13">
            <v>0.2749077891122787</v>
          </cell>
        </row>
      </sheetData>
      <sheetData sheetId="14"/>
      <sheetData sheetId="15"/>
      <sheetData sheetId="16">
        <row r="13">
          <cell r="F13">
            <v>10.259178498653217</v>
          </cell>
          <cell r="G13">
            <v>11.424679057206527</v>
          </cell>
          <cell r="H13">
            <v>8.5624630172342719</v>
          </cell>
          <cell r="I13">
            <v>17.714458859365301</v>
          </cell>
          <cell r="J13">
            <v>13.170416097156563</v>
          </cell>
          <cell r="K13">
            <v>23.943122806941425</v>
          </cell>
          <cell r="L13">
            <v>5.157492754615232</v>
          </cell>
          <cell r="M13">
            <v>0</v>
          </cell>
          <cell r="N13">
            <v>0.54147334472509967</v>
          </cell>
        </row>
      </sheetData>
      <sheetData sheetId="17"/>
      <sheetData sheetId="18">
        <row r="13">
          <cell r="G13">
            <v>5.3054879999998201</v>
          </cell>
        </row>
        <row r="19">
          <cell r="G19">
            <v>0.39465</v>
          </cell>
        </row>
        <row r="20">
          <cell r="G20">
            <v>10.795669999999999</v>
          </cell>
        </row>
        <row r="28">
          <cell r="G28">
            <v>0.30789</v>
          </cell>
        </row>
        <row r="29">
          <cell r="G29">
            <v>0.97455000000000003</v>
          </cell>
        </row>
        <row r="30">
          <cell r="G30">
            <v>0</v>
          </cell>
        </row>
        <row r="31">
          <cell r="G31">
            <v>44.716120000000004</v>
          </cell>
        </row>
        <row r="32">
          <cell r="G32">
            <v>13.818480000000001</v>
          </cell>
        </row>
        <row r="33">
          <cell r="G33">
            <v>3.801508592392161E-2</v>
          </cell>
        </row>
        <row r="34">
          <cell r="G34">
            <v>1.7736100000000001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5"/>
  <sheetViews>
    <sheetView topLeftCell="A29" workbookViewId="0">
      <selection activeCell="S15" sqref="S15"/>
    </sheetView>
  </sheetViews>
  <sheetFormatPr defaultRowHeight="15" x14ac:dyDescent="0.25"/>
  <cols>
    <col min="2" max="2" width="45.28515625" customWidth="1"/>
    <col min="12" max="12" width="10.28515625" customWidth="1"/>
    <col min="13" max="13" width="9.7109375" customWidth="1"/>
    <col min="14" max="14" width="13.42578125" customWidth="1"/>
    <col min="15" max="15" width="12.85546875" customWidth="1"/>
  </cols>
  <sheetData>
    <row r="1" spans="1:15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494" t="s">
        <v>109</v>
      </c>
      <c r="N1" s="494"/>
      <c r="O1" s="494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494"/>
      <c r="N2" s="494"/>
      <c r="O2" s="494"/>
    </row>
    <row r="3" spans="1:15" ht="18.75" x14ac:dyDescent="0.3">
      <c r="A3" s="3">
        <f>'[1]Real 16 pr.'!A1</f>
        <v>4</v>
      </c>
      <c r="B3" s="4" t="str">
        <f>CLEAN('[1]Fina 2, 15 pr.'!B2)</f>
        <v>UAB "Molėtų vanduo"</v>
      </c>
      <c r="C3" s="1"/>
      <c r="D3" s="1"/>
      <c r="E3" s="1"/>
      <c r="F3" s="1"/>
      <c r="G3" s="1"/>
      <c r="H3" s="1"/>
      <c r="I3" s="1"/>
      <c r="J3" s="2"/>
      <c r="K3" s="2"/>
      <c r="L3" s="2"/>
      <c r="M3" s="494"/>
      <c r="N3" s="494"/>
      <c r="O3" s="494"/>
    </row>
    <row r="4" spans="1:15" x14ac:dyDescent="0.25">
      <c r="A4" s="5"/>
      <c r="B4" s="6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0.75" customHeight="1" x14ac:dyDescent="0.25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1"/>
      <c r="B6" s="8" t="s">
        <v>110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"/>
      <c r="O6" s="9"/>
    </row>
    <row r="7" spans="1:15" ht="0.75" customHeight="1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9"/>
      <c r="O7" s="9"/>
    </row>
    <row r="8" spans="1:15" ht="15.75" thickBot="1" x14ac:dyDescent="0.3">
      <c r="A8" s="495" t="s">
        <v>2</v>
      </c>
      <c r="B8" s="10"/>
      <c r="C8" s="238"/>
      <c r="D8" s="239"/>
      <c r="E8" s="239"/>
      <c r="F8" s="253"/>
      <c r="G8" s="254">
        <f>'[1]Fina 2, 15 pr.'!C7</f>
        <v>2016</v>
      </c>
      <c r="H8" s="255" t="s">
        <v>111</v>
      </c>
      <c r="I8" s="255"/>
      <c r="J8" s="239"/>
      <c r="K8" s="239"/>
      <c r="L8" s="239"/>
      <c r="M8" s="256"/>
      <c r="N8" s="256"/>
      <c r="O8" s="257"/>
    </row>
    <row r="9" spans="1:15" ht="15.75" customHeight="1" thickBot="1" x14ac:dyDescent="0.3">
      <c r="A9" s="496"/>
      <c r="B9" s="11" t="s">
        <v>4</v>
      </c>
      <c r="C9" s="497" t="s">
        <v>5</v>
      </c>
      <c r="D9" s="498" t="s">
        <v>6</v>
      </c>
      <c r="E9" s="499"/>
      <c r="F9" s="499"/>
      <c r="G9" s="500"/>
      <c r="H9" s="498" t="s">
        <v>7</v>
      </c>
      <c r="I9" s="499"/>
      <c r="J9" s="499"/>
      <c r="K9" s="500"/>
      <c r="L9" s="501" t="s">
        <v>8</v>
      </c>
      <c r="M9" s="502" t="s">
        <v>7</v>
      </c>
      <c r="N9" s="503"/>
      <c r="O9" s="237" t="s">
        <v>9</v>
      </c>
    </row>
    <row r="10" spans="1:15" ht="15" customHeight="1" x14ac:dyDescent="0.25">
      <c r="A10" s="496"/>
      <c r="B10" s="12"/>
      <c r="C10" s="497"/>
      <c r="D10" s="504" t="s">
        <v>10</v>
      </c>
      <c r="E10" s="506" t="s">
        <v>11</v>
      </c>
      <c r="F10" s="506" t="s">
        <v>12</v>
      </c>
      <c r="G10" s="511" t="s">
        <v>13</v>
      </c>
      <c r="H10" s="504" t="s">
        <v>14</v>
      </c>
      <c r="I10" s="506" t="s">
        <v>15</v>
      </c>
      <c r="J10" s="506" t="s">
        <v>16</v>
      </c>
      <c r="K10" s="511" t="s">
        <v>17</v>
      </c>
      <c r="L10" s="501"/>
      <c r="M10" s="513" t="s">
        <v>18</v>
      </c>
      <c r="N10" s="508" t="s">
        <v>19</v>
      </c>
      <c r="O10" s="258">
        <f>'[1]Fina 2, 15 pr.'!C7</f>
        <v>2016</v>
      </c>
    </row>
    <row r="11" spans="1:15" ht="39" customHeight="1" thickBot="1" x14ac:dyDescent="0.3">
      <c r="A11" s="496"/>
      <c r="B11" s="12"/>
      <c r="C11" s="497"/>
      <c r="D11" s="505"/>
      <c r="E11" s="507"/>
      <c r="F11" s="507"/>
      <c r="G11" s="512"/>
      <c r="H11" s="505"/>
      <c r="I11" s="507"/>
      <c r="J11" s="507"/>
      <c r="K11" s="512"/>
      <c r="L11" s="501"/>
      <c r="M11" s="514"/>
      <c r="N11" s="509"/>
      <c r="O11" s="259" t="s">
        <v>20</v>
      </c>
    </row>
    <row r="12" spans="1:15" ht="15.75" thickBot="1" x14ac:dyDescent="0.3">
      <c r="A12" s="13">
        <v>1</v>
      </c>
      <c r="B12" s="14">
        <v>2</v>
      </c>
      <c r="C12" s="13">
        <v>3</v>
      </c>
      <c r="D12" s="16">
        <v>4</v>
      </c>
      <c r="E12" s="17">
        <v>5</v>
      </c>
      <c r="F12" s="18">
        <v>6</v>
      </c>
      <c r="G12" s="18">
        <v>7</v>
      </c>
      <c r="H12" s="16">
        <v>8</v>
      </c>
      <c r="I12" s="17">
        <v>9</v>
      </c>
      <c r="J12" s="18">
        <v>10</v>
      </c>
      <c r="K12" s="19">
        <v>11</v>
      </c>
      <c r="L12" s="15">
        <v>12</v>
      </c>
      <c r="M12" s="16">
        <v>13</v>
      </c>
      <c r="N12" s="19">
        <v>14</v>
      </c>
      <c r="O12" s="13">
        <v>15</v>
      </c>
    </row>
    <row r="13" spans="1:15" ht="15.75" thickBot="1" x14ac:dyDescent="0.3">
      <c r="A13" s="21" t="s">
        <v>21</v>
      </c>
      <c r="B13" s="22" t="s">
        <v>22</v>
      </c>
      <c r="C13" s="31" t="s">
        <v>23</v>
      </c>
      <c r="D13" s="24" t="s">
        <v>23</v>
      </c>
      <c r="E13" s="25">
        <f>'[1]Real 16 pr.'!C66</f>
        <v>411.8</v>
      </c>
      <c r="F13" s="26">
        <f>'[1]Real 16 pr.'!D66</f>
        <v>406.40000000000003</v>
      </c>
      <c r="G13" s="29">
        <f>'[1]Real 16 pr.'!E66</f>
        <v>380.5</v>
      </c>
      <c r="H13" s="28" t="s">
        <v>23</v>
      </c>
      <c r="I13" s="25">
        <f>'[1]Real 16 pr.'!F66</f>
        <v>271.7</v>
      </c>
      <c r="J13" s="29">
        <f>'[1]Real 16 pr.'!G66</f>
        <v>281.2</v>
      </c>
      <c r="K13" s="30">
        <f>'[1]Real 16 pr.'!H66</f>
        <v>281.2</v>
      </c>
      <c r="L13" s="23" t="s">
        <v>23</v>
      </c>
      <c r="M13" s="260">
        <f>'[1]Real 16 pr.'!I66</f>
        <v>0</v>
      </c>
      <c r="N13" s="33">
        <f>'[1]Real 16 pr.'!J66</f>
        <v>0.4</v>
      </c>
      <c r="O13" s="34" t="s">
        <v>23</v>
      </c>
    </row>
    <row r="14" spans="1:15" ht="15.75" thickTop="1" x14ac:dyDescent="0.25">
      <c r="A14" s="36" t="s">
        <v>24</v>
      </c>
      <c r="B14" s="37" t="s">
        <v>25</v>
      </c>
      <c r="C14" s="44" t="s">
        <v>23</v>
      </c>
      <c r="D14" s="39" t="s">
        <v>23</v>
      </c>
      <c r="E14" s="40">
        <f>'[1]Real 16 pr.'!C67</f>
        <v>323.5</v>
      </c>
      <c r="F14" s="41">
        <f>'[1]Real 16 pr.'!D67</f>
        <v>323.5</v>
      </c>
      <c r="G14" s="261">
        <f>'[1]Real 16 pr.'!E67</f>
        <v>323.5</v>
      </c>
      <c r="H14" s="43" t="s">
        <v>23</v>
      </c>
      <c r="I14" s="40">
        <f>'[1]Real 16 pr.'!F67</f>
        <v>192.7</v>
      </c>
      <c r="J14" s="40">
        <f>'[1]Real 16 pr.'!G67</f>
        <v>202.2</v>
      </c>
      <c r="K14" s="40">
        <f>'[1]Real 16 pr.'!H67</f>
        <v>202.2</v>
      </c>
      <c r="L14" s="38" t="s">
        <v>23</v>
      </c>
      <c r="M14" s="262">
        <f>'[1]Real 16 pr.'!I67</f>
        <v>0</v>
      </c>
      <c r="N14" s="46">
        <f>'[1]Real 16 pr.'!J67</f>
        <v>0.4</v>
      </c>
      <c r="O14" s="44" t="s">
        <v>23</v>
      </c>
    </row>
    <row r="15" spans="1:15" x14ac:dyDescent="0.25">
      <c r="A15" s="48" t="s">
        <v>26</v>
      </c>
      <c r="B15" s="49" t="s">
        <v>27</v>
      </c>
      <c r="C15" s="78" t="s">
        <v>23</v>
      </c>
      <c r="D15" s="51" t="s">
        <v>23</v>
      </c>
      <c r="E15" s="45">
        <f>'[1]Real 16 pr.'!C68</f>
        <v>229.29999999999998</v>
      </c>
      <c r="F15" s="41">
        <f>'[1]Real 16 pr.'!D68</f>
        <v>229.29999999999998</v>
      </c>
      <c r="G15" s="94">
        <f>'[1]Real 16 pr.'!E68</f>
        <v>229.29999999999998</v>
      </c>
      <c r="H15" s="52" t="s">
        <v>23</v>
      </c>
      <c r="I15" s="45">
        <f>'[1]Real 16 pr.'!F68</f>
        <v>110.6</v>
      </c>
      <c r="J15" s="45">
        <f>'[1]Real 16 pr.'!G68</f>
        <v>111</v>
      </c>
      <c r="K15" s="45">
        <f>'[1]Real 16 pr.'!H68</f>
        <v>111</v>
      </c>
      <c r="L15" s="60" t="s">
        <v>23</v>
      </c>
      <c r="M15" s="263" t="s">
        <v>23</v>
      </c>
      <c r="N15" s="55">
        <f>'[1]Real 16 pr.'!J68</f>
        <v>0.4</v>
      </c>
      <c r="O15" s="53" t="s">
        <v>23</v>
      </c>
    </row>
    <row r="16" spans="1:15" x14ac:dyDescent="0.25">
      <c r="A16" s="48" t="s">
        <v>28</v>
      </c>
      <c r="B16" s="49" t="s">
        <v>112</v>
      </c>
      <c r="C16" s="78" t="s">
        <v>23</v>
      </c>
      <c r="D16" s="51" t="s">
        <v>23</v>
      </c>
      <c r="E16" s="57">
        <f>'[1]Real 16 pr.'!C69</f>
        <v>87.6</v>
      </c>
      <c r="F16" s="41">
        <f>'[1]Real 16 pr.'!D69</f>
        <v>87.6</v>
      </c>
      <c r="G16" s="264">
        <f>'[1]Real 16 pr.'!E69</f>
        <v>87.6</v>
      </c>
      <c r="H16" s="52" t="s">
        <v>23</v>
      </c>
      <c r="I16" s="57">
        <f>'[1]Real 16 pr.'!F69</f>
        <v>74.599999999999994</v>
      </c>
      <c r="J16" s="57">
        <f>'[1]Real 16 pr.'!G69</f>
        <v>75</v>
      </c>
      <c r="K16" s="57">
        <f>'[1]Real 16 pr.'!H69</f>
        <v>75</v>
      </c>
      <c r="L16" s="60" t="s">
        <v>23</v>
      </c>
      <c r="M16" s="263" t="s">
        <v>23</v>
      </c>
      <c r="N16" s="55">
        <f>'[1]Real 16 pr.'!J69</f>
        <v>0.4</v>
      </c>
      <c r="O16" s="53" t="s">
        <v>23</v>
      </c>
    </row>
    <row r="17" spans="1:15" x14ac:dyDescent="0.25">
      <c r="A17" s="48" t="s">
        <v>30</v>
      </c>
      <c r="B17" s="49" t="s">
        <v>31</v>
      </c>
      <c r="C17" s="78" t="s">
        <v>23</v>
      </c>
      <c r="D17" s="51" t="s">
        <v>23</v>
      </c>
      <c r="E17" s="57">
        <f>'[1]Real 16 pr.'!C70</f>
        <v>141.69999999999999</v>
      </c>
      <c r="F17" s="41">
        <f>'[1]Real 16 pr.'!D70</f>
        <v>141.69999999999999</v>
      </c>
      <c r="G17" s="264">
        <f>'[1]Real 16 pr.'!E70</f>
        <v>141.69999999999999</v>
      </c>
      <c r="H17" s="52" t="s">
        <v>23</v>
      </c>
      <c r="I17" s="57">
        <f>'[1]Real 16 pr.'!F70</f>
        <v>36</v>
      </c>
      <c r="J17" s="57">
        <f>'[1]Real 16 pr.'!G70</f>
        <v>36</v>
      </c>
      <c r="K17" s="57">
        <f>'[1]Real 16 pr.'!H70</f>
        <v>36</v>
      </c>
      <c r="L17" s="60" t="s">
        <v>23</v>
      </c>
      <c r="M17" s="263" t="s">
        <v>23</v>
      </c>
      <c r="N17" s="55">
        <f>'[1]Real 16 pr.'!J70</f>
        <v>0</v>
      </c>
      <c r="O17" s="53" t="s">
        <v>23</v>
      </c>
    </row>
    <row r="18" spans="1:15" x14ac:dyDescent="0.25">
      <c r="A18" s="48" t="s">
        <v>32</v>
      </c>
      <c r="B18" s="49" t="s">
        <v>33</v>
      </c>
      <c r="C18" s="53" t="s">
        <v>23</v>
      </c>
      <c r="D18" s="51" t="s">
        <v>23</v>
      </c>
      <c r="E18" s="45">
        <f>'[1]Real 16 pr.'!C71</f>
        <v>94.2</v>
      </c>
      <c r="F18" s="41">
        <f>'[1]Real 16 pr.'!D71</f>
        <v>94.2</v>
      </c>
      <c r="G18" s="94">
        <f>'[1]Real 16 pr.'!E71</f>
        <v>94.2</v>
      </c>
      <c r="H18" s="52" t="s">
        <v>23</v>
      </c>
      <c r="I18" s="45">
        <f>'[1]Real 16 pr.'!F71</f>
        <v>82.1</v>
      </c>
      <c r="J18" s="45">
        <f>'[1]Real 16 pr.'!G71</f>
        <v>91.199999999999989</v>
      </c>
      <c r="K18" s="45">
        <f>'[1]Real 16 pr.'!H71</f>
        <v>91.199999999999989</v>
      </c>
      <c r="L18" s="60" t="s">
        <v>23</v>
      </c>
      <c r="M18" s="263">
        <f>'[1]Real 16 pr.'!I71</f>
        <v>0</v>
      </c>
      <c r="N18" s="55">
        <f>'[1]Real 16 pr.'!J71</f>
        <v>0</v>
      </c>
      <c r="O18" s="53" t="s">
        <v>23</v>
      </c>
    </row>
    <row r="19" spans="1:15" ht="15.75" thickBot="1" x14ac:dyDescent="0.3">
      <c r="A19" s="61" t="s">
        <v>34</v>
      </c>
      <c r="B19" s="62" t="s">
        <v>35</v>
      </c>
      <c r="C19" s="88" t="s">
        <v>23</v>
      </c>
      <c r="D19" s="24" t="s">
        <v>23</v>
      </c>
      <c r="E19" s="64">
        <f>'[1]Real 16 pr.'!C72</f>
        <v>0</v>
      </c>
      <c r="F19" s="26">
        <f>'[1]Real 16 pr.'!D72</f>
        <v>0</v>
      </c>
      <c r="G19" s="64">
        <f>'[1]Real 16 pr.'!E72</f>
        <v>0</v>
      </c>
      <c r="H19" s="28" t="s">
        <v>23</v>
      </c>
      <c r="I19" s="66">
        <f>'[1]Real 16 pr.'!F72</f>
        <v>0</v>
      </c>
      <c r="J19" s="66">
        <f>'[1]Real 16 pr.'!G72</f>
        <v>0</v>
      </c>
      <c r="K19" s="66">
        <f>'[1]Real 16 pr.'!H72</f>
        <v>0</v>
      </c>
      <c r="L19" s="23" t="s">
        <v>23</v>
      </c>
      <c r="M19" s="265" t="s">
        <v>23</v>
      </c>
      <c r="N19" s="65" t="s">
        <v>23</v>
      </c>
      <c r="O19" s="31" t="s">
        <v>23</v>
      </c>
    </row>
    <row r="20" spans="1:15" ht="15.75" thickTop="1" x14ac:dyDescent="0.25">
      <c r="A20" s="67" t="s">
        <v>36</v>
      </c>
      <c r="B20" s="68" t="s">
        <v>37</v>
      </c>
      <c r="C20" s="44">
        <f>'[1]Real 16 pr.'!E74</f>
        <v>3233</v>
      </c>
      <c r="D20" s="39" t="s">
        <v>23</v>
      </c>
      <c r="E20" s="69" t="s">
        <v>23</v>
      </c>
      <c r="F20" s="70" t="s">
        <v>23</v>
      </c>
      <c r="G20" s="70" t="s">
        <v>23</v>
      </c>
      <c r="H20" s="39" t="s">
        <v>23</v>
      </c>
      <c r="I20" s="69" t="s">
        <v>23</v>
      </c>
      <c r="J20" s="70" t="s">
        <v>23</v>
      </c>
      <c r="K20" s="71" t="s">
        <v>23</v>
      </c>
      <c r="L20" s="38" t="s">
        <v>23</v>
      </c>
      <c r="M20" s="266" t="s">
        <v>23</v>
      </c>
      <c r="N20" s="73" t="s">
        <v>23</v>
      </c>
      <c r="O20" s="74" t="s">
        <v>23</v>
      </c>
    </row>
    <row r="21" spans="1:15" x14ac:dyDescent="0.25">
      <c r="A21" s="48" t="s">
        <v>38</v>
      </c>
      <c r="B21" s="68" t="s">
        <v>39</v>
      </c>
      <c r="C21" s="53">
        <f>'[1]Real 16 pr.'!E75</f>
        <v>24.75</v>
      </c>
      <c r="D21" s="51" t="s">
        <v>23</v>
      </c>
      <c r="E21" s="75" t="s">
        <v>23</v>
      </c>
      <c r="F21" s="76" t="s">
        <v>23</v>
      </c>
      <c r="G21" s="76" t="s">
        <v>23</v>
      </c>
      <c r="H21" s="51" t="s">
        <v>23</v>
      </c>
      <c r="I21" s="75" t="s">
        <v>23</v>
      </c>
      <c r="J21" s="76" t="s">
        <v>23</v>
      </c>
      <c r="K21" s="77" t="s">
        <v>23</v>
      </c>
      <c r="L21" s="50" t="s">
        <v>23</v>
      </c>
      <c r="M21" s="267" t="s">
        <v>23</v>
      </c>
      <c r="N21" s="80" t="s">
        <v>23</v>
      </c>
      <c r="O21" s="81" t="s">
        <v>23</v>
      </c>
    </row>
    <row r="22" spans="1:15" x14ac:dyDescent="0.25">
      <c r="A22" s="48" t="s">
        <v>40</v>
      </c>
      <c r="B22" s="68" t="s">
        <v>41</v>
      </c>
      <c r="C22" s="53">
        <f>'[1]Real 16 pr.'!E76</f>
        <v>3208.25</v>
      </c>
      <c r="D22" s="51" t="s">
        <v>23</v>
      </c>
      <c r="E22" s="75" t="s">
        <v>23</v>
      </c>
      <c r="F22" s="76" t="s">
        <v>23</v>
      </c>
      <c r="G22" s="76" t="s">
        <v>23</v>
      </c>
      <c r="H22" s="51" t="s">
        <v>23</v>
      </c>
      <c r="I22" s="75" t="s">
        <v>23</v>
      </c>
      <c r="J22" s="76" t="s">
        <v>23</v>
      </c>
      <c r="K22" s="77" t="s">
        <v>23</v>
      </c>
      <c r="L22" s="50" t="s">
        <v>23</v>
      </c>
      <c r="M22" s="267" t="s">
        <v>23</v>
      </c>
      <c r="N22" s="80" t="s">
        <v>23</v>
      </c>
      <c r="O22" s="81" t="s">
        <v>23</v>
      </c>
    </row>
    <row r="23" spans="1:15" x14ac:dyDescent="0.25">
      <c r="A23" s="82" t="s">
        <v>42</v>
      </c>
      <c r="B23" s="83" t="s">
        <v>43</v>
      </c>
      <c r="C23" s="53">
        <f>'[1]Real 16 pr.'!E77</f>
        <v>2458.25</v>
      </c>
      <c r="D23" s="51" t="s">
        <v>23</v>
      </c>
      <c r="E23" s="75" t="s">
        <v>23</v>
      </c>
      <c r="F23" s="76" t="s">
        <v>23</v>
      </c>
      <c r="G23" s="76" t="s">
        <v>23</v>
      </c>
      <c r="H23" s="51" t="s">
        <v>23</v>
      </c>
      <c r="I23" s="75" t="s">
        <v>23</v>
      </c>
      <c r="J23" s="76" t="s">
        <v>23</v>
      </c>
      <c r="K23" s="77" t="s">
        <v>23</v>
      </c>
      <c r="L23" s="50" t="s">
        <v>23</v>
      </c>
      <c r="M23" s="267" t="s">
        <v>23</v>
      </c>
      <c r="N23" s="80" t="s">
        <v>23</v>
      </c>
      <c r="O23" s="81" t="s">
        <v>23</v>
      </c>
    </row>
    <row r="24" spans="1:15" ht="15.75" thickBot="1" x14ac:dyDescent="0.3">
      <c r="A24" s="61" t="s">
        <v>44</v>
      </c>
      <c r="B24" s="84" t="s">
        <v>45</v>
      </c>
      <c r="C24" s="31">
        <f>'[1]Real 16 pr.'!E78</f>
        <v>394</v>
      </c>
      <c r="D24" s="24" t="s">
        <v>23</v>
      </c>
      <c r="E24" s="85" t="s">
        <v>23</v>
      </c>
      <c r="F24" s="86" t="s">
        <v>23</v>
      </c>
      <c r="G24" s="86" t="s">
        <v>23</v>
      </c>
      <c r="H24" s="24" t="s">
        <v>23</v>
      </c>
      <c r="I24" s="66" t="str">
        <f>'[1]Real 16 pr.'!F77</f>
        <v>x</v>
      </c>
      <c r="J24" s="86" t="s">
        <v>23</v>
      </c>
      <c r="K24" s="87" t="s">
        <v>23</v>
      </c>
      <c r="L24" s="63" t="s">
        <v>23</v>
      </c>
      <c r="M24" s="268" t="s">
        <v>23</v>
      </c>
      <c r="N24" s="90" t="s">
        <v>23</v>
      </c>
      <c r="O24" s="91" t="s">
        <v>23</v>
      </c>
    </row>
    <row r="25" spans="1:15" ht="16.5" thickTop="1" x14ac:dyDescent="0.25">
      <c r="A25" s="67" t="s">
        <v>46</v>
      </c>
      <c r="B25" s="92" t="s">
        <v>47</v>
      </c>
      <c r="C25" s="44" t="s">
        <v>23</v>
      </c>
      <c r="D25" s="39" t="s">
        <v>23</v>
      </c>
      <c r="E25" s="40">
        <f>E13-E14</f>
        <v>88.300000000000011</v>
      </c>
      <c r="F25" s="70" t="s">
        <v>23</v>
      </c>
      <c r="G25" s="94" t="s">
        <v>23</v>
      </c>
      <c r="H25" s="39" t="s">
        <v>23</v>
      </c>
      <c r="I25" s="40">
        <f>I13-I14</f>
        <v>79</v>
      </c>
      <c r="J25" s="94" t="s">
        <v>23</v>
      </c>
      <c r="K25" s="71" t="s">
        <v>23</v>
      </c>
      <c r="L25" s="38" t="s">
        <v>23</v>
      </c>
      <c r="M25" s="269">
        <f>M13-M14</f>
        <v>0</v>
      </c>
      <c r="N25" s="73" t="s">
        <v>23</v>
      </c>
      <c r="O25" s="74" t="s">
        <v>23</v>
      </c>
    </row>
    <row r="26" spans="1:15" x14ac:dyDescent="0.25">
      <c r="A26" s="95" t="s">
        <v>48</v>
      </c>
      <c r="B26" s="96" t="s">
        <v>49</v>
      </c>
      <c r="C26" s="270" t="s">
        <v>23</v>
      </c>
      <c r="D26" s="98" t="s">
        <v>23</v>
      </c>
      <c r="E26" s="271">
        <f>IF(E13=0,0,E25/E13)</f>
        <v>0.21442447790189414</v>
      </c>
      <c r="F26" s="100" t="s">
        <v>23</v>
      </c>
      <c r="G26" s="100" t="s">
        <v>23</v>
      </c>
      <c r="H26" s="102" t="s">
        <v>23</v>
      </c>
      <c r="I26" s="271">
        <f>IF(I13=0,0,I25/I13)</f>
        <v>0.29076186970923812</v>
      </c>
      <c r="J26" s="100" t="s">
        <v>23</v>
      </c>
      <c r="K26" s="101" t="s">
        <v>23</v>
      </c>
      <c r="L26" s="60" t="s">
        <v>23</v>
      </c>
      <c r="M26" s="272">
        <f>IF(M13=0,0,M25/M13)</f>
        <v>0</v>
      </c>
      <c r="N26" s="80" t="s">
        <v>23</v>
      </c>
      <c r="O26" s="81" t="s">
        <v>23</v>
      </c>
    </row>
    <row r="27" spans="1:15" ht="15.75" thickBot="1" x14ac:dyDescent="0.3">
      <c r="A27" s="61" t="s">
        <v>50</v>
      </c>
      <c r="B27" s="62" t="s">
        <v>51</v>
      </c>
      <c r="C27" s="273" t="s">
        <v>23</v>
      </c>
      <c r="D27" s="105" t="s">
        <v>23</v>
      </c>
      <c r="E27" s="274">
        <f>'[1]Real 16 pr.'!W10</f>
        <v>0.1</v>
      </c>
      <c r="F27" s="107" t="s">
        <v>23</v>
      </c>
      <c r="G27" s="107" t="s">
        <v>23</v>
      </c>
      <c r="H27" s="109" t="s">
        <v>23</v>
      </c>
      <c r="I27" s="275">
        <f>'[1]Real 16 pr.'!W10</f>
        <v>0.1</v>
      </c>
      <c r="J27" s="107" t="s">
        <v>23</v>
      </c>
      <c r="K27" s="111" t="s">
        <v>23</v>
      </c>
      <c r="L27" s="23" t="s">
        <v>23</v>
      </c>
      <c r="M27" s="268" t="s">
        <v>23</v>
      </c>
      <c r="N27" s="90" t="s">
        <v>23</v>
      </c>
      <c r="O27" s="91" t="s">
        <v>23</v>
      </c>
    </row>
    <row r="28" spans="1:15" ht="15.75" thickTop="1" x14ac:dyDescent="0.25">
      <c r="A28" s="113" t="s">
        <v>52</v>
      </c>
      <c r="B28" s="37" t="s">
        <v>53</v>
      </c>
      <c r="C28" s="120">
        <f>C29+C43</f>
        <v>78.449732990363415</v>
      </c>
      <c r="D28" s="115">
        <f>E28+G28</f>
        <v>288.29603919598401</v>
      </c>
      <c r="E28" s="116">
        <f>E29+E43</f>
        <v>152.83737963874762</v>
      </c>
      <c r="F28" s="117">
        <f>F29+F43</f>
        <v>65.475314376299337</v>
      </c>
      <c r="G28" s="119">
        <f>G29+G43</f>
        <v>135.45865955723636</v>
      </c>
      <c r="H28" s="115">
        <f>SUM(I28:K28)</f>
        <v>323.23749384890624</v>
      </c>
      <c r="I28" s="116">
        <f t="shared" ref="I28:O28" si="0">I29+I43</f>
        <v>100.7113411984744</v>
      </c>
      <c r="J28" s="119">
        <f t="shared" si="0"/>
        <v>183.08791404756383</v>
      </c>
      <c r="K28" s="119">
        <f t="shared" si="0"/>
        <v>39.438238602868012</v>
      </c>
      <c r="L28" s="114">
        <f t="shared" si="0"/>
        <v>689.98326603525379</v>
      </c>
      <c r="M28" s="115">
        <f t="shared" si="0"/>
        <v>0</v>
      </c>
      <c r="N28" s="276">
        <f t="shared" si="0"/>
        <v>4.1405302891122782</v>
      </c>
      <c r="O28" s="120">
        <f t="shared" si="0"/>
        <v>694.12379632436591</v>
      </c>
    </row>
    <row r="29" spans="1:15" x14ac:dyDescent="0.25">
      <c r="A29" s="121" t="s">
        <v>54</v>
      </c>
      <c r="B29" s="122" t="s">
        <v>55</v>
      </c>
      <c r="C29" s="129">
        <f>SUM(C30:C42)</f>
        <v>78.124473085923754</v>
      </c>
      <c r="D29" s="124">
        <f>E29+G29</f>
        <v>261.49774752892984</v>
      </c>
      <c r="E29" s="125">
        <f>SUM(E30:E33,E35:E42)</f>
        <v>139.7927426253564</v>
      </c>
      <c r="F29" s="126">
        <f>SUM(F30:F33,F35:F42)</f>
        <v>54.622222274765257</v>
      </c>
      <c r="G29" s="128">
        <f>SUM(G30:G32,G35:G42)</f>
        <v>121.70500490357344</v>
      </c>
      <c r="H29" s="124">
        <f>SUM(I29:K29)</f>
        <v>264.56810374581914</v>
      </c>
      <c r="I29" s="125">
        <f>SUM(I30:I32,I35:I42)</f>
        <v>67.248289075366429</v>
      </c>
      <c r="J29" s="128">
        <f>SUM(J30:J33,J35:J42)</f>
        <v>160.70095320473948</v>
      </c>
      <c r="K29" s="128">
        <f>SUM(K30:K42)</f>
        <v>36.618861465713238</v>
      </c>
      <c r="L29" s="123">
        <f>SUM(L30:L42)</f>
        <v>604.19032436067289</v>
      </c>
      <c r="M29" s="124">
        <f>SUM(M30:M33,M35:M42)</f>
        <v>0</v>
      </c>
      <c r="N29" s="130">
        <f>SUM(N30:N32,N36:N42)</f>
        <v>3.8656224999999997</v>
      </c>
      <c r="O29" s="129">
        <f>SUM(O30:O42)</f>
        <v>608.05594686067275</v>
      </c>
    </row>
    <row r="30" spans="1:15" x14ac:dyDescent="0.25">
      <c r="A30" s="141" t="s">
        <v>56</v>
      </c>
      <c r="B30" s="277" t="s">
        <v>113</v>
      </c>
      <c r="C30" s="278">
        <f>'[1]Apskaitos v. 25 pr.'!G13</f>
        <v>5.3054879999998201</v>
      </c>
      <c r="D30" s="144">
        <f>E30+G30</f>
        <v>29.836834460601906</v>
      </c>
      <c r="E30" s="145">
        <f>'[1]Ties 20 pr.'!C84+'[1]Ties 20 pr.'!F84</f>
        <v>15.769210104761905</v>
      </c>
      <c r="F30" s="146">
        <f>'[1]Ties 20 pr.'!F84</f>
        <v>9.1441575714285719</v>
      </c>
      <c r="G30" s="148">
        <f>'[1]Ties 20 pr.'!I84</f>
        <v>14.067624355840001</v>
      </c>
      <c r="H30" s="144">
        <f>SUM(I30:K30)</f>
        <v>126.27110141922286</v>
      </c>
      <c r="I30" s="145">
        <f>'[1]Ties 20 pr.'!C117</f>
        <v>41.298541933508567</v>
      </c>
      <c r="J30" s="148">
        <f>'[1]Ties 20 pr.'!F117</f>
        <v>67.725137057142859</v>
      </c>
      <c r="K30" s="147">
        <f>'[1]Ties 20 pr.'!I117</f>
        <v>17.247422428571426</v>
      </c>
      <c r="L30" s="279">
        <f>C30+D30+H30</f>
        <v>161.41342387982459</v>
      </c>
      <c r="M30" s="280">
        <f>'[1]Ties 20 pr.'!L117</f>
        <v>0</v>
      </c>
      <c r="N30" s="147">
        <f>'[1]Ties 20 pr.'!O117</f>
        <v>3.5116424999999998</v>
      </c>
      <c r="O30" s="149">
        <f>C30+D30+H30+M30+N30</f>
        <v>164.92506637982459</v>
      </c>
    </row>
    <row r="31" spans="1:15" x14ac:dyDescent="0.25">
      <c r="A31" s="141" t="s">
        <v>58</v>
      </c>
      <c r="B31" s="142" t="s">
        <v>59</v>
      </c>
      <c r="C31" s="278">
        <f>'[1]Apskaitos v. 25 pr.'!G19</f>
        <v>0.39465</v>
      </c>
      <c r="D31" s="144">
        <f>E31+G31</f>
        <v>27.365430000000003</v>
      </c>
      <c r="E31" s="145">
        <f>'[1]Ties 20 pr.'!C85+'[1]Ties 20 pr.'!F85</f>
        <v>21.125220000000002</v>
      </c>
      <c r="F31" s="146">
        <f>'[1]Ties 20 pr.'!F85</f>
        <v>7.8040200000000013</v>
      </c>
      <c r="G31" s="148">
        <f>'[1]Ties 20 pr.'!I85</f>
        <v>6.2402099999999994</v>
      </c>
      <c r="H31" s="144">
        <f>SUM(I31:K31)</f>
        <v>8.0138800000000003</v>
      </c>
      <c r="I31" s="145">
        <f>'[1]Ties 20 pr.'!C118</f>
        <v>2.71793</v>
      </c>
      <c r="J31" s="148">
        <f>'[1]Ties 20 pr.'!F118</f>
        <v>4.7119900000000001</v>
      </c>
      <c r="K31" s="147">
        <f>'[1]Ties 20 pr.'!I118</f>
        <v>0.58396000000000003</v>
      </c>
      <c r="L31" s="279">
        <f>C31+D31+H31</f>
        <v>35.773960000000002</v>
      </c>
      <c r="M31" s="280">
        <f>'[1]Ties 20 pr.'!L118</f>
        <v>0</v>
      </c>
      <c r="N31" s="147">
        <f>'[1]Ties 20 pr.'!O118</f>
        <v>0</v>
      </c>
      <c r="O31" s="149">
        <f t="shared" ref="O31:O47" si="1">C31+D31+H31+M31+N31</f>
        <v>35.773960000000002</v>
      </c>
    </row>
    <row r="32" spans="1:15" x14ac:dyDescent="0.25">
      <c r="A32" s="141" t="s">
        <v>60</v>
      </c>
      <c r="B32" s="142" t="s">
        <v>61</v>
      </c>
      <c r="C32" s="278">
        <f>'[1]Apskaitos v. 25 pr.'!G20</f>
        <v>10.795669999999999</v>
      </c>
      <c r="D32" s="144">
        <f>E32+G32</f>
        <v>14.64246</v>
      </c>
      <c r="E32" s="145">
        <f>'[1]Ties 20 pr.'!C86+'[1]Ties 20 pr.'!F86</f>
        <v>6.8333600000000008</v>
      </c>
      <c r="F32" s="146">
        <f>'[1]Ties 20 pr.'!F86</f>
        <v>0.94518000000000013</v>
      </c>
      <c r="G32" s="148">
        <f>'[1]Ties 20 pr.'!I86</f>
        <v>7.8090999999999999</v>
      </c>
      <c r="H32" s="144">
        <f>SUM(I32:K32)</f>
        <v>15.424900000000001</v>
      </c>
      <c r="I32" s="145">
        <f>'[1]Ties 20 pr.'!C119</f>
        <v>1.6448800000000001</v>
      </c>
      <c r="J32" s="148">
        <f>'[1]Ties 20 pr.'!F119</f>
        <v>9.9543400000000002</v>
      </c>
      <c r="K32" s="147">
        <f>'[1]Ties 20 pr.'!I119</f>
        <v>3.8256800000000002</v>
      </c>
      <c r="L32" s="279">
        <f>C32+D32+H32</f>
        <v>40.863030000000002</v>
      </c>
      <c r="M32" s="280">
        <f>'[1]Ties 20 pr.'!L119</f>
        <v>0</v>
      </c>
      <c r="N32" s="147">
        <f>'[1]Ties 20 pr.'!O119</f>
        <v>7.8899999999999998E-2</v>
      </c>
      <c r="O32" s="149">
        <f t="shared" si="1"/>
        <v>40.941929999999999</v>
      </c>
    </row>
    <row r="33" spans="1:15" x14ac:dyDescent="0.25">
      <c r="A33" s="141" t="s">
        <v>62</v>
      </c>
      <c r="B33" s="142" t="s">
        <v>63</v>
      </c>
      <c r="C33" s="278" t="s">
        <v>23</v>
      </c>
      <c r="D33" s="144">
        <f>E33</f>
        <v>0</v>
      </c>
      <c r="E33" s="145">
        <f>'[1]Ties 20 pr.'!F94</f>
        <v>0</v>
      </c>
      <c r="F33" s="146">
        <f>'[1]Ties 20 pr.'!F94</f>
        <v>0</v>
      </c>
      <c r="G33" s="148" t="s">
        <v>23</v>
      </c>
      <c r="H33" s="144">
        <f>SUM(J33:K33)</f>
        <v>0.92675000000000007</v>
      </c>
      <c r="I33" s="145" t="s">
        <v>23</v>
      </c>
      <c r="J33" s="148">
        <f>'[1]Ties 20 pr.'!F127</f>
        <v>8.4250000000000005E-2</v>
      </c>
      <c r="K33" s="147">
        <f>'[1]Ties 20 pr.'!I127</f>
        <v>0.84250000000000003</v>
      </c>
      <c r="L33" s="279">
        <f>D33+H33</f>
        <v>0.92675000000000007</v>
      </c>
      <c r="M33" s="280">
        <f>'[1]Ties 20 pr.'!L127</f>
        <v>0</v>
      </c>
      <c r="N33" s="147" t="s">
        <v>23</v>
      </c>
      <c r="O33" s="149">
        <f>D33+H33+M33</f>
        <v>0.92675000000000007</v>
      </c>
    </row>
    <row r="34" spans="1:15" x14ac:dyDescent="0.25">
      <c r="A34" s="141" t="s">
        <v>64</v>
      </c>
      <c r="B34" s="142" t="s">
        <v>65</v>
      </c>
      <c r="C34" s="278" t="s">
        <v>23</v>
      </c>
      <c r="D34" s="144" t="s">
        <v>23</v>
      </c>
      <c r="E34" s="145" t="s">
        <v>23</v>
      </c>
      <c r="F34" s="281" t="s">
        <v>23</v>
      </c>
      <c r="G34" s="148" t="s">
        <v>23</v>
      </c>
      <c r="H34" s="144">
        <f>K34</f>
        <v>0</v>
      </c>
      <c r="I34" s="145" t="s">
        <v>23</v>
      </c>
      <c r="J34" s="148" t="s">
        <v>23</v>
      </c>
      <c r="K34" s="147">
        <f>'[1]Ties 20 pr.'!I128</f>
        <v>0</v>
      </c>
      <c r="L34" s="279">
        <f>H34</f>
        <v>0</v>
      </c>
      <c r="M34" s="280" t="s">
        <v>23</v>
      </c>
      <c r="N34" s="147" t="s">
        <v>23</v>
      </c>
      <c r="O34" s="149">
        <f>H34</f>
        <v>0</v>
      </c>
    </row>
    <row r="35" spans="1:15" x14ac:dyDescent="0.25">
      <c r="A35" s="141" t="s">
        <v>66</v>
      </c>
      <c r="B35" s="142" t="s">
        <v>67</v>
      </c>
      <c r="C35" s="278">
        <f>'[1]Apskaitos v. 25 pr.'!G28</f>
        <v>0.30789</v>
      </c>
      <c r="D35" s="144">
        <f t="shared" ref="D35:D45" si="2">E35+G35</f>
        <v>34.071429999999999</v>
      </c>
      <c r="E35" s="145">
        <f>'[1]Ties 20 pr.'!C96+'[1]Ties 20 pr.'!F96</f>
        <v>30.27214</v>
      </c>
      <c r="F35" s="146">
        <f>'[1]Ties 20 pr.'!F96</f>
        <v>8.2380100000000009</v>
      </c>
      <c r="G35" s="148">
        <f>'[1]Ties 20 pr.'!I96</f>
        <v>3.7992900000000001</v>
      </c>
      <c r="H35" s="144">
        <f>SUM(I35:K35)</f>
        <v>32.417140000000003</v>
      </c>
      <c r="I35" s="145">
        <f>'[1]Ties 20 pr.'!C129</f>
        <v>11.691560000000001</v>
      </c>
      <c r="J35" s="148">
        <f>'[1]Ties 20 pr.'!F129</f>
        <v>19.221240000000002</v>
      </c>
      <c r="K35" s="147">
        <f>'[1]Ties 20 pr.'!I129</f>
        <v>1.5043399999999998</v>
      </c>
      <c r="L35" s="279">
        <f>C35+D35+H35</f>
        <v>66.796459999999996</v>
      </c>
      <c r="M35" s="280">
        <f>'[1]Ties 20 pr.'!L129</f>
        <v>0</v>
      </c>
      <c r="N35" s="147" t="s">
        <v>23</v>
      </c>
      <c r="O35" s="149">
        <f>C35+D35+H35+M35</f>
        <v>66.796459999999996</v>
      </c>
    </row>
    <row r="36" spans="1:15" x14ac:dyDescent="0.25">
      <c r="A36" s="141" t="s">
        <v>68</v>
      </c>
      <c r="B36" s="142" t="s">
        <v>69</v>
      </c>
      <c r="C36" s="278">
        <f>'[1]Apskaitos v. 25 pr.'!G29</f>
        <v>0.97455000000000003</v>
      </c>
      <c r="D36" s="144">
        <f t="shared" si="2"/>
        <v>0.18741000000000016</v>
      </c>
      <c r="E36" s="145">
        <f>'[1]Ties 20 pr.'!C97+'[1]Ties 20 pr.'!F97</f>
        <v>0.12692000000000001</v>
      </c>
      <c r="F36" s="146">
        <f>'[1]Ties 20 pr.'!F97</f>
        <v>0.12054000000000001</v>
      </c>
      <c r="G36" s="148">
        <f>'[1]Ties 20 pr.'!I97</f>
        <v>6.0490000000000155E-2</v>
      </c>
      <c r="H36" s="144">
        <f>SUM(I36,J36,K36)</f>
        <v>2.07755</v>
      </c>
      <c r="I36" s="145">
        <f>'[1]Ties 20 pr.'!C130</f>
        <v>6.7800000000000082E-3</v>
      </c>
      <c r="J36" s="148">
        <f>'[1]Ties 20 pr.'!F130</f>
        <v>0.89769999999999994</v>
      </c>
      <c r="K36" s="147">
        <f>'[1]Ties 20 pr.'!I130</f>
        <v>1.1730700000000001</v>
      </c>
      <c r="L36" s="279">
        <f>C36+D36+H36</f>
        <v>3.2395100000000001</v>
      </c>
      <c r="M36" s="280">
        <f>'[1]Ties 20 pr.'!L130</f>
        <v>0</v>
      </c>
      <c r="N36" s="147">
        <f>'[1]Ties 20 pr.'!O130</f>
        <v>0.26851999999999998</v>
      </c>
      <c r="O36" s="149">
        <f t="shared" si="1"/>
        <v>3.5080300000000002</v>
      </c>
    </row>
    <row r="37" spans="1:15" x14ac:dyDescent="0.25">
      <c r="A37" s="141" t="s">
        <v>70</v>
      </c>
      <c r="B37" s="142" t="s">
        <v>71</v>
      </c>
      <c r="C37" s="278">
        <f>'[1]Apskaitos v. 25 pr.'!G30</f>
        <v>0</v>
      </c>
      <c r="D37" s="144">
        <f t="shared" si="2"/>
        <v>1.7281199999999999</v>
      </c>
      <c r="E37" s="145">
        <f>'[1]Ties 20 pr.'!C98+'[1]Ties 20 pr.'!F98</f>
        <v>1.3194599999999999</v>
      </c>
      <c r="F37" s="146">
        <f>'[1]Ties 20 pr.'!F98</f>
        <v>1.3194599999999999</v>
      </c>
      <c r="G37" s="148">
        <f>'[1]Ties 20 pr.'!I98</f>
        <v>0.40866000000000002</v>
      </c>
      <c r="H37" s="144">
        <f t="shared" ref="H37:H42" si="3">SUM(I37:K37)</f>
        <v>1.7981900000000002</v>
      </c>
      <c r="I37" s="145">
        <f>'[1]Ties 20 pr.'!C131</f>
        <v>0.45161000000000001</v>
      </c>
      <c r="J37" s="148">
        <f>'[1]Ties 20 pr.'!F131</f>
        <v>1.3465800000000001</v>
      </c>
      <c r="K37" s="147">
        <f>'[1]Ties 20 pr.'!I131</f>
        <v>0</v>
      </c>
      <c r="L37" s="279">
        <f>C37+D37+H37</f>
        <v>3.5263100000000001</v>
      </c>
      <c r="M37" s="280">
        <f>'[1]Ties 20 pr.'!L131</f>
        <v>0</v>
      </c>
      <c r="N37" s="147">
        <f>'[1]Ties 20 pr.'!O131</f>
        <v>0</v>
      </c>
      <c r="O37" s="149">
        <f t="shared" si="1"/>
        <v>3.5263100000000001</v>
      </c>
    </row>
    <row r="38" spans="1:15" x14ac:dyDescent="0.25">
      <c r="A38" s="151" t="s">
        <v>72</v>
      </c>
      <c r="B38" s="132" t="s">
        <v>73</v>
      </c>
      <c r="C38" s="282">
        <f>'[1]Apskaitos v. 25 pr.'!G31</f>
        <v>44.716120000000004</v>
      </c>
      <c r="D38" s="134">
        <f t="shared" si="2"/>
        <v>100.82163</v>
      </c>
      <c r="E38" s="135">
        <f>'[1]Ties 20 pr.'!C99+'[1]Ties 20 pr.'!F99</f>
        <v>33.507249999999999</v>
      </c>
      <c r="F38" s="136">
        <f>'[1]Ties 20 pr.'!F99</f>
        <v>20.508459999999999</v>
      </c>
      <c r="G38" s="152">
        <f>'[1]Ties 20 pr.'!I99</f>
        <v>67.31438</v>
      </c>
      <c r="H38" s="134">
        <f t="shared" si="3"/>
        <v>57.033630000000002</v>
      </c>
      <c r="I38" s="135">
        <f>'[1]Ties 20 pr.'!C132</f>
        <v>6.9928299999999997</v>
      </c>
      <c r="J38" s="152">
        <f>'[1]Ties 20 pr.'!F132</f>
        <v>41.31268</v>
      </c>
      <c r="K38" s="137">
        <f>'[1]Ties 20 pr.'!I132</f>
        <v>8.7281200000000005</v>
      </c>
      <c r="L38" s="283">
        <f>C38+D38+H38</f>
        <v>202.57138000000003</v>
      </c>
      <c r="M38" s="155">
        <f>'[1]Ties 20 pr.'!L132</f>
        <v>0</v>
      </c>
      <c r="N38" s="137">
        <f>'[1]Ties 20 pr.'!O132</f>
        <v>0</v>
      </c>
      <c r="O38" s="153">
        <f t="shared" si="1"/>
        <v>202.57138000000003</v>
      </c>
    </row>
    <row r="39" spans="1:15" x14ac:dyDescent="0.25">
      <c r="A39" s="141" t="s">
        <v>74</v>
      </c>
      <c r="B39" s="142" t="s">
        <v>75</v>
      </c>
      <c r="C39" s="278">
        <f>'[1]Apskaitos v. 25 pr.'!G32</f>
        <v>13.818480000000001</v>
      </c>
      <c r="D39" s="144">
        <f t="shared" si="2"/>
        <v>31.204700000000003</v>
      </c>
      <c r="E39" s="145">
        <f>'[1]Ties 20 pr.'!C100+'[1]Ties 20 pr.'!F100</f>
        <v>10.350770000000001</v>
      </c>
      <c r="F39" s="146">
        <f>'[1]Ties 20 pr.'!F100</f>
        <v>6.32376</v>
      </c>
      <c r="G39" s="148">
        <f>'[1]Ties 20 pr.'!I100</f>
        <v>20.853930000000002</v>
      </c>
      <c r="H39" s="144">
        <f t="shared" si="3"/>
        <v>17.666740000000001</v>
      </c>
      <c r="I39" s="145">
        <f>'[1]Ties 20 pr.'!C133</f>
        <v>2.16418</v>
      </c>
      <c r="J39" s="148">
        <f>'[1]Ties 20 pr.'!F133</f>
        <v>12.7986</v>
      </c>
      <c r="K39" s="147">
        <f>'[1]Ties 20 pr.'!I133</f>
        <v>2.7039599999999999</v>
      </c>
      <c r="L39" s="279">
        <f t="shared" ref="L39:L50" si="4">C39+D39+H39</f>
        <v>62.689920000000001</v>
      </c>
      <c r="M39" s="280">
        <f>'[1]Ties 20 pr.'!L133</f>
        <v>0</v>
      </c>
      <c r="N39" s="147">
        <f>'[1]Ties 20 pr.'!O133</f>
        <v>0</v>
      </c>
      <c r="O39" s="149">
        <f t="shared" si="1"/>
        <v>62.689920000000001</v>
      </c>
    </row>
    <row r="40" spans="1:15" x14ac:dyDescent="0.25">
      <c r="A40" s="151" t="s">
        <v>76</v>
      </c>
      <c r="B40" s="132" t="s">
        <v>77</v>
      </c>
      <c r="C40" s="282">
        <f>'[1]Apskaitos v. 25 pr.'!G33</f>
        <v>3.801508592392161E-2</v>
      </c>
      <c r="D40" s="134">
        <f t="shared" si="2"/>
        <v>0.11327306832792491</v>
      </c>
      <c r="E40" s="135">
        <f>'[1]Ties 20 pr.'!C101+'[1]Ties 20 pr.'!F101</f>
        <v>3.7752520594494063E-2</v>
      </c>
      <c r="F40" s="136">
        <f>'[1]Ties 20 pr.'!F101</f>
        <v>2.3094703336679966E-2</v>
      </c>
      <c r="G40" s="152">
        <f>'[1]Ties 20 pr.'!I101</f>
        <v>7.5520547733430851E-2</v>
      </c>
      <c r="H40" s="134">
        <f t="shared" si="3"/>
        <v>6.4062326596270938E-2</v>
      </c>
      <c r="I40" s="135">
        <f>'[1]Ties 20 pr.'!C134</f>
        <v>7.8971418578554498E-3</v>
      </c>
      <c r="J40" s="152">
        <f>'[1]Ties 20 pr.'!F134</f>
        <v>4.6356147596608305E-2</v>
      </c>
      <c r="K40" s="137">
        <f>'[1]Ties 20 pr.'!I134</f>
        <v>9.8090371418071871E-3</v>
      </c>
      <c r="L40" s="283">
        <f t="shared" si="4"/>
        <v>0.21535048084811748</v>
      </c>
      <c r="M40" s="155">
        <f>'[1]Ties 20 pr.'!L134</f>
        <v>0</v>
      </c>
      <c r="N40" s="137">
        <f>'[1]Ties 20 pr.'!O134</f>
        <v>0</v>
      </c>
      <c r="O40" s="153">
        <f t="shared" si="1"/>
        <v>0.21535048084811748</v>
      </c>
    </row>
    <row r="41" spans="1:15" x14ac:dyDescent="0.25">
      <c r="A41" s="141" t="s">
        <v>78</v>
      </c>
      <c r="B41" s="142" t="s">
        <v>79</v>
      </c>
      <c r="C41" s="278" t="s">
        <v>23</v>
      </c>
      <c r="D41" s="144">
        <f t="shared" si="2"/>
        <v>20.97184</v>
      </c>
      <c r="E41" s="145">
        <f>'[1]Ties 20 pr.'!C102+'[1]Ties 20 pr.'!F102</f>
        <v>20.137</v>
      </c>
      <c r="F41" s="146">
        <f>'[1]Ties 20 pr.'!F102</f>
        <v>0</v>
      </c>
      <c r="G41" s="148">
        <f>'[1]Ties 20 pr.'!I102</f>
        <v>0.83484000000000003</v>
      </c>
      <c r="H41" s="144">
        <f t="shared" si="3"/>
        <v>1.9013899999999997</v>
      </c>
      <c r="I41" s="145">
        <f>'[1]Ties 20 pr.'!C135</f>
        <v>0.27207999999999999</v>
      </c>
      <c r="J41" s="148">
        <f>'[1]Ties 20 pr.'!F135</f>
        <v>1.6293099999999998</v>
      </c>
      <c r="K41" s="147">
        <f>'[1]Ties 20 pr.'!I135</f>
        <v>0</v>
      </c>
      <c r="L41" s="279">
        <f>D41+H41</f>
        <v>22.87323</v>
      </c>
      <c r="M41" s="280">
        <f>'[1]Ties 20 pr.'!L135</f>
        <v>0</v>
      </c>
      <c r="N41" s="147">
        <f>'[1]Ties 20 pr.'!O135</f>
        <v>6.5599999999999999E-3</v>
      </c>
      <c r="O41" s="149">
        <f>D41+H41+M41+N41</f>
        <v>22.87979</v>
      </c>
    </row>
    <row r="42" spans="1:15" x14ac:dyDescent="0.25">
      <c r="A42" s="151" t="s">
        <v>80</v>
      </c>
      <c r="B42" s="132" t="s">
        <v>81</v>
      </c>
      <c r="C42" s="282">
        <f>'[1]Apskaitos v. 25 pr.'!G34</f>
        <v>1.7736100000000001</v>
      </c>
      <c r="D42" s="134">
        <f t="shared" si="2"/>
        <v>0.55462</v>
      </c>
      <c r="E42" s="135">
        <f>'[1]Ties 20 pr.'!C108+'[1]Ties 20 pr.'!F108</f>
        <v>0.31365999999999999</v>
      </c>
      <c r="F42" s="136">
        <f>'[1]Ties 20 pr.'!F108</f>
        <v>0.19553999999999999</v>
      </c>
      <c r="G42" s="152">
        <f>'[1]Ties 20 pr.'!I108</f>
        <v>0.24096000000000001</v>
      </c>
      <c r="H42" s="134">
        <f t="shared" si="3"/>
        <v>0.97277000000000002</v>
      </c>
      <c r="I42" s="135">
        <f>'[1]Ties 20 pr.'!C141</f>
        <v>0</v>
      </c>
      <c r="J42" s="152">
        <f>'[1]Ties 20 pr.'!F141</f>
        <v>0.97277000000000002</v>
      </c>
      <c r="K42" s="137">
        <f>'[1]Ties 20 pr.'!I141</f>
        <v>0</v>
      </c>
      <c r="L42" s="283">
        <f t="shared" si="4"/>
        <v>3.3010000000000002</v>
      </c>
      <c r="M42" s="155">
        <f>'[1]Ties 20 pr.'!L141</f>
        <v>0</v>
      </c>
      <c r="N42" s="137">
        <f>'[1]Ties 20 pr.'!O141</f>
        <v>0</v>
      </c>
      <c r="O42" s="153">
        <f t="shared" si="1"/>
        <v>3.3010000000000002</v>
      </c>
    </row>
    <row r="43" spans="1:15" ht="15.75" thickBot="1" x14ac:dyDescent="0.3">
      <c r="A43" s="158" t="s">
        <v>82</v>
      </c>
      <c r="B43" s="159" t="s">
        <v>83</v>
      </c>
      <c r="C43" s="166">
        <f>'[1]net f 12 pr.'!F13</f>
        <v>0.32525990443966818</v>
      </c>
      <c r="D43" s="161">
        <f t="shared" si="2"/>
        <v>26.798291667054141</v>
      </c>
      <c r="E43" s="162">
        <f>'[1]net f 12 pr.'!G13+'[1]net f 12 pr.'!H13</f>
        <v>13.044637013391217</v>
      </c>
      <c r="F43" s="163">
        <f>'[1]net f 12 pr.'!H13</f>
        <v>10.853092101534074</v>
      </c>
      <c r="G43" s="165">
        <f>'[1]net f 12 pr.'!I13</f>
        <v>13.753654653662924</v>
      </c>
      <c r="H43" s="161">
        <f>I43+J43+K43</f>
        <v>58.669390103087096</v>
      </c>
      <c r="I43" s="162">
        <f>'[1]net f 12 pr.'!J13</f>
        <v>33.463052123107978</v>
      </c>
      <c r="J43" s="165">
        <f>'[1]net f 12 pr.'!K13</f>
        <v>22.386960842824344</v>
      </c>
      <c r="K43" s="164">
        <f>'[1]net f 12 pr.'!L13</f>
        <v>2.8193771371547736</v>
      </c>
      <c r="L43" s="160">
        <f t="shared" si="4"/>
        <v>85.792941674580902</v>
      </c>
      <c r="M43" s="161">
        <f>'[1]net f 12 pr.'!M13</f>
        <v>0</v>
      </c>
      <c r="N43" s="164">
        <f>'[1]net f 12 pr.'!N13</f>
        <v>0.2749077891122787</v>
      </c>
      <c r="O43" s="166">
        <f t="shared" si="1"/>
        <v>86.067849463693179</v>
      </c>
    </row>
    <row r="44" spans="1:15" ht="16.5" thickTop="1" thickBot="1" x14ac:dyDescent="0.3">
      <c r="A44" s="315" t="s">
        <v>84</v>
      </c>
      <c r="B44" s="169" t="s">
        <v>85</v>
      </c>
      <c r="C44" s="176">
        <f>'[1]adm f 13 pr.'!F13</f>
        <v>10.259178498653217</v>
      </c>
      <c r="D44" s="171">
        <f t="shared" si="2"/>
        <v>37.701600933806098</v>
      </c>
      <c r="E44" s="172">
        <f>'[1]adm f 13 pr.'!G13+'[1]adm f 13 pr.'!H13</f>
        <v>19.987142074440797</v>
      </c>
      <c r="F44" s="173">
        <f>'[1]adm f 13 pr.'!H13</f>
        <v>8.5624630172342719</v>
      </c>
      <c r="G44" s="175">
        <f>'[1]adm f 13 pr.'!I13</f>
        <v>17.714458859365301</v>
      </c>
      <c r="H44" s="171">
        <f>SUM(I44:K44)</f>
        <v>42.27103165871322</v>
      </c>
      <c r="I44" s="284">
        <f>'[1]adm f 13 pr.'!J13</f>
        <v>13.170416097156563</v>
      </c>
      <c r="J44" s="285">
        <f>'[1]adm f 13 pr.'!K13</f>
        <v>23.943122806941425</v>
      </c>
      <c r="K44" s="286">
        <f>'[1]adm f 13 pr.'!L13</f>
        <v>5.157492754615232</v>
      </c>
      <c r="L44" s="287">
        <f t="shared" si="4"/>
        <v>90.231811091172546</v>
      </c>
      <c r="M44" s="288">
        <f>'[1]adm f 13 pr.'!M13</f>
        <v>0</v>
      </c>
      <c r="N44" s="178">
        <f>'[1]adm f 13 pr.'!N13</f>
        <v>0.54147334472509967</v>
      </c>
      <c r="O44" s="289">
        <f t="shared" si="1"/>
        <v>90.773284435897651</v>
      </c>
    </row>
    <row r="45" spans="1:15" ht="15.75" thickTop="1" x14ac:dyDescent="0.25">
      <c r="A45" s="316" t="s">
        <v>86</v>
      </c>
      <c r="B45" s="290" t="s">
        <v>87</v>
      </c>
      <c r="C45" s="291">
        <f>C28+C44</f>
        <v>88.708911489016629</v>
      </c>
      <c r="D45" s="247">
        <f t="shared" si="2"/>
        <v>325.99764012979006</v>
      </c>
      <c r="E45" s="292">
        <f>E28+E44</f>
        <v>172.8245217131884</v>
      </c>
      <c r="F45" s="293">
        <f>F28+F44</f>
        <v>74.037777393533617</v>
      </c>
      <c r="G45" s="294">
        <f>G28+G44</f>
        <v>153.17311841660165</v>
      </c>
      <c r="H45" s="247">
        <f>SUM(I45:K45)</f>
        <v>365.50852550761948</v>
      </c>
      <c r="I45" s="292">
        <f>I28+I44</f>
        <v>113.88175729563096</v>
      </c>
      <c r="J45" s="294">
        <f>J28+J44</f>
        <v>207.03103685450526</v>
      </c>
      <c r="K45" s="295">
        <f>K28+K44</f>
        <v>44.595731357483245</v>
      </c>
      <c r="L45" s="296">
        <f t="shared" si="4"/>
        <v>780.21507712642619</v>
      </c>
      <c r="M45" s="144">
        <f>M28+M44</f>
        <v>0</v>
      </c>
      <c r="N45" s="297">
        <f>N28+N44</f>
        <v>4.6820036338373781</v>
      </c>
      <c r="O45" s="298">
        <f t="shared" si="1"/>
        <v>784.89708076026352</v>
      </c>
    </row>
    <row r="46" spans="1:15" ht="15.75" thickBot="1" x14ac:dyDescent="0.3">
      <c r="A46" s="317" t="s">
        <v>88</v>
      </c>
      <c r="B46" s="299" t="s">
        <v>89</v>
      </c>
      <c r="C46" s="300">
        <f>C47-C45</f>
        <v>-16.518911489016631</v>
      </c>
      <c r="D46" s="301">
        <f>D47-D45</f>
        <v>-51.757640129790047</v>
      </c>
      <c r="E46" s="302" t="s">
        <v>23</v>
      </c>
      <c r="F46" s="303" t="s">
        <v>23</v>
      </c>
      <c r="G46" s="304" t="s">
        <v>23</v>
      </c>
      <c r="H46" s="301">
        <f>H47-H45</f>
        <v>-99.188525507619488</v>
      </c>
      <c r="I46" s="302" t="s">
        <v>23</v>
      </c>
      <c r="J46" s="304" t="s">
        <v>23</v>
      </c>
      <c r="K46" s="305" t="s">
        <v>23</v>
      </c>
      <c r="L46" s="306">
        <f>C46+D46+H46</f>
        <v>-167.46507712642617</v>
      </c>
      <c r="M46" s="307">
        <f>M47-M45</f>
        <v>0</v>
      </c>
      <c r="N46" s="308">
        <f>N47-N45</f>
        <v>-3.0120036338373781</v>
      </c>
      <c r="O46" s="309">
        <f t="shared" si="1"/>
        <v>-170.47708076026353</v>
      </c>
    </row>
    <row r="47" spans="1:15" x14ac:dyDescent="0.25">
      <c r="A47" s="191" t="s">
        <v>90</v>
      </c>
      <c r="B47" s="192" t="s">
        <v>91</v>
      </c>
      <c r="C47" s="193">
        <f>'[1]Real 16 pr.'!E85</f>
        <v>72.19</v>
      </c>
      <c r="D47" s="194">
        <f>'[1]Real 16 pr.'!E79-'[1]Real 16 pr.'!E85</f>
        <v>274.24</v>
      </c>
      <c r="E47" s="195" t="s">
        <v>23</v>
      </c>
      <c r="F47" s="196" t="s">
        <v>23</v>
      </c>
      <c r="G47" s="310" t="s">
        <v>23</v>
      </c>
      <c r="H47" s="194">
        <f>'[1]Real 16 pr.'!F79+'[1]Real 16 pr.'!G79+'[1]Real 16 pr.'!H79</f>
        <v>266.32</v>
      </c>
      <c r="I47" s="195" t="s">
        <v>23</v>
      </c>
      <c r="J47" s="310" t="s">
        <v>23</v>
      </c>
      <c r="K47" s="197" t="s">
        <v>23</v>
      </c>
      <c r="L47" s="193">
        <f t="shared" si="4"/>
        <v>612.75</v>
      </c>
      <c r="M47" s="194">
        <f>'[1]Real 16 pr.'!I79</f>
        <v>0</v>
      </c>
      <c r="N47" s="200">
        <f>'[1]Real 16 pr.'!J79</f>
        <v>1.67</v>
      </c>
      <c r="O47" s="311">
        <f t="shared" si="1"/>
        <v>614.41999999999996</v>
      </c>
    </row>
    <row r="48" spans="1:15" ht="22.5" customHeight="1" x14ac:dyDescent="0.25">
      <c r="A48" s="201" t="s">
        <v>92</v>
      </c>
      <c r="B48" s="202" t="s">
        <v>93</v>
      </c>
      <c r="C48" s="120"/>
      <c r="D48" s="203">
        <f>E48+G48</f>
        <v>0</v>
      </c>
      <c r="E48" s="204"/>
      <c r="F48" s="205"/>
      <c r="G48" s="204"/>
      <c r="H48" s="203">
        <f>I48+J48+K48</f>
        <v>0</v>
      </c>
      <c r="I48" s="204"/>
      <c r="J48" s="204"/>
      <c r="K48" s="312"/>
      <c r="L48" s="208">
        <f>C48+D48+H48</f>
        <v>0</v>
      </c>
      <c r="M48" s="115"/>
      <c r="N48" s="209"/>
      <c r="O48" s="129">
        <f>C48+D48+H48+M48+N48</f>
        <v>0</v>
      </c>
    </row>
    <row r="49" spans="1:15" x14ac:dyDescent="0.25">
      <c r="A49" s="210" t="s">
        <v>94</v>
      </c>
      <c r="B49" s="211" t="s">
        <v>95</v>
      </c>
      <c r="C49" s="208">
        <f>IF(G14=0,0,(C45*D29/(L29-C29))/G14)+IF(I14=0,0,(C45*I29/(L29-C29))/I14)+IF(J14=0,0,(C45*J29/(L29-C29))/J14)+IF(K14=0,0,(C45*K29/(L29-C29))/K14)</f>
        <v>0.35971227065022554</v>
      </c>
      <c r="D49" s="203">
        <f>E49+G49</f>
        <v>1.0077206804630296</v>
      </c>
      <c r="E49" s="212">
        <f>IF(E14=0,0,E45/E14)</f>
        <v>0.53423345197276173</v>
      </c>
      <c r="F49" s="212">
        <f>IF(F14=0,0,F45/F14)</f>
        <v>0.22886484511138677</v>
      </c>
      <c r="G49" s="212">
        <f>IF(G14=0,0,G45/G14)</f>
        <v>0.47348722849026786</v>
      </c>
      <c r="H49" s="203">
        <f>I49+J49+K49</f>
        <v>1.8354244863231688</v>
      </c>
      <c r="I49" s="212">
        <f>IF(I14=0,0,I45/I14)</f>
        <v>0.59097953967634131</v>
      </c>
      <c r="J49" s="212">
        <f>IF(J14=0,0,J45/J14)</f>
        <v>1.0238923682220835</v>
      </c>
      <c r="K49" s="212">
        <f>IF(K14=0,0,K45/K14)</f>
        <v>0.22055257842474404</v>
      </c>
      <c r="L49" s="208">
        <f t="shared" si="4"/>
        <v>3.2028574374364238</v>
      </c>
      <c r="M49" s="124">
        <f>IF(M14=0,0,M45/M14)</f>
        <v>0</v>
      </c>
      <c r="N49" s="215">
        <f>IF(N14=0,0,N45/N14)</f>
        <v>11.705009084593444</v>
      </c>
      <c r="O49" s="216" t="s">
        <v>23</v>
      </c>
    </row>
    <row r="50" spans="1:15" ht="13.5" customHeight="1" thickBot="1" x14ac:dyDescent="0.3">
      <c r="A50" s="318" t="s">
        <v>96</v>
      </c>
      <c r="B50" s="218" t="s">
        <v>97</v>
      </c>
      <c r="C50" s="219">
        <f>IF(C47=0,0,IF(G14=0,0,C47*D29/(L29-C29)/G14)+IF(I14=0,0,(C47*I29/(L29-C29))/I14)+IF(J14=0,0,(C47*J29/(L29-C29))/J14)+IF(K14=0,0,(C47*K29/(L29-C29))/K14))</f>
        <v>0.29272852504175889</v>
      </c>
      <c r="D50" s="220">
        <f>IF('[1]Real 16 pr.'!E67=0,0,(('[1]Real 16 pr.'!V22*'[1]Real 16 pr.'!E16+'[1]Real 16 pr.'!V23*'[1]Real 16 pr.'!E17+'[1]Real 16 pr.'!V24*('[1]Real 16 pr.'!E18-'[1]Real 16 pr.'!V26)+'[1]Real 16 pr.'!V25*'[1]Real 16 pr.'!V26+'[1]Real 16 pr.'!W22*'[1]Real 16 pr.'!M16+'[1]Real 16 pr.'!W23*'[1]Real 16 pr.'!M17+'[1]Real 16 pr.'!W24*('[1]Real 16 pr.'!M18-'[1]Real 16 pr.'!W26)+'[1]Real 16 pr.'!W25*'[1]Real 16 pr.'!W26+'[1]Real 16 pr.'!X22*'[1]Real 16 pr.'!E42+'[1]Real 16 pr.'!X23*'[1]Real 16 pr.'!E43+'[1]Real 16 pr.'!X24*('[1]Real 16 pr.'!E44-'[1]Real 16 pr.'!X26)+'[1]Real 16 pr.'!X25*'[1]Real 16 pr.'!X26+'[1]Real 16 pr.'!Y22*'[1]Real 16 pr.'!M42+'[1]Real 16 pr.'!Y23*'[1]Real 16 pr.'!M43+'[1]Real 16 pr.'!Y24*('[1]Real 16 pr.'!M44-'[1]Real 16 pr.'!Y26)+'[1]Real 16 pr.'!Y25*'[1]Real 16 pr.'!Y26))/'[1]Real 16 pr.'!E67)</f>
        <v>0.84708809891808334</v>
      </c>
      <c r="E50" s="221" t="s">
        <v>23</v>
      </c>
      <c r="F50" s="222" t="s">
        <v>23</v>
      </c>
      <c r="G50" s="313" t="s">
        <v>23</v>
      </c>
      <c r="H50" s="220">
        <f>I50+J50+K50</f>
        <v>1.341229105680791</v>
      </c>
      <c r="I50" s="224">
        <f>IF('[1]Real 16 pr.'!F67=0,0,('[1]Real 16 pr.'!Z22*'[1]Real 16 pr.'!F16+'[1]Real 16 pr.'!Z23*'[1]Real 16 pr.'!F17+'[1]Real 16 pr.'!Z24*'[1]Real 16 pr.'!F18+'[1]Real 16 pr.'!Z27*'[1]Real 16 pr.'!F19+'[1]Real 16 pr.'!AA22*'[1]Real 16 pr.'!N16+'[1]Real 16 pr.'!AA23*'[1]Real 16 pr.'!N17+'[1]Real 16 pr.'!AA24*'[1]Real 16 pr.'!N18+'[1]Real 16 pr.'!AA27*'[1]Real 16 pr.'!N19+'[1]Real 16 pr.'!AB22*'[1]Real 16 pr.'!F42+'[1]Real 16 pr.'!AB23*'[1]Real 16 pr.'!F43+'[1]Real 16 pr.'!AB24*'[1]Real 16 pr.'!F44+'[1]Real 16 pr.'!AB27*'[1]Real 16 pr.'!F45+'[1]Real 16 pr.'!AC22*'[1]Real 16 pr.'!N42+'[1]Real 16 pr.'!AC23*'[1]Real 16 pr.'!N43+'[1]Real 16 pr.'!AC24*'[1]Real 16 pr.'!N44+'[1]Real 16 pr.'!AC27*'[1]Real 16 pr.'!N45)/'[1]Real 16 pr.'!F67)</f>
        <v>0.47573949143746758</v>
      </c>
      <c r="J50" s="224">
        <f>IF('[1]Real 16 pr.'!G67=0,0,('[1]Real 16 pr.'!AD22*'[1]Real 16 pr.'!G16+'[1]Real 16 pr.'!AD23*'[1]Real 16 pr.'!G17+'[1]Real 16 pr.'!AD24*'[1]Real 16 pr.'!G18+'[1]Real 16 pr.'!AD27*'[1]Real 16 pr.'!G19+'[1]Real 16 pr.'!AE22*'[1]Real 16 pr.'!O16+'[1]Real 16 pr.'!AE23*'[1]Real 16 pr.'!O17+'[1]Real 16 pr.'!AE24*'[1]Real 16 pr.'!O18+'[1]Real 16 pr.'!AE27*'[1]Real 16 pr.'!O19+'[1]Real 16 pr.'!AF22*'[1]Real 16 pr.'!G42+'[1]Real 16 pr.'!AF23*'[1]Real 16 pr.'!G43+'[1]Real 16 pr.'!AF24*'[1]Real 16 pr.'!G44+'[1]Real 16 pr.'!AF27*'[1]Real 16 pr.'!G45+'[1]Real 16 pr.'!AG22*'[1]Real 16 pr.'!O42+'[1]Real 16 pr.'!AG23*'[1]Real 16 pr.'!O43+'[1]Real 16 pr.'!AG24*'[1]Real 16 pr.'!O44+'[1]Real 16 pr.'!AG27*'[1]Real 16 pr.'!O45)/'[1]Real 16 pr.'!G67)+IF('[1]Real 16 pr.'!G67=0,0,'[1]Real 16 pr.'!AB34/'[1]Real 16 pr.'!G67)</f>
        <v>0.86548961424332349</v>
      </c>
      <c r="K50" s="224">
        <f>IF('[1]Real 16 pr.'!H67=0,0,('[1]Real 16 pr.'!AH22*'[1]Real 16 pr.'!H16+'[1]Real 16 pr.'!AH23*'[1]Real 16 pr.'!H17+'[1]Real 16 pr.'!AH24*'[1]Real 16 pr.'!H18+'[1]Real 16 pr.'!AH27*'[1]Real 16 pr.'!H19+'[1]Real 16 pr.'!AI22*'[1]Real 16 pr.'!P16+'[1]Real 16 pr.'!AI23*'[1]Real 16 pr.'!P17+'[1]Real 16 pr.'!AI24*'[1]Real 16 pr.'!P18+'[1]Real 16 pr.'!AI27*'[1]Real 16 pr.'!P19+'[1]Real 16 pr.'!AJ22*'[1]Real 16 pr.'!H42+'[1]Real 16 pr.'!AJ23*'[1]Real 16 pr.'!H43+'[1]Real 16 pr.'!AJ24*'[1]Real 16 pr.'!H44+'[1]Real 16 pr.'!AJ27*'[1]Real 16 pr.'!H45+'[1]Real 16 pr.'!AK22*'[1]Real 16 pr.'!P42+'[1]Real 16 pr.'!AK23*'[1]Real 16 pr.'!P43+'[1]Real 16 pr.'!AK24*'[1]Real 16 pr.'!P44+'[1]Real 16 pr.'!AK27*'[1]Real 16 pr.'!P45)/'[1]Real 16 pr.'!H67)+IF('[1]Real 16 pr.'!H67=0,0,'[1]Real 16 pr.'!H79/'[1]Real 16 pr.'!H67)</f>
        <v>0</v>
      </c>
      <c r="L50" s="219">
        <f t="shared" si="4"/>
        <v>2.4810457296406332</v>
      </c>
      <c r="M50" s="220">
        <f>IF('[1]Real 16 pr.'!I67=0,0,('[1]Real 16 pr.'!AL24*'[1]Real 16 pr.'!I18+'[1]Real 16 pr.'!AM24*'[1]Real 16 pr.'!Q18+'[1]Real 16 pr.'!AN24*'[1]Real 16 pr.'!I44+'[1]Real 16 pr.'!AO24*'[1]Real 16 pr.'!Q44)/'[1]Real 16 pr.'!I67)</f>
        <v>0</v>
      </c>
      <c r="N50" s="314">
        <f>IF('[1]Real 16 pr.'!J67=0,0,('[1]Real 16 pr.'!AP22*'[1]Real 16 pr.'!J14+'[1]Real 16 pr.'!AQ22*'[1]Real 16 pr.'!R14+'[1]Real 16 pr.'!AR22*'[1]Real 16 pr.'!J40+'[1]Real 16 pr.'!AS22*'[1]Real 16 pr.'!R40)/'[1]Real 16 pr.'!J67)</f>
        <v>3.81</v>
      </c>
      <c r="O50" s="226" t="s">
        <v>23</v>
      </c>
    </row>
    <row r="51" spans="1:15" ht="5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.5" customHeight="1" x14ac:dyDescent="0.25">
      <c r="A52" s="1"/>
      <c r="B52" s="227"/>
      <c r="C52" s="1"/>
      <c r="D52" s="228">
        <f>D47/G14</f>
        <v>0.84772797527047916</v>
      </c>
      <c r="E52" s="229"/>
      <c r="F52" s="229"/>
      <c r="G52" s="229"/>
      <c r="H52" s="230">
        <f>H47/I14</f>
        <v>1.3820446289569279</v>
      </c>
      <c r="I52" s="1"/>
      <c r="J52" s="1"/>
      <c r="K52" s="1"/>
      <c r="L52" s="1"/>
      <c r="M52" s="1"/>
      <c r="N52" s="1"/>
      <c r="O52" s="1"/>
    </row>
    <row r="53" spans="1:15" ht="7.5" customHeight="1" x14ac:dyDescent="0.25">
      <c r="A53" s="1"/>
      <c r="B53" s="231"/>
      <c r="C53" s="232"/>
      <c r="D53" s="231"/>
      <c r="E53" s="232"/>
      <c r="F53" s="232"/>
      <c r="G53" s="232"/>
      <c r="H53" s="1"/>
      <c r="I53" s="1"/>
      <c r="J53" s="1"/>
      <c r="K53" s="1"/>
      <c r="L53" s="1"/>
      <c r="M53" s="1"/>
      <c r="N53" s="1"/>
      <c r="O53" s="1"/>
    </row>
    <row r="54" spans="1:15" x14ac:dyDescent="0.25">
      <c r="A54" s="1"/>
      <c r="B54" s="233" t="s">
        <v>98</v>
      </c>
      <c r="C54" s="233"/>
      <c r="D54" s="234" t="s">
        <v>99</v>
      </c>
      <c r="E54" s="234"/>
      <c r="F54" s="510" t="s">
        <v>100</v>
      </c>
      <c r="G54" s="510"/>
      <c r="H54" s="235"/>
      <c r="I54" s="1"/>
      <c r="J54" s="1"/>
      <c r="K54" s="1"/>
      <c r="L54" s="1"/>
      <c r="M54" s="1"/>
      <c r="N54" s="1"/>
      <c r="O54" s="1"/>
    </row>
    <row r="55" spans="1:15" x14ac:dyDescent="0.25">
      <c r="A55" s="1"/>
      <c r="B55" s="1"/>
      <c r="C55" s="1"/>
      <c r="D55" s="1"/>
      <c r="E55" s="1"/>
      <c r="F55" s="1"/>
      <c r="G55" s="1"/>
      <c r="H55" s="236"/>
      <c r="I55" s="1"/>
      <c r="J55" s="1"/>
      <c r="K55" s="1"/>
      <c r="L55" s="236"/>
      <c r="M55" s="1"/>
      <c r="N55" s="1"/>
      <c r="O55" s="1"/>
    </row>
  </sheetData>
  <mergeCells count="18">
    <mergeCell ref="F54:G54"/>
    <mergeCell ref="G10:G11"/>
    <mergeCell ref="H10:H11"/>
    <mergeCell ref="I10:I11"/>
    <mergeCell ref="J10:J11"/>
    <mergeCell ref="M1:O3"/>
    <mergeCell ref="A8:A11"/>
    <mergeCell ref="C9:C11"/>
    <mergeCell ref="D9:G9"/>
    <mergeCell ref="H9:K9"/>
    <mergeCell ref="L9:L11"/>
    <mergeCell ref="M9:N9"/>
    <mergeCell ref="D10:D11"/>
    <mergeCell ref="E10:E11"/>
    <mergeCell ref="F10:F11"/>
    <mergeCell ref="N10:N11"/>
    <mergeCell ref="K10:K11"/>
    <mergeCell ref="M10:M11"/>
  </mergeCells>
  <conditionalFormatting sqref="L48:L49">
    <cfRule type="cellIs" dxfId="51" priority="2" stopIfTrue="1" operator="greaterThan">
      <formula>#REF!</formula>
    </cfRule>
    <cfRule type="cellIs" dxfId="50" priority="3" stopIfTrue="1" operator="lessThanOrEqual">
      <formula>#REF!</formula>
    </cfRule>
  </conditionalFormatting>
  <conditionalFormatting sqref="L15">
    <cfRule type="cellIs" dxfId="49" priority="4" stopIfTrue="1" operator="equal">
      <formula>0</formula>
    </cfRule>
  </conditionalFormatting>
  <conditionalFormatting sqref="H46:L46 C46:D46">
    <cfRule type="cellIs" dxfId="48" priority="5" stopIfTrue="1" operator="lessThan">
      <formula>0</formula>
    </cfRule>
  </conditionalFormatting>
  <conditionalFormatting sqref="C35:C37">
    <cfRule type="expression" dxfId="47" priority="6" stopIfTrue="1">
      <formula>#REF!=1</formula>
    </cfRule>
  </conditionalFormatting>
  <conditionalFormatting sqref="C42">
    <cfRule type="expression" dxfId="46" priority="7" stopIfTrue="1">
      <formula>#REF!=1</formula>
    </cfRule>
  </conditionalFormatting>
  <conditionalFormatting sqref="C45 C28:C34 C38:C41">
    <cfRule type="expression" dxfId="45" priority="8" stopIfTrue="1">
      <formula>#REF!=1</formula>
    </cfRule>
  </conditionalFormatting>
  <conditionalFormatting sqref="A3">
    <cfRule type="cellIs" dxfId="44" priority="9" stopIfTrue="1" operator="greaterThanOrEqual">
      <formula>0</formula>
    </cfRule>
    <cfRule type="cellIs" dxfId="43" priority="10" stopIfTrue="1" operator="lessThan">
      <formula>0</formula>
    </cfRule>
  </conditionalFormatting>
  <conditionalFormatting sqref="O15">
    <cfRule type="cellIs" dxfId="42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workbookViewId="0">
      <selection activeCell="B6" sqref="B6"/>
    </sheetView>
  </sheetViews>
  <sheetFormatPr defaultRowHeight="15" x14ac:dyDescent="0.25"/>
  <cols>
    <col min="2" max="2" width="40.85546875" customWidth="1"/>
    <col min="7" max="7" width="10.28515625" customWidth="1"/>
    <col min="9" max="9" width="11.28515625" customWidth="1"/>
    <col min="11" max="12" width="11.140625" customWidth="1"/>
    <col min="13" max="13" width="11.42578125" customWidth="1"/>
    <col min="14" max="14" width="15.85546875" customWidth="1"/>
    <col min="15" max="15" width="11.140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494" t="s">
        <v>0</v>
      </c>
      <c r="N1" s="494"/>
      <c r="O1" s="494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494"/>
      <c r="N2" s="494"/>
      <c r="O2" s="494"/>
      <c r="P2" s="1"/>
    </row>
    <row r="3" spans="1:16" ht="18.75" x14ac:dyDescent="0.3">
      <c r="A3" s="3">
        <v>4</v>
      </c>
      <c r="B3" s="4" t="s">
        <v>101</v>
      </c>
      <c r="C3" s="1"/>
      <c r="D3" s="1"/>
      <c r="E3" s="1"/>
      <c r="F3" s="1"/>
      <c r="G3" s="1"/>
      <c r="H3" s="1"/>
      <c r="I3" s="1"/>
      <c r="J3" s="2"/>
      <c r="K3" s="2"/>
      <c r="L3" s="2"/>
      <c r="M3" s="494"/>
      <c r="N3" s="494"/>
      <c r="O3" s="494"/>
      <c r="P3" s="1"/>
    </row>
    <row r="4" spans="1:16" x14ac:dyDescent="0.25">
      <c r="A4" s="5"/>
      <c r="B4" s="6" t="s">
        <v>1</v>
      </c>
      <c r="C4" s="5"/>
      <c r="D4" s="5"/>
      <c r="E4" s="5"/>
      <c r="F4" s="5"/>
      <c r="G4" s="5"/>
      <c r="H4" s="5"/>
      <c r="I4" s="7"/>
      <c r="J4" s="5"/>
      <c r="K4" s="5"/>
      <c r="L4" s="5"/>
      <c r="M4" s="5"/>
      <c r="N4" s="5"/>
      <c r="O4" s="5"/>
      <c r="P4" s="5"/>
    </row>
    <row r="5" spans="1:16" ht="3" hidden="1" customHeight="1" x14ac:dyDescent="0.25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x14ac:dyDescent="0.25">
      <c r="A6" s="1"/>
      <c r="B6" s="8" t="s">
        <v>144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"/>
      <c r="O6" s="9"/>
      <c r="P6" s="9"/>
    </row>
    <row r="7" spans="1:16" ht="3.75" customHeight="1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9"/>
      <c r="O7" s="9"/>
      <c r="P7" s="9"/>
    </row>
    <row r="8" spans="1:16" ht="15.75" thickBot="1" x14ac:dyDescent="0.3">
      <c r="A8" s="495" t="s">
        <v>2</v>
      </c>
      <c r="B8" s="10"/>
      <c r="C8" s="515" t="s">
        <v>3</v>
      </c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7"/>
      <c r="P8" s="9"/>
    </row>
    <row r="9" spans="1:16" ht="15.75" thickBot="1" x14ac:dyDescent="0.3">
      <c r="A9" s="496"/>
      <c r="B9" s="11" t="s">
        <v>4</v>
      </c>
      <c r="C9" s="501" t="s">
        <v>5</v>
      </c>
      <c r="D9" s="518" t="s">
        <v>6</v>
      </c>
      <c r="E9" s="519"/>
      <c r="F9" s="519"/>
      <c r="G9" s="520"/>
      <c r="H9" s="498" t="s">
        <v>7</v>
      </c>
      <c r="I9" s="499"/>
      <c r="J9" s="499"/>
      <c r="K9" s="500"/>
      <c r="L9" s="501" t="s">
        <v>8</v>
      </c>
      <c r="M9" s="502" t="s">
        <v>7</v>
      </c>
      <c r="N9" s="503"/>
      <c r="O9" s="495" t="s">
        <v>9</v>
      </c>
      <c r="P9" s="9"/>
    </row>
    <row r="10" spans="1:16" x14ac:dyDescent="0.25">
      <c r="A10" s="496"/>
      <c r="B10" s="12"/>
      <c r="C10" s="501"/>
      <c r="D10" s="504" t="s">
        <v>10</v>
      </c>
      <c r="E10" s="506" t="s">
        <v>11</v>
      </c>
      <c r="F10" s="506" t="s">
        <v>12</v>
      </c>
      <c r="G10" s="511" t="s">
        <v>13</v>
      </c>
      <c r="H10" s="504" t="s">
        <v>14</v>
      </c>
      <c r="I10" s="506" t="s">
        <v>15</v>
      </c>
      <c r="J10" s="506" t="s">
        <v>16</v>
      </c>
      <c r="K10" s="511" t="s">
        <v>17</v>
      </c>
      <c r="L10" s="501"/>
      <c r="M10" s="513" t="s">
        <v>18</v>
      </c>
      <c r="N10" s="508" t="s">
        <v>19</v>
      </c>
      <c r="O10" s="496"/>
      <c r="P10" s="9"/>
    </row>
    <row r="11" spans="1:16" ht="29.25" customHeight="1" thickBot="1" x14ac:dyDescent="0.3">
      <c r="A11" s="496"/>
      <c r="B11" s="12"/>
      <c r="C11" s="501"/>
      <c r="D11" s="505"/>
      <c r="E11" s="507"/>
      <c r="F11" s="507"/>
      <c r="G11" s="512"/>
      <c r="H11" s="505"/>
      <c r="I11" s="507"/>
      <c r="J11" s="507"/>
      <c r="K11" s="512"/>
      <c r="L11" s="501"/>
      <c r="M11" s="514"/>
      <c r="N11" s="509"/>
      <c r="O11" s="12" t="s">
        <v>20</v>
      </c>
      <c r="P11" s="9"/>
    </row>
    <row r="12" spans="1:16" ht="15.75" thickBot="1" x14ac:dyDescent="0.3">
      <c r="A12" s="13">
        <v>1</v>
      </c>
      <c r="B12" s="14">
        <v>2</v>
      </c>
      <c r="C12" s="15">
        <v>3</v>
      </c>
      <c r="D12" s="16">
        <v>4</v>
      </c>
      <c r="E12" s="17">
        <v>5</v>
      </c>
      <c r="F12" s="18">
        <v>6</v>
      </c>
      <c r="G12" s="19">
        <v>7</v>
      </c>
      <c r="H12" s="16">
        <v>8</v>
      </c>
      <c r="I12" s="17">
        <v>9</v>
      </c>
      <c r="J12" s="18">
        <v>10</v>
      </c>
      <c r="K12" s="19">
        <v>11</v>
      </c>
      <c r="L12" s="13">
        <v>12</v>
      </c>
      <c r="M12" s="17">
        <v>13</v>
      </c>
      <c r="N12" s="19">
        <v>14</v>
      </c>
      <c r="O12" s="13">
        <v>15</v>
      </c>
      <c r="P12" s="20"/>
    </row>
    <row r="13" spans="1:16" ht="15.75" thickBot="1" x14ac:dyDescent="0.3">
      <c r="A13" s="21" t="s">
        <v>21</v>
      </c>
      <c r="B13" s="22" t="s">
        <v>102</v>
      </c>
      <c r="C13" s="23" t="s">
        <v>23</v>
      </c>
      <c r="D13" s="24" t="s">
        <v>23</v>
      </c>
      <c r="E13" s="25">
        <v>411.7999999999999</v>
      </c>
      <c r="F13" s="26">
        <v>406.39999999999992</v>
      </c>
      <c r="G13" s="27">
        <v>380.49999999999989</v>
      </c>
      <c r="H13" s="28" t="s">
        <v>23</v>
      </c>
      <c r="I13" s="25">
        <v>271.7</v>
      </c>
      <c r="J13" s="29">
        <v>281.2</v>
      </c>
      <c r="K13" s="30">
        <v>281.2</v>
      </c>
      <c r="L13" s="31" t="s">
        <v>23</v>
      </c>
      <c r="M13" s="32">
        <v>0</v>
      </c>
      <c r="N13" s="33">
        <v>0.4</v>
      </c>
      <c r="O13" s="34" t="s">
        <v>23</v>
      </c>
      <c r="P13" s="35"/>
    </row>
    <row r="14" spans="1:16" ht="15.75" thickTop="1" x14ac:dyDescent="0.25">
      <c r="A14" s="36" t="s">
        <v>24</v>
      </c>
      <c r="B14" s="37" t="s">
        <v>103</v>
      </c>
      <c r="C14" s="38" t="s">
        <v>23</v>
      </c>
      <c r="D14" s="39" t="s">
        <v>23</v>
      </c>
      <c r="E14" s="40">
        <v>333.23333333333329</v>
      </c>
      <c r="F14" s="41">
        <v>333.23333333333329</v>
      </c>
      <c r="G14" s="42">
        <v>333.23333333333329</v>
      </c>
      <c r="H14" s="43" t="s">
        <v>23</v>
      </c>
      <c r="I14" s="40">
        <v>200.98888888888888</v>
      </c>
      <c r="J14" s="40">
        <v>210.5333333333333</v>
      </c>
      <c r="K14" s="40">
        <v>210.5333333333333</v>
      </c>
      <c r="L14" s="44" t="s">
        <v>23</v>
      </c>
      <c r="M14" s="45">
        <v>0</v>
      </c>
      <c r="N14" s="46">
        <v>0.4</v>
      </c>
      <c r="O14" s="44" t="s">
        <v>23</v>
      </c>
      <c r="P14" s="47"/>
    </row>
    <row r="15" spans="1:16" x14ac:dyDescent="0.25">
      <c r="A15" s="48" t="s">
        <v>26</v>
      </c>
      <c r="B15" s="49" t="s">
        <v>104</v>
      </c>
      <c r="C15" s="50" t="s">
        <v>23</v>
      </c>
      <c r="D15" s="51" t="s">
        <v>23</v>
      </c>
      <c r="E15" s="45">
        <v>239.0333333333333</v>
      </c>
      <c r="F15" s="41">
        <v>239.0333333333333</v>
      </c>
      <c r="G15" s="46">
        <v>239.0333333333333</v>
      </c>
      <c r="H15" s="52" t="s">
        <v>23</v>
      </c>
      <c r="I15" s="45">
        <v>118.88888888888889</v>
      </c>
      <c r="J15" s="45">
        <v>119.33333333333333</v>
      </c>
      <c r="K15" s="45">
        <v>119.33333333333333</v>
      </c>
      <c r="L15" s="53" t="s">
        <v>23</v>
      </c>
      <c r="M15" s="54" t="s">
        <v>23</v>
      </c>
      <c r="N15" s="55">
        <v>0.4</v>
      </c>
      <c r="O15" s="53" t="s">
        <v>23</v>
      </c>
      <c r="P15" s="47"/>
    </row>
    <row r="16" spans="1:16" ht="21" customHeight="1" x14ac:dyDescent="0.25">
      <c r="A16" s="48" t="s">
        <v>28</v>
      </c>
      <c r="B16" s="56" t="s">
        <v>29</v>
      </c>
      <c r="C16" s="50" t="s">
        <v>23</v>
      </c>
      <c r="D16" s="51" t="s">
        <v>23</v>
      </c>
      <c r="E16" s="57">
        <v>97.333333333333329</v>
      </c>
      <c r="F16" s="41">
        <v>97.333333333333329</v>
      </c>
      <c r="G16" s="58">
        <v>97.333333333333329</v>
      </c>
      <c r="H16" s="52" t="s">
        <v>23</v>
      </c>
      <c r="I16" s="57">
        <v>82.888888888888886</v>
      </c>
      <c r="J16" s="57">
        <v>83.333333333333329</v>
      </c>
      <c r="K16" s="57">
        <v>83.333333333333329</v>
      </c>
      <c r="L16" s="53" t="s">
        <v>23</v>
      </c>
      <c r="M16" s="54" t="s">
        <v>23</v>
      </c>
      <c r="N16" s="59">
        <v>0.4</v>
      </c>
      <c r="O16" s="53" t="s">
        <v>23</v>
      </c>
      <c r="P16" s="47"/>
    </row>
    <row r="17" spans="1:16" x14ac:dyDescent="0.25">
      <c r="A17" s="48" t="s">
        <v>30</v>
      </c>
      <c r="B17" s="49" t="s">
        <v>31</v>
      </c>
      <c r="C17" s="50" t="s">
        <v>23</v>
      </c>
      <c r="D17" s="51" t="s">
        <v>23</v>
      </c>
      <c r="E17" s="57">
        <v>141.69999999999999</v>
      </c>
      <c r="F17" s="41">
        <v>141.69999999999999</v>
      </c>
      <c r="G17" s="58">
        <v>141.69999999999999</v>
      </c>
      <c r="H17" s="52" t="s">
        <v>23</v>
      </c>
      <c r="I17" s="57">
        <v>36</v>
      </c>
      <c r="J17" s="57">
        <v>36</v>
      </c>
      <c r="K17" s="57">
        <v>36</v>
      </c>
      <c r="L17" s="53" t="s">
        <v>23</v>
      </c>
      <c r="M17" s="54" t="s">
        <v>23</v>
      </c>
      <c r="N17" s="59">
        <v>0</v>
      </c>
      <c r="O17" s="53" t="s">
        <v>23</v>
      </c>
      <c r="P17" s="47"/>
    </row>
    <row r="18" spans="1:16" x14ac:dyDescent="0.25">
      <c r="A18" s="48" t="s">
        <v>32</v>
      </c>
      <c r="B18" s="49" t="s">
        <v>105</v>
      </c>
      <c r="C18" s="60" t="s">
        <v>23</v>
      </c>
      <c r="D18" s="51" t="s">
        <v>23</v>
      </c>
      <c r="E18" s="45">
        <v>94.2</v>
      </c>
      <c r="F18" s="41">
        <v>94.2</v>
      </c>
      <c r="G18" s="46">
        <v>94.2</v>
      </c>
      <c r="H18" s="52" t="s">
        <v>23</v>
      </c>
      <c r="I18" s="45">
        <v>82.1</v>
      </c>
      <c r="J18" s="45">
        <v>91.199999999999989</v>
      </c>
      <c r="K18" s="45">
        <v>91.199999999999989</v>
      </c>
      <c r="L18" s="53" t="s">
        <v>23</v>
      </c>
      <c r="M18" s="54">
        <v>0</v>
      </c>
      <c r="N18" s="55">
        <v>0</v>
      </c>
      <c r="O18" s="53" t="s">
        <v>23</v>
      </c>
      <c r="P18" s="47"/>
    </row>
    <row r="19" spans="1:16" ht="15.75" thickBot="1" x14ac:dyDescent="0.3">
      <c r="A19" s="61" t="s">
        <v>34</v>
      </c>
      <c r="B19" s="62" t="s">
        <v>35</v>
      </c>
      <c r="C19" s="63" t="s">
        <v>23</v>
      </c>
      <c r="D19" s="24" t="s">
        <v>23</v>
      </c>
      <c r="E19" s="64">
        <v>0</v>
      </c>
      <c r="F19" s="26">
        <v>0</v>
      </c>
      <c r="G19" s="65">
        <v>0</v>
      </c>
      <c r="H19" s="28" t="s">
        <v>23</v>
      </c>
      <c r="I19" s="66">
        <v>0</v>
      </c>
      <c r="J19" s="66">
        <v>0</v>
      </c>
      <c r="K19" s="66">
        <v>0</v>
      </c>
      <c r="L19" s="31" t="s">
        <v>23</v>
      </c>
      <c r="M19" s="66" t="s">
        <v>23</v>
      </c>
      <c r="N19" s="65" t="s">
        <v>23</v>
      </c>
      <c r="O19" s="31" t="s">
        <v>23</v>
      </c>
      <c r="P19" s="47"/>
    </row>
    <row r="20" spans="1:16" ht="15.75" thickTop="1" x14ac:dyDescent="0.25">
      <c r="A20" s="67" t="s">
        <v>36</v>
      </c>
      <c r="B20" s="68" t="s">
        <v>37</v>
      </c>
      <c r="C20" s="38">
        <v>3237</v>
      </c>
      <c r="D20" s="39" t="s">
        <v>23</v>
      </c>
      <c r="E20" s="69" t="s">
        <v>23</v>
      </c>
      <c r="F20" s="70" t="s">
        <v>23</v>
      </c>
      <c r="G20" s="71" t="s">
        <v>23</v>
      </c>
      <c r="H20" s="39" t="s">
        <v>23</v>
      </c>
      <c r="I20" s="69" t="s">
        <v>23</v>
      </c>
      <c r="J20" s="70" t="s">
        <v>23</v>
      </c>
      <c r="K20" s="71" t="s">
        <v>23</v>
      </c>
      <c r="L20" s="44" t="s">
        <v>23</v>
      </c>
      <c r="M20" s="72" t="s">
        <v>23</v>
      </c>
      <c r="N20" s="73" t="s">
        <v>23</v>
      </c>
      <c r="O20" s="74" t="s">
        <v>23</v>
      </c>
      <c r="P20" s="47"/>
    </row>
    <row r="21" spans="1:16" x14ac:dyDescent="0.25">
      <c r="A21" s="48" t="s">
        <v>38</v>
      </c>
      <c r="B21" s="68" t="s">
        <v>39</v>
      </c>
      <c r="C21" s="60">
        <v>25</v>
      </c>
      <c r="D21" s="51" t="s">
        <v>23</v>
      </c>
      <c r="E21" s="75" t="s">
        <v>23</v>
      </c>
      <c r="F21" s="76" t="s">
        <v>23</v>
      </c>
      <c r="G21" s="77" t="s">
        <v>23</v>
      </c>
      <c r="H21" s="51" t="s">
        <v>23</v>
      </c>
      <c r="I21" s="75" t="s">
        <v>23</v>
      </c>
      <c r="J21" s="76" t="s">
        <v>23</v>
      </c>
      <c r="K21" s="77" t="s">
        <v>23</v>
      </c>
      <c r="L21" s="78" t="s">
        <v>23</v>
      </c>
      <c r="M21" s="79" t="s">
        <v>23</v>
      </c>
      <c r="N21" s="80" t="s">
        <v>23</v>
      </c>
      <c r="O21" s="81" t="s">
        <v>23</v>
      </c>
      <c r="P21" s="47"/>
    </row>
    <row r="22" spans="1:16" x14ac:dyDescent="0.25">
      <c r="A22" s="48" t="s">
        <v>40</v>
      </c>
      <c r="B22" s="68" t="s">
        <v>41</v>
      </c>
      <c r="C22" s="60">
        <v>3212</v>
      </c>
      <c r="D22" s="51" t="s">
        <v>23</v>
      </c>
      <c r="E22" s="75" t="s">
        <v>23</v>
      </c>
      <c r="F22" s="76" t="s">
        <v>23</v>
      </c>
      <c r="G22" s="77" t="s">
        <v>23</v>
      </c>
      <c r="H22" s="51" t="s">
        <v>23</v>
      </c>
      <c r="I22" s="75" t="s">
        <v>23</v>
      </c>
      <c r="J22" s="76" t="s">
        <v>23</v>
      </c>
      <c r="K22" s="77" t="s">
        <v>23</v>
      </c>
      <c r="L22" s="78" t="s">
        <v>23</v>
      </c>
      <c r="M22" s="79" t="s">
        <v>23</v>
      </c>
      <c r="N22" s="80" t="s">
        <v>23</v>
      </c>
      <c r="O22" s="81" t="s">
        <v>23</v>
      </c>
      <c r="P22" s="47"/>
    </row>
    <row r="23" spans="1:16" x14ac:dyDescent="0.25">
      <c r="A23" s="82" t="s">
        <v>42</v>
      </c>
      <c r="B23" s="83" t="s">
        <v>43</v>
      </c>
      <c r="C23" s="60">
        <v>3395.8789999999999</v>
      </c>
      <c r="D23" s="51" t="s">
        <v>23</v>
      </c>
      <c r="E23" s="75" t="s">
        <v>23</v>
      </c>
      <c r="F23" s="76" t="s">
        <v>23</v>
      </c>
      <c r="G23" s="77" t="s">
        <v>23</v>
      </c>
      <c r="H23" s="51" t="s">
        <v>23</v>
      </c>
      <c r="I23" s="75" t="s">
        <v>23</v>
      </c>
      <c r="J23" s="76" t="s">
        <v>23</v>
      </c>
      <c r="K23" s="77" t="s">
        <v>23</v>
      </c>
      <c r="L23" s="78" t="s">
        <v>23</v>
      </c>
      <c r="M23" s="79" t="s">
        <v>23</v>
      </c>
      <c r="N23" s="80" t="s">
        <v>23</v>
      </c>
      <c r="O23" s="81" t="s">
        <v>23</v>
      </c>
      <c r="P23" s="47"/>
    </row>
    <row r="24" spans="1:16" ht="15.75" thickBot="1" x14ac:dyDescent="0.3">
      <c r="A24" s="61" t="s">
        <v>44</v>
      </c>
      <c r="B24" s="84" t="s">
        <v>45</v>
      </c>
      <c r="C24" s="23">
        <v>392</v>
      </c>
      <c r="D24" s="24" t="s">
        <v>23</v>
      </c>
      <c r="E24" s="85" t="s">
        <v>23</v>
      </c>
      <c r="F24" s="86" t="s">
        <v>23</v>
      </c>
      <c r="G24" s="87" t="s">
        <v>23</v>
      </c>
      <c r="H24" s="24" t="s">
        <v>23</v>
      </c>
      <c r="I24" s="66" t="s">
        <v>23</v>
      </c>
      <c r="J24" s="86" t="s">
        <v>23</v>
      </c>
      <c r="K24" s="87" t="s">
        <v>23</v>
      </c>
      <c r="L24" s="88" t="s">
        <v>23</v>
      </c>
      <c r="M24" s="89" t="s">
        <v>23</v>
      </c>
      <c r="N24" s="90" t="s">
        <v>23</v>
      </c>
      <c r="O24" s="91" t="s">
        <v>23</v>
      </c>
      <c r="P24" s="47"/>
    </row>
    <row r="25" spans="1:16" ht="15.75" thickTop="1" x14ac:dyDescent="0.25">
      <c r="A25" s="67" t="s">
        <v>46</v>
      </c>
      <c r="B25" s="92" t="s">
        <v>106</v>
      </c>
      <c r="C25" s="38" t="s">
        <v>23</v>
      </c>
      <c r="D25" s="39" t="s">
        <v>23</v>
      </c>
      <c r="E25" s="93">
        <v>88.299999999999955</v>
      </c>
      <c r="F25" s="70" t="s">
        <v>23</v>
      </c>
      <c r="G25" s="46" t="s">
        <v>23</v>
      </c>
      <c r="H25" s="39" t="s">
        <v>23</v>
      </c>
      <c r="I25" s="93">
        <v>79</v>
      </c>
      <c r="J25" s="94" t="s">
        <v>23</v>
      </c>
      <c r="K25" s="71" t="s">
        <v>23</v>
      </c>
      <c r="L25" s="44" t="s">
        <v>23</v>
      </c>
      <c r="M25" s="40">
        <v>0</v>
      </c>
      <c r="N25" s="73" t="s">
        <v>23</v>
      </c>
      <c r="O25" s="74" t="s">
        <v>23</v>
      </c>
      <c r="P25" s="47"/>
    </row>
    <row r="26" spans="1:16" x14ac:dyDescent="0.25">
      <c r="A26" s="95" t="s">
        <v>48</v>
      </c>
      <c r="B26" s="96" t="s">
        <v>49</v>
      </c>
      <c r="C26" s="97" t="s">
        <v>23</v>
      </c>
      <c r="D26" s="98" t="s">
        <v>23</v>
      </c>
      <c r="E26" s="99">
        <v>0.21442447790189406</v>
      </c>
      <c r="F26" s="100" t="s">
        <v>23</v>
      </c>
      <c r="G26" s="101" t="s">
        <v>23</v>
      </c>
      <c r="H26" s="102" t="s">
        <v>23</v>
      </c>
      <c r="I26" s="99">
        <v>0.29076186970923812</v>
      </c>
      <c r="J26" s="100" t="s">
        <v>23</v>
      </c>
      <c r="K26" s="101" t="s">
        <v>23</v>
      </c>
      <c r="L26" s="53" t="s">
        <v>23</v>
      </c>
      <c r="M26" s="103">
        <v>0</v>
      </c>
      <c r="N26" s="80" t="s">
        <v>23</v>
      </c>
      <c r="O26" s="81" t="s">
        <v>23</v>
      </c>
      <c r="P26" s="47"/>
    </row>
    <row r="27" spans="1:16" ht="15.75" thickBot="1" x14ac:dyDescent="0.3">
      <c r="A27" s="61" t="s">
        <v>50</v>
      </c>
      <c r="B27" s="62" t="s">
        <v>51</v>
      </c>
      <c r="C27" s="104" t="s">
        <v>23</v>
      </c>
      <c r="D27" s="105" t="s">
        <v>23</v>
      </c>
      <c r="E27" s="106">
        <v>0.1</v>
      </c>
      <c r="F27" s="107" t="s">
        <v>23</v>
      </c>
      <c r="G27" s="108" t="s">
        <v>23</v>
      </c>
      <c r="H27" s="109" t="s">
        <v>23</v>
      </c>
      <c r="I27" s="110">
        <v>0.1</v>
      </c>
      <c r="J27" s="107" t="s">
        <v>23</v>
      </c>
      <c r="K27" s="111" t="s">
        <v>23</v>
      </c>
      <c r="L27" s="31" t="s">
        <v>23</v>
      </c>
      <c r="M27" s="89" t="s">
        <v>23</v>
      </c>
      <c r="N27" s="90" t="s">
        <v>23</v>
      </c>
      <c r="O27" s="91" t="s">
        <v>23</v>
      </c>
      <c r="P27" s="112"/>
    </row>
    <row r="28" spans="1:16" ht="15.75" thickTop="1" x14ac:dyDescent="0.25">
      <c r="A28" s="113" t="s">
        <v>52</v>
      </c>
      <c r="B28" s="37" t="s">
        <v>53</v>
      </c>
      <c r="C28" s="114">
        <v>89.382887858112326</v>
      </c>
      <c r="D28" s="115">
        <v>295.92432966487138</v>
      </c>
      <c r="E28" s="116">
        <v>155.50888674595018</v>
      </c>
      <c r="F28" s="117">
        <v>67.205042397020989</v>
      </c>
      <c r="G28" s="118">
        <v>140.4154429189212</v>
      </c>
      <c r="H28" s="115">
        <v>328.99713769307976</v>
      </c>
      <c r="I28" s="116">
        <v>102.28905977108934</v>
      </c>
      <c r="J28" s="119">
        <v>186.59275568752676</v>
      </c>
      <c r="K28" s="119">
        <v>40.11532223446369</v>
      </c>
      <c r="L28" s="120">
        <v>714.30435521606341</v>
      </c>
      <c r="M28" s="116">
        <v>0</v>
      </c>
      <c r="N28" s="118">
        <v>4.1496517646204634</v>
      </c>
      <c r="O28" s="120">
        <v>718.45400698068386</v>
      </c>
      <c r="P28" s="47"/>
    </row>
    <row r="29" spans="1:16" x14ac:dyDescent="0.25">
      <c r="A29" s="121" t="s">
        <v>54</v>
      </c>
      <c r="B29" s="122" t="s">
        <v>55</v>
      </c>
      <c r="C29" s="123">
        <v>89.046835788639171</v>
      </c>
      <c r="D29" s="124">
        <v>268.23686728541458</v>
      </c>
      <c r="E29" s="125">
        <v>142.03142702390673</v>
      </c>
      <c r="F29" s="126">
        <v>55.991843324635418</v>
      </c>
      <c r="G29" s="127">
        <v>126.20544026150783</v>
      </c>
      <c r="H29" s="124">
        <v>268.38108979447554</v>
      </c>
      <c r="I29" s="125">
        <v>67.715699339601187</v>
      </c>
      <c r="J29" s="128">
        <v>163.46299264826692</v>
      </c>
      <c r="K29" s="128">
        <v>37.202397806607472</v>
      </c>
      <c r="L29" s="129">
        <v>625.66479286852928</v>
      </c>
      <c r="M29" s="125">
        <v>0</v>
      </c>
      <c r="N29" s="130">
        <v>3.8656225000000002</v>
      </c>
      <c r="O29" s="129">
        <v>629.53041536852925</v>
      </c>
      <c r="P29" s="47"/>
    </row>
    <row r="30" spans="1:16" x14ac:dyDescent="0.25">
      <c r="A30" s="131" t="s">
        <v>56</v>
      </c>
      <c r="B30" s="132" t="s">
        <v>57</v>
      </c>
      <c r="C30" s="133">
        <v>13.240647333333118</v>
      </c>
      <c r="D30" s="134">
        <v>29.836834460601906</v>
      </c>
      <c r="E30" s="135">
        <v>15.769210104761903</v>
      </c>
      <c r="F30" s="136">
        <v>9.1441575714285719</v>
      </c>
      <c r="G30" s="137">
        <v>14.067624355840001</v>
      </c>
      <c r="H30" s="134">
        <v>126.27110141922286</v>
      </c>
      <c r="I30" s="138">
        <v>41.298541933508574</v>
      </c>
      <c r="J30" s="139">
        <v>67.725137057142859</v>
      </c>
      <c r="K30" s="140">
        <v>17.247422428571426</v>
      </c>
      <c r="L30" s="129">
        <v>169.34858321315789</v>
      </c>
      <c r="M30" s="138">
        <v>0</v>
      </c>
      <c r="N30" s="140">
        <v>3.5116425000000002</v>
      </c>
      <c r="O30" s="129">
        <v>172.86022571315789</v>
      </c>
      <c r="P30" s="47"/>
    </row>
    <row r="31" spans="1:16" x14ac:dyDescent="0.25">
      <c r="A31" s="141" t="s">
        <v>58</v>
      </c>
      <c r="B31" s="142" t="s">
        <v>59</v>
      </c>
      <c r="C31" s="143">
        <v>0.39465</v>
      </c>
      <c r="D31" s="144">
        <v>27.365430000000003</v>
      </c>
      <c r="E31" s="145">
        <v>21.125220000000002</v>
      </c>
      <c r="F31" s="146">
        <v>7.8040200000000013</v>
      </c>
      <c r="G31" s="147">
        <v>6.2402099999999994</v>
      </c>
      <c r="H31" s="144">
        <v>8.0138800000000003</v>
      </c>
      <c r="I31" s="145">
        <v>2.71793</v>
      </c>
      <c r="J31" s="148">
        <v>4.7119900000000001</v>
      </c>
      <c r="K31" s="147">
        <v>0.58396000000000003</v>
      </c>
      <c r="L31" s="149">
        <v>35.773960000000002</v>
      </c>
      <c r="M31" s="145">
        <v>0</v>
      </c>
      <c r="N31" s="147">
        <v>0</v>
      </c>
      <c r="O31" s="149">
        <v>35.773960000000002</v>
      </c>
      <c r="P31" s="150"/>
    </row>
    <row r="32" spans="1:16" x14ac:dyDescent="0.25">
      <c r="A32" s="151" t="s">
        <v>60</v>
      </c>
      <c r="B32" s="132" t="s">
        <v>61</v>
      </c>
      <c r="C32" s="133">
        <v>10.795669999999999</v>
      </c>
      <c r="D32" s="134">
        <v>14.64246</v>
      </c>
      <c r="E32" s="135">
        <v>6.8333600000000008</v>
      </c>
      <c r="F32" s="136">
        <v>0.94518000000000013</v>
      </c>
      <c r="G32" s="137">
        <v>7.8090999999999999</v>
      </c>
      <c r="H32" s="134">
        <v>15.424900000000001</v>
      </c>
      <c r="I32" s="135">
        <v>1.6448800000000001</v>
      </c>
      <c r="J32" s="152">
        <v>9.9543400000000002</v>
      </c>
      <c r="K32" s="137">
        <v>3.8256800000000002</v>
      </c>
      <c r="L32" s="153">
        <v>40.863030000000002</v>
      </c>
      <c r="M32" s="135">
        <v>0</v>
      </c>
      <c r="N32" s="137">
        <v>7.8899999999999998E-2</v>
      </c>
      <c r="O32" s="153">
        <v>40.941929999999999</v>
      </c>
      <c r="P32" s="154"/>
    </row>
    <row r="33" spans="1:16" x14ac:dyDescent="0.25">
      <c r="A33" s="151" t="s">
        <v>62</v>
      </c>
      <c r="B33" s="132" t="s">
        <v>63</v>
      </c>
      <c r="C33" s="133" t="s">
        <v>23</v>
      </c>
      <c r="D33" s="134">
        <v>0</v>
      </c>
      <c r="E33" s="135">
        <v>0</v>
      </c>
      <c r="F33" s="136">
        <v>0</v>
      </c>
      <c r="G33" s="137" t="s">
        <v>23</v>
      </c>
      <c r="H33" s="134">
        <v>0.92675000000000007</v>
      </c>
      <c r="I33" s="135" t="s">
        <v>23</v>
      </c>
      <c r="J33" s="152">
        <v>8.4250000000000005E-2</v>
      </c>
      <c r="K33" s="137">
        <v>0.84250000000000003</v>
      </c>
      <c r="L33" s="153">
        <v>0.92675000000000007</v>
      </c>
      <c r="M33" s="135">
        <v>0</v>
      </c>
      <c r="N33" s="137" t="s">
        <v>23</v>
      </c>
      <c r="O33" s="153">
        <v>0.92675000000000007</v>
      </c>
      <c r="P33" s="154"/>
    </row>
    <row r="34" spans="1:16" x14ac:dyDescent="0.25">
      <c r="A34" s="131" t="s">
        <v>64</v>
      </c>
      <c r="B34" s="132" t="s">
        <v>65</v>
      </c>
      <c r="C34" s="133" t="s">
        <v>23</v>
      </c>
      <c r="D34" s="155" t="s">
        <v>23</v>
      </c>
      <c r="E34" s="135" t="s">
        <v>23</v>
      </c>
      <c r="F34" s="156" t="s">
        <v>23</v>
      </c>
      <c r="G34" s="137" t="s">
        <v>23</v>
      </c>
      <c r="H34" s="134">
        <v>0</v>
      </c>
      <c r="I34" s="138" t="s">
        <v>23</v>
      </c>
      <c r="J34" s="139" t="s">
        <v>23</v>
      </c>
      <c r="K34" s="140">
        <v>0</v>
      </c>
      <c r="L34" s="129">
        <v>0</v>
      </c>
      <c r="M34" s="138" t="s">
        <v>23</v>
      </c>
      <c r="N34" s="140" t="s">
        <v>23</v>
      </c>
      <c r="O34" s="129">
        <v>0</v>
      </c>
      <c r="P34" s="47"/>
    </row>
    <row r="35" spans="1:16" x14ac:dyDescent="0.25">
      <c r="A35" s="151" t="s">
        <v>66</v>
      </c>
      <c r="B35" s="132" t="s">
        <v>67</v>
      </c>
      <c r="C35" s="133">
        <v>0.30789</v>
      </c>
      <c r="D35" s="134">
        <v>34.071429999999999</v>
      </c>
      <c r="E35" s="135">
        <v>30.27214</v>
      </c>
      <c r="F35" s="136">
        <v>8.2380100000000009</v>
      </c>
      <c r="G35" s="137">
        <v>3.7992900000000001</v>
      </c>
      <c r="H35" s="134">
        <v>32.417140000000003</v>
      </c>
      <c r="I35" s="135">
        <v>11.691560000000001</v>
      </c>
      <c r="J35" s="152">
        <v>19.221240000000002</v>
      </c>
      <c r="K35" s="137">
        <v>1.5043399999999998</v>
      </c>
      <c r="L35" s="153">
        <v>66.796459999999996</v>
      </c>
      <c r="M35" s="135">
        <v>0</v>
      </c>
      <c r="N35" s="137" t="s">
        <v>23</v>
      </c>
      <c r="O35" s="153">
        <v>66.796459999999996</v>
      </c>
      <c r="P35" s="154"/>
    </row>
    <row r="36" spans="1:16" x14ac:dyDescent="0.25">
      <c r="A36" s="151" t="s">
        <v>68</v>
      </c>
      <c r="B36" s="132" t="s">
        <v>69</v>
      </c>
      <c r="C36" s="133">
        <v>0.97455000000000003</v>
      </c>
      <c r="D36" s="134">
        <v>0.18741000000000016</v>
      </c>
      <c r="E36" s="135">
        <v>0.12692000000000001</v>
      </c>
      <c r="F36" s="136">
        <v>0.12054000000000001</v>
      </c>
      <c r="G36" s="137">
        <v>6.0490000000000155E-2</v>
      </c>
      <c r="H36" s="134">
        <v>2.07755</v>
      </c>
      <c r="I36" s="135">
        <v>6.7800000000000082E-3</v>
      </c>
      <c r="J36" s="152">
        <v>0.89769999999999994</v>
      </c>
      <c r="K36" s="137">
        <v>1.1730700000000001</v>
      </c>
      <c r="L36" s="153">
        <v>3.2395100000000001</v>
      </c>
      <c r="M36" s="135">
        <v>0</v>
      </c>
      <c r="N36" s="137">
        <v>0.26851999999999998</v>
      </c>
      <c r="O36" s="153">
        <v>3.5080300000000002</v>
      </c>
      <c r="P36" s="154"/>
    </row>
    <row r="37" spans="1:16" x14ac:dyDescent="0.25">
      <c r="A37" s="141" t="s">
        <v>70</v>
      </c>
      <c r="B37" s="142" t="s">
        <v>71</v>
      </c>
      <c r="C37" s="143">
        <v>0</v>
      </c>
      <c r="D37" s="144">
        <v>1.7281199999999999</v>
      </c>
      <c r="E37" s="145">
        <v>1.3194599999999999</v>
      </c>
      <c r="F37" s="146">
        <v>1.3194599999999999</v>
      </c>
      <c r="G37" s="147">
        <v>0.40866000000000002</v>
      </c>
      <c r="H37" s="144">
        <v>1.7981900000000002</v>
      </c>
      <c r="I37" s="145">
        <v>0.45161000000000001</v>
      </c>
      <c r="J37" s="148">
        <v>1.3465800000000001</v>
      </c>
      <c r="K37" s="147">
        <v>0</v>
      </c>
      <c r="L37" s="149">
        <v>3.5263100000000001</v>
      </c>
      <c r="M37" s="145">
        <v>0</v>
      </c>
      <c r="N37" s="147">
        <v>0</v>
      </c>
      <c r="O37" s="149">
        <v>3.5263100000000001</v>
      </c>
      <c r="P37" s="150"/>
    </row>
    <row r="38" spans="1:16" x14ac:dyDescent="0.25">
      <c r="A38" s="151" t="s">
        <v>72</v>
      </c>
      <c r="B38" s="132" t="s">
        <v>73</v>
      </c>
      <c r="C38" s="133">
        <v>46.996642120000004</v>
      </c>
      <c r="D38" s="134">
        <v>105.96353313</v>
      </c>
      <c r="E38" s="135">
        <v>35.216119749999997</v>
      </c>
      <c r="F38" s="136">
        <v>21.554391459999998</v>
      </c>
      <c r="G38" s="137">
        <v>70.747413379999998</v>
      </c>
      <c r="H38" s="134">
        <v>59.942345129999993</v>
      </c>
      <c r="I38" s="135">
        <v>7.34946433</v>
      </c>
      <c r="J38" s="152">
        <v>43.419626679999993</v>
      </c>
      <c r="K38" s="137">
        <v>9.1732541199999993</v>
      </c>
      <c r="L38" s="153">
        <v>212.90252038</v>
      </c>
      <c r="M38" s="135">
        <v>0</v>
      </c>
      <c r="N38" s="137">
        <v>0</v>
      </c>
      <c r="O38" s="153">
        <v>212.90252038</v>
      </c>
      <c r="P38" s="157"/>
    </row>
    <row r="39" spans="1:16" x14ac:dyDescent="0.25">
      <c r="A39" s="151" t="s">
        <v>74</v>
      </c>
      <c r="B39" s="132" t="s">
        <v>75</v>
      </c>
      <c r="C39" s="133">
        <v>14.523222480000001</v>
      </c>
      <c r="D39" s="134">
        <v>32.796139699999998</v>
      </c>
      <c r="E39" s="135">
        <v>10.87865927</v>
      </c>
      <c r="F39" s="136">
        <v>6.6462717599999994</v>
      </c>
      <c r="G39" s="137">
        <v>21.917480430000001</v>
      </c>
      <c r="H39" s="134">
        <v>18.567743739999997</v>
      </c>
      <c r="I39" s="135">
        <v>2.2745531800000003</v>
      </c>
      <c r="J39" s="152">
        <v>13.451328599999998</v>
      </c>
      <c r="K39" s="137">
        <v>2.8418619599999992</v>
      </c>
      <c r="L39" s="153">
        <v>65.887105919999996</v>
      </c>
      <c r="M39" s="135">
        <v>0</v>
      </c>
      <c r="N39" s="137">
        <v>0</v>
      </c>
      <c r="O39" s="153">
        <v>65.887105919999996</v>
      </c>
      <c r="P39" s="157"/>
    </row>
    <row r="40" spans="1:16" x14ac:dyDescent="0.25">
      <c r="A40" s="131" t="s">
        <v>76</v>
      </c>
      <c r="B40" s="132" t="s">
        <v>77</v>
      </c>
      <c r="C40" s="133">
        <v>3.9953855306041612E-2</v>
      </c>
      <c r="D40" s="134">
        <v>0.11904999481264908</v>
      </c>
      <c r="E40" s="135">
        <v>3.9677899144813254E-2</v>
      </c>
      <c r="F40" s="136">
        <v>2.427253320685064E-2</v>
      </c>
      <c r="G40" s="137">
        <v>7.9372095667835832E-2</v>
      </c>
      <c r="H40" s="134">
        <v>6.7329505252680749E-2</v>
      </c>
      <c r="I40" s="138">
        <v>8.2998960926060784E-3</v>
      </c>
      <c r="J40" s="139">
        <v>4.8720311124035319E-2</v>
      </c>
      <c r="K40" s="140">
        <v>1.0309298036039352E-2</v>
      </c>
      <c r="L40" s="129">
        <v>0.22633335537137145</v>
      </c>
      <c r="M40" s="138">
        <v>0</v>
      </c>
      <c r="N40" s="140">
        <v>0</v>
      </c>
      <c r="O40" s="129">
        <v>0.22633335537137145</v>
      </c>
      <c r="P40" s="1"/>
    </row>
    <row r="41" spans="1:16" x14ac:dyDescent="0.25">
      <c r="A41" s="151" t="s">
        <v>78</v>
      </c>
      <c r="B41" s="132" t="s">
        <v>79</v>
      </c>
      <c r="C41" s="133" t="s">
        <v>23</v>
      </c>
      <c r="D41" s="134">
        <v>20.97184</v>
      </c>
      <c r="E41" s="135">
        <v>20.137</v>
      </c>
      <c r="F41" s="136">
        <v>0</v>
      </c>
      <c r="G41" s="137">
        <v>0.83484000000000003</v>
      </c>
      <c r="H41" s="134">
        <v>1.9013899999999997</v>
      </c>
      <c r="I41" s="135">
        <v>0.27207999999999999</v>
      </c>
      <c r="J41" s="152">
        <v>1.6293099999999998</v>
      </c>
      <c r="K41" s="137">
        <v>0</v>
      </c>
      <c r="L41" s="153">
        <v>22.87323</v>
      </c>
      <c r="M41" s="135">
        <v>0</v>
      </c>
      <c r="N41" s="137">
        <v>6.5599999999999999E-3</v>
      </c>
      <c r="O41" s="153">
        <v>22.87979</v>
      </c>
      <c r="P41" s="157"/>
    </row>
    <row r="42" spans="1:16" x14ac:dyDescent="0.25">
      <c r="A42" s="151" t="s">
        <v>80</v>
      </c>
      <c r="B42" s="132" t="s">
        <v>81</v>
      </c>
      <c r="C42" s="133">
        <v>1.7736100000000001</v>
      </c>
      <c r="D42" s="134">
        <v>0.55462</v>
      </c>
      <c r="E42" s="135">
        <v>0.31365999999999999</v>
      </c>
      <c r="F42" s="136">
        <v>0.19553999999999999</v>
      </c>
      <c r="G42" s="137">
        <v>0.24096000000000001</v>
      </c>
      <c r="H42" s="134">
        <v>0.97277000000000002</v>
      </c>
      <c r="I42" s="135">
        <v>0</v>
      </c>
      <c r="J42" s="152">
        <v>0.97277000000000002</v>
      </c>
      <c r="K42" s="137">
        <v>0</v>
      </c>
      <c r="L42" s="153">
        <v>3.3010000000000002</v>
      </c>
      <c r="M42" s="135">
        <v>0</v>
      </c>
      <c r="N42" s="137">
        <v>0</v>
      </c>
      <c r="O42" s="153">
        <v>3.3010000000000002</v>
      </c>
      <c r="P42" s="157"/>
    </row>
    <row r="43" spans="1:16" ht="15.75" thickBot="1" x14ac:dyDescent="0.3">
      <c r="A43" s="158" t="s">
        <v>82</v>
      </c>
      <c r="B43" s="159" t="s">
        <v>83</v>
      </c>
      <c r="C43" s="160">
        <v>0.33605206947315625</v>
      </c>
      <c r="D43" s="161">
        <v>27.687462379456804</v>
      </c>
      <c r="E43" s="162">
        <v>13.477459722043447</v>
      </c>
      <c r="F43" s="163">
        <v>11.213199072385571</v>
      </c>
      <c r="G43" s="164">
        <v>14.210002657413357</v>
      </c>
      <c r="H43" s="161">
        <v>60.616047898604215</v>
      </c>
      <c r="I43" s="162">
        <v>34.573360431488155</v>
      </c>
      <c r="J43" s="165">
        <v>23.129763039259846</v>
      </c>
      <c r="K43" s="164">
        <v>2.9129244278562201</v>
      </c>
      <c r="L43" s="166">
        <v>88.639562347534167</v>
      </c>
      <c r="M43" s="162">
        <v>0</v>
      </c>
      <c r="N43" s="164">
        <v>0.28402926462046285</v>
      </c>
      <c r="O43" s="166">
        <v>88.923591612154624</v>
      </c>
      <c r="P43" s="167"/>
    </row>
    <row r="44" spans="1:16" ht="16.5" thickTop="1" thickBot="1" x14ac:dyDescent="0.3">
      <c r="A44" s="168" t="s">
        <v>84</v>
      </c>
      <c r="B44" s="169" t="s">
        <v>85</v>
      </c>
      <c r="C44" s="170">
        <v>11.7111826393161</v>
      </c>
      <c r="D44" s="171">
        <v>38.772789234823961</v>
      </c>
      <c r="E44" s="172">
        <v>20.375186105080118</v>
      </c>
      <c r="F44" s="173">
        <v>8.8053826034785274</v>
      </c>
      <c r="G44" s="174">
        <v>18.397603129743842</v>
      </c>
      <c r="H44" s="171">
        <v>43.106076114391207</v>
      </c>
      <c r="I44" s="172">
        <v>13.402183456913509</v>
      </c>
      <c r="J44" s="175">
        <v>24.44787691911192</v>
      </c>
      <c r="K44" s="174">
        <v>5.2560157383657824</v>
      </c>
      <c r="L44" s="176">
        <v>93.590047988531268</v>
      </c>
      <c r="M44" s="177">
        <v>0</v>
      </c>
      <c r="N44" s="178">
        <v>0.54369836184052001</v>
      </c>
      <c r="O44" s="176">
        <v>94.133746350371794</v>
      </c>
      <c r="P44" s="157"/>
    </row>
    <row r="45" spans="1:16" ht="15.75" thickTop="1" x14ac:dyDescent="0.25">
      <c r="A45" s="179" t="s">
        <v>86</v>
      </c>
      <c r="B45" s="180" t="s">
        <v>87</v>
      </c>
      <c r="C45" s="181">
        <v>101.09407049742842</v>
      </c>
      <c r="D45" s="182">
        <v>334.69711889969534</v>
      </c>
      <c r="E45" s="183">
        <v>175.88407285103028</v>
      </c>
      <c r="F45" s="184">
        <v>76.010425000499509</v>
      </c>
      <c r="G45" s="185">
        <v>158.81304604866506</v>
      </c>
      <c r="H45" s="182">
        <v>372.10321380747098</v>
      </c>
      <c r="I45" s="183">
        <v>115.69124322800285</v>
      </c>
      <c r="J45" s="186">
        <v>211.04063260663867</v>
      </c>
      <c r="K45" s="185">
        <v>45.371337972829473</v>
      </c>
      <c r="L45" s="187">
        <v>807.89440320459471</v>
      </c>
      <c r="M45" s="188">
        <v>0</v>
      </c>
      <c r="N45" s="189">
        <v>4.6933501264609836</v>
      </c>
      <c r="O45" s="190">
        <v>812.58775333105564</v>
      </c>
      <c r="P45" s="157"/>
    </row>
    <row r="46" spans="1:16" s="252" customFormat="1" ht="15.75" thickBot="1" x14ac:dyDescent="0.3">
      <c r="A46" s="240" t="s">
        <v>88</v>
      </c>
      <c r="B46" s="241" t="s">
        <v>89</v>
      </c>
      <c r="C46" s="242">
        <v>0.75405338487294116</v>
      </c>
      <c r="D46" s="243">
        <v>28.768946129225881</v>
      </c>
      <c r="E46" s="244">
        <v>12.320080064729408</v>
      </c>
      <c r="F46" s="245">
        <v>8.8875994171529413</v>
      </c>
      <c r="G46" s="246">
        <v>16.448866064496471</v>
      </c>
      <c r="H46" s="247">
        <v>49.613761840996141</v>
      </c>
      <c r="I46" s="248">
        <v>15.42549909706706</v>
      </c>
      <c r="J46" s="248">
        <v>28.138751014218485</v>
      </c>
      <c r="K46" s="248">
        <v>6.0495117297105949</v>
      </c>
      <c r="L46" s="249">
        <v>79.136761355094961</v>
      </c>
      <c r="M46" s="250">
        <v>0</v>
      </c>
      <c r="N46" s="248">
        <v>0.62578001686146489</v>
      </c>
      <c r="O46" s="249">
        <v>79.762541371956431</v>
      </c>
      <c r="P46" s="251"/>
    </row>
    <row r="47" spans="1:16" x14ac:dyDescent="0.25">
      <c r="A47" s="191" t="s">
        <v>90</v>
      </c>
      <c r="B47" s="192" t="s">
        <v>91</v>
      </c>
      <c r="C47" s="193">
        <v>101.84812388230137</v>
      </c>
      <c r="D47" s="194">
        <v>363.46606502892121</v>
      </c>
      <c r="E47" s="195" t="s">
        <v>23</v>
      </c>
      <c r="F47" s="196" t="s">
        <v>23</v>
      </c>
      <c r="G47" s="197" t="s">
        <v>23</v>
      </c>
      <c r="H47" s="194">
        <v>421.7169756484671</v>
      </c>
      <c r="I47" s="198">
        <v>131.11674232506991</v>
      </c>
      <c r="J47" s="198">
        <v>239.17938362085715</v>
      </c>
      <c r="K47" s="199">
        <v>51.420849702540067</v>
      </c>
      <c r="L47" s="193">
        <v>887.03116455968961</v>
      </c>
      <c r="M47" s="198">
        <v>0</v>
      </c>
      <c r="N47" s="200">
        <v>5.3191301433224485</v>
      </c>
      <c r="O47" s="193">
        <v>892.35029470301208</v>
      </c>
      <c r="P47" s="1"/>
    </row>
    <row r="48" spans="1:16" ht="23.25" customHeight="1" x14ac:dyDescent="0.25">
      <c r="A48" s="201" t="s">
        <v>92</v>
      </c>
      <c r="B48" s="202" t="s">
        <v>93</v>
      </c>
      <c r="C48" s="120"/>
      <c r="D48" s="203">
        <v>0</v>
      </c>
      <c r="E48" s="204"/>
      <c r="F48" s="205"/>
      <c r="G48" s="206"/>
      <c r="H48" s="203">
        <v>0</v>
      </c>
      <c r="I48" s="116"/>
      <c r="J48" s="116"/>
      <c r="K48" s="207"/>
      <c r="L48" s="208">
        <v>0</v>
      </c>
      <c r="M48" s="116"/>
      <c r="N48" s="209"/>
      <c r="O48" s="129">
        <v>0</v>
      </c>
      <c r="P48" s="1"/>
    </row>
    <row r="49" spans="1:16" x14ac:dyDescent="0.25">
      <c r="A49" s="210" t="s">
        <v>94</v>
      </c>
      <c r="B49" s="211" t="s">
        <v>107</v>
      </c>
      <c r="C49" s="208">
        <v>0.39467823442113448</v>
      </c>
      <c r="D49" s="203">
        <v>1.0043926745014367</v>
      </c>
      <c r="E49" s="212">
        <v>0.52781056172160734</v>
      </c>
      <c r="F49" s="213">
        <v>0.22809970491297246</v>
      </c>
      <c r="G49" s="214">
        <v>0.4765821127798292</v>
      </c>
      <c r="H49" s="203">
        <v>1.7935264068062275</v>
      </c>
      <c r="I49" s="212">
        <v>0.57561014376252184</v>
      </c>
      <c r="J49" s="212">
        <v>1.0024095912284929</v>
      </c>
      <c r="K49" s="212">
        <v>0.21550667181521285</v>
      </c>
      <c r="L49" s="208">
        <v>3.1925973157287988</v>
      </c>
      <c r="M49" s="125">
        <v>0</v>
      </c>
      <c r="N49" s="215">
        <v>11.733375316152458</v>
      </c>
      <c r="O49" s="216" t="s">
        <v>23</v>
      </c>
      <c r="P49" s="1"/>
    </row>
    <row r="50" spans="1:16" ht="15.75" thickBot="1" x14ac:dyDescent="0.3">
      <c r="A50" s="217" t="s">
        <v>96</v>
      </c>
      <c r="B50" s="218" t="s">
        <v>108</v>
      </c>
      <c r="C50" s="219">
        <v>0.39762211092285771</v>
      </c>
      <c r="D50" s="220">
        <v>1.090725412710577</v>
      </c>
      <c r="E50" s="221" t="s">
        <v>23</v>
      </c>
      <c r="F50" s="222" t="s">
        <v>23</v>
      </c>
      <c r="G50" s="223" t="s">
        <v>23</v>
      </c>
      <c r="H50" s="220">
        <v>2.0326632610470581</v>
      </c>
      <c r="I50" s="224">
        <v>0.65235816293085813</v>
      </c>
      <c r="J50" s="224">
        <v>1.1360642033922919</v>
      </c>
      <c r="K50" s="224">
        <v>0.24424089472390789</v>
      </c>
      <c r="L50" s="219">
        <v>3.5210107846804926</v>
      </c>
      <c r="M50" s="224">
        <v>0</v>
      </c>
      <c r="N50" s="225">
        <v>13.29782535830612</v>
      </c>
      <c r="O50" s="226" t="s">
        <v>23</v>
      </c>
      <c r="P50" s="1"/>
    </row>
    <row r="51" spans="1:1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idden="1" x14ac:dyDescent="0.25">
      <c r="A52" s="1"/>
      <c r="B52" s="227"/>
      <c r="C52" s="1"/>
      <c r="D52" s="228">
        <v>1.090725412710577</v>
      </c>
      <c r="E52" s="229"/>
      <c r="F52" s="229"/>
      <c r="G52" s="229"/>
      <c r="H52" s="230">
        <v>2.0982103935188259</v>
      </c>
      <c r="I52" s="1"/>
      <c r="J52" s="1"/>
      <c r="K52" s="1"/>
      <c r="L52" s="1"/>
      <c r="M52" s="1"/>
      <c r="N52" s="1"/>
      <c r="O52" s="1"/>
      <c r="P52" s="1"/>
    </row>
    <row r="53" spans="1:16" ht="15.75" x14ac:dyDescent="0.25">
      <c r="A53" s="1"/>
      <c r="B53" s="231"/>
      <c r="C53" s="232"/>
      <c r="D53" s="231"/>
      <c r="E53" s="232"/>
      <c r="F53" s="232"/>
      <c r="G53" s="232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/>
      <c r="B54" s="233" t="s">
        <v>98</v>
      </c>
      <c r="C54" s="233"/>
      <c r="D54" s="234" t="s">
        <v>99</v>
      </c>
      <c r="E54" s="234"/>
      <c r="F54" s="510" t="s">
        <v>100</v>
      </c>
      <c r="G54" s="510"/>
      <c r="H54" s="235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"/>
      <c r="B55" s="1"/>
      <c r="C55" s="1"/>
      <c r="D55" s="1"/>
      <c r="E55" s="1"/>
      <c r="F55" s="1"/>
      <c r="G55" s="1"/>
      <c r="H55" s="236"/>
      <c r="I55" s="1"/>
      <c r="J55" s="1"/>
      <c r="K55" s="1"/>
      <c r="L55" s="236"/>
      <c r="M55" s="1"/>
      <c r="N55" s="1"/>
      <c r="O55" s="1"/>
      <c r="P55" s="1"/>
    </row>
  </sheetData>
  <mergeCells count="20">
    <mergeCell ref="F54:G54"/>
    <mergeCell ref="E10:E11"/>
    <mergeCell ref="F10:F11"/>
    <mergeCell ref="G10:G11"/>
    <mergeCell ref="H10:H11"/>
    <mergeCell ref="M1:O3"/>
    <mergeCell ref="A8:A11"/>
    <mergeCell ref="C8:O8"/>
    <mergeCell ref="C9:C11"/>
    <mergeCell ref="D9:G9"/>
    <mergeCell ref="H9:K9"/>
    <mergeCell ref="L9:L11"/>
    <mergeCell ref="M9:N9"/>
    <mergeCell ref="O9:O10"/>
    <mergeCell ref="D10:D11"/>
    <mergeCell ref="K10:K11"/>
    <mergeCell ref="M10:M11"/>
    <mergeCell ref="N10:N11"/>
    <mergeCell ref="I10:I11"/>
    <mergeCell ref="J10:J11"/>
  </mergeCells>
  <conditionalFormatting sqref="L48:L49">
    <cfRule type="cellIs" dxfId="41" priority="3" stopIfTrue="1" operator="greaterThan">
      <formula>#REF!</formula>
    </cfRule>
    <cfRule type="cellIs" dxfId="40" priority="4" stopIfTrue="1" operator="lessThanOrEqual">
      <formula>#REF!</formula>
    </cfRule>
  </conditionalFormatting>
  <conditionalFormatting sqref="L15">
    <cfRule type="cellIs" dxfId="39" priority="5" stopIfTrue="1" operator="equal">
      <formula>0</formula>
    </cfRule>
  </conditionalFormatting>
  <conditionalFormatting sqref="C46 E46:G46 I46:L46">
    <cfRule type="cellIs" dxfId="38" priority="6" stopIfTrue="1" operator="lessThan">
      <formula>0</formula>
    </cfRule>
  </conditionalFormatting>
  <conditionalFormatting sqref="C35:C37">
    <cfRule type="expression" dxfId="37" priority="7" stopIfTrue="1">
      <formula>#REF!=1</formula>
    </cfRule>
  </conditionalFormatting>
  <conditionalFormatting sqref="C42">
    <cfRule type="expression" dxfId="36" priority="8" stopIfTrue="1">
      <formula>#REF!=1</formula>
    </cfRule>
  </conditionalFormatting>
  <conditionalFormatting sqref="C45 C28:C34 C38:C41">
    <cfRule type="expression" dxfId="35" priority="9" stopIfTrue="1">
      <formula>#REF!=1</formula>
    </cfRule>
  </conditionalFormatting>
  <conditionalFormatting sqref="A3">
    <cfRule type="cellIs" dxfId="34" priority="10" stopIfTrue="1" operator="greaterThanOrEqual">
      <formula>0</formula>
    </cfRule>
    <cfRule type="cellIs" dxfId="33" priority="11" stopIfTrue="1" operator="lessThan">
      <formula>0</formula>
    </cfRule>
  </conditionalFormatting>
  <conditionalFormatting sqref="O15">
    <cfRule type="cellIs" dxfId="32" priority="2" stopIfTrue="1" operator="equal">
      <formula>0</formula>
    </cfRule>
  </conditionalFormatting>
  <conditionalFormatting sqref="M46:N46">
    <cfRule type="cellIs" dxfId="31" priority="1" stopIfTrue="1" operator="lessThan">
      <formula>0</formula>
    </cfRule>
  </conditionalFormatting>
  <pageMargins left="0.70866141732283472" right="0.70866141732283472" top="0.74803149606299213" bottom="0.55118110236220474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B6" sqref="B6"/>
    </sheetView>
  </sheetViews>
  <sheetFormatPr defaultRowHeight="15" x14ac:dyDescent="0.25"/>
  <cols>
    <col min="2" max="2" width="46.28515625" customWidth="1"/>
    <col min="12" max="12" width="11.140625" customWidth="1"/>
    <col min="14" max="14" width="14.42578125" customWidth="1"/>
    <col min="15" max="15" width="11.8554687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494" t="s">
        <v>0</v>
      </c>
      <c r="N1" s="494"/>
      <c r="O1" s="494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494"/>
      <c r="N2" s="494"/>
      <c r="O2" s="494"/>
    </row>
    <row r="3" spans="1:15" ht="18.75" x14ac:dyDescent="0.3">
      <c r="A3" s="3">
        <v>4</v>
      </c>
      <c r="B3" s="4" t="s">
        <v>101</v>
      </c>
      <c r="C3" s="1"/>
      <c r="D3" s="1"/>
      <c r="E3" s="1"/>
      <c r="F3" s="1"/>
      <c r="G3" s="1"/>
      <c r="H3" s="1"/>
      <c r="I3" s="1"/>
      <c r="J3" s="2"/>
      <c r="K3" s="2"/>
      <c r="L3" s="2"/>
      <c r="M3" s="494"/>
      <c r="N3" s="494"/>
      <c r="O3" s="494"/>
    </row>
    <row r="4" spans="1:15" x14ac:dyDescent="0.25">
      <c r="A4" s="5"/>
      <c r="B4" s="6" t="s">
        <v>1</v>
      </c>
      <c r="C4" s="5"/>
      <c r="D4" s="5"/>
      <c r="E4" s="5"/>
      <c r="F4" s="5"/>
      <c r="G4" s="5"/>
      <c r="H4" s="5"/>
      <c r="I4" s="7"/>
      <c r="J4" s="5"/>
      <c r="K4" s="5"/>
      <c r="L4" s="5"/>
      <c r="M4" s="5"/>
      <c r="N4" s="5"/>
      <c r="O4" s="5"/>
    </row>
    <row r="5" spans="1:15" ht="0.75" customHeight="1" x14ac:dyDescent="0.25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.75" thickBot="1" x14ac:dyDescent="0.3">
      <c r="A6" s="1"/>
      <c r="B6" s="8" t="s">
        <v>143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"/>
      <c r="O6" s="9"/>
    </row>
    <row r="7" spans="1:15" ht="15.75" hidden="1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9"/>
      <c r="O7" s="9"/>
    </row>
    <row r="8" spans="1:15" ht="15.75" thickBot="1" x14ac:dyDescent="0.3">
      <c r="A8" s="495" t="s">
        <v>2</v>
      </c>
      <c r="B8" s="10"/>
      <c r="C8" s="515" t="s">
        <v>3</v>
      </c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7"/>
    </row>
    <row r="9" spans="1:15" ht="15.75" thickBot="1" x14ac:dyDescent="0.3">
      <c r="A9" s="496"/>
      <c r="B9" s="11" t="s">
        <v>4</v>
      </c>
      <c r="C9" s="501" t="s">
        <v>5</v>
      </c>
      <c r="D9" s="518" t="s">
        <v>6</v>
      </c>
      <c r="E9" s="519"/>
      <c r="F9" s="519"/>
      <c r="G9" s="520"/>
      <c r="H9" s="498" t="s">
        <v>7</v>
      </c>
      <c r="I9" s="499"/>
      <c r="J9" s="499"/>
      <c r="K9" s="500"/>
      <c r="L9" s="501" t="s">
        <v>8</v>
      </c>
      <c r="M9" s="502" t="s">
        <v>7</v>
      </c>
      <c r="N9" s="503"/>
      <c r="O9" s="495" t="s">
        <v>9</v>
      </c>
    </row>
    <row r="10" spans="1:15" x14ac:dyDescent="0.25">
      <c r="A10" s="496"/>
      <c r="B10" s="12"/>
      <c r="C10" s="501"/>
      <c r="D10" s="504" t="s">
        <v>10</v>
      </c>
      <c r="E10" s="506" t="s">
        <v>11</v>
      </c>
      <c r="F10" s="506" t="s">
        <v>12</v>
      </c>
      <c r="G10" s="511" t="s">
        <v>13</v>
      </c>
      <c r="H10" s="504" t="s">
        <v>14</v>
      </c>
      <c r="I10" s="506" t="s">
        <v>15</v>
      </c>
      <c r="J10" s="506" t="s">
        <v>16</v>
      </c>
      <c r="K10" s="511" t="s">
        <v>17</v>
      </c>
      <c r="L10" s="501"/>
      <c r="M10" s="513" t="s">
        <v>18</v>
      </c>
      <c r="N10" s="508" t="s">
        <v>19</v>
      </c>
      <c r="O10" s="496"/>
    </row>
    <row r="11" spans="1:15" ht="40.5" customHeight="1" thickBot="1" x14ac:dyDescent="0.3">
      <c r="A11" s="496"/>
      <c r="B11" s="12"/>
      <c r="C11" s="501"/>
      <c r="D11" s="505"/>
      <c r="E11" s="507"/>
      <c r="F11" s="507"/>
      <c r="G11" s="512"/>
      <c r="H11" s="505"/>
      <c r="I11" s="507"/>
      <c r="J11" s="507"/>
      <c r="K11" s="512"/>
      <c r="L11" s="501"/>
      <c r="M11" s="514"/>
      <c r="N11" s="509"/>
      <c r="O11" s="12" t="s">
        <v>20</v>
      </c>
    </row>
    <row r="12" spans="1:15" ht="15.75" thickBot="1" x14ac:dyDescent="0.3">
      <c r="A12" s="13">
        <v>1</v>
      </c>
      <c r="B12" s="14">
        <v>2</v>
      </c>
      <c r="C12" s="15">
        <v>3</v>
      </c>
      <c r="D12" s="16">
        <v>4</v>
      </c>
      <c r="E12" s="17">
        <v>5</v>
      </c>
      <c r="F12" s="18">
        <v>6</v>
      </c>
      <c r="G12" s="19">
        <v>7</v>
      </c>
      <c r="H12" s="16">
        <v>8</v>
      </c>
      <c r="I12" s="17">
        <v>9</v>
      </c>
      <c r="J12" s="18">
        <v>10</v>
      </c>
      <c r="K12" s="19">
        <v>11</v>
      </c>
      <c r="L12" s="13">
        <v>12</v>
      </c>
      <c r="M12" s="17">
        <v>13</v>
      </c>
      <c r="N12" s="19">
        <v>14</v>
      </c>
      <c r="O12" s="13">
        <v>15</v>
      </c>
    </row>
    <row r="13" spans="1:15" ht="15.75" thickBot="1" x14ac:dyDescent="0.3">
      <c r="A13" s="21" t="s">
        <v>21</v>
      </c>
      <c r="B13" s="22" t="s">
        <v>102</v>
      </c>
      <c r="C13" s="23" t="s">
        <v>23</v>
      </c>
      <c r="D13" s="24" t="s">
        <v>23</v>
      </c>
      <c r="E13" s="25">
        <v>408.40000000000003</v>
      </c>
      <c r="F13" s="26">
        <v>403.00000000000006</v>
      </c>
      <c r="G13" s="27">
        <v>377.1</v>
      </c>
      <c r="H13" s="28" t="s">
        <v>23</v>
      </c>
      <c r="I13" s="25">
        <v>268.3</v>
      </c>
      <c r="J13" s="29">
        <v>274.40000000000003</v>
      </c>
      <c r="K13" s="30">
        <v>274.40000000000003</v>
      </c>
      <c r="L13" s="31" t="s">
        <v>23</v>
      </c>
      <c r="M13" s="32">
        <v>0</v>
      </c>
      <c r="N13" s="33">
        <v>0.4</v>
      </c>
      <c r="O13" s="34" t="s">
        <v>23</v>
      </c>
    </row>
    <row r="14" spans="1:15" ht="15.75" thickTop="1" x14ac:dyDescent="0.25">
      <c r="A14" s="36" t="s">
        <v>24</v>
      </c>
      <c r="B14" s="37" t="s">
        <v>103</v>
      </c>
      <c r="C14" s="38" t="s">
        <v>23</v>
      </c>
      <c r="D14" s="39" t="s">
        <v>23</v>
      </c>
      <c r="E14" s="319">
        <v>330.03281753707284</v>
      </c>
      <c r="F14" s="41">
        <v>330.03281753707284</v>
      </c>
      <c r="G14" s="42">
        <v>330.03281753707284</v>
      </c>
      <c r="H14" s="43" t="s">
        <v>23</v>
      </c>
      <c r="I14" s="40">
        <v>198.26333548248442</v>
      </c>
      <c r="J14" s="40">
        <v>207.79316569954867</v>
      </c>
      <c r="K14" s="40">
        <v>207.79316569954867</v>
      </c>
      <c r="L14" s="44" t="s">
        <v>23</v>
      </c>
      <c r="M14" s="45">
        <v>0</v>
      </c>
      <c r="N14" s="46">
        <v>0.4</v>
      </c>
      <c r="O14" s="44" t="s">
        <v>23</v>
      </c>
    </row>
    <row r="15" spans="1:15" x14ac:dyDescent="0.25">
      <c r="A15" s="48" t="s">
        <v>26</v>
      </c>
      <c r="B15" s="49" t="s">
        <v>104</v>
      </c>
      <c r="C15" s="50" t="s">
        <v>23</v>
      </c>
      <c r="D15" s="51" t="s">
        <v>23</v>
      </c>
      <c r="E15" s="45">
        <v>235.83281753707286</v>
      </c>
      <c r="F15" s="41">
        <v>235.83281753707286</v>
      </c>
      <c r="G15" s="46">
        <v>235.83281753707286</v>
      </c>
      <c r="H15" s="52" t="s">
        <v>23</v>
      </c>
      <c r="I15" s="45">
        <v>116.16333548248441</v>
      </c>
      <c r="J15" s="45">
        <v>116.59316569954868</v>
      </c>
      <c r="K15" s="45">
        <v>116.59316569954868</v>
      </c>
      <c r="L15" s="53" t="s">
        <v>23</v>
      </c>
      <c r="M15" s="54" t="s">
        <v>23</v>
      </c>
      <c r="N15" s="55">
        <v>0.4</v>
      </c>
      <c r="O15" s="53" t="s">
        <v>23</v>
      </c>
    </row>
    <row r="16" spans="1:15" ht="15.75" customHeight="1" x14ac:dyDescent="0.25">
      <c r="A16" s="48" t="s">
        <v>28</v>
      </c>
      <c r="B16" s="56" t="s">
        <v>29</v>
      </c>
      <c r="C16" s="50" t="s">
        <v>23</v>
      </c>
      <c r="D16" s="51" t="s">
        <v>23</v>
      </c>
      <c r="E16" s="57">
        <v>94.132817537072853</v>
      </c>
      <c r="F16" s="41">
        <v>94.132817537072853</v>
      </c>
      <c r="G16" s="58">
        <v>94.132817537072853</v>
      </c>
      <c r="H16" s="52" t="s">
        <v>23</v>
      </c>
      <c r="I16" s="57">
        <v>80.163335482484413</v>
      </c>
      <c r="J16" s="57">
        <v>80.593165699548678</v>
      </c>
      <c r="K16" s="57">
        <v>80.593165699548678</v>
      </c>
      <c r="L16" s="53" t="s">
        <v>23</v>
      </c>
      <c r="M16" s="54" t="s">
        <v>23</v>
      </c>
      <c r="N16" s="59">
        <v>0.4</v>
      </c>
      <c r="O16" s="53" t="s">
        <v>23</v>
      </c>
    </row>
    <row r="17" spans="1:15" x14ac:dyDescent="0.25">
      <c r="A17" s="48" t="s">
        <v>30</v>
      </c>
      <c r="B17" s="49" t="s">
        <v>31</v>
      </c>
      <c r="C17" s="50" t="s">
        <v>23</v>
      </c>
      <c r="D17" s="51" t="s">
        <v>23</v>
      </c>
      <c r="E17" s="57">
        <v>141.69999999999999</v>
      </c>
      <c r="F17" s="41">
        <v>141.69999999999999</v>
      </c>
      <c r="G17" s="58">
        <v>141.69999999999999</v>
      </c>
      <c r="H17" s="52" t="s">
        <v>23</v>
      </c>
      <c r="I17" s="57">
        <v>36</v>
      </c>
      <c r="J17" s="57">
        <v>36</v>
      </c>
      <c r="K17" s="57">
        <v>36</v>
      </c>
      <c r="L17" s="53" t="s">
        <v>23</v>
      </c>
      <c r="M17" s="54" t="s">
        <v>23</v>
      </c>
      <c r="N17" s="59">
        <v>0</v>
      </c>
      <c r="O17" s="53" t="s">
        <v>23</v>
      </c>
    </row>
    <row r="18" spans="1:15" x14ac:dyDescent="0.25">
      <c r="A18" s="48" t="s">
        <v>32</v>
      </c>
      <c r="B18" s="49" t="s">
        <v>105</v>
      </c>
      <c r="C18" s="60" t="s">
        <v>23</v>
      </c>
      <c r="D18" s="51" t="s">
        <v>23</v>
      </c>
      <c r="E18" s="45">
        <v>94.2</v>
      </c>
      <c r="F18" s="41">
        <v>94.2</v>
      </c>
      <c r="G18" s="46">
        <v>94.2</v>
      </c>
      <c r="H18" s="52" t="s">
        <v>23</v>
      </c>
      <c r="I18" s="45">
        <v>82.1</v>
      </c>
      <c r="J18" s="45">
        <v>91.199999999999989</v>
      </c>
      <c r="K18" s="45">
        <v>91.199999999999989</v>
      </c>
      <c r="L18" s="53" t="s">
        <v>23</v>
      </c>
      <c r="M18" s="54">
        <v>0</v>
      </c>
      <c r="N18" s="55">
        <v>0</v>
      </c>
      <c r="O18" s="53" t="s">
        <v>23</v>
      </c>
    </row>
    <row r="19" spans="1:15" ht="15.75" thickBot="1" x14ac:dyDescent="0.3">
      <c r="A19" s="61" t="s">
        <v>34</v>
      </c>
      <c r="B19" s="62" t="s">
        <v>35</v>
      </c>
      <c r="C19" s="63" t="s">
        <v>23</v>
      </c>
      <c r="D19" s="24" t="s">
        <v>23</v>
      </c>
      <c r="E19" s="64">
        <v>0</v>
      </c>
      <c r="F19" s="26">
        <v>0</v>
      </c>
      <c r="G19" s="65">
        <v>0</v>
      </c>
      <c r="H19" s="28" t="s">
        <v>23</v>
      </c>
      <c r="I19" s="66">
        <v>0</v>
      </c>
      <c r="J19" s="66">
        <v>0</v>
      </c>
      <c r="K19" s="66">
        <v>0</v>
      </c>
      <c r="L19" s="31" t="s">
        <v>23</v>
      </c>
      <c r="M19" s="66" t="s">
        <v>23</v>
      </c>
      <c r="N19" s="65" t="s">
        <v>23</v>
      </c>
      <c r="O19" s="31" t="s">
        <v>23</v>
      </c>
    </row>
    <row r="20" spans="1:15" ht="15.75" thickTop="1" x14ac:dyDescent="0.25">
      <c r="A20" s="67" t="s">
        <v>36</v>
      </c>
      <c r="B20" s="68" t="s">
        <v>37</v>
      </c>
      <c r="C20" s="38">
        <v>3237</v>
      </c>
      <c r="D20" s="39" t="s">
        <v>23</v>
      </c>
      <c r="E20" s="69" t="s">
        <v>23</v>
      </c>
      <c r="F20" s="70" t="s">
        <v>23</v>
      </c>
      <c r="G20" s="71" t="s">
        <v>23</v>
      </c>
      <c r="H20" s="39" t="s">
        <v>23</v>
      </c>
      <c r="I20" s="69" t="s">
        <v>23</v>
      </c>
      <c r="J20" s="70" t="s">
        <v>23</v>
      </c>
      <c r="K20" s="71" t="s">
        <v>23</v>
      </c>
      <c r="L20" s="44" t="s">
        <v>23</v>
      </c>
      <c r="M20" s="72" t="s">
        <v>23</v>
      </c>
      <c r="N20" s="73" t="s">
        <v>23</v>
      </c>
      <c r="O20" s="74" t="s">
        <v>23</v>
      </c>
    </row>
    <row r="21" spans="1:15" x14ac:dyDescent="0.25">
      <c r="A21" s="48" t="s">
        <v>38</v>
      </c>
      <c r="B21" s="68" t="s">
        <v>39</v>
      </c>
      <c r="C21" s="60">
        <v>25</v>
      </c>
      <c r="D21" s="51" t="s">
        <v>23</v>
      </c>
      <c r="E21" s="75" t="s">
        <v>23</v>
      </c>
      <c r="F21" s="76" t="s">
        <v>23</v>
      </c>
      <c r="G21" s="77" t="s">
        <v>23</v>
      </c>
      <c r="H21" s="51" t="s">
        <v>23</v>
      </c>
      <c r="I21" s="75" t="s">
        <v>23</v>
      </c>
      <c r="J21" s="76" t="s">
        <v>23</v>
      </c>
      <c r="K21" s="77" t="s">
        <v>23</v>
      </c>
      <c r="L21" s="78" t="s">
        <v>23</v>
      </c>
      <c r="M21" s="79" t="s">
        <v>23</v>
      </c>
      <c r="N21" s="80" t="s">
        <v>23</v>
      </c>
      <c r="O21" s="81" t="s">
        <v>23</v>
      </c>
    </row>
    <row r="22" spans="1:15" x14ac:dyDescent="0.25">
      <c r="A22" s="48" t="s">
        <v>40</v>
      </c>
      <c r="B22" s="68" t="s">
        <v>41</v>
      </c>
      <c r="C22" s="60">
        <v>3212</v>
      </c>
      <c r="D22" s="51" t="s">
        <v>23</v>
      </c>
      <c r="E22" s="75" t="s">
        <v>23</v>
      </c>
      <c r="F22" s="76" t="s">
        <v>23</v>
      </c>
      <c r="G22" s="77" t="s">
        <v>23</v>
      </c>
      <c r="H22" s="51" t="s">
        <v>23</v>
      </c>
      <c r="I22" s="75" t="s">
        <v>23</v>
      </c>
      <c r="J22" s="76" t="s">
        <v>23</v>
      </c>
      <c r="K22" s="77" t="s">
        <v>23</v>
      </c>
      <c r="L22" s="78" t="s">
        <v>23</v>
      </c>
      <c r="M22" s="79" t="s">
        <v>23</v>
      </c>
      <c r="N22" s="80" t="s">
        <v>23</v>
      </c>
      <c r="O22" s="81" t="s">
        <v>23</v>
      </c>
    </row>
    <row r="23" spans="1:15" x14ac:dyDescent="0.25">
      <c r="A23" s="82" t="s">
        <v>42</v>
      </c>
      <c r="B23" s="83" t="s">
        <v>43</v>
      </c>
      <c r="C23" s="60">
        <v>3395.8789999999999</v>
      </c>
      <c r="D23" s="51" t="s">
        <v>23</v>
      </c>
      <c r="E23" s="75" t="s">
        <v>23</v>
      </c>
      <c r="F23" s="76" t="s">
        <v>23</v>
      </c>
      <c r="G23" s="77" t="s">
        <v>23</v>
      </c>
      <c r="H23" s="51" t="s">
        <v>23</v>
      </c>
      <c r="I23" s="75" t="s">
        <v>23</v>
      </c>
      <c r="J23" s="76" t="s">
        <v>23</v>
      </c>
      <c r="K23" s="77" t="s">
        <v>23</v>
      </c>
      <c r="L23" s="78" t="s">
        <v>23</v>
      </c>
      <c r="M23" s="79" t="s">
        <v>23</v>
      </c>
      <c r="N23" s="80" t="s">
        <v>23</v>
      </c>
      <c r="O23" s="81" t="s">
        <v>23</v>
      </c>
    </row>
    <row r="24" spans="1:15" ht="15.75" thickBot="1" x14ac:dyDescent="0.3">
      <c r="A24" s="61" t="s">
        <v>44</v>
      </c>
      <c r="B24" s="84" t="s">
        <v>45</v>
      </c>
      <c r="C24" s="23">
        <v>392</v>
      </c>
      <c r="D24" s="24" t="s">
        <v>23</v>
      </c>
      <c r="E24" s="85" t="s">
        <v>23</v>
      </c>
      <c r="F24" s="86" t="s">
        <v>23</v>
      </c>
      <c r="G24" s="87" t="s">
        <v>23</v>
      </c>
      <c r="H24" s="24" t="s">
        <v>23</v>
      </c>
      <c r="I24" s="66" t="s">
        <v>23</v>
      </c>
      <c r="J24" s="86" t="s">
        <v>23</v>
      </c>
      <c r="K24" s="87" t="s">
        <v>23</v>
      </c>
      <c r="L24" s="88" t="s">
        <v>23</v>
      </c>
      <c r="M24" s="89" t="s">
        <v>23</v>
      </c>
      <c r="N24" s="90" t="s">
        <v>23</v>
      </c>
      <c r="O24" s="91" t="s">
        <v>23</v>
      </c>
    </row>
    <row r="25" spans="1:15" ht="15.75" thickTop="1" x14ac:dyDescent="0.25">
      <c r="A25" s="67" t="s">
        <v>46</v>
      </c>
      <c r="B25" s="92" t="s">
        <v>106</v>
      </c>
      <c r="C25" s="38" t="s">
        <v>23</v>
      </c>
      <c r="D25" s="39" t="s">
        <v>23</v>
      </c>
      <c r="E25" s="93">
        <v>84.900000000000034</v>
      </c>
      <c r="F25" s="70" t="s">
        <v>23</v>
      </c>
      <c r="G25" s="46" t="s">
        <v>23</v>
      </c>
      <c r="H25" s="39" t="s">
        <v>23</v>
      </c>
      <c r="I25" s="93">
        <v>75.600000000000023</v>
      </c>
      <c r="J25" s="94" t="s">
        <v>23</v>
      </c>
      <c r="K25" s="71" t="s">
        <v>23</v>
      </c>
      <c r="L25" s="44" t="s">
        <v>23</v>
      </c>
      <c r="M25" s="40">
        <v>0</v>
      </c>
      <c r="N25" s="73" t="s">
        <v>23</v>
      </c>
      <c r="O25" s="74" t="s">
        <v>23</v>
      </c>
    </row>
    <row r="26" spans="1:15" x14ac:dyDescent="0.25">
      <c r="A26" s="95" t="s">
        <v>48</v>
      </c>
      <c r="B26" s="96" t="s">
        <v>49</v>
      </c>
      <c r="C26" s="97" t="s">
        <v>23</v>
      </c>
      <c r="D26" s="98" t="s">
        <v>23</v>
      </c>
      <c r="E26" s="99">
        <v>0.20788442703232132</v>
      </c>
      <c r="F26" s="100" t="s">
        <v>23</v>
      </c>
      <c r="G26" s="101" t="s">
        <v>23</v>
      </c>
      <c r="H26" s="102" t="s">
        <v>23</v>
      </c>
      <c r="I26" s="99">
        <v>0.28177413343272462</v>
      </c>
      <c r="J26" s="100" t="s">
        <v>23</v>
      </c>
      <c r="K26" s="101" t="s">
        <v>23</v>
      </c>
      <c r="L26" s="53" t="s">
        <v>23</v>
      </c>
      <c r="M26" s="103">
        <v>0</v>
      </c>
      <c r="N26" s="80" t="s">
        <v>23</v>
      </c>
      <c r="O26" s="81" t="s">
        <v>23</v>
      </c>
    </row>
    <row r="27" spans="1:15" ht="15.75" thickBot="1" x14ac:dyDescent="0.3">
      <c r="A27" s="61" t="s">
        <v>50</v>
      </c>
      <c r="B27" s="62" t="s">
        <v>51</v>
      </c>
      <c r="C27" s="104" t="s">
        <v>23</v>
      </c>
      <c r="D27" s="105" t="s">
        <v>23</v>
      </c>
      <c r="E27" s="106">
        <v>6.9400000000000003E-2</v>
      </c>
      <c r="F27" s="107" t="s">
        <v>23</v>
      </c>
      <c r="G27" s="108" t="s">
        <v>23</v>
      </c>
      <c r="H27" s="109" t="s">
        <v>23</v>
      </c>
      <c r="I27" s="110">
        <v>6.9400000000000003E-2</v>
      </c>
      <c r="J27" s="107" t="s">
        <v>23</v>
      </c>
      <c r="K27" s="111" t="s">
        <v>23</v>
      </c>
      <c r="L27" s="31" t="s">
        <v>23</v>
      </c>
      <c r="M27" s="89" t="s">
        <v>23</v>
      </c>
      <c r="N27" s="90" t="s">
        <v>23</v>
      </c>
      <c r="O27" s="91" t="s">
        <v>23</v>
      </c>
    </row>
    <row r="28" spans="1:15" ht="15.75" thickTop="1" x14ac:dyDescent="0.25">
      <c r="A28" s="113" t="s">
        <v>52</v>
      </c>
      <c r="B28" s="37" t="s">
        <v>53</v>
      </c>
      <c r="C28" s="114">
        <v>89.382887858112326</v>
      </c>
      <c r="D28" s="115">
        <v>291.81941595720889</v>
      </c>
      <c r="E28" s="116">
        <v>152.39819587621136</v>
      </c>
      <c r="F28" s="117">
        <v>67.136122037769013</v>
      </c>
      <c r="G28" s="118">
        <v>139.42122008099756</v>
      </c>
      <c r="H28" s="115">
        <v>325.9703906566678</v>
      </c>
      <c r="I28" s="116">
        <v>101.37499724054796</v>
      </c>
      <c r="J28" s="119">
        <v>184.51644924709001</v>
      </c>
      <c r="K28" s="119">
        <v>40.078944169029839</v>
      </c>
      <c r="L28" s="120">
        <v>707.17269447198919</v>
      </c>
      <c r="M28" s="116">
        <v>0</v>
      </c>
      <c r="N28" s="118">
        <v>1.7098198291716145</v>
      </c>
      <c r="O28" s="120">
        <v>708.88251430116065</v>
      </c>
    </row>
    <row r="29" spans="1:15" x14ac:dyDescent="0.25">
      <c r="A29" s="121" t="s">
        <v>54</v>
      </c>
      <c r="B29" s="122" t="s">
        <v>55</v>
      </c>
      <c r="C29" s="123">
        <v>89.046835788639171</v>
      </c>
      <c r="D29" s="124">
        <v>264.13195357775214</v>
      </c>
      <c r="E29" s="125">
        <v>138.92073615416791</v>
      </c>
      <c r="F29" s="126">
        <v>55.922922965383449</v>
      </c>
      <c r="G29" s="127">
        <v>125.2112174235842</v>
      </c>
      <c r="H29" s="124">
        <v>265.35434275806358</v>
      </c>
      <c r="I29" s="125">
        <v>66.801636809059801</v>
      </c>
      <c r="J29" s="128">
        <v>161.38668620783017</v>
      </c>
      <c r="K29" s="128">
        <v>37.166019741173621</v>
      </c>
      <c r="L29" s="129">
        <v>618.53313212445505</v>
      </c>
      <c r="M29" s="125">
        <v>0</v>
      </c>
      <c r="N29" s="130">
        <v>1.4257905645511515</v>
      </c>
      <c r="O29" s="129">
        <v>619.95892268900604</v>
      </c>
    </row>
    <row r="30" spans="1:15" x14ac:dyDescent="0.25">
      <c r="A30" s="131" t="s">
        <v>56</v>
      </c>
      <c r="B30" s="132" t="s">
        <v>57</v>
      </c>
      <c r="C30" s="133">
        <v>13.240647333333118</v>
      </c>
      <c r="D30" s="134">
        <v>28.500071565834588</v>
      </c>
      <c r="E30" s="135">
        <v>15.392721070257249</v>
      </c>
      <c r="F30" s="136">
        <v>9.1441575714285719</v>
      </c>
      <c r="G30" s="137">
        <v>13.107350495577341</v>
      </c>
      <c r="H30" s="134">
        <v>123.95648626397427</v>
      </c>
      <c r="I30" s="138">
        <v>40.263415681855399</v>
      </c>
      <c r="J30" s="139">
        <v>66.445648153547452</v>
      </c>
      <c r="K30" s="140">
        <v>17.247422428571426</v>
      </c>
      <c r="L30" s="129">
        <v>165.69720516314197</v>
      </c>
      <c r="M30" s="138">
        <v>0</v>
      </c>
      <c r="N30" s="140">
        <v>0.70232850000000013</v>
      </c>
      <c r="O30" s="129">
        <v>166.39953366314197</v>
      </c>
    </row>
    <row r="31" spans="1:15" x14ac:dyDescent="0.25">
      <c r="A31" s="131" t="s">
        <v>58</v>
      </c>
      <c r="B31" s="132" t="s">
        <v>59</v>
      </c>
      <c r="C31" s="133">
        <v>0.39465</v>
      </c>
      <c r="D31" s="134">
        <v>27.365430000000003</v>
      </c>
      <c r="E31" s="135">
        <v>21.125220000000002</v>
      </c>
      <c r="F31" s="136">
        <v>7.8040200000000013</v>
      </c>
      <c r="G31" s="137">
        <v>6.2402099999999994</v>
      </c>
      <c r="H31" s="134">
        <v>8.0138800000000003</v>
      </c>
      <c r="I31" s="138">
        <v>2.71793</v>
      </c>
      <c r="J31" s="139">
        <v>4.7119900000000001</v>
      </c>
      <c r="K31" s="140">
        <v>0.58396000000000003</v>
      </c>
      <c r="L31" s="129">
        <v>35.773960000000002</v>
      </c>
      <c r="M31" s="138">
        <v>0</v>
      </c>
      <c r="N31" s="140">
        <v>0</v>
      </c>
      <c r="O31" s="129">
        <v>35.773960000000002</v>
      </c>
    </row>
    <row r="32" spans="1:15" x14ac:dyDescent="0.25">
      <c r="A32" s="131" t="s">
        <v>60</v>
      </c>
      <c r="B32" s="132" t="s">
        <v>61</v>
      </c>
      <c r="C32" s="133">
        <v>10.795669999999999</v>
      </c>
      <c r="D32" s="134">
        <v>14.64246</v>
      </c>
      <c r="E32" s="135">
        <v>6.8333600000000008</v>
      </c>
      <c r="F32" s="136">
        <v>0.94518000000000013</v>
      </c>
      <c r="G32" s="137">
        <v>7.8090999999999999</v>
      </c>
      <c r="H32" s="134">
        <v>15.424900000000001</v>
      </c>
      <c r="I32" s="138">
        <v>1.6448800000000001</v>
      </c>
      <c r="J32" s="139">
        <v>9.9543400000000002</v>
      </c>
      <c r="K32" s="140">
        <v>3.8256800000000002</v>
      </c>
      <c r="L32" s="129">
        <v>40.863030000000002</v>
      </c>
      <c r="M32" s="138">
        <v>0</v>
      </c>
      <c r="N32" s="140">
        <v>7.8899999999999998E-2</v>
      </c>
      <c r="O32" s="129">
        <v>40.941929999999999</v>
      </c>
    </row>
    <row r="33" spans="1:15" x14ac:dyDescent="0.25">
      <c r="A33" s="131" t="s">
        <v>62</v>
      </c>
      <c r="B33" s="132" t="s">
        <v>63</v>
      </c>
      <c r="C33" s="133" t="s">
        <v>23</v>
      </c>
      <c r="D33" s="134">
        <v>0</v>
      </c>
      <c r="E33" s="135">
        <v>0</v>
      </c>
      <c r="F33" s="136">
        <v>0</v>
      </c>
      <c r="G33" s="137" t="s">
        <v>23</v>
      </c>
      <c r="H33" s="134">
        <v>0.92675000000000007</v>
      </c>
      <c r="I33" s="138" t="s">
        <v>23</v>
      </c>
      <c r="J33" s="139">
        <v>8.4250000000000005E-2</v>
      </c>
      <c r="K33" s="140">
        <v>0.84250000000000003</v>
      </c>
      <c r="L33" s="129">
        <v>0.92675000000000007</v>
      </c>
      <c r="M33" s="138">
        <v>0</v>
      </c>
      <c r="N33" s="140" t="s">
        <v>23</v>
      </c>
      <c r="O33" s="129">
        <v>0.92675000000000007</v>
      </c>
    </row>
    <row r="34" spans="1:15" x14ac:dyDescent="0.25">
      <c r="A34" s="131" t="s">
        <v>64</v>
      </c>
      <c r="B34" s="132" t="s">
        <v>65</v>
      </c>
      <c r="C34" s="133" t="s">
        <v>23</v>
      </c>
      <c r="D34" s="155" t="s">
        <v>23</v>
      </c>
      <c r="E34" s="135" t="s">
        <v>23</v>
      </c>
      <c r="F34" s="156" t="s">
        <v>23</v>
      </c>
      <c r="G34" s="137" t="s">
        <v>23</v>
      </c>
      <c r="H34" s="134">
        <v>0</v>
      </c>
      <c r="I34" s="138" t="s">
        <v>23</v>
      </c>
      <c r="J34" s="139" t="s">
        <v>23</v>
      </c>
      <c r="K34" s="140">
        <v>0</v>
      </c>
      <c r="L34" s="129">
        <v>0</v>
      </c>
      <c r="M34" s="138" t="s">
        <v>23</v>
      </c>
      <c r="N34" s="140" t="s">
        <v>23</v>
      </c>
      <c r="O34" s="129">
        <v>0</v>
      </c>
    </row>
    <row r="35" spans="1:15" x14ac:dyDescent="0.25">
      <c r="A35" s="131" t="s">
        <v>66</v>
      </c>
      <c r="B35" s="132" t="s">
        <v>67</v>
      </c>
      <c r="C35" s="133">
        <v>0.30789</v>
      </c>
      <c r="D35" s="134">
        <v>33.786637297375549</v>
      </c>
      <c r="E35" s="135">
        <v>30.021296275036519</v>
      </c>
      <c r="F35" s="136">
        <v>8.1690896407480338</v>
      </c>
      <c r="G35" s="137">
        <v>3.7653410223390278</v>
      </c>
      <c r="H35" s="134">
        <v>31.769646565667621</v>
      </c>
      <c r="I35" s="138">
        <v>11.545254133235186</v>
      </c>
      <c r="J35" s="139">
        <v>18.75643049786629</v>
      </c>
      <c r="K35" s="140">
        <v>1.4679619345661454</v>
      </c>
      <c r="L35" s="129">
        <v>65.864173863043163</v>
      </c>
      <c r="M35" s="138">
        <v>0</v>
      </c>
      <c r="N35" s="140" t="s">
        <v>23</v>
      </c>
      <c r="O35" s="129">
        <v>65.864173863043163</v>
      </c>
    </row>
    <row r="36" spans="1:15" x14ac:dyDescent="0.25">
      <c r="A36" s="131" t="s">
        <v>68</v>
      </c>
      <c r="B36" s="132" t="s">
        <v>69</v>
      </c>
      <c r="C36" s="133">
        <v>0.97455000000000003</v>
      </c>
      <c r="D36" s="134">
        <v>0.18741000000000016</v>
      </c>
      <c r="E36" s="135">
        <v>0.12692000000000001</v>
      </c>
      <c r="F36" s="136">
        <v>0.12054000000000001</v>
      </c>
      <c r="G36" s="137">
        <v>6.0490000000000155E-2</v>
      </c>
      <c r="H36" s="134">
        <v>2.07755</v>
      </c>
      <c r="I36" s="138">
        <v>6.7800000000000082E-3</v>
      </c>
      <c r="J36" s="139">
        <v>0.89769999999999994</v>
      </c>
      <c r="K36" s="140">
        <v>1.1730700000000001</v>
      </c>
      <c r="L36" s="129">
        <v>3.2395100000000001</v>
      </c>
      <c r="M36" s="138">
        <v>0</v>
      </c>
      <c r="N36" s="140">
        <v>0.26851999999999998</v>
      </c>
      <c r="O36" s="129">
        <v>3.5080300000000002</v>
      </c>
    </row>
    <row r="37" spans="1:15" x14ac:dyDescent="0.25">
      <c r="A37" s="131" t="s">
        <v>70</v>
      </c>
      <c r="B37" s="132" t="s">
        <v>71</v>
      </c>
      <c r="C37" s="133">
        <v>0</v>
      </c>
      <c r="D37" s="134">
        <v>1.7281199999999999</v>
      </c>
      <c r="E37" s="135">
        <v>1.3194599999999999</v>
      </c>
      <c r="F37" s="136">
        <v>1.3194599999999999</v>
      </c>
      <c r="G37" s="137">
        <v>0.40866000000000002</v>
      </c>
      <c r="H37" s="134">
        <v>1.7981900000000002</v>
      </c>
      <c r="I37" s="138">
        <v>0.45161000000000001</v>
      </c>
      <c r="J37" s="139">
        <v>1.3465800000000001</v>
      </c>
      <c r="K37" s="140">
        <v>0</v>
      </c>
      <c r="L37" s="129">
        <v>3.5263100000000001</v>
      </c>
      <c r="M37" s="138">
        <v>0</v>
      </c>
      <c r="N37" s="140">
        <v>0</v>
      </c>
      <c r="O37" s="129">
        <v>3.5263100000000001</v>
      </c>
    </row>
    <row r="38" spans="1:15" x14ac:dyDescent="0.25">
      <c r="A38" s="131" t="s">
        <v>72</v>
      </c>
      <c r="B38" s="132" t="s">
        <v>73</v>
      </c>
      <c r="C38" s="133">
        <v>46.996642120000004</v>
      </c>
      <c r="D38" s="134">
        <v>105.96353313</v>
      </c>
      <c r="E38" s="135">
        <v>35.216119749999997</v>
      </c>
      <c r="F38" s="136">
        <v>21.554391459999998</v>
      </c>
      <c r="G38" s="137">
        <v>70.747413379999998</v>
      </c>
      <c r="H38" s="134">
        <v>59.660345129999953</v>
      </c>
      <c r="I38" s="138">
        <v>7.4694643299999957</v>
      </c>
      <c r="J38" s="139">
        <v>43.017626679999957</v>
      </c>
      <c r="K38" s="140">
        <v>9.1732541199999993</v>
      </c>
      <c r="L38" s="129">
        <v>212.62052037999996</v>
      </c>
      <c r="M38" s="138">
        <v>0</v>
      </c>
      <c r="N38" s="140">
        <v>0.28161742724935318</v>
      </c>
      <c r="O38" s="129">
        <v>212.90213780724932</v>
      </c>
    </row>
    <row r="39" spans="1:15" x14ac:dyDescent="0.25">
      <c r="A39" s="131" t="s">
        <v>74</v>
      </c>
      <c r="B39" s="132" t="s">
        <v>75</v>
      </c>
      <c r="C39" s="133">
        <v>14.523222480000001</v>
      </c>
      <c r="D39" s="134">
        <v>32.796139699999998</v>
      </c>
      <c r="E39" s="135">
        <v>10.87865927</v>
      </c>
      <c r="F39" s="136">
        <v>6.6462717599999994</v>
      </c>
      <c r="G39" s="137">
        <v>21.917480430000001</v>
      </c>
      <c r="H39" s="134">
        <v>18.480343073023931</v>
      </c>
      <c r="I39" s="138">
        <v>2.3116914487695817</v>
      </c>
      <c r="J39" s="139">
        <v>13.326789664254353</v>
      </c>
      <c r="K39" s="140">
        <v>2.8418619599999992</v>
      </c>
      <c r="L39" s="129">
        <v>65.79970525302393</v>
      </c>
      <c r="M39" s="138">
        <v>0</v>
      </c>
      <c r="N39" s="140">
        <v>8.7301402447299489E-2</v>
      </c>
      <c r="O39" s="129">
        <v>65.887006655471225</v>
      </c>
    </row>
    <row r="40" spans="1:15" x14ac:dyDescent="0.25">
      <c r="A40" s="131" t="s">
        <v>76</v>
      </c>
      <c r="B40" s="132" t="s">
        <v>77</v>
      </c>
      <c r="C40" s="133">
        <v>3.9953855306041612E-2</v>
      </c>
      <c r="D40" s="134">
        <v>0.11904999481264908</v>
      </c>
      <c r="E40" s="135">
        <v>3.9677899144813254E-2</v>
      </c>
      <c r="F40" s="136">
        <v>2.427253320685064E-2</v>
      </c>
      <c r="G40" s="137">
        <v>7.9372095667835832E-2</v>
      </c>
      <c r="H40" s="134">
        <v>6.7013947324917278E-2</v>
      </c>
      <c r="I40" s="138">
        <v>8.4354144768571792E-3</v>
      </c>
      <c r="J40" s="139">
        <v>4.8269234812020743E-2</v>
      </c>
      <c r="K40" s="140">
        <v>1.0309298036039352E-2</v>
      </c>
      <c r="L40" s="129">
        <v>0.22601779744360798</v>
      </c>
      <c r="M40" s="138">
        <v>0</v>
      </c>
      <c r="N40" s="140">
        <v>5.6323485449870641E-4</v>
      </c>
      <c r="O40" s="129">
        <v>0.22658103229810669</v>
      </c>
    </row>
    <row r="41" spans="1:15" x14ac:dyDescent="0.25">
      <c r="A41" s="131" t="s">
        <v>78</v>
      </c>
      <c r="B41" s="132" t="s">
        <v>79</v>
      </c>
      <c r="C41" s="133" t="s">
        <v>23</v>
      </c>
      <c r="D41" s="134">
        <v>18.488481889729325</v>
      </c>
      <c r="E41" s="320">
        <v>17.653641889729325</v>
      </c>
      <c r="F41" s="136">
        <v>0</v>
      </c>
      <c r="G41" s="137">
        <v>0.83484000000000003</v>
      </c>
      <c r="H41" s="134">
        <v>2.2064677780728572</v>
      </c>
      <c r="I41" s="138">
        <v>0.38217580072276103</v>
      </c>
      <c r="J41" s="139">
        <v>1.8242919773500963</v>
      </c>
      <c r="K41" s="140">
        <v>0</v>
      </c>
      <c r="L41" s="129">
        <v>20.694949667802181</v>
      </c>
      <c r="M41" s="138">
        <v>0</v>
      </c>
      <c r="N41" s="140">
        <v>6.5599999999999999E-3</v>
      </c>
      <c r="O41" s="129">
        <v>20.701509667802181</v>
      </c>
    </row>
    <row r="42" spans="1:15" x14ac:dyDescent="0.25">
      <c r="A42" s="131" t="s">
        <v>80</v>
      </c>
      <c r="B42" s="132" t="s">
        <v>81</v>
      </c>
      <c r="C42" s="133">
        <v>1.7736100000000001</v>
      </c>
      <c r="D42" s="134">
        <v>0.55462</v>
      </c>
      <c r="E42" s="135">
        <v>0.31365999999999999</v>
      </c>
      <c r="F42" s="136">
        <v>0.19553999999999999</v>
      </c>
      <c r="G42" s="137">
        <v>0.24096000000000001</v>
      </c>
      <c r="H42" s="134">
        <v>0.97277000000000002</v>
      </c>
      <c r="I42" s="138">
        <v>0</v>
      </c>
      <c r="J42" s="139">
        <v>0.97277000000000002</v>
      </c>
      <c r="K42" s="140">
        <v>0</v>
      </c>
      <c r="L42" s="129">
        <v>3.3010000000000002</v>
      </c>
      <c r="M42" s="138">
        <v>0</v>
      </c>
      <c r="N42" s="137">
        <v>0</v>
      </c>
      <c r="O42" s="129">
        <v>3.3010000000000002</v>
      </c>
    </row>
    <row r="43" spans="1:15" ht="15.75" thickBot="1" x14ac:dyDescent="0.3">
      <c r="A43" s="321" t="s">
        <v>82</v>
      </c>
      <c r="B43" s="159" t="s">
        <v>83</v>
      </c>
      <c r="C43" s="160">
        <v>0.33605206947315625</v>
      </c>
      <c r="D43" s="161">
        <v>27.687462379456804</v>
      </c>
      <c r="E43" s="162">
        <v>13.477459722043447</v>
      </c>
      <c r="F43" s="163">
        <v>11.213199072385571</v>
      </c>
      <c r="G43" s="164">
        <v>14.210002657413357</v>
      </c>
      <c r="H43" s="161">
        <v>60.616047898604215</v>
      </c>
      <c r="I43" s="322">
        <v>34.573360431488155</v>
      </c>
      <c r="J43" s="323">
        <v>23.129763039259846</v>
      </c>
      <c r="K43" s="324">
        <v>2.9129244278562201</v>
      </c>
      <c r="L43" s="325">
        <v>88.639562347534167</v>
      </c>
      <c r="M43" s="322">
        <v>0</v>
      </c>
      <c r="N43" s="164">
        <v>0.28402926462046285</v>
      </c>
      <c r="O43" s="325">
        <v>88.923591612154624</v>
      </c>
    </row>
    <row r="44" spans="1:15" ht="16.5" thickTop="1" thickBot="1" x14ac:dyDescent="0.3">
      <c r="A44" s="315" t="s">
        <v>84</v>
      </c>
      <c r="B44" s="169" t="s">
        <v>85</v>
      </c>
      <c r="C44" s="170">
        <v>11.867984671278238</v>
      </c>
      <c r="D44" s="171">
        <v>38.746883641298638</v>
      </c>
      <c r="E44" s="172">
        <v>20.234963267917976</v>
      </c>
      <c r="F44" s="173">
        <v>8.9141275956323174</v>
      </c>
      <c r="G44" s="174">
        <v>18.511920373380661</v>
      </c>
      <c r="H44" s="171">
        <v>43.281344923034958</v>
      </c>
      <c r="I44" s="284">
        <v>13.460260035584687</v>
      </c>
      <c r="J44" s="285">
        <v>24.49952606968052</v>
      </c>
      <c r="K44" s="286">
        <v>5.321558817769751</v>
      </c>
      <c r="L44" s="289">
        <v>93.896213235611839</v>
      </c>
      <c r="M44" s="326">
        <v>0</v>
      </c>
      <c r="N44" s="178">
        <v>0.22702461298261353</v>
      </c>
      <c r="O44" s="289">
        <v>94.123237848594457</v>
      </c>
    </row>
    <row r="45" spans="1:15" ht="15.75" thickTop="1" x14ac:dyDescent="0.25">
      <c r="A45" s="327" t="s">
        <v>86</v>
      </c>
      <c r="B45" s="328" t="s">
        <v>87</v>
      </c>
      <c r="C45" s="114">
        <v>101.25087252939056</v>
      </c>
      <c r="D45" s="115">
        <v>330.56629959850756</v>
      </c>
      <c r="E45" s="116">
        <v>172.63315914412934</v>
      </c>
      <c r="F45" s="117">
        <v>76.050249633401336</v>
      </c>
      <c r="G45" s="118">
        <v>157.93314045437822</v>
      </c>
      <c r="H45" s="115">
        <v>369.25173557970277</v>
      </c>
      <c r="I45" s="116">
        <v>114.83525727613264</v>
      </c>
      <c r="J45" s="119">
        <v>209.01597531677052</v>
      </c>
      <c r="K45" s="118">
        <v>45.400502986799587</v>
      </c>
      <c r="L45" s="120">
        <v>801.06890770760083</v>
      </c>
      <c r="M45" s="125">
        <v>0</v>
      </c>
      <c r="N45" s="127">
        <v>1.9368444421542279</v>
      </c>
      <c r="O45" s="329">
        <v>803.00575214975504</v>
      </c>
    </row>
    <row r="46" spans="1:15" ht="15.75" thickBot="1" x14ac:dyDescent="0.3">
      <c r="A46" s="317" t="s">
        <v>88</v>
      </c>
      <c r="B46" s="299" t="s">
        <v>89</v>
      </c>
      <c r="C46" s="306">
        <v>0.75405338487294116</v>
      </c>
      <c r="D46" s="307">
        <v>26.570079923995298</v>
      </c>
      <c r="E46" s="330">
        <v>12.01584000411059</v>
      </c>
      <c r="F46" s="331">
        <v>8.8875994171529413</v>
      </c>
      <c r="G46" s="308">
        <v>14.554239919884708</v>
      </c>
      <c r="H46" s="115">
        <v>49.233564743960386</v>
      </c>
      <c r="I46" s="332">
        <v>15.311367636817693</v>
      </c>
      <c r="J46" s="332">
        <v>27.86879670890275</v>
      </c>
      <c r="K46" s="332">
        <v>6.053400398239944</v>
      </c>
      <c r="L46" s="300">
        <v>76.557698052828627</v>
      </c>
      <c r="M46" s="333">
        <v>0</v>
      </c>
      <c r="N46" s="332">
        <v>0.25824592562056359</v>
      </c>
      <c r="O46" s="300">
        <v>76.815943978449184</v>
      </c>
    </row>
    <row r="47" spans="1:15" x14ac:dyDescent="0.25">
      <c r="A47" s="191" t="s">
        <v>90</v>
      </c>
      <c r="B47" s="192" t="s">
        <v>91</v>
      </c>
      <c r="C47" s="193">
        <v>102.00492591426351</v>
      </c>
      <c r="D47" s="194">
        <v>357.13637952250286</v>
      </c>
      <c r="E47" s="195" t="s">
        <v>23</v>
      </c>
      <c r="F47" s="196" t="s">
        <v>23</v>
      </c>
      <c r="G47" s="197" t="s">
        <v>23</v>
      </c>
      <c r="H47" s="194">
        <v>418.48530032366318</v>
      </c>
      <c r="I47" s="198">
        <v>130.14662491295033</v>
      </c>
      <c r="J47" s="198">
        <v>236.88477202567327</v>
      </c>
      <c r="K47" s="199">
        <v>51.453903385039531</v>
      </c>
      <c r="L47" s="193">
        <v>877.62660576042958</v>
      </c>
      <c r="M47" s="198">
        <v>0</v>
      </c>
      <c r="N47" s="200">
        <v>2.1950903677747915</v>
      </c>
      <c r="O47" s="193">
        <v>879.82169612820439</v>
      </c>
    </row>
    <row r="48" spans="1:15" ht="25.5" customHeight="1" x14ac:dyDescent="0.25">
      <c r="A48" s="201" t="s">
        <v>92</v>
      </c>
      <c r="B48" s="338" t="s">
        <v>93</v>
      </c>
      <c r="C48" s="120"/>
      <c r="D48" s="203">
        <v>0</v>
      </c>
      <c r="E48" s="204"/>
      <c r="F48" s="205"/>
      <c r="G48" s="206"/>
      <c r="H48" s="203">
        <v>0</v>
      </c>
      <c r="I48" s="116"/>
      <c r="J48" s="116"/>
      <c r="K48" s="207"/>
      <c r="L48" s="208">
        <v>0</v>
      </c>
      <c r="M48" s="116"/>
      <c r="N48" s="209"/>
      <c r="O48" s="129">
        <v>0</v>
      </c>
    </row>
    <row r="49" spans="1:15" x14ac:dyDescent="0.25">
      <c r="A49" s="210" t="s">
        <v>94</v>
      </c>
      <c r="B49" s="211" t="s">
        <v>107</v>
      </c>
      <c r="C49" s="208">
        <v>0.40019217398778972</v>
      </c>
      <c r="D49" s="334">
        <v>1.0016164515559876</v>
      </c>
      <c r="E49" s="212">
        <v>0.52307876662822272</v>
      </c>
      <c r="F49" s="213">
        <v>0.23043238609099398</v>
      </c>
      <c r="G49" s="214">
        <v>0.47853768492776472</v>
      </c>
      <c r="H49" s="334">
        <v>1.8035793740214705</v>
      </c>
      <c r="I49" s="212">
        <v>0.57920571646126551</v>
      </c>
      <c r="J49" s="212">
        <v>1.005884744154627</v>
      </c>
      <c r="K49" s="212">
        <v>0.21848891340557788</v>
      </c>
      <c r="L49" s="208">
        <v>3.2053879995652474</v>
      </c>
      <c r="M49" s="125">
        <v>0</v>
      </c>
      <c r="N49" s="215">
        <v>4.8421111053855697</v>
      </c>
      <c r="O49" s="216" t="s">
        <v>23</v>
      </c>
    </row>
    <row r="50" spans="1:15" ht="15.75" thickBot="1" x14ac:dyDescent="0.3">
      <c r="A50" s="217" t="s">
        <v>96</v>
      </c>
      <c r="B50" s="218" t="s">
        <v>108</v>
      </c>
      <c r="C50" s="335">
        <v>0.4031725558438331</v>
      </c>
      <c r="D50" s="336">
        <v>1.0821238390402963</v>
      </c>
      <c r="E50" s="221" t="s">
        <v>23</v>
      </c>
      <c r="F50" s="222" t="s">
        <v>23</v>
      </c>
      <c r="G50" s="223" t="s">
        <v>23</v>
      </c>
      <c r="H50" s="336">
        <v>2.0440566238909996</v>
      </c>
      <c r="I50" s="224">
        <v>0.65643314532276764</v>
      </c>
      <c r="J50" s="224">
        <v>1.1400027100419106</v>
      </c>
      <c r="K50" s="224">
        <v>0.24762076852632162</v>
      </c>
      <c r="L50" s="219">
        <v>3.529353018775129</v>
      </c>
      <c r="M50" s="224">
        <v>0</v>
      </c>
      <c r="N50" s="225">
        <v>5.4877259194369783</v>
      </c>
      <c r="O50" s="226" t="s">
        <v>23</v>
      </c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.5" hidden="1" customHeight="1" x14ac:dyDescent="0.25">
      <c r="A52" s="1"/>
      <c r="B52" s="227"/>
      <c r="C52" s="1"/>
      <c r="D52" s="228">
        <v>1.0821238390402963</v>
      </c>
      <c r="E52" s="229"/>
      <c r="F52" s="229"/>
      <c r="G52" s="229"/>
      <c r="H52" s="230">
        <v>2.1107548670320555</v>
      </c>
      <c r="I52" s="1"/>
      <c r="J52" s="1"/>
      <c r="K52" s="1"/>
      <c r="L52" s="236"/>
      <c r="M52" s="1"/>
      <c r="N52" s="337"/>
      <c r="O52" s="1"/>
    </row>
    <row r="53" spans="1:15" ht="15.75" hidden="1" x14ac:dyDescent="0.25">
      <c r="A53" s="1"/>
      <c r="B53" s="231"/>
      <c r="C53" s="232"/>
      <c r="D53" s="231"/>
      <c r="E53" s="232"/>
      <c r="F53" s="232"/>
      <c r="G53" s="232"/>
      <c r="H53" s="1"/>
      <c r="I53" s="1"/>
      <c r="J53" s="1"/>
      <c r="K53" s="1"/>
      <c r="L53" s="1"/>
      <c r="M53" s="1"/>
      <c r="N53" s="236"/>
      <c r="O53" s="1"/>
    </row>
    <row r="54" spans="1:15" x14ac:dyDescent="0.25">
      <c r="A54" s="1"/>
      <c r="B54" s="233" t="s">
        <v>98</v>
      </c>
      <c r="C54" s="233"/>
      <c r="D54" s="234" t="s">
        <v>99</v>
      </c>
      <c r="E54" s="234"/>
      <c r="F54" s="510" t="s">
        <v>100</v>
      </c>
      <c r="G54" s="510"/>
      <c r="H54" s="235"/>
      <c r="I54" s="1"/>
      <c r="J54" s="1"/>
      <c r="K54" s="1"/>
      <c r="L54" s="1"/>
      <c r="M54" s="1"/>
      <c r="N54" s="1"/>
      <c r="O54" s="1"/>
    </row>
  </sheetData>
  <mergeCells count="20">
    <mergeCell ref="F54:G54"/>
    <mergeCell ref="E10:E11"/>
    <mergeCell ref="F10:F11"/>
    <mergeCell ref="G10:G11"/>
    <mergeCell ref="H10:H11"/>
    <mergeCell ref="M1:O3"/>
    <mergeCell ref="A8:A11"/>
    <mergeCell ref="C8:O8"/>
    <mergeCell ref="C9:C11"/>
    <mergeCell ref="D9:G9"/>
    <mergeCell ref="H9:K9"/>
    <mergeCell ref="L9:L11"/>
    <mergeCell ref="M9:N9"/>
    <mergeCell ref="O9:O10"/>
    <mergeCell ref="D10:D11"/>
    <mergeCell ref="K10:K11"/>
    <mergeCell ref="M10:M11"/>
    <mergeCell ref="N10:N11"/>
    <mergeCell ref="I10:I11"/>
    <mergeCell ref="J10:J11"/>
  </mergeCells>
  <conditionalFormatting sqref="L48:L49">
    <cfRule type="cellIs" dxfId="30" priority="3" stopIfTrue="1" operator="greaterThan">
      <formula>#REF!</formula>
    </cfRule>
    <cfRule type="cellIs" dxfId="29" priority="4" stopIfTrue="1" operator="lessThanOrEqual">
      <formula>#REF!</formula>
    </cfRule>
  </conditionalFormatting>
  <conditionalFormatting sqref="L15">
    <cfRule type="cellIs" dxfId="28" priority="5" stopIfTrue="1" operator="equal">
      <formula>0</formula>
    </cfRule>
  </conditionalFormatting>
  <conditionalFormatting sqref="C46 E46:G46 I46:L46">
    <cfRule type="cellIs" dxfId="27" priority="6" stopIfTrue="1" operator="lessThan">
      <formula>0</formula>
    </cfRule>
  </conditionalFormatting>
  <conditionalFormatting sqref="C35:C37">
    <cfRule type="expression" dxfId="26" priority="7" stopIfTrue="1">
      <formula>#REF!=1</formula>
    </cfRule>
  </conditionalFormatting>
  <conditionalFormatting sqref="C42">
    <cfRule type="expression" dxfId="25" priority="8" stopIfTrue="1">
      <formula>#REF!=1</formula>
    </cfRule>
  </conditionalFormatting>
  <conditionalFormatting sqref="C45 C28:C34 C38:C41">
    <cfRule type="expression" dxfId="24" priority="9" stopIfTrue="1">
      <formula>#REF!=1</formula>
    </cfRule>
  </conditionalFormatting>
  <conditionalFormatting sqref="A3">
    <cfRule type="cellIs" dxfId="23" priority="10" stopIfTrue="1" operator="greaterThanOrEqual">
      <formula>0</formula>
    </cfRule>
    <cfRule type="cellIs" dxfId="22" priority="11" stopIfTrue="1" operator="lessThan">
      <formula>0</formula>
    </cfRule>
  </conditionalFormatting>
  <conditionalFormatting sqref="O15">
    <cfRule type="cellIs" dxfId="21" priority="2" stopIfTrue="1" operator="equal">
      <formula>0</formula>
    </cfRule>
  </conditionalFormatting>
  <conditionalFormatting sqref="M46:N46">
    <cfRule type="cellIs" dxfId="20" priority="1" stopIfTrue="1" operator="lessThan">
      <formula>0</formula>
    </cfRule>
  </conditionalFormatting>
  <pageMargins left="0.70866141732283472" right="0.70866141732283472" top="0.74803149606299213" bottom="0.35433070866141736" header="0.31496062992125984" footer="0.31496062992125984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8" workbookViewId="0">
      <selection activeCell="B6" sqref="B6"/>
    </sheetView>
  </sheetViews>
  <sheetFormatPr defaultRowHeight="15" x14ac:dyDescent="0.25"/>
  <cols>
    <col min="1" max="1" width="7.7109375" customWidth="1"/>
    <col min="2" max="2" width="54.5703125" customWidth="1"/>
    <col min="3" max="3" width="10.42578125" customWidth="1"/>
    <col min="5" max="5" width="11.42578125" customWidth="1"/>
    <col min="7" max="7" width="10.7109375" customWidth="1"/>
    <col min="8" max="8" width="10.42578125" customWidth="1"/>
    <col min="9" max="9" width="12.140625" customWidth="1"/>
    <col min="10" max="10" width="9.28515625" customWidth="1"/>
    <col min="11" max="11" width="12.140625" customWidth="1"/>
    <col min="12" max="12" width="16" customWidth="1"/>
    <col min="13" max="13" width="12" customWidth="1"/>
    <col min="14" max="14" width="17.7109375" customWidth="1"/>
    <col min="15" max="15" width="12.8554687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494" t="s">
        <v>114</v>
      </c>
      <c r="N1" s="494"/>
      <c r="O1" s="494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494"/>
      <c r="N2" s="494"/>
      <c r="O2" s="494"/>
    </row>
    <row r="3" spans="1:15" ht="18.75" x14ac:dyDescent="0.3">
      <c r="A3" s="3">
        <v>4</v>
      </c>
      <c r="B3" s="4" t="s">
        <v>101</v>
      </c>
      <c r="C3" s="1"/>
      <c r="D3" s="1"/>
      <c r="E3" s="1"/>
      <c r="F3" s="1"/>
      <c r="G3" s="1"/>
      <c r="H3" s="1"/>
      <c r="I3" s="1"/>
      <c r="J3" s="2"/>
      <c r="K3" s="2"/>
      <c r="L3" s="2"/>
      <c r="M3" s="494"/>
      <c r="N3" s="494"/>
      <c r="O3" s="494"/>
    </row>
    <row r="4" spans="1:15" x14ac:dyDescent="0.25">
      <c r="A4" s="5"/>
      <c r="B4" s="6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0.75" customHeight="1" x14ac:dyDescent="0.25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.75" thickBot="1" x14ac:dyDescent="0.3">
      <c r="A6" s="1"/>
      <c r="B6" s="8" t="s">
        <v>140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"/>
      <c r="O6" s="9"/>
    </row>
    <row r="7" spans="1:15" ht="15.75" hidden="1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9"/>
      <c r="O7" s="9"/>
    </row>
    <row r="8" spans="1:15" ht="15.75" thickBot="1" x14ac:dyDescent="0.3">
      <c r="A8" s="495" t="s">
        <v>2</v>
      </c>
      <c r="B8" s="10"/>
      <c r="C8" s="238"/>
      <c r="D8" s="239"/>
      <c r="E8" s="239"/>
      <c r="F8" s="253"/>
      <c r="G8" s="254">
        <v>2017</v>
      </c>
      <c r="H8" s="253" t="s">
        <v>115</v>
      </c>
      <c r="I8" s="339">
        <v>2019</v>
      </c>
      <c r="J8" s="255" t="s">
        <v>116</v>
      </c>
      <c r="K8" s="239"/>
      <c r="L8" s="239"/>
      <c r="M8" s="256"/>
      <c r="N8" s="256"/>
      <c r="O8" s="257"/>
    </row>
    <row r="9" spans="1:15" ht="14.25" customHeight="1" thickBot="1" x14ac:dyDescent="0.3">
      <c r="A9" s="496"/>
      <c r="B9" s="11" t="s">
        <v>4</v>
      </c>
      <c r="C9" s="497" t="s">
        <v>5</v>
      </c>
      <c r="D9" s="498" t="s">
        <v>6</v>
      </c>
      <c r="E9" s="499"/>
      <c r="F9" s="499"/>
      <c r="G9" s="500"/>
      <c r="H9" s="498" t="s">
        <v>7</v>
      </c>
      <c r="I9" s="499"/>
      <c r="J9" s="499"/>
      <c r="K9" s="500"/>
      <c r="L9" s="521" t="s">
        <v>8</v>
      </c>
      <c r="M9" s="522" t="s">
        <v>7</v>
      </c>
      <c r="N9" s="503"/>
      <c r="O9" s="237" t="s">
        <v>9</v>
      </c>
    </row>
    <row r="10" spans="1:15" x14ac:dyDescent="0.25">
      <c r="A10" s="496"/>
      <c r="B10" s="12"/>
      <c r="C10" s="497"/>
      <c r="D10" s="504" t="s">
        <v>10</v>
      </c>
      <c r="E10" s="506" t="s">
        <v>11</v>
      </c>
      <c r="F10" s="506" t="s">
        <v>12</v>
      </c>
      <c r="G10" s="511" t="s">
        <v>13</v>
      </c>
      <c r="H10" s="523" t="s">
        <v>14</v>
      </c>
      <c r="I10" s="506" t="s">
        <v>15</v>
      </c>
      <c r="J10" s="506" t="s">
        <v>16</v>
      </c>
      <c r="K10" s="511" t="s">
        <v>17</v>
      </c>
      <c r="L10" s="497"/>
      <c r="M10" s="525" t="s">
        <v>18</v>
      </c>
      <c r="N10" s="508" t="s">
        <v>19</v>
      </c>
      <c r="O10" s="258"/>
    </row>
    <row r="11" spans="1:15" ht="25.5" customHeight="1" thickBot="1" x14ac:dyDescent="0.3">
      <c r="A11" s="496"/>
      <c r="B11" s="12"/>
      <c r="C11" s="497"/>
      <c r="D11" s="505"/>
      <c r="E11" s="507"/>
      <c r="F11" s="507"/>
      <c r="G11" s="512"/>
      <c r="H11" s="524"/>
      <c r="I11" s="507"/>
      <c r="J11" s="507"/>
      <c r="K11" s="512"/>
      <c r="L11" s="497"/>
      <c r="M11" s="526"/>
      <c r="N11" s="509"/>
      <c r="O11" s="259" t="s">
        <v>20</v>
      </c>
    </row>
    <row r="12" spans="1:15" ht="13.5" customHeight="1" thickBot="1" x14ac:dyDescent="0.3">
      <c r="A12" s="13">
        <v>1</v>
      </c>
      <c r="B12" s="14">
        <v>2</v>
      </c>
      <c r="C12" s="13">
        <v>3</v>
      </c>
      <c r="D12" s="16">
        <v>4</v>
      </c>
      <c r="E12" s="17">
        <v>5</v>
      </c>
      <c r="F12" s="18">
        <v>6</v>
      </c>
      <c r="G12" s="19">
        <v>7</v>
      </c>
      <c r="H12" s="17">
        <v>8</v>
      </c>
      <c r="I12" s="17">
        <v>9</v>
      </c>
      <c r="J12" s="18">
        <v>10</v>
      </c>
      <c r="K12" s="19">
        <v>11</v>
      </c>
      <c r="L12" s="13">
        <v>12</v>
      </c>
      <c r="M12" s="17">
        <v>13</v>
      </c>
      <c r="N12" s="19">
        <v>14</v>
      </c>
      <c r="O12" s="13">
        <v>15</v>
      </c>
    </row>
    <row r="13" spans="1:15" ht="15.75" thickBot="1" x14ac:dyDescent="0.3">
      <c r="A13" s="21" t="s">
        <v>21</v>
      </c>
      <c r="B13" s="22" t="s">
        <v>102</v>
      </c>
      <c r="C13" s="31" t="s">
        <v>23</v>
      </c>
      <c r="D13" s="340" t="s">
        <v>23</v>
      </c>
      <c r="E13" s="32">
        <v>411.95911901081905</v>
      </c>
      <c r="F13" s="341">
        <v>406.55911901081913</v>
      </c>
      <c r="G13" s="342">
        <v>380.65911901081904</v>
      </c>
      <c r="H13" s="343" t="s">
        <v>23</v>
      </c>
      <c r="I13" s="25">
        <v>275.99116589415843</v>
      </c>
      <c r="J13" s="25">
        <v>285.49116589415843</v>
      </c>
      <c r="K13" s="25">
        <v>285.49116589415843</v>
      </c>
      <c r="L13" s="31" t="s">
        <v>23</v>
      </c>
      <c r="M13" s="32">
        <v>0</v>
      </c>
      <c r="N13" s="32">
        <v>0.40000000000000008</v>
      </c>
      <c r="O13" s="34" t="s">
        <v>23</v>
      </c>
    </row>
    <row r="14" spans="1:15" ht="15.75" thickTop="1" x14ac:dyDescent="0.25">
      <c r="A14" s="344" t="s">
        <v>24</v>
      </c>
      <c r="B14" s="37" t="s">
        <v>103</v>
      </c>
      <c r="C14" s="345" t="s">
        <v>23</v>
      </c>
      <c r="D14" s="346" t="s">
        <v>23</v>
      </c>
      <c r="E14" s="93">
        <v>323.625</v>
      </c>
      <c r="F14" s="347">
        <v>323.625</v>
      </c>
      <c r="G14" s="348">
        <v>323.625</v>
      </c>
      <c r="H14" s="349" t="s">
        <v>23</v>
      </c>
      <c r="I14" s="93">
        <v>195.74345847554036</v>
      </c>
      <c r="J14" s="93">
        <v>205.24345847554036</v>
      </c>
      <c r="K14" s="93">
        <v>205.24345847554036</v>
      </c>
      <c r="L14" s="345" t="s">
        <v>23</v>
      </c>
      <c r="M14" s="350">
        <v>0</v>
      </c>
      <c r="N14" s="351">
        <v>0.40000000000000008</v>
      </c>
      <c r="O14" s="345" t="s">
        <v>23</v>
      </c>
    </row>
    <row r="15" spans="1:15" x14ac:dyDescent="0.25">
      <c r="A15" s="151" t="s">
        <v>26</v>
      </c>
      <c r="B15" s="49" t="s">
        <v>104</v>
      </c>
      <c r="C15" s="352" t="s">
        <v>23</v>
      </c>
      <c r="D15" s="353" t="s">
        <v>23</v>
      </c>
      <c r="E15" s="350">
        <v>229.42499999999998</v>
      </c>
      <c r="F15" s="347">
        <v>229.42499999999998</v>
      </c>
      <c r="G15" s="351">
        <v>229.42499999999998</v>
      </c>
      <c r="H15" s="354" t="s">
        <v>23</v>
      </c>
      <c r="I15" s="350">
        <v>113.64345847554037</v>
      </c>
      <c r="J15" s="350">
        <v>114.04345847554038</v>
      </c>
      <c r="K15" s="350">
        <v>114.04345847554038</v>
      </c>
      <c r="L15" s="355" t="s">
        <v>23</v>
      </c>
      <c r="M15" s="356" t="s">
        <v>23</v>
      </c>
      <c r="N15" s="357">
        <v>0.40000000000000008</v>
      </c>
      <c r="O15" s="355" t="s">
        <v>23</v>
      </c>
    </row>
    <row r="16" spans="1:15" ht="14.25" customHeight="1" x14ac:dyDescent="0.25">
      <c r="A16" s="151" t="s">
        <v>28</v>
      </c>
      <c r="B16" s="56" t="s">
        <v>112</v>
      </c>
      <c r="C16" s="352" t="s">
        <v>23</v>
      </c>
      <c r="D16" s="353" t="s">
        <v>23</v>
      </c>
      <c r="E16" s="358">
        <v>87.6</v>
      </c>
      <c r="F16" s="358">
        <v>87.6</v>
      </c>
      <c r="G16" s="359">
        <v>87.6</v>
      </c>
      <c r="H16" s="354" t="s">
        <v>23</v>
      </c>
      <c r="I16" s="358">
        <v>74.824999999999989</v>
      </c>
      <c r="J16" s="358">
        <v>75.224999999999994</v>
      </c>
      <c r="K16" s="358">
        <v>75.224999999999994</v>
      </c>
      <c r="L16" s="355" t="s">
        <v>23</v>
      </c>
      <c r="M16" s="356" t="s">
        <v>23</v>
      </c>
      <c r="N16" s="360">
        <v>0.40000000000000008</v>
      </c>
      <c r="O16" s="355" t="s">
        <v>23</v>
      </c>
    </row>
    <row r="17" spans="1:15" x14ac:dyDescent="0.25">
      <c r="A17" s="151" t="s">
        <v>30</v>
      </c>
      <c r="B17" s="49" t="s">
        <v>31</v>
      </c>
      <c r="C17" s="352" t="s">
        <v>23</v>
      </c>
      <c r="D17" s="353" t="s">
        <v>23</v>
      </c>
      <c r="E17" s="358">
        <v>141.82499999999999</v>
      </c>
      <c r="F17" s="358">
        <v>141.82499999999999</v>
      </c>
      <c r="G17" s="359">
        <v>141.82499999999999</v>
      </c>
      <c r="H17" s="354" t="s">
        <v>23</v>
      </c>
      <c r="I17" s="358">
        <v>38.818458475540389</v>
      </c>
      <c r="J17" s="358">
        <v>38.818458475540389</v>
      </c>
      <c r="K17" s="358">
        <v>38.818458475540389</v>
      </c>
      <c r="L17" s="355" t="s">
        <v>23</v>
      </c>
      <c r="M17" s="356" t="s">
        <v>23</v>
      </c>
      <c r="N17" s="360">
        <v>0</v>
      </c>
      <c r="O17" s="355" t="s">
        <v>23</v>
      </c>
    </row>
    <row r="18" spans="1:15" x14ac:dyDescent="0.25">
      <c r="A18" s="151" t="s">
        <v>32</v>
      </c>
      <c r="B18" s="49" t="s">
        <v>105</v>
      </c>
      <c r="C18" s="355" t="s">
        <v>23</v>
      </c>
      <c r="D18" s="353" t="s">
        <v>23</v>
      </c>
      <c r="E18" s="350">
        <v>94.2</v>
      </c>
      <c r="F18" s="358">
        <v>94.2</v>
      </c>
      <c r="G18" s="361">
        <v>94.2</v>
      </c>
      <c r="H18" s="354" t="s">
        <v>23</v>
      </c>
      <c r="I18" s="350">
        <v>82.1</v>
      </c>
      <c r="J18" s="358">
        <v>91.199999999999989</v>
      </c>
      <c r="K18" s="350">
        <v>91.199999999999989</v>
      </c>
      <c r="L18" s="355" t="s">
        <v>23</v>
      </c>
      <c r="M18" s="356">
        <v>0</v>
      </c>
      <c r="N18" s="357">
        <v>0</v>
      </c>
      <c r="O18" s="355" t="s">
        <v>23</v>
      </c>
    </row>
    <row r="19" spans="1:15" ht="15.75" thickBot="1" x14ac:dyDescent="0.3">
      <c r="A19" s="362" t="s">
        <v>34</v>
      </c>
      <c r="B19" s="363" t="s">
        <v>35</v>
      </c>
      <c r="C19" s="364" t="s">
        <v>23</v>
      </c>
      <c r="D19" s="365" t="s">
        <v>23</v>
      </c>
      <c r="E19" s="366">
        <v>0</v>
      </c>
      <c r="F19" s="367">
        <v>0</v>
      </c>
      <c r="G19" s="368">
        <v>0</v>
      </c>
      <c r="H19" s="369" t="s">
        <v>23</v>
      </c>
      <c r="I19" s="366">
        <v>0</v>
      </c>
      <c r="J19" s="370">
        <v>0</v>
      </c>
      <c r="K19" s="371">
        <v>0</v>
      </c>
      <c r="L19" s="372" t="s">
        <v>23</v>
      </c>
      <c r="M19" s="370" t="s">
        <v>23</v>
      </c>
      <c r="N19" s="368" t="s">
        <v>23</v>
      </c>
      <c r="O19" s="372" t="s">
        <v>23</v>
      </c>
    </row>
    <row r="20" spans="1:15" ht="15.75" thickTop="1" x14ac:dyDescent="0.25">
      <c r="A20" s="373" t="s">
        <v>36</v>
      </c>
      <c r="B20" s="68" t="s">
        <v>37</v>
      </c>
      <c r="C20" s="345">
        <v>3238.2075000000004</v>
      </c>
      <c r="D20" s="346" t="s">
        <v>23</v>
      </c>
      <c r="E20" s="374" t="s">
        <v>23</v>
      </c>
      <c r="F20" s="375" t="s">
        <v>23</v>
      </c>
      <c r="G20" s="376" t="s">
        <v>23</v>
      </c>
      <c r="H20" s="374" t="s">
        <v>23</v>
      </c>
      <c r="I20" s="374" t="s">
        <v>23</v>
      </c>
      <c r="J20" s="375" t="s">
        <v>23</v>
      </c>
      <c r="K20" s="376" t="s">
        <v>23</v>
      </c>
      <c r="L20" s="345" t="s">
        <v>23</v>
      </c>
      <c r="M20" s="377" t="s">
        <v>23</v>
      </c>
      <c r="N20" s="378" t="s">
        <v>23</v>
      </c>
      <c r="O20" s="379" t="s">
        <v>23</v>
      </c>
    </row>
    <row r="21" spans="1:15" x14ac:dyDescent="0.25">
      <c r="A21" s="151" t="s">
        <v>38</v>
      </c>
      <c r="B21" s="380" t="s">
        <v>39</v>
      </c>
      <c r="C21" s="355">
        <v>25</v>
      </c>
      <c r="D21" s="353" t="s">
        <v>23</v>
      </c>
      <c r="E21" s="381" t="s">
        <v>23</v>
      </c>
      <c r="F21" s="382" t="s">
        <v>23</v>
      </c>
      <c r="G21" s="383" t="s">
        <v>23</v>
      </c>
      <c r="H21" s="381" t="s">
        <v>23</v>
      </c>
      <c r="I21" s="381" t="s">
        <v>23</v>
      </c>
      <c r="J21" s="382" t="s">
        <v>23</v>
      </c>
      <c r="K21" s="383" t="s">
        <v>23</v>
      </c>
      <c r="L21" s="352" t="s">
        <v>23</v>
      </c>
      <c r="M21" s="384" t="s">
        <v>23</v>
      </c>
      <c r="N21" s="385" t="s">
        <v>23</v>
      </c>
      <c r="O21" s="386" t="s">
        <v>23</v>
      </c>
    </row>
    <row r="22" spans="1:15" x14ac:dyDescent="0.25">
      <c r="A22" s="151" t="s">
        <v>40</v>
      </c>
      <c r="B22" s="380" t="s">
        <v>41</v>
      </c>
      <c r="C22" s="355">
        <v>3213.2075000000004</v>
      </c>
      <c r="D22" s="353" t="s">
        <v>23</v>
      </c>
      <c r="E22" s="381" t="s">
        <v>23</v>
      </c>
      <c r="F22" s="382" t="s">
        <v>23</v>
      </c>
      <c r="G22" s="383" t="s">
        <v>23</v>
      </c>
      <c r="H22" s="381" t="s">
        <v>23</v>
      </c>
      <c r="I22" s="381" t="s">
        <v>23</v>
      </c>
      <c r="J22" s="382" t="s">
        <v>23</v>
      </c>
      <c r="K22" s="383" t="s">
        <v>23</v>
      </c>
      <c r="L22" s="352" t="s">
        <v>23</v>
      </c>
      <c r="M22" s="384" t="s">
        <v>23</v>
      </c>
      <c r="N22" s="385" t="s">
        <v>23</v>
      </c>
      <c r="O22" s="386" t="s">
        <v>23</v>
      </c>
    </row>
    <row r="23" spans="1:15" x14ac:dyDescent="0.25">
      <c r="A23" s="387" t="s">
        <v>42</v>
      </c>
      <c r="B23" s="388" t="s">
        <v>43</v>
      </c>
      <c r="C23" s="355">
        <v>3383.4499999999994</v>
      </c>
      <c r="D23" s="353" t="s">
        <v>23</v>
      </c>
      <c r="E23" s="381" t="s">
        <v>23</v>
      </c>
      <c r="F23" s="382" t="s">
        <v>23</v>
      </c>
      <c r="G23" s="383" t="s">
        <v>23</v>
      </c>
      <c r="H23" s="381" t="s">
        <v>23</v>
      </c>
      <c r="I23" s="381" t="s">
        <v>23</v>
      </c>
      <c r="J23" s="382" t="s">
        <v>23</v>
      </c>
      <c r="K23" s="383" t="s">
        <v>23</v>
      </c>
      <c r="L23" s="352" t="s">
        <v>23</v>
      </c>
      <c r="M23" s="384" t="s">
        <v>23</v>
      </c>
      <c r="N23" s="385" t="s">
        <v>23</v>
      </c>
      <c r="O23" s="386" t="s">
        <v>23</v>
      </c>
    </row>
    <row r="24" spans="1:15" ht="15.75" thickBot="1" x14ac:dyDescent="0.3">
      <c r="A24" s="362" t="s">
        <v>44</v>
      </c>
      <c r="B24" s="84" t="s">
        <v>45</v>
      </c>
      <c r="C24" s="372">
        <v>392</v>
      </c>
      <c r="D24" s="365" t="s">
        <v>23</v>
      </c>
      <c r="E24" s="389" t="s">
        <v>23</v>
      </c>
      <c r="F24" s="390" t="s">
        <v>23</v>
      </c>
      <c r="G24" s="391" t="s">
        <v>23</v>
      </c>
      <c r="H24" s="389" t="s">
        <v>23</v>
      </c>
      <c r="I24" s="370" t="s">
        <v>23</v>
      </c>
      <c r="J24" s="390" t="s">
        <v>23</v>
      </c>
      <c r="K24" s="391" t="s">
        <v>23</v>
      </c>
      <c r="L24" s="364" t="s">
        <v>23</v>
      </c>
      <c r="M24" s="392" t="s">
        <v>23</v>
      </c>
      <c r="N24" s="393" t="s">
        <v>23</v>
      </c>
      <c r="O24" s="394" t="s">
        <v>23</v>
      </c>
    </row>
    <row r="25" spans="1:15" ht="15.75" thickTop="1" x14ac:dyDescent="0.25">
      <c r="A25" s="373" t="s">
        <v>46</v>
      </c>
      <c r="B25" s="395" t="s">
        <v>106</v>
      </c>
      <c r="C25" s="345" t="s">
        <v>23</v>
      </c>
      <c r="D25" s="346" t="s">
        <v>23</v>
      </c>
      <c r="E25" s="93">
        <v>88.334119010819052</v>
      </c>
      <c r="F25" s="375" t="s">
        <v>23</v>
      </c>
      <c r="G25" s="351" t="s">
        <v>23</v>
      </c>
      <c r="H25" s="374" t="s">
        <v>23</v>
      </c>
      <c r="I25" s="93">
        <v>80.247707418618063</v>
      </c>
      <c r="J25" s="396" t="s">
        <v>23</v>
      </c>
      <c r="K25" s="376" t="s">
        <v>23</v>
      </c>
      <c r="L25" s="345" t="s">
        <v>23</v>
      </c>
      <c r="M25" s="93">
        <v>0</v>
      </c>
      <c r="N25" s="378" t="s">
        <v>23</v>
      </c>
      <c r="O25" s="379" t="s">
        <v>23</v>
      </c>
    </row>
    <row r="26" spans="1:15" x14ac:dyDescent="0.25">
      <c r="A26" s="397" t="s">
        <v>48</v>
      </c>
      <c r="B26" s="398" t="s">
        <v>49</v>
      </c>
      <c r="C26" s="399" t="s">
        <v>23</v>
      </c>
      <c r="D26" s="400" t="s">
        <v>23</v>
      </c>
      <c r="E26" s="99">
        <v>0.2144244779018939</v>
      </c>
      <c r="F26" s="401" t="s">
        <v>23</v>
      </c>
      <c r="G26" s="402" t="s">
        <v>23</v>
      </c>
      <c r="H26" s="403" t="s">
        <v>23</v>
      </c>
      <c r="I26" s="99">
        <v>0.29076186970923829</v>
      </c>
      <c r="J26" s="401" t="s">
        <v>23</v>
      </c>
      <c r="K26" s="402" t="s">
        <v>23</v>
      </c>
      <c r="L26" s="355" t="s">
        <v>23</v>
      </c>
      <c r="M26" s="404">
        <v>0</v>
      </c>
      <c r="N26" s="385" t="s">
        <v>23</v>
      </c>
      <c r="O26" s="386" t="s">
        <v>23</v>
      </c>
    </row>
    <row r="27" spans="1:15" ht="15.75" thickBot="1" x14ac:dyDescent="0.3">
      <c r="A27" s="362" t="s">
        <v>50</v>
      </c>
      <c r="B27" s="363" t="s">
        <v>51</v>
      </c>
      <c r="C27" s="405" t="s">
        <v>23</v>
      </c>
      <c r="D27" s="406" t="s">
        <v>23</v>
      </c>
      <c r="E27" s="106">
        <v>0.1</v>
      </c>
      <c r="F27" s="407" t="s">
        <v>23</v>
      </c>
      <c r="G27" s="408" t="s">
        <v>23</v>
      </c>
      <c r="H27" s="110" t="s">
        <v>23</v>
      </c>
      <c r="I27" s="106">
        <v>0.1</v>
      </c>
      <c r="J27" s="407" t="s">
        <v>23</v>
      </c>
      <c r="K27" s="409" t="s">
        <v>23</v>
      </c>
      <c r="L27" s="372" t="s">
        <v>23</v>
      </c>
      <c r="M27" s="392" t="s">
        <v>23</v>
      </c>
      <c r="N27" s="393" t="s">
        <v>23</v>
      </c>
      <c r="O27" s="394" t="s">
        <v>23</v>
      </c>
    </row>
    <row r="28" spans="1:15" ht="15.75" thickTop="1" x14ac:dyDescent="0.25">
      <c r="A28" s="344" t="s">
        <v>52</v>
      </c>
      <c r="B28" s="410" t="s">
        <v>53</v>
      </c>
      <c r="C28" s="187">
        <v>105.4580084294243</v>
      </c>
      <c r="D28" s="182">
        <v>296.10727710986987</v>
      </c>
      <c r="E28" s="183">
        <v>155.68540572424735</v>
      </c>
      <c r="F28" s="184">
        <v>67.327447460818135</v>
      </c>
      <c r="G28" s="185">
        <v>140.42187138562255</v>
      </c>
      <c r="H28" s="183">
        <v>329.67663141877176</v>
      </c>
      <c r="I28" s="183">
        <v>102.51286631994414</v>
      </c>
      <c r="J28" s="186">
        <v>186.94867609491075</v>
      </c>
      <c r="K28" s="186">
        <v>40.215089003916901</v>
      </c>
      <c r="L28" s="187">
        <v>731.24191695806599</v>
      </c>
      <c r="M28" s="183">
        <v>0</v>
      </c>
      <c r="N28" s="185">
        <v>4.1496517646204634</v>
      </c>
      <c r="O28" s="187">
        <v>735.39156872268632</v>
      </c>
    </row>
    <row r="29" spans="1:15" x14ac:dyDescent="0.25">
      <c r="A29" s="411" t="s">
        <v>54</v>
      </c>
      <c r="B29" s="412" t="s">
        <v>55</v>
      </c>
      <c r="C29" s="153">
        <v>105.12195635995114</v>
      </c>
      <c r="D29" s="134">
        <v>268.41981473041307</v>
      </c>
      <c r="E29" s="188">
        <v>142.2079460022039</v>
      </c>
      <c r="F29" s="413">
        <v>56.114248388432564</v>
      </c>
      <c r="G29" s="189">
        <v>126.21186872820918</v>
      </c>
      <c r="H29" s="188">
        <v>269.0605835201676</v>
      </c>
      <c r="I29" s="188">
        <v>67.939505888455983</v>
      </c>
      <c r="J29" s="414">
        <v>163.81891305565091</v>
      </c>
      <c r="K29" s="414">
        <v>37.302164576060683</v>
      </c>
      <c r="L29" s="153">
        <v>642.60235461053185</v>
      </c>
      <c r="M29" s="188">
        <v>0</v>
      </c>
      <c r="N29" s="415">
        <v>3.8656225000000002</v>
      </c>
      <c r="O29" s="153">
        <v>646.46797711053171</v>
      </c>
    </row>
    <row r="30" spans="1:15" x14ac:dyDescent="0.25">
      <c r="A30" s="151" t="s">
        <v>56</v>
      </c>
      <c r="B30" s="132" t="s">
        <v>57</v>
      </c>
      <c r="C30" s="282">
        <v>13.24064733333312</v>
      </c>
      <c r="D30" s="134">
        <v>29.836834460601906</v>
      </c>
      <c r="E30" s="135">
        <v>15.769210104761903</v>
      </c>
      <c r="F30" s="416">
        <v>9.1441575714285719</v>
      </c>
      <c r="G30" s="417">
        <v>14.067624355840001</v>
      </c>
      <c r="H30" s="188">
        <v>126.27110141922286</v>
      </c>
      <c r="I30" s="135">
        <v>41.298541933508574</v>
      </c>
      <c r="J30" s="135">
        <v>67.725137057142859</v>
      </c>
      <c r="K30" s="135">
        <v>17.247422428571426</v>
      </c>
      <c r="L30" s="153">
        <v>169.34858321315789</v>
      </c>
      <c r="M30" s="135">
        <v>0</v>
      </c>
      <c r="N30" s="135">
        <v>3.5116425000000002</v>
      </c>
      <c r="O30" s="153">
        <v>172.86022571315789</v>
      </c>
    </row>
    <row r="31" spans="1:15" x14ac:dyDescent="0.25">
      <c r="A31" s="151" t="s">
        <v>58</v>
      </c>
      <c r="B31" s="132" t="s">
        <v>59</v>
      </c>
      <c r="C31" s="282">
        <v>0.39465</v>
      </c>
      <c r="D31" s="134">
        <v>27.485305164062503</v>
      </c>
      <c r="E31" s="135">
        <v>21.240220000000004</v>
      </c>
      <c r="F31" s="416">
        <v>7.8790200000000015</v>
      </c>
      <c r="G31" s="417">
        <v>6.2450851640624991</v>
      </c>
      <c r="H31" s="188">
        <v>8.095145094322346</v>
      </c>
      <c r="I31" s="135">
        <v>2.7517796776556778</v>
      </c>
      <c r="J31" s="135">
        <v>4.7411566666666669</v>
      </c>
      <c r="K31" s="135">
        <v>0.60220875000000007</v>
      </c>
      <c r="L31" s="153">
        <v>35.975100258384849</v>
      </c>
      <c r="M31" s="135">
        <v>0</v>
      </c>
      <c r="N31" s="135">
        <v>0</v>
      </c>
      <c r="O31" s="153">
        <v>35.975100258384849</v>
      </c>
    </row>
    <row r="32" spans="1:15" x14ac:dyDescent="0.25">
      <c r="A32" s="151" t="s">
        <v>60</v>
      </c>
      <c r="B32" s="132" t="s">
        <v>61</v>
      </c>
      <c r="C32" s="282">
        <v>10.795669999999999</v>
      </c>
      <c r="D32" s="134">
        <v>14.648120189144738</v>
      </c>
      <c r="E32" s="135">
        <v>6.838658157894737</v>
      </c>
      <c r="F32" s="416">
        <v>0.95047815789473689</v>
      </c>
      <c r="G32" s="417">
        <v>7.8094620312499998</v>
      </c>
      <c r="H32" s="188">
        <v>15.474714166666667</v>
      </c>
      <c r="I32" s="135">
        <v>1.6562133333333335</v>
      </c>
      <c r="J32" s="135">
        <v>9.962673333333333</v>
      </c>
      <c r="K32" s="135">
        <v>3.8558275000000002</v>
      </c>
      <c r="L32" s="153">
        <v>40.9185043558114</v>
      </c>
      <c r="M32" s="135">
        <v>0</v>
      </c>
      <c r="N32" s="135">
        <v>7.8899999999999998E-2</v>
      </c>
      <c r="O32" s="153">
        <v>40.997404355811398</v>
      </c>
    </row>
    <row r="33" spans="1:15" x14ac:dyDescent="0.25">
      <c r="A33" s="151" t="s">
        <v>62</v>
      </c>
      <c r="B33" s="132" t="s">
        <v>63</v>
      </c>
      <c r="C33" s="282" t="s">
        <v>23</v>
      </c>
      <c r="D33" s="134">
        <v>0</v>
      </c>
      <c r="E33" s="135">
        <v>0</v>
      </c>
      <c r="F33" s="416">
        <v>0</v>
      </c>
      <c r="G33" s="137" t="s">
        <v>23</v>
      </c>
      <c r="H33" s="188">
        <v>0.93912955606122583</v>
      </c>
      <c r="I33" s="135" t="s">
        <v>23</v>
      </c>
      <c r="J33" s="135">
        <v>8.4859782667597528E-2</v>
      </c>
      <c r="K33" s="135">
        <v>0.85426977339362831</v>
      </c>
      <c r="L33" s="153">
        <v>0.93912955606122583</v>
      </c>
      <c r="M33" s="135">
        <v>0</v>
      </c>
      <c r="N33" s="137" t="s">
        <v>23</v>
      </c>
      <c r="O33" s="153">
        <v>0.93912955606122583</v>
      </c>
    </row>
    <row r="34" spans="1:15" x14ac:dyDescent="0.25">
      <c r="A34" s="151" t="s">
        <v>64</v>
      </c>
      <c r="B34" s="132" t="s">
        <v>65</v>
      </c>
      <c r="C34" s="282" t="s">
        <v>23</v>
      </c>
      <c r="D34" s="134" t="s">
        <v>23</v>
      </c>
      <c r="E34" s="135" t="s">
        <v>23</v>
      </c>
      <c r="F34" s="156" t="s">
        <v>23</v>
      </c>
      <c r="G34" s="137" t="s">
        <v>23</v>
      </c>
      <c r="H34" s="188">
        <v>0</v>
      </c>
      <c r="I34" s="135" t="s">
        <v>23</v>
      </c>
      <c r="J34" s="152" t="s">
        <v>23</v>
      </c>
      <c r="K34" s="135">
        <v>0</v>
      </c>
      <c r="L34" s="153">
        <v>0</v>
      </c>
      <c r="M34" s="135" t="s">
        <v>23</v>
      </c>
      <c r="N34" s="137" t="s">
        <v>23</v>
      </c>
      <c r="O34" s="153">
        <v>0</v>
      </c>
    </row>
    <row r="35" spans="1:15" x14ac:dyDescent="0.25">
      <c r="A35" s="151" t="s">
        <v>66</v>
      </c>
      <c r="B35" s="132" t="s">
        <v>67</v>
      </c>
      <c r="C35" s="282">
        <v>0.30789</v>
      </c>
      <c r="D35" s="134">
        <v>34.121348629702801</v>
      </c>
      <c r="E35" s="135">
        <v>30.320890048871107</v>
      </c>
      <c r="F35" s="416">
        <v>8.2800716898375981</v>
      </c>
      <c r="G35" s="417">
        <v>3.8004585808316929</v>
      </c>
      <c r="H35" s="188">
        <v>32.907616570128667</v>
      </c>
      <c r="I35" s="135">
        <v>11.870080872247906</v>
      </c>
      <c r="J35" s="135">
        <v>19.510552788270999</v>
      </c>
      <c r="K35" s="135">
        <v>1.5269829096097645</v>
      </c>
      <c r="L35" s="153">
        <v>67.336855199831462</v>
      </c>
      <c r="M35" s="135">
        <v>0</v>
      </c>
      <c r="N35" s="137" t="s">
        <v>23</v>
      </c>
      <c r="O35" s="153">
        <v>67.336855199831462</v>
      </c>
    </row>
    <row r="36" spans="1:15" x14ac:dyDescent="0.25">
      <c r="A36" s="151" t="s">
        <v>68</v>
      </c>
      <c r="B36" s="132" t="s">
        <v>69</v>
      </c>
      <c r="C36" s="282">
        <v>0.97543068521669107</v>
      </c>
      <c r="D36" s="134">
        <v>0.18748029983995215</v>
      </c>
      <c r="E36" s="135">
        <v>0.12696760928278483</v>
      </c>
      <c r="F36" s="416">
        <v>0.12058521606481946</v>
      </c>
      <c r="G36" s="417">
        <v>6.0512690557167313E-2</v>
      </c>
      <c r="H36" s="188">
        <v>2.1075876046966995</v>
      </c>
      <c r="I36" s="135">
        <v>6.8826656178768804E-3</v>
      </c>
      <c r="J36" s="135">
        <v>0.91067710262900226</v>
      </c>
      <c r="K36" s="135">
        <v>1.1900278364498202</v>
      </c>
      <c r="L36" s="153">
        <v>3.270498589753343</v>
      </c>
      <c r="M36" s="135">
        <v>0</v>
      </c>
      <c r="N36" s="135">
        <v>0.26851999999999998</v>
      </c>
      <c r="O36" s="153">
        <v>3.539018589753343</v>
      </c>
    </row>
    <row r="37" spans="1:15" x14ac:dyDescent="0.25">
      <c r="A37" s="151" t="s">
        <v>70</v>
      </c>
      <c r="B37" s="132" t="s">
        <v>71</v>
      </c>
      <c r="C37" s="282">
        <v>0</v>
      </c>
      <c r="D37" s="134">
        <v>1.7281199999999999</v>
      </c>
      <c r="E37" s="135">
        <v>1.3194599999999999</v>
      </c>
      <c r="F37" s="416">
        <v>1.3194599999999999</v>
      </c>
      <c r="G37" s="417">
        <v>0.40866000000000002</v>
      </c>
      <c r="H37" s="188">
        <v>1.7981900000000002</v>
      </c>
      <c r="I37" s="135">
        <v>0.45161000000000001</v>
      </c>
      <c r="J37" s="135">
        <v>1.3465800000000001</v>
      </c>
      <c r="K37" s="135">
        <v>0</v>
      </c>
      <c r="L37" s="153">
        <v>3.5263100000000001</v>
      </c>
      <c r="M37" s="135">
        <v>0</v>
      </c>
      <c r="N37" s="135">
        <v>0</v>
      </c>
      <c r="O37" s="153">
        <v>3.5263100000000001</v>
      </c>
    </row>
    <row r="38" spans="1:15" x14ac:dyDescent="0.25">
      <c r="A38" s="151" t="s">
        <v>72</v>
      </c>
      <c r="B38" s="132" t="s">
        <v>73</v>
      </c>
      <c r="C38" s="282">
        <v>59.118642120000004</v>
      </c>
      <c r="D38" s="134">
        <v>105.96353313</v>
      </c>
      <c r="E38" s="135">
        <v>35.216119749999997</v>
      </c>
      <c r="F38" s="416">
        <v>21.554391459999994</v>
      </c>
      <c r="G38" s="417">
        <v>70.747413379999998</v>
      </c>
      <c r="H38" s="188">
        <v>59.942345129999993</v>
      </c>
      <c r="I38" s="135">
        <v>7.34946433</v>
      </c>
      <c r="J38" s="135">
        <v>43.419626679999993</v>
      </c>
      <c r="K38" s="135">
        <v>9.1732541199999993</v>
      </c>
      <c r="L38" s="153">
        <v>225.02452038000001</v>
      </c>
      <c r="M38" s="135">
        <v>0</v>
      </c>
      <c r="N38" s="135">
        <v>0</v>
      </c>
      <c r="O38" s="153">
        <v>225.02452038000001</v>
      </c>
    </row>
    <row r="39" spans="1:15" x14ac:dyDescent="0.25">
      <c r="A39" s="151" t="s">
        <v>74</v>
      </c>
      <c r="B39" s="132" t="s">
        <v>75</v>
      </c>
      <c r="C39" s="282">
        <v>18.274627097177415</v>
      </c>
      <c r="D39" s="134">
        <v>32.796139699999998</v>
      </c>
      <c r="E39" s="135">
        <v>10.87865927</v>
      </c>
      <c r="F39" s="416">
        <v>6.6462717600000003</v>
      </c>
      <c r="G39" s="417">
        <v>21.917480430000001</v>
      </c>
      <c r="H39" s="188">
        <v>18.567743739999997</v>
      </c>
      <c r="I39" s="135">
        <v>2.2745531800000003</v>
      </c>
      <c r="J39" s="135">
        <v>13.451328599999998</v>
      </c>
      <c r="K39" s="135">
        <v>2.8418619599999992</v>
      </c>
      <c r="L39" s="153">
        <v>69.63851053717741</v>
      </c>
      <c r="M39" s="135">
        <v>0</v>
      </c>
      <c r="N39" s="135">
        <v>0</v>
      </c>
      <c r="O39" s="153">
        <v>69.63851053717741</v>
      </c>
    </row>
    <row r="40" spans="1:15" x14ac:dyDescent="0.25">
      <c r="A40" s="151" t="s">
        <v>76</v>
      </c>
      <c r="B40" s="132" t="s">
        <v>77</v>
      </c>
      <c r="C40" s="282">
        <v>5.2840564814763326E-2</v>
      </c>
      <c r="D40" s="134">
        <v>0.11904999481264908</v>
      </c>
      <c r="E40" s="135">
        <v>3.9677899144813254E-2</v>
      </c>
      <c r="F40" s="416">
        <v>2.4272533206850643E-2</v>
      </c>
      <c r="G40" s="417">
        <v>7.9372095667835832E-2</v>
      </c>
      <c r="H40" s="188">
        <v>6.7329505252680749E-2</v>
      </c>
      <c r="I40" s="135">
        <v>8.2998960926060784E-3</v>
      </c>
      <c r="J40" s="135">
        <v>4.8720311124035319E-2</v>
      </c>
      <c r="K40" s="135">
        <v>1.0309298036039352E-2</v>
      </c>
      <c r="L40" s="153">
        <v>0.23922006488009315</v>
      </c>
      <c r="M40" s="135">
        <v>0</v>
      </c>
      <c r="N40" s="135">
        <v>0</v>
      </c>
      <c r="O40" s="153">
        <v>0.23922006488009315</v>
      </c>
    </row>
    <row r="41" spans="1:15" x14ac:dyDescent="0.25">
      <c r="A41" s="151" t="s">
        <v>78</v>
      </c>
      <c r="B41" s="132" t="s">
        <v>79</v>
      </c>
      <c r="C41" s="282" t="s">
        <v>23</v>
      </c>
      <c r="D41" s="134">
        <v>20.979263162248515</v>
      </c>
      <c r="E41" s="135">
        <v>20.144423162248515</v>
      </c>
      <c r="F41" s="416">
        <v>0</v>
      </c>
      <c r="G41" s="417">
        <v>0.83484000000000014</v>
      </c>
      <c r="H41" s="188">
        <v>1.9169107338164046</v>
      </c>
      <c r="I41" s="135">
        <v>0.27207999999999999</v>
      </c>
      <c r="J41" s="135">
        <v>1.6448307338164045</v>
      </c>
      <c r="K41" s="135">
        <v>0</v>
      </c>
      <c r="L41" s="153">
        <v>22.896173896064919</v>
      </c>
      <c r="M41" s="135">
        <v>0</v>
      </c>
      <c r="N41" s="135">
        <v>6.5599999999999999E-3</v>
      </c>
      <c r="O41" s="153">
        <v>22.90273389606492</v>
      </c>
    </row>
    <row r="42" spans="1:15" x14ac:dyDescent="0.25">
      <c r="A42" s="151" t="s">
        <v>80</v>
      </c>
      <c r="B42" s="132" t="s">
        <v>81</v>
      </c>
      <c r="C42" s="282">
        <v>1.9615585594091585</v>
      </c>
      <c r="D42" s="134">
        <v>0.55462</v>
      </c>
      <c r="E42" s="135">
        <v>0.31365999999999999</v>
      </c>
      <c r="F42" s="416">
        <v>0.19553999999999996</v>
      </c>
      <c r="G42" s="417">
        <v>0.24095999999999998</v>
      </c>
      <c r="H42" s="188">
        <v>0.97277000000000002</v>
      </c>
      <c r="I42" s="135">
        <v>0</v>
      </c>
      <c r="J42" s="135">
        <v>0.97277000000000002</v>
      </c>
      <c r="K42" s="135">
        <v>0</v>
      </c>
      <c r="L42" s="153">
        <v>3.4889485594091587</v>
      </c>
      <c r="M42" s="135">
        <v>0</v>
      </c>
      <c r="N42" s="135">
        <v>0</v>
      </c>
      <c r="O42" s="153">
        <v>3.4889485594091587</v>
      </c>
    </row>
    <row r="43" spans="1:15" ht="15.75" thickBot="1" x14ac:dyDescent="0.3">
      <c r="A43" s="158" t="s">
        <v>82</v>
      </c>
      <c r="B43" s="159" t="s">
        <v>83</v>
      </c>
      <c r="C43" s="166">
        <v>0.3360520694731563</v>
      </c>
      <c r="D43" s="161">
        <v>27.687462379456804</v>
      </c>
      <c r="E43" s="165">
        <v>13.477459722043447</v>
      </c>
      <c r="F43" s="418">
        <v>11.213199072385571</v>
      </c>
      <c r="G43" s="419">
        <v>14.210002657413357</v>
      </c>
      <c r="H43" s="162">
        <v>60.616047898604215</v>
      </c>
      <c r="I43" s="165">
        <v>34.573360431488155</v>
      </c>
      <c r="J43" s="165">
        <v>23.129763039259846</v>
      </c>
      <c r="K43" s="165">
        <v>2.9129244278562201</v>
      </c>
      <c r="L43" s="166">
        <v>88.639562347534167</v>
      </c>
      <c r="M43" s="188">
        <v>0</v>
      </c>
      <c r="N43" s="188">
        <v>0.28402926462046285</v>
      </c>
      <c r="O43" s="166">
        <v>88.923591612154624</v>
      </c>
    </row>
    <row r="44" spans="1:15" ht="16.5" thickTop="1" thickBot="1" x14ac:dyDescent="0.3">
      <c r="A44" s="168" t="s">
        <v>84</v>
      </c>
      <c r="B44" s="169" t="s">
        <v>85</v>
      </c>
      <c r="C44" s="176">
        <v>11.713797616937484</v>
      </c>
      <c r="D44" s="171">
        <v>38.781446770043971</v>
      </c>
      <c r="E44" s="175">
        <v>20.379735658898664</v>
      </c>
      <c r="F44" s="420">
        <v>8.8073487480742525</v>
      </c>
      <c r="G44" s="421">
        <v>18.401711111145303</v>
      </c>
      <c r="H44" s="172">
        <v>43.11570122466884</v>
      </c>
      <c r="I44" s="175">
        <v>13.405176016324193</v>
      </c>
      <c r="J44" s="175">
        <v>24.453335859767432</v>
      </c>
      <c r="K44" s="175">
        <v>5.2571893485772172</v>
      </c>
      <c r="L44" s="176">
        <v>93.610945611650294</v>
      </c>
      <c r="M44" s="171">
        <v>0</v>
      </c>
      <c r="N44" s="421">
        <v>0.54381976367437268</v>
      </c>
      <c r="O44" s="176">
        <v>94.154765375324672</v>
      </c>
    </row>
    <row r="45" spans="1:15" ht="15.75" thickTop="1" x14ac:dyDescent="0.25">
      <c r="A45" s="179" t="s">
        <v>86</v>
      </c>
      <c r="B45" s="180" t="s">
        <v>87</v>
      </c>
      <c r="C45" s="187">
        <v>117.17180604636178</v>
      </c>
      <c r="D45" s="182">
        <v>334.88872387991387</v>
      </c>
      <c r="E45" s="186">
        <v>176.065141383146</v>
      </c>
      <c r="F45" s="184">
        <v>76.134796208892382</v>
      </c>
      <c r="G45" s="185">
        <v>158.82358249676787</v>
      </c>
      <c r="H45" s="183">
        <v>372.79233264344066</v>
      </c>
      <c r="I45" s="183">
        <v>115.91804233626833</v>
      </c>
      <c r="J45" s="186">
        <v>211.40201195467819</v>
      </c>
      <c r="K45" s="185">
        <v>45.472278352494115</v>
      </c>
      <c r="L45" s="187">
        <v>824.85286256971631</v>
      </c>
      <c r="M45" s="183">
        <v>0</v>
      </c>
      <c r="N45" s="185">
        <v>4.693471528294836</v>
      </c>
      <c r="O45" s="190">
        <v>829.54633409801113</v>
      </c>
    </row>
    <row r="46" spans="1:15" ht="15.75" thickBot="1" x14ac:dyDescent="0.3">
      <c r="A46" s="422" t="s">
        <v>88</v>
      </c>
      <c r="B46" s="423" t="s">
        <v>89</v>
      </c>
      <c r="C46" s="153">
        <v>0.75405338487294105</v>
      </c>
      <c r="D46" s="424">
        <v>28.768946129225881</v>
      </c>
      <c r="E46" s="425">
        <v>12.320080064729408</v>
      </c>
      <c r="F46" s="426">
        <v>8.8875994171529413</v>
      </c>
      <c r="G46" s="427">
        <v>16.448866064496471</v>
      </c>
      <c r="H46" s="428">
        <v>49.705644352458762</v>
      </c>
      <c r="I46" s="188">
        <v>15.455738978169114</v>
      </c>
      <c r="J46" s="188">
        <v>28.186934927290434</v>
      </c>
      <c r="K46" s="188">
        <v>6.0629704469992189</v>
      </c>
      <c r="L46" s="429">
        <v>79.228643866557576</v>
      </c>
      <c r="M46" s="188">
        <v>0</v>
      </c>
      <c r="N46" s="188">
        <v>0.62579620377264489</v>
      </c>
      <c r="O46" s="430">
        <v>79.854440070330227</v>
      </c>
    </row>
    <row r="47" spans="1:15" x14ac:dyDescent="0.25">
      <c r="A47" s="431" t="s">
        <v>90</v>
      </c>
      <c r="B47" s="432" t="s">
        <v>117</v>
      </c>
      <c r="C47" s="433">
        <v>117.92585943123473</v>
      </c>
      <c r="D47" s="434">
        <v>363.65767000913974</v>
      </c>
      <c r="E47" s="435">
        <v>188.38522144787541</v>
      </c>
      <c r="F47" s="436">
        <v>85.022395626045324</v>
      </c>
      <c r="G47" s="437">
        <v>175.27244856126435</v>
      </c>
      <c r="H47" s="435">
        <v>422.49797699589942</v>
      </c>
      <c r="I47" s="435">
        <v>131.37378131443745</v>
      </c>
      <c r="J47" s="438">
        <v>239.58894688196861</v>
      </c>
      <c r="K47" s="437">
        <v>51.535248799493331</v>
      </c>
      <c r="L47" s="433">
        <v>904.08150643627391</v>
      </c>
      <c r="M47" s="435">
        <v>0</v>
      </c>
      <c r="N47" s="437">
        <v>5.3192677320674813</v>
      </c>
      <c r="O47" s="433">
        <v>909.4007741683414</v>
      </c>
    </row>
    <row r="48" spans="1:15" ht="23.25" customHeight="1" x14ac:dyDescent="0.25">
      <c r="A48" s="439" t="s">
        <v>92</v>
      </c>
      <c r="B48" s="202" t="s">
        <v>93</v>
      </c>
      <c r="C48" s="440">
        <v>0</v>
      </c>
      <c r="D48" s="441">
        <v>0</v>
      </c>
      <c r="E48" s="442">
        <v>0</v>
      </c>
      <c r="F48" s="442">
        <v>0</v>
      </c>
      <c r="G48" s="443">
        <v>0</v>
      </c>
      <c r="H48" s="442">
        <v>0</v>
      </c>
      <c r="I48" s="442">
        <v>0</v>
      </c>
      <c r="J48" s="442">
        <v>0</v>
      </c>
      <c r="K48" s="442">
        <v>0</v>
      </c>
      <c r="L48" s="440">
        <v>0</v>
      </c>
      <c r="M48" s="442">
        <v>0</v>
      </c>
      <c r="N48" s="442">
        <v>0</v>
      </c>
      <c r="O48" s="440">
        <v>0</v>
      </c>
    </row>
    <row r="49" spans="1:15" ht="15.75" thickBot="1" x14ac:dyDescent="0.3">
      <c r="A49" s="444" t="s">
        <v>94</v>
      </c>
      <c r="B49" s="445" t="s">
        <v>108</v>
      </c>
      <c r="C49" s="446">
        <v>0.47312818809668411</v>
      </c>
      <c r="D49" s="447">
        <v>1.1237007957022471</v>
      </c>
      <c r="E49" s="448">
        <v>0.58210960663692668</v>
      </c>
      <c r="F49" s="448">
        <v>0.26271887408588745</v>
      </c>
      <c r="G49" s="449">
        <v>0.54159118906532056</v>
      </c>
      <c r="H49" s="450">
        <v>2.0895863493968743</v>
      </c>
      <c r="I49" s="450">
        <v>0.67115285658883772</v>
      </c>
      <c r="J49" s="450">
        <v>1.1673402341859354</v>
      </c>
      <c r="K49" s="450">
        <v>0.25109325862210113</v>
      </c>
      <c r="L49" s="446">
        <v>3.6864153331958054</v>
      </c>
      <c r="M49" s="448">
        <v>0</v>
      </c>
      <c r="N49" s="448">
        <v>13.298169330168701</v>
      </c>
      <c r="O49" s="451" t="s">
        <v>23</v>
      </c>
    </row>
    <row r="50" spans="1:15" x14ac:dyDescent="0.25">
      <c r="A50" s="452" t="s">
        <v>118</v>
      </c>
      <c r="B50" s="453" t="s">
        <v>119</v>
      </c>
      <c r="C50" s="454">
        <v>1.75</v>
      </c>
      <c r="D50" s="455">
        <v>1.18</v>
      </c>
      <c r="E50" s="456">
        <v>0.6</v>
      </c>
      <c r="F50" s="457" t="s">
        <v>23</v>
      </c>
      <c r="G50" s="458">
        <v>0.57999999999999996</v>
      </c>
      <c r="H50" s="455">
        <v>2.2400000000000002</v>
      </c>
      <c r="I50" s="456">
        <v>0.72</v>
      </c>
      <c r="J50" s="456">
        <v>1.25</v>
      </c>
      <c r="K50" s="458">
        <v>0.27</v>
      </c>
      <c r="L50" s="454">
        <v>3.42</v>
      </c>
      <c r="M50" s="459" t="s">
        <v>23</v>
      </c>
      <c r="N50" s="460" t="s">
        <v>23</v>
      </c>
      <c r="O50" s="452" t="s">
        <v>23</v>
      </c>
    </row>
    <row r="51" spans="1:15" ht="13.5" customHeight="1" x14ac:dyDescent="0.25">
      <c r="A51" s="461" t="s">
        <v>120</v>
      </c>
      <c r="B51" s="462" t="s">
        <v>121</v>
      </c>
      <c r="C51" s="463">
        <v>0.93259599808192084</v>
      </c>
      <c r="D51" s="464">
        <v>1.18</v>
      </c>
      <c r="E51" s="465">
        <v>0.6</v>
      </c>
      <c r="F51" s="466" t="s">
        <v>23</v>
      </c>
      <c r="G51" s="467">
        <v>0.57999999999999996</v>
      </c>
      <c r="H51" s="464">
        <v>2.2400000000000002</v>
      </c>
      <c r="I51" s="465">
        <v>0.72</v>
      </c>
      <c r="J51" s="465">
        <v>1.25</v>
      </c>
      <c r="K51" s="467">
        <v>0.27</v>
      </c>
      <c r="L51" s="468">
        <v>3.42</v>
      </c>
      <c r="M51" s="469" t="s">
        <v>23</v>
      </c>
      <c r="N51" s="470" t="s">
        <v>23</v>
      </c>
      <c r="O51" s="48" t="s">
        <v>23</v>
      </c>
    </row>
    <row r="52" spans="1:15" ht="13.5" customHeight="1" x14ac:dyDescent="0.25">
      <c r="A52" s="48" t="s">
        <v>122</v>
      </c>
      <c r="B52" s="471" t="s">
        <v>123</v>
      </c>
      <c r="C52" s="468">
        <v>1.24</v>
      </c>
      <c r="D52" s="464">
        <v>1.07</v>
      </c>
      <c r="E52" s="465">
        <v>0.54</v>
      </c>
      <c r="F52" s="472" t="s">
        <v>23</v>
      </c>
      <c r="G52" s="467">
        <v>0.53</v>
      </c>
      <c r="H52" s="464">
        <v>2</v>
      </c>
      <c r="I52" s="465">
        <v>0.64</v>
      </c>
      <c r="J52" s="465">
        <v>1.1200000000000001</v>
      </c>
      <c r="K52" s="467">
        <v>0.24</v>
      </c>
      <c r="L52" s="468">
        <v>3.0700000000000003</v>
      </c>
      <c r="M52" s="469" t="s">
        <v>23</v>
      </c>
      <c r="N52" s="470" t="s">
        <v>23</v>
      </c>
      <c r="O52" s="48" t="s">
        <v>23</v>
      </c>
    </row>
    <row r="53" spans="1:15" ht="13.5" customHeight="1" x14ac:dyDescent="0.25">
      <c r="A53" s="461" t="s">
        <v>124</v>
      </c>
      <c r="B53" s="462" t="s">
        <v>125</v>
      </c>
      <c r="C53" s="463">
        <v>0.66</v>
      </c>
      <c r="D53" s="464">
        <v>1.07</v>
      </c>
      <c r="E53" s="465">
        <v>0.54</v>
      </c>
      <c r="F53" s="473" t="s">
        <v>23</v>
      </c>
      <c r="G53" s="467">
        <v>0.53</v>
      </c>
      <c r="H53" s="464">
        <v>2</v>
      </c>
      <c r="I53" s="465">
        <v>0.64</v>
      </c>
      <c r="J53" s="465">
        <v>1.1200000000000001</v>
      </c>
      <c r="K53" s="467">
        <v>0.24</v>
      </c>
      <c r="L53" s="468">
        <v>3.0700000000000003</v>
      </c>
      <c r="M53" s="469" t="s">
        <v>23</v>
      </c>
      <c r="N53" s="470" t="s">
        <v>23</v>
      </c>
      <c r="O53" s="48" t="s">
        <v>23</v>
      </c>
    </row>
    <row r="54" spans="1:15" x14ac:dyDescent="0.25">
      <c r="A54" s="48" t="s">
        <v>126</v>
      </c>
      <c r="B54" s="83" t="s">
        <v>127</v>
      </c>
      <c r="C54" s="468">
        <v>10.06</v>
      </c>
      <c r="D54" s="464">
        <v>1.06</v>
      </c>
      <c r="E54" s="465">
        <v>0.54</v>
      </c>
      <c r="F54" s="466" t="s">
        <v>23</v>
      </c>
      <c r="G54" s="467">
        <v>0.52</v>
      </c>
      <c r="H54" s="464">
        <v>2</v>
      </c>
      <c r="I54" s="465">
        <v>0.64</v>
      </c>
      <c r="J54" s="465">
        <v>1.1200000000000001</v>
      </c>
      <c r="K54" s="467">
        <v>0.24</v>
      </c>
      <c r="L54" s="468">
        <v>3.06</v>
      </c>
      <c r="M54" s="469" t="s">
        <v>23</v>
      </c>
      <c r="N54" s="470" t="s">
        <v>23</v>
      </c>
      <c r="O54" s="48" t="s">
        <v>23</v>
      </c>
    </row>
    <row r="55" spans="1:15" ht="39.75" customHeight="1" x14ac:dyDescent="0.25">
      <c r="A55" s="48" t="s">
        <v>128</v>
      </c>
      <c r="B55" s="474" t="s">
        <v>129</v>
      </c>
      <c r="C55" s="468">
        <v>3.78</v>
      </c>
      <c r="D55" s="464">
        <v>1.06</v>
      </c>
      <c r="E55" s="465">
        <v>0.54</v>
      </c>
      <c r="F55" s="466" t="s">
        <v>23</v>
      </c>
      <c r="G55" s="467">
        <v>0.52</v>
      </c>
      <c r="H55" s="464">
        <v>2</v>
      </c>
      <c r="I55" s="465">
        <v>0.64</v>
      </c>
      <c r="J55" s="465">
        <v>1.1200000000000001</v>
      </c>
      <c r="K55" s="467">
        <v>0.24</v>
      </c>
      <c r="L55" s="468">
        <v>3.06</v>
      </c>
      <c r="M55" s="469" t="s">
        <v>23</v>
      </c>
      <c r="N55" s="470" t="s">
        <v>23</v>
      </c>
      <c r="O55" s="48" t="s">
        <v>23</v>
      </c>
    </row>
    <row r="56" spans="1:15" ht="36.75" customHeight="1" x14ac:dyDescent="0.25">
      <c r="A56" s="48" t="s">
        <v>130</v>
      </c>
      <c r="B56" s="474" t="s">
        <v>131</v>
      </c>
      <c r="C56" s="468">
        <v>3.78</v>
      </c>
      <c r="D56" s="464">
        <v>1.21</v>
      </c>
      <c r="E56" s="465">
        <v>0.69</v>
      </c>
      <c r="F56" s="466" t="s">
        <v>23</v>
      </c>
      <c r="G56" s="467">
        <v>0.52</v>
      </c>
      <c r="H56" s="464">
        <v>2</v>
      </c>
      <c r="I56" s="465">
        <v>0.64</v>
      </c>
      <c r="J56" s="465">
        <v>1.1200000000000001</v>
      </c>
      <c r="K56" s="467">
        <v>0.24</v>
      </c>
      <c r="L56" s="468">
        <v>3.21</v>
      </c>
      <c r="M56" s="469" t="s">
        <v>23</v>
      </c>
      <c r="N56" s="470" t="s">
        <v>23</v>
      </c>
      <c r="O56" s="48" t="s">
        <v>23</v>
      </c>
    </row>
    <row r="57" spans="1:15" ht="24" customHeight="1" x14ac:dyDescent="0.25">
      <c r="A57" s="48" t="s">
        <v>132</v>
      </c>
      <c r="B57" s="474" t="s">
        <v>133</v>
      </c>
      <c r="C57" s="468">
        <v>0</v>
      </c>
      <c r="D57" s="464">
        <v>0</v>
      </c>
      <c r="E57" s="465">
        <v>0</v>
      </c>
      <c r="F57" s="466" t="s">
        <v>23</v>
      </c>
      <c r="G57" s="467">
        <v>0</v>
      </c>
      <c r="H57" s="464">
        <v>0</v>
      </c>
      <c r="I57" s="465">
        <v>0</v>
      </c>
      <c r="J57" s="465">
        <v>0</v>
      </c>
      <c r="K57" s="467">
        <v>0</v>
      </c>
      <c r="L57" s="468">
        <v>0</v>
      </c>
      <c r="M57" s="469" t="s">
        <v>23</v>
      </c>
      <c r="N57" s="470" t="s">
        <v>23</v>
      </c>
      <c r="O57" s="48" t="s">
        <v>23</v>
      </c>
    </row>
    <row r="58" spans="1:15" ht="12.75" customHeight="1" x14ac:dyDescent="0.25">
      <c r="A58" s="151" t="s">
        <v>134</v>
      </c>
      <c r="B58" s="388" t="s">
        <v>135</v>
      </c>
      <c r="C58" s="475">
        <v>0</v>
      </c>
      <c r="D58" s="476">
        <v>0</v>
      </c>
      <c r="E58" s="465">
        <v>0</v>
      </c>
      <c r="F58" s="477" t="s">
        <v>23</v>
      </c>
      <c r="G58" s="467">
        <v>0</v>
      </c>
      <c r="H58" s="478"/>
      <c r="I58" s="465">
        <v>0</v>
      </c>
      <c r="J58" s="465">
        <v>0</v>
      </c>
      <c r="K58" s="467">
        <v>0</v>
      </c>
      <c r="L58" s="475">
        <v>0</v>
      </c>
      <c r="M58" s="479" t="s">
        <v>23</v>
      </c>
      <c r="N58" s="480" t="s">
        <v>23</v>
      </c>
      <c r="O58" s="151" t="s">
        <v>23</v>
      </c>
    </row>
    <row r="59" spans="1:15" ht="11.25" customHeight="1" x14ac:dyDescent="0.25">
      <c r="A59" s="48" t="s">
        <v>136</v>
      </c>
      <c r="B59" s="83" t="s">
        <v>137</v>
      </c>
      <c r="C59" s="481" t="s">
        <v>23</v>
      </c>
      <c r="D59" s="482" t="s">
        <v>23</v>
      </c>
      <c r="E59" s="466" t="s">
        <v>23</v>
      </c>
      <c r="F59" s="466" t="s">
        <v>23</v>
      </c>
      <c r="G59" s="470" t="s">
        <v>23</v>
      </c>
      <c r="H59" s="469" t="s">
        <v>23</v>
      </c>
      <c r="I59" s="466" t="s">
        <v>23</v>
      </c>
      <c r="J59" s="466" t="s">
        <v>23</v>
      </c>
      <c r="K59" s="470" t="s">
        <v>23</v>
      </c>
      <c r="L59" s="48" t="s">
        <v>23</v>
      </c>
      <c r="M59" s="482">
        <v>0</v>
      </c>
      <c r="N59" s="470" t="s">
        <v>23</v>
      </c>
      <c r="O59" s="48" t="s">
        <v>23</v>
      </c>
    </row>
    <row r="60" spans="1:15" ht="22.5" customHeight="1" thickBot="1" x14ac:dyDescent="0.3">
      <c r="A60" s="483" t="s">
        <v>138</v>
      </c>
      <c r="B60" s="484" t="s">
        <v>139</v>
      </c>
      <c r="C60" s="485" t="s">
        <v>23</v>
      </c>
      <c r="D60" s="486" t="s">
        <v>23</v>
      </c>
      <c r="E60" s="487" t="s">
        <v>23</v>
      </c>
      <c r="F60" s="487" t="s">
        <v>23</v>
      </c>
      <c r="G60" s="488" t="s">
        <v>23</v>
      </c>
      <c r="H60" s="489" t="s">
        <v>23</v>
      </c>
      <c r="I60" s="487" t="s">
        <v>23</v>
      </c>
      <c r="J60" s="487" t="s">
        <v>23</v>
      </c>
      <c r="K60" s="488" t="s">
        <v>23</v>
      </c>
      <c r="L60" s="483" t="s">
        <v>23</v>
      </c>
      <c r="M60" s="489" t="s">
        <v>23</v>
      </c>
      <c r="N60" s="490">
        <v>13.3</v>
      </c>
      <c r="O60" s="483" t="s">
        <v>23</v>
      </c>
    </row>
    <row r="61" spans="1:15" ht="14.25" customHeight="1" x14ac:dyDescent="0.25">
      <c r="A61" s="1"/>
      <c r="B61" s="491"/>
      <c r="C61" s="492"/>
      <c r="D61" s="49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hidden="1" x14ac:dyDescent="0.25">
      <c r="A62" s="1"/>
      <c r="B62" s="231"/>
      <c r="C62" s="232"/>
      <c r="D62" s="231"/>
      <c r="E62" s="232"/>
      <c r="F62" s="232"/>
      <c r="G62" s="232"/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s="1"/>
      <c r="B63" s="233" t="s">
        <v>98</v>
      </c>
      <c r="C63" s="233"/>
      <c r="D63" s="234" t="s">
        <v>99</v>
      </c>
      <c r="E63" s="234"/>
      <c r="F63" s="510" t="s">
        <v>100</v>
      </c>
      <c r="G63" s="510"/>
      <c r="H63" s="1"/>
      <c r="I63" s="1"/>
      <c r="J63" s="1"/>
      <c r="K63" s="1"/>
      <c r="L63" s="1"/>
      <c r="M63" s="1"/>
      <c r="N63" s="1"/>
      <c r="O63" s="1"/>
    </row>
    <row r="64" spans="1:15" x14ac:dyDescent="0.25">
      <c r="A64" s="1"/>
      <c r="B64" s="491"/>
      <c r="C64" s="492"/>
      <c r="D64" s="49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</sheetData>
  <mergeCells count="18">
    <mergeCell ref="F63:G63"/>
    <mergeCell ref="G10:G11"/>
    <mergeCell ref="H10:H11"/>
    <mergeCell ref="I10:I11"/>
    <mergeCell ref="J10:J11"/>
    <mergeCell ref="M1:O3"/>
    <mergeCell ref="A8:A11"/>
    <mergeCell ref="C9:C11"/>
    <mergeCell ref="D9:G9"/>
    <mergeCell ref="H9:K9"/>
    <mergeCell ref="L9:L11"/>
    <mergeCell ref="M9:N9"/>
    <mergeCell ref="D10:D11"/>
    <mergeCell ref="E10:E11"/>
    <mergeCell ref="F10:F11"/>
    <mergeCell ref="N10:N11"/>
    <mergeCell ref="K10:K11"/>
    <mergeCell ref="M10:M11"/>
  </mergeCells>
  <conditionalFormatting sqref="O15">
    <cfRule type="cellIs" dxfId="19" priority="5" stopIfTrue="1" operator="equal">
      <formula>0</formula>
    </cfRule>
  </conditionalFormatting>
  <conditionalFormatting sqref="H46 D46 L46">
    <cfRule type="cellIs" dxfId="18" priority="7" stopIfTrue="1" operator="lessThan">
      <formula>0</formula>
    </cfRule>
  </conditionalFormatting>
  <conditionalFormatting sqref="L15">
    <cfRule type="cellIs" dxfId="17" priority="6" stopIfTrue="1" operator="equal">
      <formula>0</formula>
    </cfRule>
  </conditionalFormatting>
  <conditionalFormatting sqref="C45 C41 C28:C34">
    <cfRule type="expression" dxfId="16" priority="8" stopIfTrue="1">
      <formula>#REF!=1</formula>
    </cfRule>
  </conditionalFormatting>
  <conditionalFormatting sqref="A3">
    <cfRule type="cellIs" dxfId="15" priority="9" stopIfTrue="1" operator="greaterThanOrEqual">
      <formula>0</formula>
    </cfRule>
    <cfRule type="cellIs" dxfId="14" priority="10" stopIfTrue="1" operator="lessThan">
      <formula>0</formula>
    </cfRule>
  </conditionalFormatting>
  <conditionalFormatting sqref="C35:C40">
    <cfRule type="expression" dxfId="13" priority="4" stopIfTrue="1">
      <formula>#REF!=1</formula>
    </cfRule>
  </conditionalFormatting>
  <conditionalFormatting sqref="C42:C43">
    <cfRule type="expression" dxfId="12" priority="3" stopIfTrue="1">
      <formula>#REF!=1</formula>
    </cfRule>
  </conditionalFormatting>
  <conditionalFormatting sqref="C46">
    <cfRule type="expression" dxfId="11" priority="1" stopIfTrue="1">
      <formula>#REF!=1</formula>
    </cfRule>
  </conditionalFormatting>
  <conditionalFormatting sqref="C44">
    <cfRule type="expression" dxfId="10" priority="2" stopIfTrue="1">
      <formula>#REF!=1</formula>
    </cfRule>
  </conditionalFormatting>
  <pageMargins left="0.51181102362204722" right="0.31496062992125984" top="0.35433070866141736" bottom="0.15748031496062992" header="0.31496062992125984" footer="0.31496062992125984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V60" sqref="V60"/>
    </sheetView>
  </sheetViews>
  <sheetFormatPr defaultRowHeight="15" x14ac:dyDescent="0.25"/>
  <cols>
    <col min="2" max="2" width="56.5703125" customWidth="1"/>
    <col min="12" max="12" width="11.28515625" customWidth="1"/>
    <col min="13" max="13" width="11" customWidth="1"/>
    <col min="14" max="14" width="16" customWidth="1"/>
    <col min="15" max="15" width="12.285156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494" t="s">
        <v>114</v>
      </c>
      <c r="N1" s="494"/>
      <c r="O1" s="494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494"/>
      <c r="N2" s="494"/>
      <c r="O2" s="494"/>
    </row>
    <row r="3" spans="1:15" ht="18.75" x14ac:dyDescent="0.3">
      <c r="A3" s="3">
        <v>4</v>
      </c>
      <c r="B3" s="4" t="s">
        <v>101</v>
      </c>
      <c r="C3" s="1"/>
      <c r="D3" s="1"/>
      <c r="E3" s="1"/>
      <c r="F3" s="1"/>
      <c r="G3" s="1"/>
      <c r="H3" s="1"/>
      <c r="I3" s="1"/>
      <c r="J3" s="2"/>
      <c r="K3" s="2"/>
      <c r="L3" s="2"/>
      <c r="M3" s="494"/>
      <c r="N3" s="494"/>
      <c r="O3" s="494"/>
    </row>
    <row r="4" spans="1:15" x14ac:dyDescent="0.25">
      <c r="A4" s="5"/>
      <c r="B4" s="6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idden="1" x14ac:dyDescent="0.25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Bot="1" x14ac:dyDescent="0.3">
      <c r="A6" s="1"/>
      <c r="B6" s="8" t="s">
        <v>142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"/>
      <c r="O6" s="9"/>
    </row>
    <row r="7" spans="1:15" ht="15.75" hidden="1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9"/>
      <c r="O7" s="9"/>
    </row>
    <row r="8" spans="1:15" ht="15.75" thickBot="1" x14ac:dyDescent="0.3">
      <c r="A8" s="495" t="s">
        <v>2</v>
      </c>
      <c r="B8" s="10"/>
      <c r="C8" s="238"/>
      <c r="D8" s="239"/>
      <c r="E8" s="239"/>
      <c r="F8" s="253"/>
      <c r="G8" s="254">
        <v>2017</v>
      </c>
      <c r="H8" s="253" t="s">
        <v>115</v>
      </c>
      <c r="I8" s="339">
        <v>2019</v>
      </c>
      <c r="J8" s="255" t="s">
        <v>116</v>
      </c>
      <c r="K8" s="239"/>
      <c r="L8" s="239"/>
      <c r="M8" s="256"/>
      <c r="N8" s="256"/>
      <c r="O8" s="257"/>
    </row>
    <row r="9" spans="1:15" ht="12.75" customHeight="1" thickBot="1" x14ac:dyDescent="0.3">
      <c r="A9" s="496"/>
      <c r="B9" s="11" t="s">
        <v>4</v>
      </c>
      <c r="C9" s="497" t="s">
        <v>5</v>
      </c>
      <c r="D9" s="498" t="s">
        <v>6</v>
      </c>
      <c r="E9" s="499"/>
      <c r="F9" s="499"/>
      <c r="G9" s="500"/>
      <c r="H9" s="498" t="s">
        <v>7</v>
      </c>
      <c r="I9" s="499"/>
      <c r="J9" s="499"/>
      <c r="K9" s="500"/>
      <c r="L9" s="521" t="s">
        <v>8</v>
      </c>
      <c r="M9" s="522" t="s">
        <v>7</v>
      </c>
      <c r="N9" s="503"/>
      <c r="O9" s="237" t="s">
        <v>9</v>
      </c>
    </row>
    <row r="10" spans="1:15" x14ac:dyDescent="0.25">
      <c r="A10" s="496"/>
      <c r="B10" s="12"/>
      <c r="C10" s="497"/>
      <c r="D10" s="504" t="s">
        <v>10</v>
      </c>
      <c r="E10" s="506" t="s">
        <v>11</v>
      </c>
      <c r="F10" s="506" t="s">
        <v>12</v>
      </c>
      <c r="G10" s="511" t="s">
        <v>13</v>
      </c>
      <c r="H10" s="523" t="s">
        <v>14</v>
      </c>
      <c r="I10" s="506" t="s">
        <v>15</v>
      </c>
      <c r="J10" s="506" t="s">
        <v>16</v>
      </c>
      <c r="K10" s="511" t="s">
        <v>17</v>
      </c>
      <c r="L10" s="497"/>
      <c r="M10" s="525" t="s">
        <v>18</v>
      </c>
      <c r="N10" s="508" t="s">
        <v>19</v>
      </c>
      <c r="O10" s="258"/>
    </row>
    <row r="11" spans="1:15" ht="40.5" customHeight="1" thickBot="1" x14ac:dyDescent="0.3">
      <c r="A11" s="496"/>
      <c r="B11" s="12"/>
      <c r="C11" s="497"/>
      <c r="D11" s="505"/>
      <c r="E11" s="507"/>
      <c r="F11" s="507"/>
      <c r="G11" s="512"/>
      <c r="H11" s="524"/>
      <c r="I11" s="507"/>
      <c r="J11" s="507"/>
      <c r="K11" s="512"/>
      <c r="L11" s="497"/>
      <c r="M11" s="526"/>
      <c r="N11" s="509"/>
      <c r="O11" s="259" t="s">
        <v>20</v>
      </c>
    </row>
    <row r="12" spans="1:15" ht="10.5" customHeight="1" thickBot="1" x14ac:dyDescent="0.3">
      <c r="A12" s="13">
        <v>1</v>
      </c>
      <c r="B12" s="14">
        <v>2</v>
      </c>
      <c r="C12" s="13">
        <v>3</v>
      </c>
      <c r="D12" s="16">
        <v>4</v>
      </c>
      <c r="E12" s="17">
        <v>5</v>
      </c>
      <c r="F12" s="18">
        <v>6</v>
      </c>
      <c r="G12" s="19">
        <v>7</v>
      </c>
      <c r="H12" s="17">
        <v>8</v>
      </c>
      <c r="I12" s="17">
        <v>9</v>
      </c>
      <c r="J12" s="18">
        <v>10</v>
      </c>
      <c r="K12" s="19">
        <v>11</v>
      </c>
      <c r="L12" s="13">
        <v>12</v>
      </c>
      <c r="M12" s="17">
        <v>13</v>
      </c>
      <c r="N12" s="19">
        <v>14</v>
      </c>
      <c r="O12" s="13">
        <v>15</v>
      </c>
    </row>
    <row r="13" spans="1:15" ht="15.75" thickBot="1" x14ac:dyDescent="0.3">
      <c r="A13" s="21" t="s">
        <v>21</v>
      </c>
      <c r="B13" s="22" t="s">
        <v>102</v>
      </c>
      <c r="C13" s="31" t="s">
        <v>23</v>
      </c>
      <c r="D13" s="340" t="s">
        <v>23</v>
      </c>
      <c r="E13" s="32">
        <v>408.40000000000003</v>
      </c>
      <c r="F13" s="341">
        <v>403.00000000000006</v>
      </c>
      <c r="G13" s="342">
        <v>377.10000000000008</v>
      </c>
      <c r="H13" s="343" t="s">
        <v>23</v>
      </c>
      <c r="I13" s="25">
        <v>268.61735793440516</v>
      </c>
      <c r="J13" s="25">
        <v>274.71735793440513</v>
      </c>
      <c r="K13" s="25">
        <v>274.71735793440513</v>
      </c>
      <c r="L13" s="31" t="s">
        <v>23</v>
      </c>
      <c r="M13" s="32">
        <v>0</v>
      </c>
      <c r="N13" s="32">
        <v>0.40000000000000008</v>
      </c>
      <c r="O13" s="34" t="s">
        <v>23</v>
      </c>
    </row>
    <row r="14" spans="1:15" ht="13.5" customHeight="1" thickTop="1" x14ac:dyDescent="0.25">
      <c r="A14" s="344" t="s">
        <v>24</v>
      </c>
      <c r="B14" s="37" t="s">
        <v>103</v>
      </c>
      <c r="C14" s="345" t="s">
        <v>23</v>
      </c>
      <c r="D14" s="346" t="s">
        <v>23</v>
      </c>
      <c r="E14" s="93">
        <v>323.5</v>
      </c>
      <c r="F14" s="347">
        <v>323.5</v>
      </c>
      <c r="G14" s="348">
        <v>323.5</v>
      </c>
      <c r="H14" s="349" t="s">
        <v>23</v>
      </c>
      <c r="I14" s="93">
        <v>192.92499999999998</v>
      </c>
      <c r="J14" s="93">
        <v>202.42499999999998</v>
      </c>
      <c r="K14" s="93">
        <v>202.42499999999998</v>
      </c>
      <c r="L14" s="345" t="s">
        <v>23</v>
      </c>
      <c r="M14" s="350">
        <v>0</v>
      </c>
      <c r="N14" s="351">
        <v>0.40000000000000008</v>
      </c>
      <c r="O14" s="345" t="s">
        <v>23</v>
      </c>
    </row>
    <row r="15" spans="1:15" ht="12.75" customHeight="1" x14ac:dyDescent="0.25">
      <c r="A15" s="151" t="s">
        <v>26</v>
      </c>
      <c r="B15" s="49" t="s">
        <v>104</v>
      </c>
      <c r="C15" s="352" t="s">
        <v>23</v>
      </c>
      <c r="D15" s="353" t="s">
        <v>23</v>
      </c>
      <c r="E15" s="350">
        <v>229.29999999999998</v>
      </c>
      <c r="F15" s="347">
        <v>229.29999999999998</v>
      </c>
      <c r="G15" s="351">
        <v>229.29999999999998</v>
      </c>
      <c r="H15" s="354" t="s">
        <v>23</v>
      </c>
      <c r="I15" s="350">
        <v>110.82499999999999</v>
      </c>
      <c r="J15" s="350">
        <v>111.22499999999999</v>
      </c>
      <c r="K15" s="350">
        <v>111.22499999999999</v>
      </c>
      <c r="L15" s="355" t="s">
        <v>23</v>
      </c>
      <c r="M15" s="356" t="s">
        <v>23</v>
      </c>
      <c r="N15" s="357">
        <v>0.40000000000000008</v>
      </c>
      <c r="O15" s="355" t="s">
        <v>23</v>
      </c>
    </row>
    <row r="16" spans="1:15" ht="12.75" customHeight="1" x14ac:dyDescent="0.25">
      <c r="A16" s="151" t="s">
        <v>28</v>
      </c>
      <c r="B16" s="56" t="s">
        <v>112</v>
      </c>
      <c r="C16" s="352" t="s">
        <v>23</v>
      </c>
      <c r="D16" s="353" t="s">
        <v>23</v>
      </c>
      <c r="E16" s="358">
        <v>87.6</v>
      </c>
      <c r="F16" s="358">
        <v>87.6</v>
      </c>
      <c r="G16" s="359">
        <v>87.6</v>
      </c>
      <c r="H16" s="354" t="s">
        <v>23</v>
      </c>
      <c r="I16" s="358">
        <v>74.824999999999989</v>
      </c>
      <c r="J16" s="358">
        <v>75.224999999999994</v>
      </c>
      <c r="K16" s="358">
        <v>75.224999999999994</v>
      </c>
      <c r="L16" s="355" t="s">
        <v>23</v>
      </c>
      <c r="M16" s="356" t="s">
        <v>23</v>
      </c>
      <c r="N16" s="360">
        <v>0.40000000000000008</v>
      </c>
      <c r="O16" s="355" t="s">
        <v>23</v>
      </c>
    </row>
    <row r="17" spans="1:15" ht="12.75" customHeight="1" x14ac:dyDescent="0.25">
      <c r="A17" s="151" t="s">
        <v>30</v>
      </c>
      <c r="B17" s="49" t="s">
        <v>31</v>
      </c>
      <c r="C17" s="352" t="s">
        <v>23</v>
      </c>
      <c r="D17" s="353" t="s">
        <v>23</v>
      </c>
      <c r="E17" s="358">
        <v>141.69999999999999</v>
      </c>
      <c r="F17" s="358">
        <v>141.69999999999999</v>
      </c>
      <c r="G17" s="359">
        <v>141.69999999999999</v>
      </c>
      <c r="H17" s="354" t="s">
        <v>23</v>
      </c>
      <c r="I17" s="358">
        <v>36</v>
      </c>
      <c r="J17" s="358">
        <v>36</v>
      </c>
      <c r="K17" s="358">
        <v>36</v>
      </c>
      <c r="L17" s="355" t="s">
        <v>23</v>
      </c>
      <c r="M17" s="356" t="s">
        <v>23</v>
      </c>
      <c r="N17" s="493">
        <v>0</v>
      </c>
      <c r="O17" s="355" t="s">
        <v>23</v>
      </c>
    </row>
    <row r="18" spans="1:15" ht="12" customHeight="1" x14ac:dyDescent="0.25">
      <c r="A18" s="151" t="s">
        <v>32</v>
      </c>
      <c r="B18" s="49" t="s">
        <v>105</v>
      </c>
      <c r="C18" s="355" t="s">
        <v>23</v>
      </c>
      <c r="D18" s="353" t="s">
        <v>23</v>
      </c>
      <c r="E18" s="350">
        <v>94.2</v>
      </c>
      <c r="F18" s="358">
        <v>94.2</v>
      </c>
      <c r="G18" s="361">
        <v>94.2</v>
      </c>
      <c r="H18" s="354" t="s">
        <v>23</v>
      </c>
      <c r="I18" s="350">
        <v>82.1</v>
      </c>
      <c r="J18" s="358">
        <v>91.199999999999989</v>
      </c>
      <c r="K18" s="350">
        <v>91.199999999999989</v>
      </c>
      <c r="L18" s="355" t="s">
        <v>23</v>
      </c>
      <c r="M18" s="356">
        <v>0</v>
      </c>
      <c r="N18" s="357">
        <v>0</v>
      </c>
      <c r="O18" s="355" t="s">
        <v>23</v>
      </c>
    </row>
    <row r="19" spans="1:15" ht="13.5" customHeight="1" thickBot="1" x14ac:dyDescent="0.3">
      <c r="A19" s="362" t="s">
        <v>34</v>
      </c>
      <c r="B19" s="363" t="s">
        <v>35</v>
      </c>
      <c r="C19" s="364" t="s">
        <v>23</v>
      </c>
      <c r="D19" s="365" t="s">
        <v>23</v>
      </c>
      <c r="E19" s="366">
        <v>0</v>
      </c>
      <c r="F19" s="367">
        <v>0</v>
      </c>
      <c r="G19" s="368">
        <v>0</v>
      </c>
      <c r="H19" s="369" t="s">
        <v>23</v>
      </c>
      <c r="I19" s="366">
        <v>0</v>
      </c>
      <c r="J19" s="370">
        <v>0</v>
      </c>
      <c r="K19" s="371">
        <v>0</v>
      </c>
      <c r="L19" s="372" t="s">
        <v>23</v>
      </c>
      <c r="M19" s="370" t="s">
        <v>23</v>
      </c>
      <c r="N19" s="368" t="s">
        <v>23</v>
      </c>
      <c r="O19" s="372" t="s">
        <v>23</v>
      </c>
    </row>
    <row r="20" spans="1:15" ht="12.75" customHeight="1" thickTop="1" x14ac:dyDescent="0.25">
      <c r="A20" s="373" t="s">
        <v>36</v>
      </c>
      <c r="B20" s="68" t="s">
        <v>37</v>
      </c>
      <c r="C20" s="345">
        <v>3237</v>
      </c>
      <c r="D20" s="346" t="s">
        <v>23</v>
      </c>
      <c r="E20" s="374" t="s">
        <v>23</v>
      </c>
      <c r="F20" s="375" t="s">
        <v>23</v>
      </c>
      <c r="G20" s="376" t="s">
        <v>23</v>
      </c>
      <c r="H20" s="374" t="s">
        <v>23</v>
      </c>
      <c r="I20" s="374" t="s">
        <v>23</v>
      </c>
      <c r="J20" s="375" t="s">
        <v>23</v>
      </c>
      <c r="K20" s="376" t="s">
        <v>23</v>
      </c>
      <c r="L20" s="345" t="s">
        <v>23</v>
      </c>
      <c r="M20" s="377" t="s">
        <v>23</v>
      </c>
      <c r="N20" s="378" t="s">
        <v>23</v>
      </c>
      <c r="O20" s="379" t="s">
        <v>23</v>
      </c>
    </row>
    <row r="21" spans="1:15" ht="11.25" customHeight="1" x14ac:dyDescent="0.25">
      <c r="A21" s="151" t="s">
        <v>38</v>
      </c>
      <c r="B21" s="380" t="s">
        <v>39</v>
      </c>
      <c r="C21" s="355">
        <v>25</v>
      </c>
      <c r="D21" s="353" t="s">
        <v>23</v>
      </c>
      <c r="E21" s="381" t="s">
        <v>23</v>
      </c>
      <c r="F21" s="382" t="s">
        <v>23</v>
      </c>
      <c r="G21" s="383" t="s">
        <v>23</v>
      </c>
      <c r="H21" s="381" t="s">
        <v>23</v>
      </c>
      <c r="I21" s="381" t="s">
        <v>23</v>
      </c>
      <c r="J21" s="382" t="s">
        <v>23</v>
      </c>
      <c r="K21" s="383" t="s">
        <v>23</v>
      </c>
      <c r="L21" s="352" t="s">
        <v>23</v>
      </c>
      <c r="M21" s="384" t="s">
        <v>23</v>
      </c>
      <c r="N21" s="385" t="s">
        <v>23</v>
      </c>
      <c r="O21" s="386" t="s">
        <v>23</v>
      </c>
    </row>
    <row r="22" spans="1:15" ht="12.75" customHeight="1" x14ac:dyDescent="0.25">
      <c r="A22" s="151" t="s">
        <v>40</v>
      </c>
      <c r="B22" s="380" t="s">
        <v>41</v>
      </c>
      <c r="C22" s="355">
        <v>3212</v>
      </c>
      <c r="D22" s="353" t="s">
        <v>23</v>
      </c>
      <c r="E22" s="381" t="s">
        <v>23</v>
      </c>
      <c r="F22" s="382" t="s">
        <v>23</v>
      </c>
      <c r="G22" s="383" t="s">
        <v>23</v>
      </c>
      <c r="H22" s="381" t="s">
        <v>23</v>
      </c>
      <c r="I22" s="381" t="s">
        <v>23</v>
      </c>
      <c r="J22" s="382" t="s">
        <v>23</v>
      </c>
      <c r="K22" s="383" t="s">
        <v>23</v>
      </c>
      <c r="L22" s="352" t="s">
        <v>23</v>
      </c>
      <c r="M22" s="384" t="s">
        <v>23</v>
      </c>
      <c r="N22" s="385" t="s">
        <v>23</v>
      </c>
      <c r="O22" s="386" t="s">
        <v>23</v>
      </c>
    </row>
    <row r="23" spans="1:15" ht="12" customHeight="1" x14ac:dyDescent="0.25">
      <c r="A23" s="387" t="s">
        <v>42</v>
      </c>
      <c r="B23" s="388" t="s">
        <v>43</v>
      </c>
      <c r="C23" s="355">
        <v>3383.4499999999994</v>
      </c>
      <c r="D23" s="353" t="s">
        <v>23</v>
      </c>
      <c r="E23" s="381" t="s">
        <v>23</v>
      </c>
      <c r="F23" s="382" t="s">
        <v>23</v>
      </c>
      <c r="G23" s="383" t="s">
        <v>23</v>
      </c>
      <c r="H23" s="381" t="s">
        <v>23</v>
      </c>
      <c r="I23" s="381" t="s">
        <v>23</v>
      </c>
      <c r="J23" s="382" t="s">
        <v>23</v>
      </c>
      <c r="K23" s="383" t="s">
        <v>23</v>
      </c>
      <c r="L23" s="352" t="s">
        <v>23</v>
      </c>
      <c r="M23" s="384" t="s">
        <v>23</v>
      </c>
      <c r="N23" s="385" t="s">
        <v>23</v>
      </c>
      <c r="O23" s="386" t="s">
        <v>23</v>
      </c>
    </row>
    <row r="24" spans="1:15" ht="11.25" customHeight="1" thickBot="1" x14ac:dyDescent="0.3">
      <c r="A24" s="362" t="s">
        <v>44</v>
      </c>
      <c r="B24" s="84" t="s">
        <v>45</v>
      </c>
      <c r="C24" s="372">
        <v>392</v>
      </c>
      <c r="D24" s="365" t="s">
        <v>23</v>
      </c>
      <c r="E24" s="389" t="s">
        <v>23</v>
      </c>
      <c r="F24" s="390" t="s">
        <v>23</v>
      </c>
      <c r="G24" s="391" t="s">
        <v>23</v>
      </c>
      <c r="H24" s="389" t="s">
        <v>23</v>
      </c>
      <c r="I24" s="370" t="s">
        <v>23</v>
      </c>
      <c r="J24" s="390" t="s">
        <v>23</v>
      </c>
      <c r="K24" s="391" t="s">
        <v>23</v>
      </c>
      <c r="L24" s="364" t="s">
        <v>23</v>
      </c>
      <c r="M24" s="392" t="s">
        <v>23</v>
      </c>
      <c r="N24" s="393" t="s">
        <v>23</v>
      </c>
      <c r="O24" s="394" t="s">
        <v>23</v>
      </c>
    </row>
    <row r="25" spans="1:15" ht="15.75" thickTop="1" x14ac:dyDescent="0.25">
      <c r="A25" s="373" t="s">
        <v>46</v>
      </c>
      <c r="B25" s="395" t="s">
        <v>106</v>
      </c>
      <c r="C25" s="345" t="s">
        <v>23</v>
      </c>
      <c r="D25" s="346" t="s">
        <v>23</v>
      </c>
      <c r="E25" s="93">
        <v>84.900000000000034</v>
      </c>
      <c r="F25" s="375" t="s">
        <v>23</v>
      </c>
      <c r="G25" s="351" t="s">
        <v>23</v>
      </c>
      <c r="H25" s="374" t="s">
        <v>23</v>
      </c>
      <c r="I25" s="93">
        <v>75.69235793440518</v>
      </c>
      <c r="J25" s="396" t="s">
        <v>23</v>
      </c>
      <c r="K25" s="376" t="s">
        <v>23</v>
      </c>
      <c r="L25" s="345" t="s">
        <v>23</v>
      </c>
      <c r="M25" s="93">
        <v>0</v>
      </c>
      <c r="N25" s="378" t="s">
        <v>23</v>
      </c>
      <c r="O25" s="379" t="s">
        <v>23</v>
      </c>
    </row>
    <row r="26" spans="1:15" x14ac:dyDescent="0.25">
      <c r="A26" s="397" t="s">
        <v>48</v>
      </c>
      <c r="B26" s="398" t="s">
        <v>49</v>
      </c>
      <c r="C26" s="399" t="s">
        <v>23</v>
      </c>
      <c r="D26" s="400" t="s">
        <v>23</v>
      </c>
      <c r="E26" s="99">
        <v>0.20788442703232132</v>
      </c>
      <c r="F26" s="401" t="s">
        <v>23</v>
      </c>
      <c r="G26" s="402" t="s">
        <v>23</v>
      </c>
      <c r="H26" s="403" t="s">
        <v>23</v>
      </c>
      <c r="I26" s="99">
        <v>0.28178505855488617</v>
      </c>
      <c r="J26" s="401" t="s">
        <v>23</v>
      </c>
      <c r="K26" s="402" t="s">
        <v>23</v>
      </c>
      <c r="L26" s="355" t="s">
        <v>23</v>
      </c>
      <c r="M26" s="404">
        <v>0</v>
      </c>
      <c r="N26" s="385" t="s">
        <v>23</v>
      </c>
      <c r="O26" s="386" t="s">
        <v>23</v>
      </c>
    </row>
    <row r="27" spans="1:15" ht="15.75" thickBot="1" x14ac:dyDescent="0.3">
      <c r="A27" s="362" t="s">
        <v>50</v>
      </c>
      <c r="B27" s="363" t="s">
        <v>51</v>
      </c>
      <c r="C27" s="405" t="s">
        <v>23</v>
      </c>
      <c r="D27" s="406" t="s">
        <v>23</v>
      </c>
      <c r="E27" s="106">
        <v>6.9400000000000003E-2</v>
      </c>
      <c r="F27" s="407" t="s">
        <v>23</v>
      </c>
      <c r="G27" s="408" t="s">
        <v>23</v>
      </c>
      <c r="H27" s="110" t="s">
        <v>23</v>
      </c>
      <c r="I27" s="106">
        <v>6.9400000000000003E-2</v>
      </c>
      <c r="J27" s="407" t="s">
        <v>23</v>
      </c>
      <c r="K27" s="409" t="s">
        <v>23</v>
      </c>
      <c r="L27" s="372" t="s">
        <v>23</v>
      </c>
      <c r="M27" s="392" t="s">
        <v>23</v>
      </c>
      <c r="N27" s="393" t="s">
        <v>23</v>
      </c>
      <c r="O27" s="394" t="s">
        <v>23</v>
      </c>
    </row>
    <row r="28" spans="1:15" ht="15.75" thickTop="1" x14ac:dyDescent="0.25">
      <c r="A28" s="344" t="s">
        <v>52</v>
      </c>
      <c r="B28" s="410" t="s">
        <v>53</v>
      </c>
      <c r="C28" s="187">
        <v>89.38288785811234</v>
      </c>
      <c r="D28" s="182">
        <v>281.98516994011896</v>
      </c>
      <c r="E28" s="183">
        <v>142.55754408297722</v>
      </c>
      <c r="F28" s="184">
        <v>62.363581885501347</v>
      </c>
      <c r="G28" s="185">
        <v>139.42762585714175</v>
      </c>
      <c r="H28" s="183">
        <v>321.32247802801788</v>
      </c>
      <c r="I28" s="183">
        <v>98.160131491033198</v>
      </c>
      <c r="J28" s="186">
        <v>183.02193862987403</v>
      </c>
      <c r="K28" s="186">
        <v>40.140407907110657</v>
      </c>
      <c r="L28" s="187">
        <v>692.69053582624929</v>
      </c>
      <c r="M28" s="183">
        <v>0</v>
      </c>
      <c r="N28" s="185">
        <v>1.7098198291716145</v>
      </c>
      <c r="O28" s="187">
        <v>694.40035565542075</v>
      </c>
    </row>
    <row r="29" spans="1:15" x14ac:dyDescent="0.25">
      <c r="A29" s="411" t="s">
        <v>54</v>
      </c>
      <c r="B29" s="412" t="s">
        <v>55</v>
      </c>
      <c r="C29" s="153">
        <v>89.046835788639186</v>
      </c>
      <c r="D29" s="134">
        <v>254.29770756066216</v>
      </c>
      <c r="E29" s="188">
        <v>129.08008436093377</v>
      </c>
      <c r="F29" s="413">
        <v>51.150382813115776</v>
      </c>
      <c r="G29" s="189">
        <v>125.21762319972839</v>
      </c>
      <c r="H29" s="188">
        <v>260.70643012941366</v>
      </c>
      <c r="I29" s="188">
        <v>63.586771059545043</v>
      </c>
      <c r="J29" s="414">
        <v>159.89217559061419</v>
      </c>
      <c r="K29" s="414">
        <v>37.227483479254438</v>
      </c>
      <c r="L29" s="153">
        <v>604.05097347871515</v>
      </c>
      <c r="M29" s="188">
        <v>0</v>
      </c>
      <c r="N29" s="415">
        <v>1.4257905645511515</v>
      </c>
      <c r="O29" s="153">
        <v>605.47676404326614</v>
      </c>
    </row>
    <row r="30" spans="1:15" ht="13.5" customHeight="1" x14ac:dyDescent="0.25">
      <c r="A30" s="151" t="s">
        <v>56</v>
      </c>
      <c r="B30" s="132" t="s">
        <v>57</v>
      </c>
      <c r="C30" s="282">
        <v>13.24064733333312</v>
      </c>
      <c r="D30" s="134">
        <v>28.500071565834588</v>
      </c>
      <c r="E30" s="135">
        <v>15.392721070257247</v>
      </c>
      <c r="F30" s="416">
        <v>9.1441575714285719</v>
      </c>
      <c r="G30" s="417">
        <v>13.107350495577341</v>
      </c>
      <c r="H30" s="188">
        <v>123.95648626397427</v>
      </c>
      <c r="I30" s="135">
        <v>40.263415681855399</v>
      </c>
      <c r="J30" s="135">
        <v>66.445648153547452</v>
      </c>
      <c r="K30" s="135">
        <v>17.247422428571426</v>
      </c>
      <c r="L30" s="153">
        <v>165.69720516314197</v>
      </c>
      <c r="M30" s="135">
        <v>0</v>
      </c>
      <c r="N30" s="135">
        <v>0.70232850000000013</v>
      </c>
      <c r="O30" s="153">
        <v>166.39953366314197</v>
      </c>
    </row>
    <row r="31" spans="1:15" ht="12" customHeight="1" x14ac:dyDescent="0.25">
      <c r="A31" s="151" t="s">
        <v>58</v>
      </c>
      <c r="B31" s="132" t="s">
        <v>59</v>
      </c>
      <c r="C31" s="282">
        <v>0.39465</v>
      </c>
      <c r="D31" s="134">
        <v>20.115605164062501</v>
      </c>
      <c r="E31" s="135">
        <v>13.870520000000001</v>
      </c>
      <c r="F31" s="416">
        <v>5.6241200000000013</v>
      </c>
      <c r="G31" s="417">
        <v>6.2450851640624991</v>
      </c>
      <c r="H31" s="188">
        <v>8.0969854166666675</v>
      </c>
      <c r="I31" s="135">
        <v>2.7488700000000001</v>
      </c>
      <c r="J31" s="135">
        <v>4.7459066666666674</v>
      </c>
      <c r="K31" s="135">
        <v>0.60220875000000007</v>
      </c>
      <c r="L31" s="153">
        <v>28.607240580729169</v>
      </c>
      <c r="M31" s="135">
        <v>0</v>
      </c>
      <c r="N31" s="135">
        <v>0</v>
      </c>
      <c r="O31" s="153">
        <v>28.607240580729169</v>
      </c>
    </row>
    <row r="32" spans="1:15" ht="12.75" customHeight="1" x14ac:dyDescent="0.25">
      <c r="A32" s="151" t="s">
        <v>60</v>
      </c>
      <c r="B32" s="132" t="s">
        <v>61</v>
      </c>
      <c r="C32" s="282">
        <v>10.795669999999999</v>
      </c>
      <c r="D32" s="134">
        <v>14.648120189144738</v>
      </c>
      <c r="E32" s="135">
        <v>6.838658157894737</v>
      </c>
      <c r="F32" s="416">
        <v>0.95047815789473689</v>
      </c>
      <c r="G32" s="417">
        <v>7.8094620312499998</v>
      </c>
      <c r="H32" s="188">
        <v>13.834444166666669</v>
      </c>
      <c r="I32" s="135">
        <v>1.6562133333333335</v>
      </c>
      <c r="J32" s="135">
        <v>8.3224033333333356</v>
      </c>
      <c r="K32" s="135">
        <v>3.8558275000000002</v>
      </c>
      <c r="L32" s="153">
        <v>39.278234355811406</v>
      </c>
      <c r="M32" s="135">
        <v>0</v>
      </c>
      <c r="N32" s="135">
        <v>7.8899999999999998E-2</v>
      </c>
      <c r="O32" s="153">
        <v>39.357134355811404</v>
      </c>
    </row>
    <row r="33" spans="1:15" ht="12.75" customHeight="1" x14ac:dyDescent="0.25">
      <c r="A33" s="151" t="s">
        <v>62</v>
      </c>
      <c r="B33" s="132" t="s">
        <v>63</v>
      </c>
      <c r="C33" s="282" t="s">
        <v>23</v>
      </c>
      <c r="D33" s="134">
        <v>0</v>
      </c>
      <c r="E33" s="135">
        <v>0</v>
      </c>
      <c r="F33" s="416">
        <v>0</v>
      </c>
      <c r="G33" s="137" t="s">
        <v>23</v>
      </c>
      <c r="H33" s="188">
        <v>0.92763548217627134</v>
      </c>
      <c r="I33" s="135" t="s">
        <v>23</v>
      </c>
      <c r="J33" s="135">
        <v>8.4250000000000005E-2</v>
      </c>
      <c r="K33" s="135">
        <v>0.84338548217627129</v>
      </c>
      <c r="L33" s="153">
        <v>0.92763548217627134</v>
      </c>
      <c r="M33" s="135">
        <v>0</v>
      </c>
      <c r="N33" s="137" t="s">
        <v>23</v>
      </c>
      <c r="O33" s="153">
        <v>0.92763548217627134</v>
      </c>
    </row>
    <row r="34" spans="1:15" ht="12" customHeight="1" x14ac:dyDescent="0.25">
      <c r="A34" s="151" t="s">
        <v>64</v>
      </c>
      <c r="B34" s="132" t="s">
        <v>65</v>
      </c>
      <c r="C34" s="282" t="s">
        <v>23</v>
      </c>
      <c r="D34" s="134" t="s">
        <v>23</v>
      </c>
      <c r="E34" s="135" t="s">
        <v>23</v>
      </c>
      <c r="F34" s="156" t="s">
        <v>23</v>
      </c>
      <c r="G34" s="137" t="s">
        <v>23</v>
      </c>
      <c r="H34" s="188">
        <v>0</v>
      </c>
      <c r="I34" s="135" t="s">
        <v>23</v>
      </c>
      <c r="J34" s="152" t="s">
        <v>23</v>
      </c>
      <c r="K34" s="135">
        <v>0</v>
      </c>
      <c r="L34" s="153">
        <v>0</v>
      </c>
      <c r="M34" s="135" t="s">
        <v>23</v>
      </c>
      <c r="N34" s="137" t="s">
        <v>23</v>
      </c>
      <c r="O34" s="153">
        <v>0</v>
      </c>
    </row>
    <row r="35" spans="1:15" ht="12" customHeight="1" x14ac:dyDescent="0.25">
      <c r="A35" s="151" t="s">
        <v>66</v>
      </c>
      <c r="B35" s="132" t="s">
        <v>67</v>
      </c>
      <c r="C35" s="282">
        <v>0.30789</v>
      </c>
      <c r="D35" s="134">
        <v>31.19655592707835</v>
      </c>
      <c r="E35" s="135">
        <v>27.430046323907629</v>
      </c>
      <c r="F35" s="416">
        <v>5.5711513305856322</v>
      </c>
      <c r="G35" s="417">
        <v>3.7665096031707201</v>
      </c>
      <c r="H35" s="188">
        <v>28.624809488474384</v>
      </c>
      <c r="I35" s="135">
        <v>8.2881073560749154</v>
      </c>
      <c r="J35" s="135">
        <v>18.857828400932561</v>
      </c>
      <c r="K35" s="135">
        <v>1.4788737314669038</v>
      </c>
      <c r="L35" s="153">
        <v>60.129255415552734</v>
      </c>
      <c r="M35" s="135">
        <v>0</v>
      </c>
      <c r="N35" s="137" t="s">
        <v>23</v>
      </c>
      <c r="O35" s="153">
        <v>60.129255415552734</v>
      </c>
    </row>
    <row r="36" spans="1:15" ht="12" customHeight="1" x14ac:dyDescent="0.25">
      <c r="A36" s="151" t="s">
        <v>68</v>
      </c>
      <c r="B36" s="132" t="s">
        <v>69</v>
      </c>
      <c r="C36" s="282">
        <v>0.97455000000000014</v>
      </c>
      <c r="D36" s="134">
        <v>0.18741000000000016</v>
      </c>
      <c r="E36" s="135">
        <v>0.12692000000000001</v>
      </c>
      <c r="F36" s="416">
        <v>0.12054000000000002</v>
      </c>
      <c r="G36" s="417">
        <v>6.0490000000000155E-2</v>
      </c>
      <c r="H36" s="188">
        <v>2.0797999396162279</v>
      </c>
      <c r="I36" s="135">
        <v>6.7876943121948858E-3</v>
      </c>
      <c r="J36" s="135">
        <v>0.89867203630023162</v>
      </c>
      <c r="K36" s="135">
        <v>1.1743402090038015</v>
      </c>
      <c r="L36" s="153">
        <v>3.2417599396162284</v>
      </c>
      <c r="M36" s="135">
        <v>0</v>
      </c>
      <c r="N36" s="135">
        <v>0.26851999999999998</v>
      </c>
      <c r="O36" s="153">
        <v>3.5102799396162285</v>
      </c>
    </row>
    <row r="37" spans="1:15" ht="12" customHeight="1" x14ac:dyDescent="0.25">
      <c r="A37" s="151" t="s">
        <v>70</v>
      </c>
      <c r="B37" s="132" t="s">
        <v>71</v>
      </c>
      <c r="C37" s="282">
        <v>0</v>
      </c>
      <c r="D37" s="134">
        <v>1.7281199999999999</v>
      </c>
      <c r="E37" s="135">
        <v>1.3194599999999999</v>
      </c>
      <c r="F37" s="416">
        <v>1.3194599999999999</v>
      </c>
      <c r="G37" s="417">
        <v>0.40866000000000002</v>
      </c>
      <c r="H37" s="188">
        <v>1.7981900000000002</v>
      </c>
      <c r="I37" s="135">
        <v>0.45161000000000001</v>
      </c>
      <c r="J37" s="135">
        <v>1.3465800000000001</v>
      </c>
      <c r="K37" s="135">
        <v>0</v>
      </c>
      <c r="L37" s="153">
        <v>3.5263100000000001</v>
      </c>
      <c r="M37" s="135">
        <v>0</v>
      </c>
      <c r="N37" s="135">
        <v>0</v>
      </c>
      <c r="O37" s="153">
        <v>3.5263100000000001</v>
      </c>
    </row>
    <row r="38" spans="1:15" ht="12" customHeight="1" x14ac:dyDescent="0.25">
      <c r="A38" s="151" t="s">
        <v>72</v>
      </c>
      <c r="B38" s="132" t="s">
        <v>73</v>
      </c>
      <c r="C38" s="282">
        <v>46.996642120000011</v>
      </c>
      <c r="D38" s="134">
        <v>105.96353313</v>
      </c>
      <c r="E38" s="135">
        <v>35.216119749999997</v>
      </c>
      <c r="F38" s="416">
        <v>21.554391459999994</v>
      </c>
      <c r="G38" s="417">
        <v>70.747413379999998</v>
      </c>
      <c r="H38" s="188">
        <v>59.660345129999953</v>
      </c>
      <c r="I38" s="135">
        <v>7.4694643299999965</v>
      </c>
      <c r="J38" s="135">
        <v>43.017626679999957</v>
      </c>
      <c r="K38" s="135">
        <v>9.1732541199999993</v>
      </c>
      <c r="L38" s="153">
        <v>212.62052037999996</v>
      </c>
      <c r="M38" s="135">
        <v>0</v>
      </c>
      <c r="N38" s="135">
        <v>0.28161742724935318</v>
      </c>
      <c r="O38" s="153">
        <v>212.90213780724932</v>
      </c>
    </row>
    <row r="39" spans="1:15" ht="12.75" customHeight="1" x14ac:dyDescent="0.25">
      <c r="A39" s="151" t="s">
        <v>74</v>
      </c>
      <c r="B39" s="132" t="s">
        <v>75</v>
      </c>
      <c r="C39" s="282">
        <v>14.523222480000001</v>
      </c>
      <c r="D39" s="134">
        <v>32.796139699999998</v>
      </c>
      <c r="E39" s="135">
        <v>10.87865927</v>
      </c>
      <c r="F39" s="416">
        <v>6.6462717600000003</v>
      </c>
      <c r="G39" s="417">
        <v>21.917480430000001</v>
      </c>
      <c r="H39" s="188">
        <v>18.480343073023935</v>
      </c>
      <c r="I39" s="135">
        <v>2.3116914487695817</v>
      </c>
      <c r="J39" s="135">
        <v>13.326789664254354</v>
      </c>
      <c r="K39" s="135">
        <v>2.8418619599999992</v>
      </c>
      <c r="L39" s="153">
        <v>65.79970525302393</v>
      </c>
      <c r="M39" s="135">
        <v>0</v>
      </c>
      <c r="N39" s="135">
        <v>8.7301402447299489E-2</v>
      </c>
      <c r="O39" s="153">
        <v>65.887006655471225</v>
      </c>
    </row>
    <row r="40" spans="1:15" ht="12.75" customHeight="1" x14ac:dyDescent="0.25">
      <c r="A40" s="151" t="s">
        <v>76</v>
      </c>
      <c r="B40" s="132" t="s">
        <v>77</v>
      </c>
      <c r="C40" s="282">
        <v>3.9953855306041612E-2</v>
      </c>
      <c r="D40" s="134">
        <v>0.11904999481264908</v>
      </c>
      <c r="E40" s="135">
        <v>3.9677899144813254E-2</v>
      </c>
      <c r="F40" s="416">
        <v>2.4272533206850643E-2</v>
      </c>
      <c r="G40" s="417">
        <v>7.9372095667835832E-2</v>
      </c>
      <c r="H40" s="188">
        <v>6.7013947324917278E-2</v>
      </c>
      <c r="I40" s="135">
        <v>8.4354144768571792E-3</v>
      </c>
      <c r="J40" s="135">
        <v>4.8269234812020743E-2</v>
      </c>
      <c r="K40" s="135">
        <v>1.0309298036039352E-2</v>
      </c>
      <c r="L40" s="153">
        <v>0.22601779744360798</v>
      </c>
      <c r="M40" s="135">
        <v>0</v>
      </c>
      <c r="N40" s="135">
        <v>5.6323485449870641E-4</v>
      </c>
      <c r="O40" s="153">
        <v>0.22658103229810669</v>
      </c>
    </row>
    <row r="41" spans="1:15" ht="12" customHeight="1" x14ac:dyDescent="0.25">
      <c r="A41" s="151" t="s">
        <v>78</v>
      </c>
      <c r="B41" s="132" t="s">
        <v>79</v>
      </c>
      <c r="C41" s="282" t="s">
        <v>23</v>
      </c>
      <c r="D41" s="134">
        <v>18.488481889729325</v>
      </c>
      <c r="E41" s="135">
        <v>17.653641889729325</v>
      </c>
      <c r="F41" s="416">
        <v>0</v>
      </c>
      <c r="G41" s="417">
        <v>0.83484000000000014</v>
      </c>
      <c r="H41" s="188">
        <v>2.2076072214903708</v>
      </c>
      <c r="I41" s="135">
        <v>0.38217580072276097</v>
      </c>
      <c r="J41" s="135">
        <v>1.8254314207676099</v>
      </c>
      <c r="K41" s="135">
        <v>0</v>
      </c>
      <c r="L41" s="153">
        <v>20.696089111219695</v>
      </c>
      <c r="M41" s="135">
        <v>0</v>
      </c>
      <c r="N41" s="135">
        <v>6.5599999999999999E-3</v>
      </c>
      <c r="O41" s="153">
        <v>20.702649111219696</v>
      </c>
    </row>
    <row r="42" spans="1:15" ht="12.75" customHeight="1" x14ac:dyDescent="0.25">
      <c r="A42" s="151" t="s">
        <v>80</v>
      </c>
      <c r="B42" s="132" t="s">
        <v>81</v>
      </c>
      <c r="C42" s="282">
        <v>1.7736100000000004</v>
      </c>
      <c r="D42" s="134">
        <v>0.55462</v>
      </c>
      <c r="E42" s="135">
        <v>0.31365999999999999</v>
      </c>
      <c r="F42" s="416">
        <v>0.19553999999999996</v>
      </c>
      <c r="G42" s="417">
        <v>0.24095999999999998</v>
      </c>
      <c r="H42" s="188">
        <v>0.97277000000000002</v>
      </c>
      <c r="I42" s="135">
        <v>0</v>
      </c>
      <c r="J42" s="135">
        <v>0.97277000000000002</v>
      </c>
      <c r="K42" s="135">
        <v>0</v>
      </c>
      <c r="L42" s="153">
        <v>3.3010000000000006</v>
      </c>
      <c r="M42" s="135">
        <v>0</v>
      </c>
      <c r="N42" s="135">
        <v>0</v>
      </c>
      <c r="O42" s="153">
        <v>3.3010000000000006</v>
      </c>
    </row>
    <row r="43" spans="1:15" ht="12" customHeight="1" thickBot="1" x14ac:dyDescent="0.3">
      <c r="A43" s="158" t="s">
        <v>82</v>
      </c>
      <c r="B43" s="159" t="s">
        <v>83</v>
      </c>
      <c r="C43" s="166">
        <v>0.3360520694731563</v>
      </c>
      <c r="D43" s="161">
        <v>27.687462379456804</v>
      </c>
      <c r="E43" s="165">
        <v>13.477459722043447</v>
      </c>
      <c r="F43" s="418">
        <v>11.213199072385571</v>
      </c>
      <c r="G43" s="419">
        <v>14.210002657413357</v>
      </c>
      <c r="H43" s="162">
        <v>60.616047898604215</v>
      </c>
      <c r="I43" s="165">
        <v>34.573360431488155</v>
      </c>
      <c r="J43" s="165">
        <v>23.129763039259846</v>
      </c>
      <c r="K43" s="165">
        <v>2.9129244278562201</v>
      </c>
      <c r="L43" s="166">
        <v>88.639562347534167</v>
      </c>
      <c r="M43" s="188">
        <v>0</v>
      </c>
      <c r="N43" s="188">
        <v>0.28402926462046285</v>
      </c>
      <c r="O43" s="166">
        <v>88.923591612154624</v>
      </c>
    </row>
    <row r="44" spans="1:15" ht="12.75" customHeight="1" thickTop="1" thickBot="1" x14ac:dyDescent="0.3">
      <c r="A44" s="168" t="s">
        <v>84</v>
      </c>
      <c r="B44" s="169" t="s">
        <v>85</v>
      </c>
      <c r="C44" s="176">
        <v>11.868172853545891</v>
      </c>
      <c r="D44" s="171">
        <v>38.74749802332137</v>
      </c>
      <c r="E44" s="175">
        <v>20.235284119467678</v>
      </c>
      <c r="F44" s="420">
        <v>8.9142689406703806</v>
      </c>
      <c r="G44" s="421">
        <v>18.512213903853691</v>
      </c>
      <c r="H44" s="172">
        <v>43.282031204814075</v>
      </c>
      <c r="I44" s="175">
        <v>13.46047346544046</v>
      </c>
      <c r="J44" s="175">
        <v>24.499914541396649</v>
      </c>
      <c r="K44" s="175">
        <v>5.3216431979769654</v>
      </c>
      <c r="L44" s="176">
        <v>93.897702081681331</v>
      </c>
      <c r="M44" s="171">
        <v>0</v>
      </c>
      <c r="N44" s="421">
        <v>0.22702821275188079</v>
      </c>
      <c r="O44" s="176">
        <v>94.124730294433206</v>
      </c>
    </row>
    <row r="45" spans="1:15" ht="13.5" customHeight="1" thickTop="1" x14ac:dyDescent="0.25">
      <c r="A45" s="179" t="s">
        <v>86</v>
      </c>
      <c r="B45" s="180" t="s">
        <v>87</v>
      </c>
      <c r="C45" s="187">
        <v>101.25106071165823</v>
      </c>
      <c r="D45" s="182">
        <v>320.73266796344035</v>
      </c>
      <c r="E45" s="186">
        <v>162.79282820244489</v>
      </c>
      <c r="F45" s="184">
        <v>71.277850826171729</v>
      </c>
      <c r="G45" s="185">
        <v>157.93983976099543</v>
      </c>
      <c r="H45" s="183">
        <v>364.6045092328319</v>
      </c>
      <c r="I45" s="183">
        <v>111.62060495647366</v>
      </c>
      <c r="J45" s="186">
        <v>207.52185317127066</v>
      </c>
      <c r="K45" s="185">
        <v>45.462051105087625</v>
      </c>
      <c r="L45" s="187">
        <v>786.58823790793053</v>
      </c>
      <c r="M45" s="183">
        <v>0</v>
      </c>
      <c r="N45" s="185">
        <v>1.9368480419234952</v>
      </c>
      <c r="O45" s="190">
        <v>788.52508594985397</v>
      </c>
    </row>
    <row r="46" spans="1:15" ht="12" customHeight="1" thickBot="1" x14ac:dyDescent="0.3">
      <c r="A46" s="422" t="s">
        <v>88</v>
      </c>
      <c r="B46" s="423" t="s">
        <v>89</v>
      </c>
      <c r="C46" s="153">
        <v>0.75405338487294105</v>
      </c>
      <c r="D46" s="424">
        <v>26.570079923995301</v>
      </c>
      <c r="E46" s="425">
        <v>12.015840004110592</v>
      </c>
      <c r="F46" s="426">
        <v>8.8875994171529413</v>
      </c>
      <c r="G46" s="427">
        <v>14.554239919884708</v>
      </c>
      <c r="H46" s="428">
        <v>48.613934564377601</v>
      </c>
      <c r="I46" s="188">
        <v>14.882747327529822</v>
      </c>
      <c r="J46" s="188">
        <v>27.669580422836095</v>
      </c>
      <c r="K46" s="188">
        <v>6.061606814011685</v>
      </c>
      <c r="L46" s="429">
        <v>75.938067873245842</v>
      </c>
      <c r="M46" s="188">
        <v>0</v>
      </c>
      <c r="N46" s="188">
        <v>0.25824640558979928</v>
      </c>
      <c r="O46" s="430">
        <v>76.196314278835644</v>
      </c>
    </row>
    <row r="47" spans="1:15" ht="12" customHeight="1" x14ac:dyDescent="0.25">
      <c r="A47" s="431" t="s">
        <v>90</v>
      </c>
      <c r="B47" s="432" t="s">
        <v>117</v>
      </c>
      <c r="C47" s="433">
        <v>102.00511409653117</v>
      </c>
      <c r="D47" s="434">
        <v>347.30274788743566</v>
      </c>
      <c r="E47" s="435">
        <v>174.8086682065555</v>
      </c>
      <c r="F47" s="436">
        <v>80.165450243324671</v>
      </c>
      <c r="G47" s="437">
        <v>172.49407968088013</v>
      </c>
      <c r="H47" s="435">
        <v>413.21844379720949</v>
      </c>
      <c r="I47" s="435">
        <v>126.50335228400348</v>
      </c>
      <c r="J47" s="438">
        <v>235.19143359410677</v>
      </c>
      <c r="K47" s="437">
        <v>51.523657919099307</v>
      </c>
      <c r="L47" s="433">
        <v>862.52630578117635</v>
      </c>
      <c r="M47" s="435">
        <v>0</v>
      </c>
      <c r="N47" s="437">
        <v>2.1950944475132945</v>
      </c>
      <c r="O47" s="433">
        <v>864.72140022868962</v>
      </c>
    </row>
    <row r="48" spans="1:15" ht="22.5" customHeight="1" x14ac:dyDescent="0.25">
      <c r="A48" s="439" t="s">
        <v>92</v>
      </c>
      <c r="B48" s="202" t="s">
        <v>93</v>
      </c>
      <c r="C48" s="440">
        <v>0</v>
      </c>
      <c r="D48" s="441">
        <v>0</v>
      </c>
      <c r="E48" s="442">
        <v>0</v>
      </c>
      <c r="F48" s="442">
        <v>0</v>
      </c>
      <c r="G48" s="443">
        <v>0</v>
      </c>
      <c r="H48" s="442">
        <v>0</v>
      </c>
      <c r="I48" s="442">
        <v>0</v>
      </c>
      <c r="J48" s="442">
        <v>0</v>
      </c>
      <c r="K48" s="442">
        <v>0</v>
      </c>
      <c r="L48" s="440">
        <v>0</v>
      </c>
      <c r="M48" s="442">
        <v>0</v>
      </c>
      <c r="N48" s="442">
        <v>0</v>
      </c>
      <c r="O48" s="440">
        <v>0</v>
      </c>
    </row>
    <row r="49" spans="1:15" ht="15.75" thickBot="1" x14ac:dyDescent="0.3">
      <c r="A49" s="444" t="s">
        <v>94</v>
      </c>
      <c r="B49" s="445" t="s">
        <v>108</v>
      </c>
      <c r="C49" s="446">
        <v>0.41385357715936305</v>
      </c>
      <c r="D49" s="447">
        <v>1.0735788188174209</v>
      </c>
      <c r="E49" s="448">
        <v>0.54036682598626118</v>
      </c>
      <c r="F49" s="448">
        <v>0.24780664681089543</v>
      </c>
      <c r="G49" s="449">
        <v>0.53321199283115961</v>
      </c>
      <c r="H49" s="450">
        <v>2.0721141827564367</v>
      </c>
      <c r="I49" s="450">
        <v>0.65571259444863805</v>
      </c>
      <c r="J49" s="450">
        <v>1.1618695002796433</v>
      </c>
      <c r="K49" s="450">
        <v>0.25453208802815519</v>
      </c>
      <c r="L49" s="446">
        <v>3.5595465787332206</v>
      </c>
      <c r="M49" s="448">
        <v>0</v>
      </c>
      <c r="N49" s="448">
        <v>5.4877361187832356</v>
      </c>
      <c r="O49" s="451" t="s">
        <v>23</v>
      </c>
    </row>
    <row r="50" spans="1:15" ht="13.5" customHeight="1" x14ac:dyDescent="0.25">
      <c r="A50" s="452" t="s">
        <v>118</v>
      </c>
      <c r="B50" s="453" t="s">
        <v>119</v>
      </c>
      <c r="C50" s="454">
        <v>1.51</v>
      </c>
      <c r="D50" s="455">
        <v>1.1100000000000001</v>
      </c>
      <c r="E50" s="456">
        <v>0.55000000000000004</v>
      </c>
      <c r="F50" s="457" t="s">
        <v>23</v>
      </c>
      <c r="G50" s="458">
        <v>0.56000000000000005</v>
      </c>
      <c r="H50" s="455">
        <v>2.1799999999999997</v>
      </c>
      <c r="I50" s="456">
        <v>0.69</v>
      </c>
      <c r="J50" s="456">
        <v>1.22</v>
      </c>
      <c r="K50" s="458">
        <v>0.27</v>
      </c>
      <c r="L50" s="454">
        <v>3.29</v>
      </c>
      <c r="M50" s="459" t="s">
        <v>23</v>
      </c>
      <c r="N50" s="460" t="s">
        <v>23</v>
      </c>
      <c r="O50" s="452" t="s">
        <v>23</v>
      </c>
    </row>
    <row r="51" spans="1:15" ht="13.5" customHeight="1" x14ac:dyDescent="0.25">
      <c r="A51" s="461" t="s">
        <v>120</v>
      </c>
      <c r="B51" s="462" t="s">
        <v>121</v>
      </c>
      <c r="C51" s="463">
        <v>0.69757800870636488</v>
      </c>
      <c r="D51" s="464">
        <v>1.1100000000000001</v>
      </c>
      <c r="E51" s="465">
        <v>0.55000000000000004</v>
      </c>
      <c r="F51" s="466" t="s">
        <v>23</v>
      </c>
      <c r="G51" s="467">
        <v>0.56000000000000005</v>
      </c>
      <c r="H51" s="464">
        <v>2.1799999999999997</v>
      </c>
      <c r="I51" s="465">
        <v>0.69</v>
      </c>
      <c r="J51" s="465">
        <v>1.22</v>
      </c>
      <c r="K51" s="467">
        <v>0.27</v>
      </c>
      <c r="L51" s="468">
        <v>3.29</v>
      </c>
      <c r="M51" s="469" t="s">
        <v>23</v>
      </c>
      <c r="N51" s="470" t="s">
        <v>23</v>
      </c>
      <c r="O51" s="48" t="s">
        <v>23</v>
      </c>
    </row>
    <row r="52" spans="1:15" ht="12" customHeight="1" x14ac:dyDescent="0.25">
      <c r="A52" s="48" t="s">
        <v>122</v>
      </c>
      <c r="B52" s="471" t="s">
        <v>141</v>
      </c>
      <c r="C52" s="468">
        <v>1.08</v>
      </c>
      <c r="D52" s="464">
        <v>1.03</v>
      </c>
      <c r="E52" s="465">
        <v>0.51</v>
      </c>
      <c r="F52" s="472" t="s">
        <v>23</v>
      </c>
      <c r="G52" s="467">
        <v>0.52</v>
      </c>
      <c r="H52" s="464">
        <v>2.02</v>
      </c>
      <c r="I52" s="465">
        <v>0.64</v>
      </c>
      <c r="J52" s="465">
        <v>1.1299999999999999</v>
      </c>
      <c r="K52" s="467">
        <v>0.25</v>
      </c>
      <c r="L52" s="468">
        <v>3.05</v>
      </c>
      <c r="M52" s="469" t="s">
        <v>23</v>
      </c>
      <c r="N52" s="470" t="s">
        <v>23</v>
      </c>
      <c r="O52" s="48" t="s">
        <v>23</v>
      </c>
    </row>
    <row r="53" spans="1:15" ht="12" customHeight="1" x14ac:dyDescent="0.25">
      <c r="A53" s="461" t="s">
        <v>124</v>
      </c>
      <c r="B53" s="462" t="s">
        <v>125</v>
      </c>
      <c r="C53" s="463">
        <v>0.5</v>
      </c>
      <c r="D53" s="464">
        <v>1.03</v>
      </c>
      <c r="E53" s="465">
        <v>0.51</v>
      </c>
      <c r="F53" s="473" t="s">
        <v>23</v>
      </c>
      <c r="G53" s="467">
        <v>0.52</v>
      </c>
      <c r="H53" s="464">
        <v>2.02</v>
      </c>
      <c r="I53" s="465">
        <v>0.64</v>
      </c>
      <c r="J53" s="465">
        <v>1.1299999999999999</v>
      </c>
      <c r="K53" s="467">
        <v>0.25</v>
      </c>
      <c r="L53" s="468">
        <v>3.05</v>
      </c>
      <c r="M53" s="469" t="s">
        <v>23</v>
      </c>
      <c r="N53" s="470" t="s">
        <v>23</v>
      </c>
      <c r="O53" s="48" t="s">
        <v>23</v>
      </c>
    </row>
    <row r="54" spans="1:15" x14ac:dyDescent="0.25">
      <c r="A54" s="48" t="s">
        <v>126</v>
      </c>
      <c r="B54" s="83" t="s">
        <v>127</v>
      </c>
      <c r="C54" s="468">
        <v>8.6999999999999993</v>
      </c>
      <c r="D54" s="464">
        <v>1.03</v>
      </c>
      <c r="E54" s="465">
        <v>0.51</v>
      </c>
      <c r="F54" s="466" t="s">
        <v>23</v>
      </c>
      <c r="G54" s="467">
        <v>0.52</v>
      </c>
      <c r="H54" s="464">
        <v>2.02</v>
      </c>
      <c r="I54" s="465">
        <v>0.64</v>
      </c>
      <c r="J54" s="465">
        <v>1.1299999999999999</v>
      </c>
      <c r="K54" s="467">
        <v>0.25</v>
      </c>
      <c r="L54" s="468">
        <v>3.05</v>
      </c>
      <c r="M54" s="469" t="s">
        <v>23</v>
      </c>
      <c r="N54" s="470" t="s">
        <v>23</v>
      </c>
      <c r="O54" s="48" t="s">
        <v>23</v>
      </c>
    </row>
    <row r="55" spans="1:15" ht="36.75" customHeight="1" x14ac:dyDescent="0.25">
      <c r="A55" s="48" t="s">
        <v>128</v>
      </c>
      <c r="B55" s="474" t="s">
        <v>129</v>
      </c>
      <c r="C55" s="468">
        <v>3.27</v>
      </c>
      <c r="D55" s="464">
        <v>1.03</v>
      </c>
      <c r="E55" s="465">
        <v>0.51</v>
      </c>
      <c r="F55" s="466" t="s">
        <v>23</v>
      </c>
      <c r="G55" s="467">
        <v>0.52</v>
      </c>
      <c r="H55" s="464">
        <v>2.02</v>
      </c>
      <c r="I55" s="465">
        <v>0.64</v>
      </c>
      <c r="J55" s="465">
        <v>1.1299999999999999</v>
      </c>
      <c r="K55" s="467">
        <v>0.25</v>
      </c>
      <c r="L55" s="468">
        <v>3.05</v>
      </c>
      <c r="M55" s="469" t="s">
        <v>23</v>
      </c>
      <c r="N55" s="470" t="s">
        <v>23</v>
      </c>
      <c r="O55" s="48" t="s">
        <v>23</v>
      </c>
    </row>
    <row r="56" spans="1:15" ht="39.75" customHeight="1" x14ac:dyDescent="0.25">
      <c r="A56" s="48" t="s">
        <v>130</v>
      </c>
      <c r="B56" s="474" t="s">
        <v>131</v>
      </c>
      <c r="C56" s="468">
        <v>3.27</v>
      </c>
      <c r="D56" s="464">
        <v>1.1200000000000001</v>
      </c>
      <c r="E56" s="465">
        <v>0.6</v>
      </c>
      <c r="F56" s="466" t="s">
        <v>23</v>
      </c>
      <c r="G56" s="467">
        <v>0.52</v>
      </c>
      <c r="H56" s="464">
        <v>2.02</v>
      </c>
      <c r="I56" s="465">
        <v>0.64</v>
      </c>
      <c r="J56" s="465">
        <v>1.1299999999999999</v>
      </c>
      <c r="K56" s="467">
        <v>0.25</v>
      </c>
      <c r="L56" s="468">
        <v>3.14</v>
      </c>
      <c r="M56" s="469" t="s">
        <v>23</v>
      </c>
      <c r="N56" s="470" t="s">
        <v>23</v>
      </c>
      <c r="O56" s="48" t="s">
        <v>23</v>
      </c>
    </row>
    <row r="57" spans="1:15" ht="23.25" customHeight="1" x14ac:dyDescent="0.25">
      <c r="A57" s="48" t="s">
        <v>132</v>
      </c>
      <c r="B57" s="474" t="s">
        <v>133</v>
      </c>
      <c r="C57" s="468">
        <v>0</v>
      </c>
      <c r="D57" s="464">
        <v>0</v>
      </c>
      <c r="E57" s="465">
        <v>0</v>
      </c>
      <c r="F57" s="466" t="s">
        <v>23</v>
      </c>
      <c r="G57" s="467">
        <v>0</v>
      </c>
      <c r="H57" s="464">
        <v>0</v>
      </c>
      <c r="I57" s="465">
        <v>0</v>
      </c>
      <c r="J57" s="465">
        <v>0</v>
      </c>
      <c r="K57" s="467">
        <v>0</v>
      </c>
      <c r="L57" s="468">
        <v>0</v>
      </c>
      <c r="M57" s="469" t="s">
        <v>23</v>
      </c>
      <c r="N57" s="470" t="s">
        <v>23</v>
      </c>
      <c r="O57" s="48" t="s">
        <v>23</v>
      </c>
    </row>
    <row r="58" spans="1:15" ht="12" customHeight="1" x14ac:dyDescent="0.25">
      <c r="A58" s="151" t="s">
        <v>134</v>
      </c>
      <c r="B58" s="388" t="s">
        <v>135</v>
      </c>
      <c r="C58" s="475">
        <v>0</v>
      </c>
      <c r="D58" s="476">
        <v>0</v>
      </c>
      <c r="E58" s="465">
        <v>0</v>
      </c>
      <c r="F58" s="477" t="s">
        <v>23</v>
      </c>
      <c r="G58" s="467">
        <v>0</v>
      </c>
      <c r="H58" s="478"/>
      <c r="I58" s="465">
        <v>0</v>
      </c>
      <c r="J58" s="465">
        <v>0</v>
      </c>
      <c r="K58" s="467">
        <v>0</v>
      </c>
      <c r="L58" s="475">
        <v>0</v>
      </c>
      <c r="M58" s="479" t="s">
        <v>23</v>
      </c>
      <c r="N58" s="480" t="s">
        <v>23</v>
      </c>
      <c r="O58" s="151" t="s">
        <v>23</v>
      </c>
    </row>
    <row r="59" spans="1:15" x14ac:dyDescent="0.25">
      <c r="A59" s="48" t="s">
        <v>136</v>
      </c>
      <c r="B59" s="83" t="s">
        <v>137</v>
      </c>
      <c r="C59" s="481" t="s">
        <v>23</v>
      </c>
      <c r="D59" s="482" t="s">
        <v>23</v>
      </c>
      <c r="E59" s="466" t="s">
        <v>23</v>
      </c>
      <c r="F59" s="466" t="s">
        <v>23</v>
      </c>
      <c r="G59" s="470" t="s">
        <v>23</v>
      </c>
      <c r="H59" s="469" t="s">
        <v>23</v>
      </c>
      <c r="I59" s="466" t="s">
        <v>23</v>
      </c>
      <c r="J59" s="466" t="s">
        <v>23</v>
      </c>
      <c r="K59" s="470" t="s">
        <v>23</v>
      </c>
      <c r="L59" s="48" t="s">
        <v>23</v>
      </c>
      <c r="M59" s="482">
        <v>0</v>
      </c>
      <c r="N59" s="470" t="s">
        <v>23</v>
      </c>
      <c r="O59" s="48" t="s">
        <v>23</v>
      </c>
    </row>
    <row r="60" spans="1:15" ht="27" customHeight="1" thickBot="1" x14ac:dyDescent="0.3">
      <c r="A60" s="483" t="s">
        <v>138</v>
      </c>
      <c r="B60" s="484" t="s">
        <v>139</v>
      </c>
      <c r="C60" s="485" t="s">
        <v>23</v>
      </c>
      <c r="D60" s="486" t="s">
        <v>23</v>
      </c>
      <c r="E60" s="487" t="s">
        <v>23</v>
      </c>
      <c r="F60" s="487" t="s">
        <v>23</v>
      </c>
      <c r="G60" s="488" t="s">
        <v>23</v>
      </c>
      <c r="H60" s="489" t="s">
        <v>23</v>
      </c>
      <c r="I60" s="487" t="s">
        <v>23</v>
      </c>
      <c r="J60" s="487" t="s">
        <v>23</v>
      </c>
      <c r="K60" s="488" t="s">
        <v>23</v>
      </c>
      <c r="L60" s="483" t="s">
        <v>23</v>
      </c>
      <c r="M60" s="489" t="s">
        <v>23</v>
      </c>
      <c r="N60" s="490">
        <v>5.49</v>
      </c>
      <c r="O60" s="483" t="s">
        <v>23</v>
      </c>
    </row>
    <row r="61" spans="1:15" x14ac:dyDescent="0.25">
      <c r="A61" s="1"/>
      <c r="B61" s="491"/>
      <c r="C61" s="492"/>
      <c r="D61" s="49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hidden="1" x14ac:dyDescent="0.25">
      <c r="A62" s="1"/>
      <c r="B62" s="231"/>
      <c r="C62" s="232"/>
      <c r="D62" s="231"/>
      <c r="E62" s="232"/>
      <c r="F62" s="232"/>
      <c r="G62" s="232"/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s="1"/>
      <c r="B63" s="233" t="s">
        <v>98</v>
      </c>
      <c r="C63" s="233"/>
      <c r="D63" s="234" t="s">
        <v>99</v>
      </c>
      <c r="E63" s="234"/>
      <c r="F63" s="510" t="s">
        <v>100</v>
      </c>
      <c r="G63" s="510"/>
      <c r="H63" s="1"/>
      <c r="I63" s="1"/>
      <c r="J63" s="1"/>
      <c r="K63" s="1"/>
      <c r="L63" s="1"/>
      <c r="M63" s="1"/>
      <c r="N63" s="1"/>
      <c r="O63" s="1"/>
    </row>
  </sheetData>
  <mergeCells count="18">
    <mergeCell ref="F63:G63"/>
    <mergeCell ref="G10:G11"/>
    <mergeCell ref="H10:H11"/>
    <mergeCell ref="I10:I11"/>
    <mergeCell ref="J10:J11"/>
    <mergeCell ref="M1:O3"/>
    <mergeCell ref="A8:A11"/>
    <mergeCell ref="C9:C11"/>
    <mergeCell ref="D9:G9"/>
    <mergeCell ref="H9:K9"/>
    <mergeCell ref="L9:L11"/>
    <mergeCell ref="M9:N9"/>
    <mergeCell ref="D10:D11"/>
    <mergeCell ref="E10:E11"/>
    <mergeCell ref="F10:F11"/>
    <mergeCell ref="N10:N11"/>
    <mergeCell ref="K10:K11"/>
    <mergeCell ref="M10:M11"/>
  </mergeCells>
  <conditionalFormatting sqref="O15">
    <cfRule type="cellIs" dxfId="9" priority="5" stopIfTrue="1" operator="equal">
      <formula>0</formula>
    </cfRule>
  </conditionalFormatting>
  <conditionalFormatting sqref="H46 D46 L46">
    <cfRule type="cellIs" dxfId="8" priority="7" stopIfTrue="1" operator="lessThan">
      <formula>0</formula>
    </cfRule>
  </conditionalFormatting>
  <conditionalFormatting sqref="L15">
    <cfRule type="cellIs" dxfId="7" priority="6" stopIfTrue="1" operator="equal">
      <formula>0</formula>
    </cfRule>
  </conditionalFormatting>
  <conditionalFormatting sqref="C45 C41 C28:C34">
    <cfRule type="expression" dxfId="6" priority="8" stopIfTrue="1">
      <formula>#REF!=1</formula>
    </cfRule>
  </conditionalFormatting>
  <conditionalFormatting sqref="A3">
    <cfRule type="cellIs" dxfId="5" priority="9" stopIfTrue="1" operator="greaterThanOrEqual">
      <formula>0</formula>
    </cfRule>
    <cfRule type="cellIs" dxfId="4" priority="10" stopIfTrue="1" operator="lessThan">
      <formula>0</formula>
    </cfRule>
  </conditionalFormatting>
  <conditionalFormatting sqref="C35:C40">
    <cfRule type="expression" dxfId="3" priority="4" stopIfTrue="1">
      <formula>#REF!=1</formula>
    </cfRule>
  </conditionalFormatting>
  <conditionalFormatting sqref="C42:C43">
    <cfRule type="expression" dxfId="2" priority="3" stopIfTrue="1">
      <formula>#REF!=1</formula>
    </cfRule>
  </conditionalFormatting>
  <conditionalFormatting sqref="C46">
    <cfRule type="expression" dxfId="1" priority="1" stopIfTrue="1">
      <formula>#REF!=1</formula>
    </cfRule>
  </conditionalFormatting>
  <conditionalFormatting sqref="C44">
    <cfRule type="expression" dxfId="0" priority="2" stopIfTrue="1">
      <formula>#REF!=1</formula>
    </cfRule>
  </conditionalFormatting>
  <pageMargins left="0.31496062992125984" right="0.31496062992125984" top="0.35433070866141736" bottom="0.15748031496062992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5</vt:i4>
      </vt:variant>
    </vt:vector>
  </HeadingPairs>
  <TitlesOfParts>
    <vt:vector size="5" baseType="lpstr">
      <vt:lpstr>1 priedas</vt:lpstr>
      <vt:lpstr>2 priedas</vt:lpstr>
      <vt:lpstr>3 priedas</vt:lpstr>
      <vt:lpstr>5 priedas</vt:lpstr>
      <vt:lpstr>6 priedas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2018-02-14T07:28:01Z</dcterms:modified>
</cp:coreProperties>
</file>