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1"/>
  </bookViews>
  <sheets>
    <sheet name="1b forma suvestinė" sheetId="1" r:id="rId1"/>
    <sheet name="Priemonės" sheetId="2" r:id="rId2"/>
  </sheets>
  <definedNames>
    <definedName name="_xlnm.Print_Area" localSheetId="1">'Priemonės'!$A$1:$W$167</definedName>
    <definedName name="_xlnm.Print_Titles" localSheetId="1">'Priemonės'!$8:$10</definedName>
  </definedNames>
  <calcPr fullCalcOnLoad="1"/>
</workbook>
</file>

<file path=xl/comments2.xml><?xml version="1.0" encoding="utf-8"?>
<comments xmlns="http://schemas.openxmlformats.org/spreadsheetml/2006/main">
  <authors>
    <author>Inga Kornikaite</author>
    <author>Audrone Stoskiene</author>
  </authors>
  <commentList>
    <comment ref="D62" authorId="0">
      <text>
        <r>
          <rPr>
            <b/>
            <sz val="9"/>
            <rFont val="Tahoma"/>
            <family val="2"/>
          </rPr>
          <t>Inga Kornikaite:</t>
        </r>
        <r>
          <rPr>
            <sz val="9"/>
            <rFont val="Tahoma"/>
            <family val="2"/>
          </rPr>
          <t xml:space="preserve">
Eržvilkas
</t>
        </r>
      </text>
    </comment>
    <comment ref="Q93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2017 m. gauta bet nepanaudota 49,1 (planuojame 2018 m.). 
Tame skaičiuje nepanaudota suma.</t>
        </r>
      </text>
    </comment>
  </commentList>
</comments>
</file>

<file path=xl/sharedStrings.xml><?xml version="1.0" encoding="utf-8"?>
<sst xmlns="http://schemas.openxmlformats.org/spreadsheetml/2006/main" count="504" uniqueCount="153">
  <si>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</si>
  <si>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</si>
  <si>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</si>
  <si>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</si>
  <si>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</si>
  <si>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</si>
  <si>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Priemonės vykdytojo kodas</t>
  </si>
  <si>
    <t>Finansavimo šaltinis</t>
  </si>
  <si>
    <t>Iš viso</t>
  </si>
  <si>
    <t>Išlaidoms</t>
  </si>
  <si>
    <t>Iš jų darbo užmokesčiui</t>
  </si>
  <si>
    <t>01</t>
  </si>
  <si>
    <t>SB</t>
  </si>
  <si>
    <t>Iš viso:</t>
  </si>
  <si>
    <t>02</t>
  </si>
  <si>
    <t>03</t>
  </si>
  <si>
    <t>04</t>
  </si>
  <si>
    <t>05</t>
  </si>
  <si>
    <t>06</t>
  </si>
  <si>
    <t>10</t>
  </si>
  <si>
    <t>07</t>
  </si>
  <si>
    <t>LRVB</t>
  </si>
  <si>
    <t>08</t>
  </si>
  <si>
    <t>Iš viso uždaviniui:</t>
  </si>
  <si>
    <t>SB(SP)</t>
  </si>
  <si>
    <t>Padėti bedarbiams grįžti į darbo rinką</t>
  </si>
  <si>
    <t>Iš viso tikslui:</t>
  </si>
  <si>
    <t xml:space="preserve">Iš viso  programai: </t>
  </si>
  <si>
    <t>Finansavimo šaltiniai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</si>
  <si>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</si>
  <si>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</si>
  <si>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</si>
  <si>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</si>
  <si>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</si>
  <si>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</si>
  <si>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</si>
  <si>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</si>
  <si>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</si>
  <si>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Ekonominė klasifikacija</t>
  </si>
  <si>
    <t>1. IŠ VISO: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</si>
  <si>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</si>
  <si>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</si>
  <si>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</si>
  <si>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</si>
  <si>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</si>
  <si>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 xml:space="preserve">Programos (Nr. 08)  lėšų  poreikis ir numatomi finansavimo šaltiniai       </t>
  </si>
  <si>
    <t xml:space="preserve"> TIKSLŲ, UŽDAVINIŲ, PRIEMONIŲ IR IŠLAIDŲ SUVESTINĖ</t>
  </si>
  <si>
    <t>Finansavimo šaltinių suvestinė</t>
  </si>
  <si>
    <t>11</t>
  </si>
  <si>
    <t>12</t>
  </si>
  <si>
    <t>13</t>
  </si>
  <si>
    <t>Teikti bendrąsias socialines paslaugas</t>
  </si>
  <si>
    <t>Maitinimo labdaros valgykloje organizavimas</t>
  </si>
  <si>
    <t>Teikti socialinės priežiūros  paslaugas</t>
  </si>
  <si>
    <t>Pagalbos į namus paslaugų teikimas</t>
  </si>
  <si>
    <t xml:space="preserve">Socialinės rizikos šeimų socialinės priežiūros paslaugų teikimas </t>
  </si>
  <si>
    <t>Teikti socialinės globos paslaugas</t>
  </si>
  <si>
    <t>Gerinti socialinių paslaugų kokybę ir jų prieinamumą</t>
  </si>
  <si>
    <t>Laidojimo pašalpų mokėjimas</t>
  </si>
  <si>
    <t>Būsto šildymo išlaidų, išlaidų šaltam ir karštam vandeniui kompensacijų skyrimas įstatymo ir išimties tvarka</t>
  </si>
  <si>
    <t>Keleivių, turinčių teisę į lengvatas keleiviniame transporte, vežimo vietinio susisiekimo maršrutais kaštų dalinis kompensavimas</t>
  </si>
  <si>
    <r>
      <t>08 Socialinės paramos plėtros, skurdo ir socialinės atskirties mažinimo programa</t>
    </r>
    <r>
      <rPr>
        <b/>
        <sz val="9"/>
        <rFont val="Times New Roman"/>
        <family val="1"/>
      </rPr>
      <t xml:space="preserve"> </t>
    </r>
  </si>
  <si>
    <t>Socialiai remtinų mokinių aprūpinimas mokinio reikmenimis</t>
  </si>
  <si>
    <t>SB(SPN)</t>
  </si>
  <si>
    <t>Ilgalaikės ir trumpalaikės socialinės globos paslaugų teikimas (vaikų ir kitų asmenų apgyvendinimas specializuotose įstaigose)</t>
  </si>
  <si>
    <t>ES</t>
  </si>
  <si>
    <t>Mažinti socialinę atskirtį rajone vykdant valstybės ir savivaldybės socialinės paramos politikos priemones</t>
  </si>
  <si>
    <t>Sutrikusio intelekto jaunuolių darbinių įgūdžių ugdymo plėtra</t>
  </si>
  <si>
    <t>Dienos socialinės globos paslaugų teikimas asmens namuose</t>
  </si>
  <si>
    <t>Socialinių pašalpų mokėjimas</t>
  </si>
  <si>
    <t>Vienkartinės paramos pašalpų mokėjimas</t>
  </si>
  <si>
    <t>Asignavimų valdytojo kodas</t>
  </si>
  <si>
    <t>188713933</t>
  </si>
  <si>
    <t>23</t>
  </si>
  <si>
    <t>66</t>
  </si>
  <si>
    <t>158302958</t>
  </si>
  <si>
    <t>21</t>
  </si>
  <si>
    <t>28</t>
  </si>
  <si>
    <t>19</t>
  </si>
  <si>
    <t>69</t>
  </si>
  <si>
    <t>02 strateginis tikslas. Užtikrinti rajono gyventojams patogias ir saugias gyvenimo sąlygas efektyviai organizuojant viešųjų paslaugų teikimą</t>
  </si>
  <si>
    <t>Ilgalaikės socialinės globos paslaugų teikimas VšĮ Jurbarko ligoninės globos lovose (socialiai remtinų asmenų globos paslaugos)</t>
  </si>
  <si>
    <t>09</t>
  </si>
  <si>
    <t>Teikti rajono gyventojams  piniginę ir nepiniginę socialinę paramą Lietuvos Respublikos Seimo ir Vyriausybės teisės aktų bei  savivaldybės tarybos sprendimų nustatyta tvarka, užtikrinti neįgaliųjų socialinės integracijos užtikrinimą bendruomenėje</t>
  </si>
  <si>
    <r>
      <t xml:space="preserve">Pajamų už materialiojo turto nuomą lėšos </t>
    </r>
    <r>
      <rPr>
        <b/>
        <sz val="9"/>
        <rFont val="Times New Roman"/>
        <family val="1"/>
      </rPr>
      <t>SB(SPN)</t>
    </r>
  </si>
  <si>
    <r>
      <t xml:space="preserve">Pajamų už teikiamas  paslaugas lėšos  </t>
    </r>
    <r>
      <rPr>
        <b/>
        <sz val="9"/>
        <rFont val="Times New Roman"/>
        <family val="1"/>
      </rPr>
      <t>SB(SP)</t>
    </r>
  </si>
  <si>
    <t>3.8 priedas</t>
  </si>
  <si>
    <t>Vaikų globa šeimynoje</t>
  </si>
  <si>
    <t>Ilgalaikės socialinės globos paslaugų teikimas Seredžiaus senelių globos namuose</t>
  </si>
  <si>
    <t>SPP 1.4.4.6</t>
  </si>
  <si>
    <t>1.2. turtui kurti, įsigyti ir finansiniams įsipareigojimams vykdyti</t>
  </si>
  <si>
    <t>Kompensacijų už buitinių atliekų surinkimą ir tvarkymą skyrimas</t>
  </si>
  <si>
    <t>Transporto išlaidų tikslinių kompensacijų ir specialiųjų automobilių įsigijimo/techninio pritaikymo kompensacijų mokėjimas</t>
  </si>
  <si>
    <t>87</t>
  </si>
  <si>
    <t>Išmokų vaikams mokėjimas, lėšų administravimas</t>
  </si>
  <si>
    <t>tūkst. Eur</t>
  </si>
  <si>
    <r>
      <t xml:space="preserve">2.1.1.  Savivaldybės biudžeto lėšos </t>
    </r>
    <r>
      <rPr>
        <b/>
        <sz val="11"/>
        <rFont val="Times New Roman"/>
        <family val="1"/>
      </rPr>
      <t>SB</t>
    </r>
  </si>
  <si>
    <r>
      <t xml:space="preserve">2.1.3. Pajamų už teikiamas paslaugas lėšos </t>
    </r>
    <r>
      <rPr>
        <b/>
        <sz val="11"/>
        <rFont val="Times New Roman"/>
        <family val="1"/>
      </rPr>
      <t>SB(SP)</t>
    </r>
  </si>
  <si>
    <r>
      <t xml:space="preserve">2.1.4. Pajamų už materialiojo turto nuomą lėšos </t>
    </r>
    <r>
      <rPr>
        <b/>
        <sz val="11"/>
        <rFont val="Times New Roman"/>
        <family val="1"/>
      </rPr>
      <t>SB(SPN)</t>
    </r>
  </si>
  <si>
    <r>
      <t xml:space="preserve">2.1.5.  Valstybės biudžeto specialiosios tikslinės dotacijos lėšos </t>
    </r>
    <r>
      <rPr>
        <b/>
        <sz val="11"/>
        <rFont val="Times New Roman"/>
        <family val="1"/>
      </rPr>
      <t>SB(VD)</t>
    </r>
  </si>
  <si>
    <r>
      <t xml:space="preserve">2.1.6. Valstybės investicijų programos lėšos </t>
    </r>
    <r>
      <rPr>
        <b/>
        <sz val="11"/>
        <rFont val="Times New Roman"/>
        <family val="1"/>
      </rPr>
      <t>SB(VIP)</t>
    </r>
  </si>
  <si>
    <r>
      <t xml:space="preserve">2.2.1.  Savivaldybės aplinkos apsaugos rėmimo specialiosios programos lėšos </t>
    </r>
    <r>
      <rPr>
        <b/>
        <sz val="11"/>
        <rFont val="Times New Roman"/>
        <family val="1"/>
      </rPr>
      <t>SB(AA)</t>
    </r>
  </si>
  <si>
    <r>
      <t xml:space="preserve">2.2.2. Savivaldybės privatizavimo fondo lėšos </t>
    </r>
    <r>
      <rPr>
        <b/>
        <sz val="11"/>
        <rFont val="Times New Roman"/>
        <family val="1"/>
      </rPr>
      <t>PF</t>
    </r>
  </si>
  <si>
    <r>
      <t xml:space="preserve">2.2.3.Europos Sąjungos paramos lėšos </t>
    </r>
    <r>
      <rPr>
        <b/>
        <sz val="11"/>
        <rFont val="Times New Roman"/>
        <family val="1"/>
      </rPr>
      <t>ES</t>
    </r>
  </si>
  <si>
    <r>
      <t xml:space="preserve">2.2.4.Kelių priežiūros ir plėtros programos lėšos </t>
    </r>
    <r>
      <rPr>
        <b/>
        <sz val="11"/>
        <rFont val="Times New Roman"/>
        <family val="1"/>
      </rPr>
      <t>KPP</t>
    </r>
  </si>
  <si>
    <r>
      <t>2.2.5. Valstybės biudžeto lėšos  L</t>
    </r>
    <r>
      <rPr>
        <b/>
        <sz val="11"/>
        <rFont val="Times New Roman"/>
        <family val="1"/>
      </rPr>
      <t xml:space="preserve">RVB </t>
    </r>
  </si>
  <si>
    <r>
      <t xml:space="preserve">2.2.6. Paskolos lėšos </t>
    </r>
    <r>
      <rPr>
        <b/>
        <sz val="11"/>
        <rFont val="Times New Roman"/>
        <family val="1"/>
      </rPr>
      <t>SB(P)</t>
    </r>
  </si>
  <si>
    <r>
      <t xml:space="preserve">Valstybės investicijų programos lėšos  </t>
    </r>
    <r>
      <rPr>
        <b/>
        <sz val="9"/>
        <rFont val="Times New Roman"/>
        <family val="1"/>
      </rPr>
      <t>SB(VIP)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</si>
  <si>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SB(VD)</t>
    </r>
  </si>
  <si>
    <t>SB(VD)</t>
  </si>
  <si>
    <r>
      <t xml:space="preserve">Paskolos lėšos </t>
    </r>
    <r>
      <rPr>
        <b/>
        <sz val="9"/>
        <rFont val="Times New Roman"/>
        <family val="1"/>
      </rPr>
      <t>SB(P)</t>
    </r>
  </si>
  <si>
    <t>SB(P)</t>
  </si>
  <si>
    <t>KT</t>
  </si>
  <si>
    <t>turtui kurti, įsigyti ir finansiniams įsipareigojimams vykdyti</t>
  </si>
  <si>
    <t>Asmens higienos ir priežiūros paslaugų organizavimas, laikinas apnakvindinimas nakvynės namuose</t>
  </si>
  <si>
    <t>Trumpalaikės ir ilgalaikės socialinės globos paslaugų teikimas savivaldybės pavaldumo įstaigose ir paslaugų įvairovės didinimas</t>
  </si>
  <si>
    <t>Ilgalaikės socialinės globos paslaugų teikimas sutrikusio intelekto jaunuoliams savivaldybės pavaldumo įstaigose</t>
  </si>
  <si>
    <t>Socialinės globos paslaugų teikimas asmenims su sunkia negalia</t>
  </si>
  <si>
    <t>Mokinių nemokamas maitinimas, patiekalų gamybos išlaidų padengimas</t>
  </si>
  <si>
    <t>14</t>
  </si>
  <si>
    <t>Kompensacijų už būsto nuomą ir išperkamąją būsto nuomą mokėjimas</t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</si>
  <si>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</si>
  <si>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t xml:space="preserve">2.2.7. Kiti finansavimo šaltiniai </t>
    </r>
    <r>
      <rPr>
        <b/>
        <sz val="11"/>
        <rFont val="Times New Roman"/>
        <family val="1"/>
      </rPr>
      <t>KT</t>
    </r>
  </si>
  <si>
    <t>Integralios pagalbos paslaugų plėtra</t>
  </si>
  <si>
    <t>2019 m. projektas</t>
  </si>
  <si>
    <t>Asignavimai 2017 m.</t>
  </si>
  <si>
    <t>Projektas 2019 m.</t>
  </si>
  <si>
    <t>Nepasiturinčių rajono gyventojų aprūpinimas maisto produktais iš Europos pagalbos labiausiai skurstantiems asmenims fondo</t>
  </si>
  <si>
    <t>Neatpažintų palaikų pervežimo išlaidoms dengti</t>
  </si>
  <si>
    <t>Užimtumo paslaugų teikimas socialiai remtiniems vaikams (Dienos centrų paslaugos-Lietuvos samariečių Jurbarko krašto bendrija ir Jurbarko evangelikų liuteronų parapijos diakonijos „Jurbarko sandora“)</t>
  </si>
  <si>
    <t xml:space="preserve">Laikinai negyvenamų, neišnuomotų savivaldybės patalpų, labdaros valgyklos išlaikymas </t>
  </si>
  <si>
    <t>Socialinio būsto fondo einamasis remontas, pritaikymas, įsigijimas</t>
  </si>
  <si>
    <t>Pagalba vaikams, patekusiems į krizinę situaciją</t>
  </si>
  <si>
    <t>Paslaugos ir parama vaikus globojančiai šeimai, globėjams, įtėviams ir besirengiantiems jais tapti asmenims</t>
  </si>
  <si>
    <r>
      <t xml:space="preserve">2017–2020 METŲ JURBARKO RAJONO SAVIVALDYBĖS     </t>
    </r>
    <r>
      <rPr>
        <b/>
        <sz val="10"/>
        <rFont val="Times New Roman"/>
        <family val="1"/>
      </rPr>
      <t xml:space="preserve">                                                                                           
SOCIALINĖS PARAMOS PLĖTROS, SOCIALINĖS ATSKIRTIES MAŽINIMO PROGRAMOS (Nr. 08)</t>
    </r>
  </si>
  <si>
    <t>2018 m. poreikis</t>
  </si>
  <si>
    <t>2020 m. projektas</t>
  </si>
  <si>
    <t>Poreikis 2018 m.</t>
  </si>
  <si>
    <t>Asignavimai 2018 m.</t>
  </si>
  <si>
    <t>Projektas 2020 m.</t>
  </si>
  <si>
    <r>
      <t xml:space="preserve">2018 m. asignavimai              </t>
    </r>
    <r>
      <rPr>
        <b/>
        <sz val="9"/>
        <color indexed="10"/>
        <rFont val="Times New Roman"/>
        <family val="1"/>
      </rPr>
      <t xml:space="preserve">  (2018-02-22 Nr. T2-       )  </t>
    </r>
    <r>
      <rPr>
        <b/>
        <sz val="9"/>
        <rFont val="Times New Roman"/>
        <family val="1"/>
      </rPr>
      <t xml:space="preserve">          </t>
    </r>
  </si>
  <si>
    <t>2018 m.  asignavimai</t>
  </si>
  <si>
    <t xml:space="preserve">Būsto pritaikymas neįgaliesiems </t>
  </si>
  <si>
    <t xml:space="preserve">Socialinės reabilitacijos paslaugų neįgaliesiems bendruomenėje teikimas ir neįgaliųjų socialinė integracija per kultūrą ir sportą </t>
  </si>
  <si>
    <t xml:space="preserve">Valstybinių šalpos išmokų mokėjimas, lėšų administravimas </t>
  </si>
  <si>
    <t xml:space="preserve">Socialinių paslaugų įstaigos modernizavimas ir paslaugų plėtra Jurbarko rajone </t>
  </si>
  <si>
    <t xml:space="preserve">Socialinio būsto plėtra Jurbarko mieste </t>
  </si>
  <si>
    <t>Socialinių paslaugų šeimoms ir neįgaliesiems plėtra</t>
  </si>
  <si>
    <t xml:space="preserve">2017 m. asignavimai  su pakei-timais (2017-02-23 Nr.T2-18)            </t>
  </si>
  <si>
    <t>Kompleksinės paslaugos šeimai Jurbarko rajone</t>
  </si>
  <si>
    <t>Jurbarko rajono savivaldybės tarybos</t>
  </si>
  <si>
    <t>2018 m. vasario 22 d. sprendimo Nr. T2-</t>
  </si>
  <si>
    <t>Užimtumo didinimo programos įgyvendinimas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</si>
</sst>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9"/>
      <color indexed="10"/>
      <name val="Arial"/>
      <family val="2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horizontal="center" vertical="top"/>
    </xf>
    <xf numFmtId="180" fontId="2" fillId="0" borderId="11" xfId="0" applyNumberFormat="1" applyFont="1" applyFill="1" applyBorder="1" applyAlignment="1">
      <alignment horizontal="center" vertical="top"/>
    </xf>
    <xf numFmtId="180" fontId="2" fillId="0" borderId="12" xfId="0" applyNumberFormat="1" applyFont="1" applyFill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center" vertical="top"/>
    </xf>
    <xf numFmtId="180" fontId="2" fillId="33" borderId="11" xfId="0" applyNumberFormat="1" applyFont="1" applyFill="1" applyBorder="1" applyAlignment="1">
      <alignment horizontal="center" vertical="top"/>
    </xf>
    <xf numFmtId="180" fontId="2" fillId="33" borderId="12" xfId="0" applyNumberFormat="1" applyFont="1" applyFill="1" applyBorder="1" applyAlignment="1">
      <alignment horizontal="center" vertical="top"/>
    </xf>
    <xf numFmtId="180" fontId="2" fillId="0" borderId="13" xfId="0" applyNumberFormat="1" applyFont="1" applyFill="1" applyBorder="1" applyAlignment="1">
      <alignment horizontal="center" vertical="top"/>
    </xf>
    <xf numFmtId="180" fontId="2" fillId="0" borderId="14" xfId="0" applyNumberFormat="1" applyFont="1" applyFill="1" applyBorder="1" applyAlignment="1">
      <alignment horizontal="center" vertical="top"/>
    </xf>
    <xf numFmtId="180" fontId="2" fillId="0" borderId="15" xfId="0" applyNumberFormat="1" applyFont="1" applyFill="1" applyBorder="1" applyAlignment="1">
      <alignment horizontal="center" vertical="top"/>
    </xf>
    <xf numFmtId="180" fontId="1" fillId="33" borderId="16" xfId="0" applyNumberFormat="1" applyFont="1" applyFill="1" applyBorder="1" applyAlignment="1">
      <alignment horizontal="center" vertical="top" wrapText="1"/>
    </xf>
    <xf numFmtId="180" fontId="1" fillId="33" borderId="16" xfId="0" applyNumberFormat="1" applyFont="1" applyFill="1" applyBorder="1" applyAlignment="1">
      <alignment horizontal="center" vertical="top"/>
    </xf>
    <xf numFmtId="180" fontId="2" fillId="0" borderId="17" xfId="0" applyNumberFormat="1" applyFont="1" applyFill="1" applyBorder="1" applyAlignment="1">
      <alignment horizontal="center" vertical="top"/>
    </xf>
    <xf numFmtId="180" fontId="2" fillId="33" borderId="13" xfId="0" applyNumberFormat="1" applyFont="1" applyFill="1" applyBorder="1" applyAlignment="1">
      <alignment horizontal="center" vertical="top"/>
    </xf>
    <xf numFmtId="180" fontId="2" fillId="33" borderId="14" xfId="0" applyNumberFormat="1" applyFont="1" applyFill="1" applyBorder="1" applyAlignment="1">
      <alignment horizontal="center" vertical="top"/>
    </xf>
    <xf numFmtId="180" fontId="2" fillId="33" borderId="15" xfId="0" applyNumberFormat="1" applyFont="1" applyFill="1" applyBorder="1" applyAlignment="1">
      <alignment horizontal="center" vertical="top"/>
    </xf>
    <xf numFmtId="180" fontId="2" fillId="0" borderId="18" xfId="0" applyNumberFormat="1" applyFont="1" applyFill="1" applyBorder="1" applyAlignment="1">
      <alignment horizontal="center" vertical="top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/>
    </xf>
    <xf numFmtId="180" fontId="2" fillId="0" borderId="20" xfId="0" applyNumberFormat="1" applyFont="1" applyFill="1" applyBorder="1" applyAlignment="1">
      <alignment horizontal="center" vertical="top" wrapText="1"/>
    </xf>
    <xf numFmtId="180" fontId="2" fillId="0" borderId="20" xfId="0" applyNumberFormat="1" applyFont="1" applyFill="1" applyBorder="1" applyAlignment="1">
      <alignment horizontal="center" vertical="top"/>
    </xf>
    <xf numFmtId="49" fontId="1" fillId="34" borderId="21" xfId="0" applyNumberFormat="1" applyFont="1" applyFill="1" applyBorder="1" applyAlignment="1">
      <alignment horizontal="center" vertical="top"/>
    </xf>
    <xf numFmtId="49" fontId="1" fillId="35" borderId="22" xfId="0" applyNumberFormat="1" applyFont="1" applyFill="1" applyBorder="1" applyAlignment="1">
      <alignment horizontal="center" vertical="top"/>
    </xf>
    <xf numFmtId="180" fontId="1" fillId="35" borderId="21" xfId="0" applyNumberFormat="1" applyFont="1" applyFill="1" applyBorder="1" applyAlignment="1">
      <alignment horizontal="center" vertical="top"/>
    </xf>
    <xf numFmtId="180" fontId="1" fillId="35" borderId="22" xfId="0" applyNumberFormat="1" applyFont="1" applyFill="1" applyBorder="1" applyAlignment="1">
      <alignment horizontal="center" vertical="top"/>
    </xf>
    <xf numFmtId="180" fontId="1" fillId="35" borderId="23" xfId="0" applyNumberFormat="1" applyFont="1" applyFill="1" applyBorder="1" applyAlignment="1">
      <alignment horizontal="center" vertical="top"/>
    </xf>
    <xf numFmtId="180" fontId="1" fillId="0" borderId="20" xfId="0" applyNumberFormat="1" applyFont="1" applyFill="1" applyBorder="1" applyAlignment="1">
      <alignment horizontal="center" vertical="top"/>
    </xf>
    <xf numFmtId="180" fontId="1" fillId="34" borderId="24" xfId="0" applyNumberFormat="1" applyFont="1" applyFill="1" applyBorder="1" applyAlignment="1">
      <alignment horizontal="center" vertical="top"/>
    </xf>
    <xf numFmtId="180" fontId="1" fillId="0" borderId="20" xfId="0" applyNumberFormat="1" applyFont="1" applyFill="1" applyBorder="1" applyAlignment="1">
      <alignment horizontal="center" vertical="top" wrapText="1"/>
    </xf>
    <xf numFmtId="180" fontId="2" fillId="0" borderId="25" xfId="0" applyNumberFormat="1" applyFont="1" applyFill="1" applyBorder="1" applyAlignment="1">
      <alignment horizontal="center" vertical="top" wrapText="1"/>
    </xf>
    <xf numFmtId="180" fontId="2" fillId="0" borderId="25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80" fontId="2" fillId="0" borderId="26" xfId="0" applyNumberFormat="1" applyFont="1" applyFill="1" applyBorder="1" applyAlignment="1">
      <alignment horizontal="center" vertical="top" wrapText="1"/>
    </xf>
    <xf numFmtId="180" fontId="2" fillId="0" borderId="27" xfId="0" applyNumberFormat="1" applyFont="1" applyFill="1" applyBorder="1" applyAlignment="1">
      <alignment horizontal="center" vertical="top" wrapText="1"/>
    </xf>
    <xf numFmtId="180" fontId="2" fillId="0" borderId="28" xfId="0" applyNumberFormat="1" applyFont="1" applyFill="1" applyBorder="1" applyAlignment="1">
      <alignment horizontal="center" vertical="top"/>
    </xf>
    <xf numFmtId="180" fontId="2" fillId="0" borderId="24" xfId="0" applyNumberFormat="1" applyFont="1" applyFill="1" applyBorder="1" applyAlignment="1">
      <alignment horizontal="center" vertical="top"/>
    </xf>
    <xf numFmtId="180" fontId="2" fillId="0" borderId="29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180" fontId="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1" fillId="34" borderId="30" xfId="0" applyNumberFormat="1" applyFont="1" applyFill="1" applyBorder="1" applyAlignment="1">
      <alignment horizontal="center" vertical="top"/>
    </xf>
    <xf numFmtId="180" fontId="1" fillId="33" borderId="31" xfId="0" applyNumberFormat="1" applyFont="1" applyFill="1" applyBorder="1" applyAlignment="1">
      <alignment horizontal="center" vertical="top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33" xfId="0" applyNumberFormat="1" applyFont="1" applyFill="1" applyBorder="1" applyAlignment="1">
      <alignment horizontal="center" vertical="top"/>
    </xf>
    <xf numFmtId="180" fontId="1" fillId="33" borderId="34" xfId="0" applyNumberFormat="1" applyFont="1" applyFill="1" applyBorder="1" applyAlignment="1">
      <alignment horizontal="center" vertical="top"/>
    </xf>
    <xf numFmtId="180" fontId="2" fillId="0" borderId="3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0" fillId="0" borderId="0" xfId="0" applyFont="1" applyBorder="1" applyAlignment="1">
      <alignment/>
    </xf>
    <xf numFmtId="0" fontId="4" fillId="0" borderId="0" xfId="0" applyFont="1" applyAlignment="1">
      <alignment vertical="top"/>
    </xf>
    <xf numFmtId="180" fontId="4" fillId="0" borderId="14" xfId="0" applyNumberFormat="1" applyFont="1" applyBorder="1" applyAlignment="1">
      <alignment vertical="top" wrapText="1"/>
    </xf>
    <xf numFmtId="180" fontId="4" fillId="0" borderId="15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80" fontId="4" fillId="0" borderId="14" xfId="0" applyNumberFormat="1" applyFont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180" fontId="4" fillId="0" borderId="37" xfId="0" applyNumberFormat="1" applyFont="1" applyBorder="1" applyAlignment="1">
      <alignment horizontal="right"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1" fillId="0" borderId="39" xfId="0" applyNumberFormat="1" applyFont="1" applyFill="1" applyBorder="1" applyAlignment="1">
      <alignment horizontal="center" vertical="top" wrapText="1"/>
    </xf>
    <xf numFmtId="180" fontId="5" fillId="0" borderId="0" xfId="0" applyNumberFormat="1" applyFont="1" applyAlignment="1">
      <alignment/>
    </xf>
    <xf numFmtId="49" fontId="1" fillId="34" borderId="20" xfId="0" applyNumberFormat="1" applyFont="1" applyFill="1" applyBorder="1" applyAlignment="1">
      <alignment horizontal="center" vertical="top"/>
    </xf>
    <xf numFmtId="49" fontId="1" fillId="35" borderId="40" xfId="0" applyNumberFormat="1" applyFont="1" applyFill="1" applyBorder="1" applyAlignment="1">
      <alignment horizontal="center" vertical="top"/>
    </xf>
    <xf numFmtId="49" fontId="1" fillId="35" borderId="41" xfId="0" applyNumberFormat="1" applyFont="1" applyFill="1" applyBorder="1" applyAlignment="1">
      <alignment horizontal="center" vertical="top"/>
    </xf>
    <xf numFmtId="49" fontId="1" fillId="35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49" fontId="1" fillId="34" borderId="44" xfId="0" applyNumberFormat="1" applyFont="1" applyFill="1" applyBorder="1" applyAlignment="1">
      <alignment horizontal="center" vertical="top"/>
    </xf>
    <xf numFmtId="49" fontId="1" fillId="35" borderId="43" xfId="0" applyNumberFormat="1" applyFont="1" applyFill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180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1" fillId="35" borderId="46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left"/>
    </xf>
    <xf numFmtId="180" fontId="1" fillId="34" borderId="28" xfId="0" applyNumberFormat="1" applyFont="1" applyFill="1" applyBorder="1" applyAlignment="1">
      <alignment horizontal="center" vertical="top"/>
    </xf>
    <xf numFmtId="180" fontId="2" fillId="0" borderId="47" xfId="0" applyNumberFormat="1" applyFont="1" applyFill="1" applyBorder="1" applyAlignment="1">
      <alignment horizontal="center" vertical="top" wrapText="1"/>
    </xf>
    <xf numFmtId="180" fontId="1" fillId="33" borderId="48" xfId="0" applyNumberFormat="1" applyFont="1" applyFill="1" applyBorder="1" applyAlignment="1">
      <alignment horizontal="center" vertical="top"/>
    </xf>
    <xf numFmtId="180" fontId="2" fillId="36" borderId="14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top" textRotation="90" wrapText="1"/>
    </xf>
    <xf numFmtId="0" fontId="2" fillId="0" borderId="37" xfId="0" applyFont="1" applyFill="1" applyBorder="1" applyAlignment="1">
      <alignment horizontal="center" vertical="top" textRotation="90" wrapText="1"/>
    </xf>
    <xf numFmtId="0" fontId="2" fillId="0" borderId="37" xfId="0" applyFont="1" applyBorder="1" applyAlignment="1">
      <alignment vertical="top" textRotation="90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180" fontId="2" fillId="0" borderId="49" xfId="0" applyNumberFormat="1" applyFont="1" applyFill="1" applyBorder="1" applyAlignment="1">
      <alignment horizontal="center" vertical="top"/>
    </xf>
    <xf numFmtId="180" fontId="2" fillId="0" borderId="50" xfId="0" applyNumberFormat="1" applyFont="1" applyFill="1" applyBorder="1" applyAlignment="1">
      <alignment horizontal="center" vertical="top"/>
    </xf>
    <xf numFmtId="180" fontId="1" fillId="35" borderId="43" xfId="0" applyNumberFormat="1" applyFont="1" applyFill="1" applyBorder="1" applyAlignment="1">
      <alignment horizontal="center" vertical="top"/>
    </xf>
    <xf numFmtId="180" fontId="2" fillId="36" borderId="11" xfId="0" applyNumberFormat="1" applyFont="1" applyFill="1" applyBorder="1" applyAlignment="1">
      <alignment horizontal="center" vertical="top"/>
    </xf>
    <xf numFmtId="180" fontId="2" fillId="0" borderId="20" xfId="0" applyNumberFormat="1" applyFont="1" applyFill="1" applyBorder="1" applyAlignment="1">
      <alignment horizontal="center" vertical="top"/>
    </xf>
    <xf numFmtId="49" fontId="1" fillId="34" borderId="28" xfId="0" applyNumberFormat="1" applyFont="1" applyFill="1" applyBorder="1" applyAlignment="1">
      <alignment horizontal="center" vertical="top"/>
    </xf>
    <xf numFmtId="49" fontId="1" fillId="34" borderId="5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80" fontId="2" fillId="0" borderId="52" xfId="0" applyNumberFormat="1" applyFont="1" applyFill="1" applyBorder="1" applyAlignment="1">
      <alignment horizontal="center" vertical="top"/>
    </xf>
    <xf numFmtId="180" fontId="2" fillId="0" borderId="53" xfId="0" applyNumberFormat="1" applyFont="1" applyFill="1" applyBorder="1" applyAlignment="1">
      <alignment horizontal="center" vertical="top"/>
    </xf>
    <xf numFmtId="180" fontId="2" fillId="0" borderId="54" xfId="0" applyNumberFormat="1" applyFont="1" applyFill="1" applyBorder="1" applyAlignment="1">
      <alignment horizontal="center" vertical="top"/>
    </xf>
    <xf numFmtId="180" fontId="2" fillId="0" borderId="30" xfId="0" applyNumberFormat="1" applyFont="1" applyFill="1" applyBorder="1" applyAlignment="1">
      <alignment horizontal="center" vertical="top"/>
    </xf>
    <xf numFmtId="49" fontId="1" fillId="37" borderId="16" xfId="0" applyNumberFormat="1" applyFont="1" applyFill="1" applyBorder="1" applyAlignment="1">
      <alignment horizontal="center" vertical="top"/>
    </xf>
    <xf numFmtId="180" fontId="1" fillId="37" borderId="36" xfId="0" applyNumberFormat="1" applyFont="1" applyFill="1" applyBorder="1" applyAlignment="1">
      <alignment horizontal="center" vertical="top"/>
    </xf>
    <xf numFmtId="180" fontId="1" fillId="37" borderId="37" xfId="0" applyNumberFormat="1" applyFont="1" applyFill="1" applyBorder="1" applyAlignment="1">
      <alignment horizontal="center" vertical="top"/>
    </xf>
    <xf numFmtId="180" fontId="1" fillId="37" borderId="38" xfId="0" applyNumberFormat="1" applyFont="1" applyFill="1" applyBorder="1" applyAlignment="1">
      <alignment horizontal="center" vertical="top"/>
    </xf>
    <xf numFmtId="180" fontId="1" fillId="37" borderId="16" xfId="0" applyNumberFormat="1" applyFont="1" applyFill="1" applyBorder="1" applyAlignment="1">
      <alignment horizontal="center" vertical="top"/>
    </xf>
    <xf numFmtId="0" fontId="3" fillId="37" borderId="13" xfId="0" applyFont="1" applyFill="1" applyBorder="1" applyAlignment="1">
      <alignment vertical="top" wrapText="1"/>
    </xf>
    <xf numFmtId="180" fontId="3" fillId="37" borderId="14" xfId="0" applyNumberFormat="1" applyFont="1" applyFill="1" applyBorder="1" applyAlignment="1">
      <alignment vertical="top" wrapText="1"/>
    </xf>
    <xf numFmtId="180" fontId="3" fillId="37" borderId="15" xfId="0" applyNumberFormat="1" applyFont="1" applyFill="1" applyBorder="1" applyAlignment="1">
      <alignment vertical="top" wrapText="1"/>
    </xf>
    <xf numFmtId="180" fontId="2" fillId="0" borderId="55" xfId="0" applyNumberFormat="1" applyFont="1" applyFill="1" applyBorder="1" applyAlignment="1">
      <alignment horizontal="center" vertical="top" wrapText="1"/>
    </xf>
    <xf numFmtId="180" fontId="1" fillId="35" borderId="51" xfId="0" applyNumberFormat="1" applyFont="1" applyFill="1" applyBorder="1" applyAlignment="1">
      <alignment horizontal="center" vertical="top"/>
    </xf>
    <xf numFmtId="180" fontId="1" fillId="34" borderId="46" xfId="0" applyNumberFormat="1" applyFont="1" applyFill="1" applyBorder="1" applyAlignment="1">
      <alignment horizontal="center" vertical="top"/>
    </xf>
    <xf numFmtId="180" fontId="1" fillId="37" borderId="56" xfId="0" applyNumberFormat="1" applyFont="1" applyFill="1" applyBorder="1" applyAlignment="1">
      <alignment horizontal="center" vertical="top"/>
    </xf>
    <xf numFmtId="180" fontId="1" fillId="34" borderId="2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/>
    </xf>
    <xf numFmtId="180" fontId="2" fillId="38" borderId="10" xfId="0" applyNumberFormat="1" applyFont="1" applyFill="1" applyBorder="1" applyAlignment="1">
      <alignment horizontal="center" vertical="top"/>
    </xf>
    <xf numFmtId="180" fontId="2" fillId="38" borderId="11" xfId="0" applyNumberFormat="1" applyFont="1" applyFill="1" applyBorder="1" applyAlignment="1">
      <alignment horizontal="center" vertical="top"/>
    </xf>
    <xf numFmtId="180" fontId="2" fillId="38" borderId="12" xfId="0" applyNumberFormat="1" applyFont="1" applyFill="1" applyBorder="1" applyAlignment="1">
      <alignment horizontal="center" vertical="top"/>
    </xf>
    <xf numFmtId="180" fontId="2" fillId="38" borderId="13" xfId="0" applyNumberFormat="1" applyFont="1" applyFill="1" applyBorder="1" applyAlignment="1">
      <alignment horizontal="center" vertical="top"/>
    </xf>
    <xf numFmtId="180" fontId="2" fillId="38" borderId="14" xfId="0" applyNumberFormat="1" applyFont="1" applyFill="1" applyBorder="1" applyAlignment="1">
      <alignment horizontal="center" vertical="top"/>
    </xf>
    <xf numFmtId="180" fontId="2" fillId="38" borderId="15" xfId="0" applyNumberFormat="1" applyFont="1" applyFill="1" applyBorder="1" applyAlignment="1">
      <alignment horizontal="center" vertical="top"/>
    </xf>
    <xf numFmtId="180" fontId="1" fillId="38" borderId="36" xfId="0" applyNumberFormat="1" applyFont="1" applyFill="1" applyBorder="1" applyAlignment="1">
      <alignment horizontal="center" vertical="top"/>
    </xf>
    <xf numFmtId="180" fontId="1" fillId="38" borderId="37" xfId="0" applyNumberFormat="1" applyFont="1" applyFill="1" applyBorder="1" applyAlignment="1">
      <alignment horizontal="center" vertical="top"/>
    </xf>
    <xf numFmtId="180" fontId="1" fillId="38" borderId="38" xfId="0" applyNumberFormat="1" applyFont="1" applyFill="1" applyBorder="1" applyAlignment="1">
      <alignment horizontal="center" vertical="top"/>
    </xf>
    <xf numFmtId="180" fontId="1" fillId="38" borderId="31" xfId="0" applyNumberFormat="1" applyFont="1" applyFill="1" applyBorder="1" applyAlignment="1">
      <alignment horizontal="center" vertical="top"/>
    </xf>
    <xf numFmtId="180" fontId="1" fillId="38" borderId="32" xfId="0" applyNumberFormat="1" applyFont="1" applyFill="1" applyBorder="1" applyAlignment="1">
      <alignment horizontal="center" vertical="top"/>
    </xf>
    <xf numFmtId="180" fontId="1" fillId="38" borderId="34" xfId="0" applyNumberFormat="1" applyFont="1" applyFill="1" applyBorder="1" applyAlignment="1">
      <alignment horizontal="center" vertical="top"/>
    </xf>
    <xf numFmtId="180" fontId="1" fillId="38" borderId="57" xfId="0" applyNumberFormat="1" applyFont="1" applyFill="1" applyBorder="1" applyAlignment="1">
      <alignment horizontal="center" vertical="top"/>
    </xf>
    <xf numFmtId="180" fontId="1" fillId="38" borderId="16" xfId="0" applyNumberFormat="1" applyFont="1" applyFill="1" applyBorder="1" applyAlignment="1">
      <alignment horizontal="center" vertical="top" wrapText="1"/>
    </xf>
    <xf numFmtId="180" fontId="1" fillId="38" borderId="16" xfId="0" applyNumberFormat="1" applyFont="1" applyFill="1" applyBorder="1" applyAlignment="1">
      <alignment horizontal="center" vertical="top"/>
    </xf>
    <xf numFmtId="180" fontId="1" fillId="38" borderId="33" xfId="0" applyNumberFormat="1" applyFont="1" applyFill="1" applyBorder="1" applyAlignment="1">
      <alignment horizontal="center" vertical="top"/>
    </xf>
    <xf numFmtId="180" fontId="1" fillId="38" borderId="58" xfId="0" applyNumberFormat="1" applyFont="1" applyFill="1" applyBorder="1" applyAlignment="1">
      <alignment horizontal="center" vertical="top" wrapText="1"/>
    </xf>
    <xf numFmtId="180" fontId="1" fillId="38" borderId="44" xfId="0" applyNumberFormat="1" applyFont="1" applyFill="1" applyBorder="1" applyAlignment="1">
      <alignment horizontal="center" vertical="top"/>
    </xf>
    <xf numFmtId="180" fontId="2" fillId="38" borderId="59" xfId="0" applyNumberFormat="1" applyFont="1" applyFill="1" applyBorder="1" applyAlignment="1">
      <alignment horizontal="center" vertical="top"/>
    </xf>
    <xf numFmtId="180" fontId="2" fillId="38" borderId="49" xfId="0" applyNumberFormat="1" applyFont="1" applyFill="1" applyBorder="1" applyAlignment="1">
      <alignment horizontal="center" vertical="top"/>
    </xf>
    <xf numFmtId="180" fontId="2" fillId="38" borderId="18" xfId="0" applyNumberFormat="1" applyFont="1" applyFill="1" applyBorder="1" applyAlignment="1">
      <alignment horizontal="center" vertical="top"/>
    </xf>
    <xf numFmtId="180" fontId="2" fillId="38" borderId="50" xfId="0" applyNumberFormat="1" applyFont="1" applyFill="1" applyBorder="1" applyAlignment="1">
      <alignment horizontal="center" vertical="top"/>
    </xf>
    <xf numFmtId="180" fontId="2" fillId="38" borderId="17" xfId="0" applyNumberFormat="1" applyFont="1" applyFill="1" applyBorder="1" applyAlignment="1">
      <alignment horizontal="center" vertical="top"/>
    </xf>
    <xf numFmtId="180" fontId="1" fillId="38" borderId="60" xfId="0" applyNumberFormat="1" applyFont="1" applyFill="1" applyBorder="1" applyAlignment="1">
      <alignment horizontal="center" vertical="top"/>
    </xf>
    <xf numFmtId="180" fontId="1" fillId="38" borderId="48" xfId="0" applyNumberFormat="1" applyFont="1" applyFill="1" applyBorder="1" applyAlignment="1">
      <alignment horizontal="center" vertical="top" wrapText="1"/>
    </xf>
    <xf numFmtId="180" fontId="1" fillId="38" borderId="56" xfId="0" applyNumberFormat="1" applyFont="1" applyFill="1" applyBorder="1" applyAlignment="1">
      <alignment horizontal="center" vertical="top" wrapText="1"/>
    </xf>
    <xf numFmtId="0" fontId="13" fillId="38" borderId="61" xfId="0" applyFont="1" applyFill="1" applyBorder="1" applyAlignment="1">
      <alignment horizontal="center" vertical="top"/>
    </xf>
    <xf numFmtId="180" fontId="1" fillId="38" borderId="62" xfId="0" applyNumberFormat="1" applyFont="1" applyFill="1" applyBorder="1" applyAlignment="1">
      <alignment horizontal="center" vertical="top"/>
    </xf>
    <xf numFmtId="0" fontId="13" fillId="38" borderId="16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180" fontId="2" fillId="38" borderId="63" xfId="0" applyNumberFormat="1" applyFont="1" applyFill="1" applyBorder="1" applyAlignment="1">
      <alignment horizontal="center" vertical="top"/>
    </xf>
    <xf numFmtId="180" fontId="2" fillId="38" borderId="24" xfId="0" applyNumberFormat="1" applyFont="1" applyFill="1" applyBorder="1" applyAlignment="1">
      <alignment horizontal="center" vertical="top"/>
    </xf>
    <xf numFmtId="180" fontId="2" fillId="38" borderId="29" xfId="0" applyNumberFormat="1" applyFont="1" applyFill="1" applyBorder="1" applyAlignment="1">
      <alignment horizontal="center" vertical="top"/>
    </xf>
    <xf numFmtId="180" fontId="2" fillId="38" borderId="28" xfId="0" applyNumberFormat="1" applyFont="1" applyFill="1" applyBorder="1" applyAlignment="1">
      <alignment horizontal="center" vertical="top"/>
    </xf>
    <xf numFmtId="180" fontId="2" fillId="38" borderId="52" xfId="0" applyNumberFormat="1" applyFont="1" applyFill="1" applyBorder="1" applyAlignment="1">
      <alignment horizontal="center" vertical="top"/>
    </xf>
    <xf numFmtId="180" fontId="2" fillId="38" borderId="53" xfId="0" applyNumberFormat="1" applyFont="1" applyFill="1" applyBorder="1" applyAlignment="1">
      <alignment horizontal="center" vertical="top"/>
    </xf>
    <xf numFmtId="0" fontId="1" fillId="38" borderId="16" xfId="0" applyFont="1" applyFill="1" applyBorder="1" applyAlignment="1">
      <alignment horizontal="center" vertical="top"/>
    </xf>
    <xf numFmtId="180" fontId="1" fillId="38" borderId="48" xfId="0" applyNumberFormat="1" applyFont="1" applyFill="1" applyBorder="1" applyAlignment="1">
      <alignment horizontal="center" vertical="top"/>
    </xf>
    <xf numFmtId="0" fontId="1" fillId="38" borderId="44" xfId="0" applyFont="1" applyFill="1" applyBorder="1" applyAlignment="1">
      <alignment horizontal="center" vertical="top"/>
    </xf>
    <xf numFmtId="0" fontId="3" fillId="38" borderId="13" xfId="0" applyFont="1" applyFill="1" applyBorder="1" applyAlignment="1">
      <alignment vertical="top" wrapText="1"/>
    </xf>
    <xf numFmtId="180" fontId="3" fillId="38" borderId="14" xfId="0" applyNumberFormat="1" applyFont="1" applyFill="1" applyBorder="1" applyAlignment="1">
      <alignment vertical="top" wrapText="1"/>
    </xf>
    <xf numFmtId="180" fontId="3" fillId="38" borderId="15" xfId="0" applyNumberFormat="1" applyFont="1" applyFill="1" applyBorder="1" applyAlignment="1">
      <alignment vertical="top" wrapText="1"/>
    </xf>
    <xf numFmtId="180" fontId="4" fillId="38" borderId="14" xfId="0" applyNumberFormat="1" applyFont="1" applyFill="1" applyBorder="1" applyAlignment="1">
      <alignment vertical="top" wrapText="1"/>
    </xf>
    <xf numFmtId="180" fontId="4" fillId="38" borderId="37" xfId="0" applyNumberFormat="1" applyFont="1" applyFill="1" applyBorder="1" applyAlignment="1">
      <alignment vertical="top" wrapText="1"/>
    </xf>
    <xf numFmtId="0" fontId="8" fillId="39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 wrapText="1"/>
    </xf>
    <xf numFmtId="0" fontId="1" fillId="38" borderId="56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80" fontId="5" fillId="0" borderId="0" xfId="0" applyNumberFormat="1" applyFont="1" applyAlignment="1">
      <alignment horizontal="center"/>
    </xf>
    <xf numFmtId="180" fontId="2" fillId="38" borderId="46" xfId="0" applyNumberFormat="1" applyFont="1" applyFill="1" applyBorder="1" applyAlignment="1">
      <alignment horizontal="center" vertical="top"/>
    </xf>
    <xf numFmtId="180" fontId="2" fillId="38" borderId="54" xfId="0" applyNumberFormat="1" applyFont="1" applyFill="1" applyBorder="1" applyAlignment="1">
      <alignment horizontal="center" vertical="top"/>
    </xf>
    <xf numFmtId="180" fontId="2" fillId="0" borderId="26" xfId="0" applyNumberFormat="1" applyFont="1" applyFill="1" applyBorder="1" applyAlignment="1">
      <alignment horizontal="center" vertical="top"/>
    </xf>
    <xf numFmtId="180" fontId="2" fillId="0" borderId="64" xfId="0" applyNumberFormat="1" applyFont="1" applyFill="1" applyBorder="1" applyAlignment="1">
      <alignment horizontal="center" vertical="top"/>
    </xf>
    <xf numFmtId="180" fontId="2" fillId="0" borderId="30" xfId="0" applyNumberFormat="1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49" fontId="1" fillId="34" borderId="65" xfId="0" applyNumberFormat="1" applyFont="1" applyFill="1" applyBorder="1" applyAlignment="1">
      <alignment horizontal="center" vertical="top"/>
    </xf>
    <xf numFmtId="49" fontId="1" fillId="34" borderId="62" xfId="0" applyNumberFormat="1" applyFont="1" applyFill="1" applyBorder="1" applyAlignment="1">
      <alignment horizontal="center" vertical="top"/>
    </xf>
    <xf numFmtId="49" fontId="1" fillId="35" borderId="65" xfId="0" applyNumberFormat="1" applyFont="1" applyFill="1" applyBorder="1" applyAlignment="1">
      <alignment horizontal="center" vertical="top"/>
    </xf>
    <xf numFmtId="49" fontId="1" fillId="35" borderId="30" xfId="0" applyNumberFormat="1" applyFont="1" applyFill="1" applyBorder="1" applyAlignment="1">
      <alignment horizontal="center" vertical="top"/>
    </xf>
    <xf numFmtId="49" fontId="1" fillId="35" borderId="6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1" fillId="38" borderId="66" xfId="0" applyFont="1" applyFill="1" applyBorder="1" applyAlignment="1">
      <alignment horizontal="center" vertical="top"/>
    </xf>
    <xf numFmtId="180" fontId="1" fillId="38" borderId="67" xfId="0" applyNumberFormat="1" applyFont="1" applyFill="1" applyBorder="1" applyAlignment="1">
      <alignment horizontal="center" vertical="top"/>
    </xf>
    <xf numFmtId="180" fontId="1" fillId="38" borderId="68" xfId="0" applyNumberFormat="1" applyFont="1" applyFill="1" applyBorder="1" applyAlignment="1">
      <alignment horizontal="center" vertical="top"/>
    </xf>
    <xf numFmtId="180" fontId="1" fillId="38" borderId="69" xfId="0" applyNumberFormat="1" applyFont="1" applyFill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180" fontId="2" fillId="0" borderId="59" xfId="0" applyNumberFormat="1" applyFont="1" applyFill="1" applyBorder="1" applyAlignment="1">
      <alignment horizontal="center" vertical="top"/>
    </xf>
    <xf numFmtId="0" fontId="2" fillId="0" borderId="70" xfId="0" applyFont="1" applyFill="1" applyBorder="1" applyAlignment="1">
      <alignment horizontal="center" vertical="top" wrapText="1"/>
    </xf>
    <xf numFmtId="180" fontId="2" fillId="0" borderId="31" xfId="0" applyNumberFormat="1" applyFont="1" applyFill="1" applyBorder="1" applyAlignment="1">
      <alignment horizontal="center" vertical="top"/>
    </xf>
    <xf numFmtId="180" fontId="2" fillId="0" borderId="32" xfId="0" applyNumberFormat="1" applyFont="1" applyFill="1" applyBorder="1" applyAlignment="1">
      <alignment horizontal="center" vertical="top"/>
    </xf>
    <xf numFmtId="180" fontId="2" fillId="0" borderId="34" xfId="0" applyNumberFormat="1" applyFont="1" applyFill="1" applyBorder="1" applyAlignment="1">
      <alignment horizontal="center" vertical="top"/>
    </xf>
    <xf numFmtId="180" fontId="2" fillId="38" borderId="31" xfId="0" applyNumberFormat="1" applyFont="1" applyFill="1" applyBorder="1" applyAlignment="1">
      <alignment horizontal="center" vertical="top"/>
    </xf>
    <xf numFmtId="180" fontId="2" fillId="38" borderId="32" xfId="0" applyNumberFormat="1" applyFont="1" applyFill="1" applyBorder="1" applyAlignment="1">
      <alignment horizontal="center" vertical="top"/>
    </xf>
    <xf numFmtId="180" fontId="2" fillId="38" borderId="34" xfId="0" applyNumberFormat="1" applyFont="1" applyFill="1" applyBorder="1" applyAlignment="1">
      <alignment horizontal="center" vertical="top"/>
    </xf>
    <xf numFmtId="180" fontId="2" fillId="0" borderId="44" xfId="0" applyNumberFormat="1" applyFont="1" applyFill="1" applyBorder="1" applyAlignment="1">
      <alignment horizontal="center" vertical="top" wrapText="1"/>
    </xf>
    <xf numFmtId="180" fontId="2" fillId="0" borderId="4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80" fontId="2" fillId="0" borderId="71" xfId="0" applyNumberFormat="1" applyFont="1" applyFill="1" applyBorder="1" applyAlignment="1">
      <alignment horizontal="center" vertical="top"/>
    </xf>
    <xf numFmtId="180" fontId="2" fillId="0" borderId="39" xfId="0" applyNumberFormat="1" applyFont="1" applyFill="1" applyBorder="1" applyAlignment="1">
      <alignment horizontal="center" vertical="top" wrapText="1"/>
    </xf>
    <xf numFmtId="180" fontId="2" fillId="0" borderId="20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180" fontId="2" fillId="0" borderId="10" xfId="0" applyNumberFormat="1" applyFont="1" applyFill="1" applyBorder="1" applyAlignment="1">
      <alignment horizontal="center" vertical="top"/>
    </xf>
    <xf numFmtId="180" fontId="2" fillId="0" borderId="11" xfId="0" applyNumberFormat="1" applyFont="1" applyFill="1" applyBorder="1" applyAlignment="1">
      <alignment horizontal="center" vertical="top"/>
    </xf>
    <xf numFmtId="180" fontId="2" fillId="0" borderId="18" xfId="0" applyNumberFormat="1" applyFont="1" applyFill="1" applyBorder="1" applyAlignment="1">
      <alignment horizontal="center" vertical="top"/>
    </xf>
    <xf numFmtId="180" fontId="2" fillId="0" borderId="12" xfId="0" applyNumberFormat="1" applyFont="1" applyFill="1" applyBorder="1" applyAlignment="1">
      <alignment horizontal="center" vertical="top"/>
    </xf>
    <xf numFmtId="180" fontId="2" fillId="38" borderId="49" xfId="0" applyNumberFormat="1" applyFont="1" applyFill="1" applyBorder="1" applyAlignment="1">
      <alignment horizontal="center" vertical="top"/>
    </xf>
    <xf numFmtId="180" fontId="2" fillId="38" borderId="11" xfId="0" applyNumberFormat="1" applyFont="1" applyFill="1" applyBorder="1" applyAlignment="1">
      <alignment horizontal="center" vertical="top"/>
    </xf>
    <xf numFmtId="180" fontId="2" fillId="38" borderId="18" xfId="0" applyNumberFormat="1" applyFont="1" applyFill="1" applyBorder="1" applyAlignment="1">
      <alignment horizontal="center" vertical="top"/>
    </xf>
    <xf numFmtId="180" fontId="2" fillId="0" borderId="35" xfId="0" applyNumberFormat="1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 wrapText="1"/>
    </xf>
    <xf numFmtId="180" fontId="2" fillId="0" borderId="13" xfId="0" applyNumberFormat="1" applyFont="1" applyFill="1" applyBorder="1" applyAlignment="1">
      <alignment horizontal="center" vertical="top"/>
    </xf>
    <xf numFmtId="180" fontId="2" fillId="0" borderId="14" xfId="0" applyNumberFormat="1" applyFont="1" applyFill="1" applyBorder="1" applyAlignment="1">
      <alignment horizontal="center" vertical="top"/>
    </xf>
    <xf numFmtId="180" fontId="2" fillId="0" borderId="17" xfId="0" applyNumberFormat="1" applyFont="1" applyFill="1" applyBorder="1" applyAlignment="1">
      <alignment horizontal="center" vertical="top"/>
    </xf>
    <xf numFmtId="180" fontId="2" fillId="0" borderId="15" xfId="0" applyNumberFormat="1" applyFont="1" applyFill="1" applyBorder="1" applyAlignment="1">
      <alignment horizontal="center" vertical="top"/>
    </xf>
    <xf numFmtId="180" fontId="2" fillId="38" borderId="50" xfId="0" applyNumberFormat="1" applyFont="1" applyFill="1" applyBorder="1" applyAlignment="1">
      <alignment horizontal="center" vertical="top"/>
    </xf>
    <xf numFmtId="180" fontId="2" fillId="38" borderId="14" xfId="0" applyNumberFormat="1" applyFont="1" applyFill="1" applyBorder="1" applyAlignment="1">
      <alignment horizontal="center" vertical="top"/>
    </xf>
    <xf numFmtId="180" fontId="2" fillId="38" borderId="17" xfId="0" applyNumberFormat="1" applyFont="1" applyFill="1" applyBorder="1" applyAlignment="1">
      <alignment horizontal="center" vertical="top"/>
    </xf>
    <xf numFmtId="180" fontId="2" fillId="0" borderId="39" xfId="0" applyNumberFormat="1" applyFont="1" applyFill="1" applyBorder="1" applyAlignment="1">
      <alignment horizontal="center" vertical="top" wrapText="1"/>
    </xf>
    <xf numFmtId="0" fontId="1" fillId="38" borderId="56" xfId="0" applyFont="1" applyFill="1" applyBorder="1" applyAlignment="1">
      <alignment horizontal="center" vertical="top"/>
    </xf>
    <xf numFmtId="180" fontId="1" fillId="38" borderId="36" xfId="0" applyNumberFormat="1" applyFont="1" applyFill="1" applyBorder="1" applyAlignment="1">
      <alignment horizontal="center" vertical="top"/>
    </xf>
    <xf numFmtId="180" fontId="1" fillId="38" borderId="37" xfId="0" applyNumberFormat="1" applyFont="1" applyFill="1" applyBorder="1" applyAlignment="1">
      <alignment horizontal="center" vertical="top"/>
    </xf>
    <xf numFmtId="180" fontId="1" fillId="38" borderId="38" xfId="0" applyNumberFormat="1" applyFont="1" applyFill="1" applyBorder="1" applyAlignment="1">
      <alignment horizontal="center" vertical="top"/>
    </xf>
    <xf numFmtId="180" fontId="1" fillId="38" borderId="60" xfId="0" applyNumberFormat="1" applyFont="1" applyFill="1" applyBorder="1" applyAlignment="1">
      <alignment horizontal="center" vertical="top"/>
    </xf>
    <xf numFmtId="180" fontId="1" fillId="38" borderId="56" xfId="0" applyNumberFormat="1" applyFont="1" applyFill="1" applyBorder="1" applyAlignment="1">
      <alignment horizontal="center" vertical="top" wrapText="1"/>
    </xf>
    <xf numFmtId="180" fontId="1" fillId="38" borderId="16" xfId="0" applyNumberFormat="1" applyFont="1" applyFill="1" applyBorder="1" applyAlignment="1">
      <alignment horizontal="center" vertical="top"/>
    </xf>
    <xf numFmtId="180" fontId="2" fillId="38" borderId="10" xfId="0" applyNumberFormat="1" applyFont="1" applyFill="1" applyBorder="1" applyAlignment="1">
      <alignment horizontal="center" vertical="top"/>
    </xf>
    <xf numFmtId="180" fontId="2" fillId="38" borderId="12" xfId="0" applyNumberFormat="1" applyFont="1" applyFill="1" applyBorder="1" applyAlignment="1">
      <alignment horizontal="center" vertical="top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38" borderId="13" xfId="0" applyNumberFormat="1" applyFont="1" applyFill="1" applyBorder="1" applyAlignment="1">
      <alignment horizontal="center" vertical="top"/>
    </xf>
    <xf numFmtId="180" fontId="2" fillId="38" borderId="15" xfId="0" applyNumberFormat="1" applyFont="1" applyFill="1" applyBorder="1" applyAlignment="1">
      <alignment horizontal="center" vertical="top"/>
    </xf>
    <xf numFmtId="180" fontId="1" fillId="0" borderId="20" xfId="0" applyNumberFormat="1" applyFont="1" applyFill="1" applyBorder="1" applyAlignment="1">
      <alignment horizontal="center" vertical="top" wrapText="1"/>
    </xf>
    <xf numFmtId="180" fontId="1" fillId="0" borderId="20" xfId="0" applyNumberFormat="1" applyFont="1" applyFill="1" applyBorder="1" applyAlignment="1">
      <alignment horizontal="center" vertical="top"/>
    </xf>
    <xf numFmtId="180" fontId="1" fillId="38" borderId="31" xfId="0" applyNumberFormat="1" applyFont="1" applyFill="1" applyBorder="1" applyAlignment="1">
      <alignment horizontal="center" vertical="top"/>
    </xf>
    <xf numFmtId="180" fontId="1" fillId="38" borderId="32" xfId="0" applyNumberFormat="1" applyFont="1" applyFill="1" applyBorder="1" applyAlignment="1">
      <alignment horizontal="center" vertical="top"/>
    </xf>
    <xf numFmtId="180" fontId="1" fillId="38" borderId="33" xfId="0" applyNumberFormat="1" applyFont="1" applyFill="1" applyBorder="1" applyAlignment="1">
      <alignment horizontal="center" vertical="top"/>
    </xf>
    <xf numFmtId="180" fontId="1" fillId="38" borderId="34" xfId="0" applyNumberFormat="1" applyFont="1" applyFill="1" applyBorder="1" applyAlignment="1">
      <alignment horizontal="center" vertical="top"/>
    </xf>
    <xf numFmtId="180" fontId="1" fillId="38" borderId="16" xfId="0" applyNumberFormat="1" applyFont="1" applyFill="1" applyBorder="1" applyAlignment="1">
      <alignment horizontal="center" vertical="top" wrapText="1"/>
    </xf>
    <xf numFmtId="180" fontId="2" fillId="0" borderId="64" xfId="0" applyNumberFormat="1" applyFont="1" applyFill="1" applyBorder="1" applyAlignment="1">
      <alignment horizontal="center" vertical="top" wrapText="1"/>
    </xf>
    <xf numFmtId="180" fontId="1" fillId="35" borderId="72" xfId="0" applyNumberFormat="1" applyFont="1" applyFill="1" applyBorder="1" applyAlignment="1">
      <alignment horizontal="center" vertical="top"/>
    </xf>
    <xf numFmtId="180" fontId="2" fillId="38" borderId="47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36" borderId="12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49" fontId="15" fillId="0" borderId="65" xfId="0" applyNumberFormat="1" applyFont="1" applyBorder="1" applyAlignment="1">
      <alignment horizontal="center" vertical="top"/>
    </xf>
    <xf numFmtId="49" fontId="15" fillId="0" borderId="30" xfId="0" applyNumberFormat="1" applyFont="1" applyBorder="1" applyAlignment="1">
      <alignment horizontal="center" vertical="top"/>
    </xf>
    <xf numFmtId="49" fontId="15" fillId="0" borderId="6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" fillId="34" borderId="65" xfId="0" applyNumberFormat="1" applyFont="1" applyFill="1" applyBorder="1" applyAlignment="1">
      <alignment horizontal="center" vertical="top"/>
    </xf>
    <xf numFmtId="49" fontId="1" fillId="34" borderId="30" xfId="0" applyNumberFormat="1" applyFont="1" applyFill="1" applyBorder="1" applyAlignment="1">
      <alignment horizontal="center" vertical="top"/>
    </xf>
    <xf numFmtId="49" fontId="1" fillId="34" borderId="62" xfId="0" applyNumberFormat="1" applyFont="1" applyFill="1" applyBorder="1" applyAlignment="1">
      <alignment horizontal="center" vertical="top"/>
    </xf>
    <xf numFmtId="49" fontId="1" fillId="35" borderId="65" xfId="0" applyNumberFormat="1" applyFont="1" applyFill="1" applyBorder="1" applyAlignment="1">
      <alignment horizontal="center" vertical="top"/>
    </xf>
    <xf numFmtId="49" fontId="1" fillId="35" borderId="30" xfId="0" applyNumberFormat="1" applyFont="1" applyFill="1" applyBorder="1" applyAlignment="1">
      <alignment horizontal="center" vertical="top"/>
    </xf>
    <xf numFmtId="49" fontId="1" fillId="35" borderId="62" xfId="0" applyNumberFormat="1" applyFont="1" applyFill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2" fillId="0" borderId="7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65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62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vertical="top" wrapText="1"/>
    </xf>
    <xf numFmtId="0" fontId="0" fillId="0" borderId="75" xfId="0" applyFont="1" applyBorder="1" applyAlignment="1">
      <alignment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80" fontId="2" fillId="0" borderId="39" xfId="0" applyNumberFormat="1" applyFont="1" applyBorder="1" applyAlignment="1">
      <alignment horizontal="center" vertical="top" wrapText="1"/>
    </xf>
    <xf numFmtId="180" fontId="2" fillId="0" borderId="75" xfId="0" applyNumberFormat="1" applyFont="1" applyBorder="1" applyAlignment="1">
      <alignment horizontal="center" vertical="top" wrapText="1"/>
    </xf>
    <xf numFmtId="180" fontId="2" fillId="0" borderId="27" xfId="0" applyNumberFormat="1" applyFont="1" applyBorder="1" applyAlignment="1">
      <alignment horizontal="center" vertical="top" wrapText="1"/>
    </xf>
    <xf numFmtId="49" fontId="15" fillId="0" borderId="65" xfId="0" applyNumberFormat="1" applyFont="1" applyFill="1" applyBorder="1" applyAlignment="1">
      <alignment horizontal="center" vertical="top"/>
    </xf>
    <xf numFmtId="49" fontId="15" fillId="0" borderId="30" xfId="0" applyNumberFormat="1" applyFont="1" applyFill="1" applyBorder="1" applyAlignment="1">
      <alignment horizontal="center" vertical="top"/>
    </xf>
    <xf numFmtId="49" fontId="15" fillId="0" borderId="62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28" xfId="0" applyNumberFormat="1" applyFont="1" applyFill="1" applyBorder="1" applyAlignment="1">
      <alignment horizontal="center" vertical="top"/>
    </xf>
    <xf numFmtId="49" fontId="1" fillId="34" borderId="36" xfId="0" applyNumberFormat="1" applyFont="1" applyFill="1" applyBorder="1" applyAlignment="1">
      <alignment horizontal="center" vertical="top"/>
    </xf>
    <xf numFmtId="49" fontId="1" fillId="35" borderId="11" xfId="0" applyNumberFormat="1" applyFont="1" applyFill="1" applyBorder="1" applyAlignment="1">
      <alignment horizontal="center" vertical="top"/>
    </xf>
    <xf numFmtId="49" fontId="1" fillId="35" borderId="24" xfId="0" applyNumberFormat="1" applyFont="1" applyFill="1" applyBorder="1" applyAlignment="1">
      <alignment horizontal="center" vertical="top"/>
    </xf>
    <xf numFmtId="49" fontId="1" fillId="35" borderId="37" xfId="0" applyNumberFormat="1" applyFont="1" applyFill="1" applyBorder="1" applyAlignment="1">
      <alignment horizontal="center" vertical="top"/>
    </xf>
    <xf numFmtId="180" fontId="2" fillId="0" borderId="13" xfId="0" applyNumberFormat="1" applyFont="1" applyBorder="1" applyAlignment="1">
      <alignment horizontal="center" vertical="top"/>
    </xf>
    <xf numFmtId="180" fontId="2" fillId="0" borderId="14" xfId="0" applyNumberFormat="1" applyFont="1" applyBorder="1" applyAlignment="1">
      <alignment horizontal="center" vertical="top"/>
    </xf>
    <xf numFmtId="180" fontId="2" fillId="0" borderId="15" xfId="0" applyNumberFormat="1" applyFont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  <xf numFmtId="49" fontId="1" fillId="34" borderId="59" xfId="0" applyNumberFormat="1" applyFont="1" applyFill="1" applyBorder="1" applyAlignment="1">
      <alignment horizontal="center" vertical="top"/>
    </xf>
    <xf numFmtId="49" fontId="1" fillId="35" borderId="19" xfId="0" applyNumberFormat="1" applyFont="1" applyFill="1" applyBorder="1" applyAlignment="1">
      <alignment horizontal="center" vertical="top"/>
    </xf>
    <xf numFmtId="49" fontId="1" fillId="35" borderId="20" xfId="0" applyNumberFormat="1" applyFont="1" applyFill="1" applyBorder="1" applyAlignment="1">
      <alignment horizontal="center" vertical="top"/>
    </xf>
    <xf numFmtId="49" fontId="1" fillId="35" borderId="16" xfId="0" applyNumberFormat="1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0" fontId="2" fillId="0" borderId="6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49" fontId="2" fillId="0" borderId="62" xfId="0" applyNumberFormat="1" applyFont="1" applyFill="1" applyBorder="1" applyAlignment="1">
      <alignment horizontal="center" vertical="top"/>
    </xf>
    <xf numFmtId="49" fontId="1" fillId="35" borderId="22" xfId="0" applyNumberFormat="1" applyFont="1" applyFill="1" applyBorder="1" applyAlignment="1">
      <alignment horizontal="right" vertical="top"/>
    </xf>
    <xf numFmtId="49" fontId="1" fillId="35" borderId="72" xfId="0" applyNumberFormat="1" applyFont="1" applyFill="1" applyBorder="1" applyAlignment="1">
      <alignment horizontal="right" vertical="top"/>
    </xf>
    <xf numFmtId="0" fontId="1" fillId="35" borderId="32" xfId="0" applyFont="1" applyFill="1" applyBorder="1" applyAlignment="1">
      <alignment horizontal="left" vertical="top" wrapText="1"/>
    </xf>
    <xf numFmtId="0" fontId="1" fillId="35" borderId="34" xfId="0" applyFont="1" applyFill="1" applyBorder="1" applyAlignment="1">
      <alignment horizontal="left" vertical="top" wrapText="1"/>
    </xf>
    <xf numFmtId="49" fontId="1" fillId="34" borderId="19" xfId="0" applyNumberFormat="1" applyFont="1" applyFill="1" applyBorder="1" applyAlignment="1">
      <alignment horizontal="center" vertical="top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16" xfId="0" applyNumberFormat="1" applyFont="1" applyFill="1" applyBorder="1" applyAlignment="1">
      <alignment horizontal="center" vertical="top"/>
    </xf>
    <xf numFmtId="49" fontId="1" fillId="35" borderId="25" xfId="0" applyNumberFormat="1" applyFont="1" applyFill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0" fontId="2" fillId="0" borderId="45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180" fontId="1" fillId="35" borderId="22" xfId="0" applyNumberFormat="1" applyFont="1" applyFill="1" applyBorder="1" applyAlignment="1">
      <alignment horizontal="left" vertical="top" wrapText="1"/>
    </xf>
    <xf numFmtId="0" fontId="1" fillId="35" borderId="22" xfId="0" applyFont="1" applyFill="1" applyBorder="1" applyAlignment="1">
      <alignment horizontal="left" vertical="top" wrapText="1"/>
    </xf>
    <xf numFmtId="0" fontId="1" fillId="35" borderId="79" xfId="0" applyFont="1" applyFill="1" applyBorder="1" applyAlignment="1">
      <alignment horizontal="left" vertical="top" wrapText="1"/>
    </xf>
    <xf numFmtId="0" fontId="1" fillId="35" borderId="2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2" fillId="0" borderId="75" xfId="0" applyFont="1" applyFill="1" applyBorder="1" applyAlignment="1">
      <alignment horizontal="left" vertical="top" wrapText="1"/>
    </xf>
    <xf numFmtId="49" fontId="2" fillId="0" borderId="65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62" xfId="0" applyNumberFormat="1" applyFont="1" applyBorder="1" applyAlignment="1">
      <alignment horizontal="center" vertical="top"/>
    </xf>
    <xf numFmtId="0" fontId="2" fillId="0" borderId="45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/>
    </xf>
    <xf numFmtId="0" fontId="2" fillId="0" borderId="65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textRotation="90" wrapText="1"/>
    </xf>
    <xf numFmtId="0" fontId="1" fillId="0" borderId="27" xfId="0" applyFont="1" applyBorder="1" applyAlignment="1">
      <alignment horizontal="center" vertical="top" textRotation="90" wrapText="1"/>
    </xf>
    <xf numFmtId="0" fontId="1" fillId="0" borderId="58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36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textRotation="90" wrapText="1"/>
    </xf>
    <xf numFmtId="0" fontId="8" fillId="0" borderId="38" xfId="0" applyFont="1" applyFill="1" applyBorder="1" applyAlignment="1">
      <alignment horizontal="center" vertical="top" textRotation="90" wrapText="1"/>
    </xf>
    <xf numFmtId="0" fontId="6" fillId="37" borderId="21" xfId="0" applyFont="1" applyFill="1" applyBorder="1" applyAlignment="1">
      <alignment horizontal="left" vertical="top" wrapText="1"/>
    </xf>
    <xf numFmtId="0" fontId="6" fillId="37" borderId="22" xfId="0" applyFont="1" applyFill="1" applyBorder="1" applyAlignment="1">
      <alignment horizontal="left" vertical="top" wrapText="1"/>
    </xf>
    <xf numFmtId="0" fontId="6" fillId="37" borderId="23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2" fillId="0" borderId="65" xfId="0" applyFont="1" applyBorder="1" applyAlignment="1">
      <alignment horizontal="center" vertical="top" textRotation="90" wrapText="1"/>
    </xf>
    <xf numFmtId="0" fontId="2" fillId="0" borderId="30" xfId="0" applyFont="1" applyBorder="1" applyAlignment="1">
      <alignment horizontal="center" vertical="top" textRotation="90" wrapText="1"/>
    </xf>
    <xf numFmtId="0" fontId="2" fillId="0" borderId="62" xfId="0" applyFont="1" applyBorder="1" applyAlignment="1">
      <alignment horizontal="center" vertical="top" textRotation="90" wrapText="1"/>
    </xf>
    <xf numFmtId="49" fontId="1" fillId="35" borderId="18" xfId="0" applyNumberFormat="1" applyFont="1" applyFill="1" applyBorder="1" applyAlignment="1">
      <alignment horizontal="center" vertical="top"/>
    </xf>
    <xf numFmtId="49" fontId="1" fillId="35" borderId="57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 textRotation="90" wrapText="1"/>
    </xf>
    <xf numFmtId="0" fontId="2" fillId="0" borderId="20" xfId="0" applyFont="1" applyBorder="1" applyAlignment="1">
      <alignment horizontal="center" vertical="top" textRotation="90" wrapText="1"/>
    </xf>
    <xf numFmtId="0" fontId="2" fillId="0" borderId="16" xfId="0" applyFont="1" applyBorder="1" applyAlignment="1">
      <alignment horizontal="center" vertical="top" textRotation="90" wrapText="1"/>
    </xf>
    <xf numFmtId="0" fontId="1" fillId="34" borderId="21" xfId="0" applyFont="1" applyFill="1" applyBorder="1" applyAlignment="1">
      <alignment horizontal="left" vertical="top"/>
    </xf>
    <xf numFmtId="0" fontId="1" fillId="34" borderId="22" xfId="0" applyFont="1" applyFill="1" applyBorder="1" applyAlignment="1">
      <alignment horizontal="left" vertical="top"/>
    </xf>
    <xf numFmtId="0" fontId="1" fillId="34" borderId="23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" fillId="0" borderId="51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180" fontId="1" fillId="37" borderId="51" xfId="0" applyNumberFormat="1" applyFont="1" applyFill="1" applyBorder="1" applyAlignment="1">
      <alignment horizontal="center" vertical="top" wrapText="1"/>
    </xf>
    <xf numFmtId="180" fontId="1" fillId="37" borderId="76" xfId="0" applyNumberFormat="1" applyFont="1" applyFill="1" applyBorder="1" applyAlignment="1">
      <alignment horizontal="center" vertical="top" wrapText="1"/>
    </xf>
    <xf numFmtId="180" fontId="1" fillId="37" borderId="77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180" fontId="2" fillId="0" borderId="80" xfId="0" applyNumberFormat="1" applyFont="1" applyBorder="1" applyAlignment="1">
      <alignment horizontal="center" vertical="top" wrapText="1"/>
    </xf>
    <xf numFmtId="180" fontId="2" fillId="0" borderId="78" xfId="0" applyNumberFormat="1" applyFont="1" applyBorder="1" applyAlignment="1">
      <alignment horizontal="center" vertical="top" wrapText="1"/>
    </xf>
    <xf numFmtId="180" fontId="2" fillId="0" borderId="47" xfId="0" applyNumberFormat="1" applyFont="1" applyBorder="1" applyAlignment="1">
      <alignment horizontal="center" vertical="top" wrapText="1"/>
    </xf>
    <xf numFmtId="180" fontId="2" fillId="38" borderId="80" xfId="0" applyNumberFormat="1" applyFont="1" applyFill="1" applyBorder="1" applyAlignment="1">
      <alignment horizontal="center" vertical="top" wrapText="1"/>
    </xf>
    <xf numFmtId="180" fontId="2" fillId="38" borderId="78" xfId="0" applyNumberFormat="1" applyFont="1" applyFill="1" applyBorder="1" applyAlignment="1">
      <alignment horizontal="center" vertical="top" wrapText="1"/>
    </xf>
    <xf numFmtId="180" fontId="2" fillId="38" borderId="47" xfId="0" applyNumberFormat="1" applyFont="1" applyFill="1" applyBorder="1" applyAlignment="1">
      <alignment horizontal="center" vertical="top" wrapText="1"/>
    </xf>
    <xf numFmtId="0" fontId="1" fillId="37" borderId="51" xfId="0" applyFont="1" applyFill="1" applyBorder="1" applyAlignment="1">
      <alignment horizontal="center" vertical="top" wrapText="1"/>
    </xf>
    <xf numFmtId="0" fontId="1" fillId="37" borderId="76" xfId="0" applyFont="1" applyFill="1" applyBorder="1" applyAlignment="1">
      <alignment horizontal="center" vertical="top" wrapText="1"/>
    </xf>
    <xf numFmtId="0" fontId="1" fillId="37" borderId="77" xfId="0" applyFont="1" applyFill="1" applyBorder="1" applyAlignment="1">
      <alignment horizontal="center" vertical="top" wrapText="1"/>
    </xf>
    <xf numFmtId="180" fontId="2" fillId="0" borderId="35" xfId="0" applyNumberFormat="1" applyFont="1" applyBorder="1" applyAlignment="1">
      <alignment horizontal="center" vertical="top" wrapText="1"/>
    </xf>
    <xf numFmtId="180" fontId="2" fillId="0" borderId="45" xfId="0" applyNumberFormat="1" applyFont="1" applyBorder="1" applyAlignment="1">
      <alignment horizontal="center" vertical="top" wrapText="1"/>
    </xf>
    <xf numFmtId="180" fontId="2" fillId="0" borderId="26" xfId="0" applyNumberFormat="1" applyFont="1" applyBorder="1" applyAlignment="1">
      <alignment horizontal="center" vertical="top" wrapText="1"/>
    </xf>
    <xf numFmtId="180" fontId="2" fillId="38" borderId="39" xfId="0" applyNumberFormat="1" applyFont="1" applyFill="1" applyBorder="1" applyAlignment="1">
      <alignment horizontal="center" vertical="top" wrapText="1"/>
    </xf>
    <xf numFmtId="180" fontId="2" fillId="38" borderId="75" xfId="0" applyNumberFormat="1" applyFont="1" applyFill="1" applyBorder="1" applyAlignment="1">
      <alignment horizontal="center" vertical="top" wrapText="1"/>
    </xf>
    <xf numFmtId="180" fontId="2" fillId="38" borderId="27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36" borderId="80" xfId="0" applyFont="1" applyFill="1" applyBorder="1" applyAlignment="1">
      <alignment horizontal="left" vertical="top" wrapText="1"/>
    </xf>
    <xf numFmtId="0" fontId="0" fillId="36" borderId="78" xfId="0" applyFont="1" applyFill="1" applyBorder="1" applyAlignment="1">
      <alignment horizontal="left" vertical="top" wrapText="1"/>
    </xf>
    <xf numFmtId="0" fontId="0" fillId="37" borderId="76" xfId="0" applyFont="1" applyFill="1" applyBorder="1" applyAlignment="1">
      <alignment horizontal="center" vertical="top" wrapText="1"/>
    </xf>
    <xf numFmtId="0" fontId="0" fillId="37" borderId="77" xfId="0" applyFont="1" applyFill="1" applyBorder="1" applyAlignment="1">
      <alignment horizontal="center" vertical="top" wrapText="1"/>
    </xf>
    <xf numFmtId="180" fontId="2" fillId="0" borderId="70" xfId="0" applyNumberFormat="1" applyFont="1" applyBorder="1" applyAlignment="1">
      <alignment horizontal="center" vertical="top" wrapText="1"/>
    </xf>
    <xf numFmtId="180" fontId="2" fillId="0" borderId="81" xfId="0" applyNumberFormat="1" applyFont="1" applyBorder="1" applyAlignment="1">
      <alignment horizontal="center" vertical="top" wrapText="1"/>
    </xf>
    <xf numFmtId="0" fontId="9" fillId="36" borderId="39" xfId="0" applyFont="1" applyFill="1" applyBorder="1" applyAlignment="1">
      <alignment horizontal="center" vertical="top" wrapText="1"/>
    </xf>
    <xf numFmtId="0" fontId="9" fillId="36" borderId="75" xfId="0" applyFont="1" applyFill="1" applyBorder="1" applyAlignment="1">
      <alignment horizontal="center" vertical="top" wrapText="1"/>
    </xf>
    <xf numFmtId="0" fontId="9" fillId="36" borderId="27" xfId="0" applyFont="1" applyFill="1" applyBorder="1" applyAlignment="1">
      <alignment horizontal="center" vertical="top" wrapText="1"/>
    </xf>
    <xf numFmtId="49" fontId="1" fillId="35" borderId="40" xfId="0" applyNumberFormat="1" applyFont="1" applyFill="1" applyBorder="1" applyAlignment="1">
      <alignment horizontal="right" vertical="top"/>
    </xf>
    <xf numFmtId="0" fontId="2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180" fontId="2" fillId="0" borderId="58" xfId="0" applyNumberFormat="1" applyFont="1" applyBorder="1" applyAlignment="1">
      <alignment horizontal="center" vertical="top" wrapText="1"/>
    </xf>
    <xf numFmtId="180" fontId="2" fillId="38" borderId="70" xfId="0" applyNumberFormat="1" applyFont="1" applyFill="1" applyBorder="1" applyAlignment="1">
      <alignment horizontal="center" vertical="top" wrapText="1"/>
    </xf>
    <xf numFmtId="180" fontId="2" fillId="38" borderId="81" xfId="0" applyNumberFormat="1" applyFont="1" applyFill="1" applyBorder="1" applyAlignment="1">
      <alignment horizontal="center" vertical="top" wrapText="1"/>
    </xf>
    <xf numFmtId="180" fontId="2" fillId="38" borderId="58" xfId="0" applyNumberFormat="1" applyFont="1" applyFill="1" applyBorder="1" applyAlignment="1">
      <alignment horizontal="center" vertical="top" wrapText="1"/>
    </xf>
    <xf numFmtId="180" fontId="2" fillId="0" borderId="56" xfId="0" applyNumberFormat="1" applyFont="1" applyBorder="1" applyAlignment="1">
      <alignment horizontal="center" vertical="top" wrapText="1"/>
    </xf>
    <xf numFmtId="180" fontId="2" fillId="0" borderId="61" xfId="0" applyNumberFormat="1" applyFont="1" applyBorder="1" applyAlignment="1">
      <alignment horizontal="center" vertical="top" wrapText="1"/>
    </xf>
    <xf numFmtId="180" fontId="2" fillId="0" borderId="48" xfId="0" applyNumberFormat="1" applyFont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0" fillId="0" borderId="76" xfId="0" applyFont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180" fontId="1" fillId="33" borderId="51" xfId="0" applyNumberFormat="1" applyFont="1" applyFill="1" applyBorder="1" applyAlignment="1">
      <alignment horizontal="center" vertical="top" wrapText="1"/>
    </xf>
    <xf numFmtId="180" fontId="1" fillId="33" borderId="76" xfId="0" applyNumberFormat="1" applyFont="1" applyFill="1" applyBorder="1" applyAlignment="1">
      <alignment horizontal="center" vertical="top" wrapText="1"/>
    </xf>
    <xf numFmtId="180" fontId="1" fillId="33" borderId="77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36" borderId="39" xfId="0" applyFont="1" applyFill="1" applyBorder="1" applyAlignment="1">
      <alignment horizontal="left" vertical="top" wrapText="1"/>
    </xf>
    <xf numFmtId="0" fontId="0" fillId="36" borderId="7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40" borderId="21" xfId="0" applyNumberFormat="1" applyFont="1" applyFill="1" applyBorder="1" applyAlignment="1">
      <alignment horizontal="left" vertical="top" wrapText="1"/>
    </xf>
    <xf numFmtId="49" fontId="1" fillId="40" borderId="22" xfId="0" applyNumberFormat="1" applyFont="1" applyFill="1" applyBorder="1" applyAlignment="1">
      <alignment horizontal="left" vertical="top" wrapText="1"/>
    </xf>
    <xf numFmtId="49" fontId="1" fillId="40" borderId="23" xfId="0" applyNumberFormat="1" applyFont="1" applyFill="1" applyBorder="1" applyAlignment="1">
      <alignment horizontal="left" vertical="top" wrapText="1"/>
    </xf>
    <xf numFmtId="49" fontId="1" fillId="34" borderId="20" xfId="0" applyNumberFormat="1" applyFont="1" applyFill="1" applyBorder="1" applyAlignment="1">
      <alignment horizontal="center" vertical="top"/>
    </xf>
    <xf numFmtId="0" fontId="1" fillId="35" borderId="72" xfId="0" applyFont="1" applyFill="1" applyBorder="1" applyAlignment="1">
      <alignment vertical="top" wrapText="1"/>
    </xf>
    <xf numFmtId="0" fontId="1" fillId="35" borderId="76" xfId="0" applyFont="1" applyFill="1" applyBorder="1" applyAlignment="1">
      <alignment vertical="top" wrapText="1"/>
    </xf>
    <xf numFmtId="0" fontId="1" fillId="35" borderId="77" xfId="0" applyFont="1" applyFill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top" textRotation="90" wrapText="1"/>
    </xf>
    <xf numFmtId="0" fontId="15" fillId="0" borderId="25" xfId="0" applyFont="1" applyFill="1" applyBorder="1" applyAlignment="1">
      <alignment horizontal="center" vertical="top" textRotation="90" wrapText="1"/>
    </xf>
    <xf numFmtId="0" fontId="15" fillId="0" borderId="16" xfId="0" applyFont="1" applyFill="1" applyBorder="1" applyAlignment="1">
      <alignment horizontal="center" vertical="top" textRotation="90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" fillId="34" borderId="65" xfId="0" applyNumberFormat="1" applyFont="1" applyFill="1" applyBorder="1" applyAlignment="1">
      <alignment horizontal="center" vertical="top"/>
    </xf>
    <xf numFmtId="49" fontId="1" fillId="34" borderId="30" xfId="0" applyNumberFormat="1" applyFont="1" applyFill="1" applyBorder="1" applyAlignment="1">
      <alignment horizontal="center" vertical="top"/>
    </xf>
    <xf numFmtId="49" fontId="1" fillId="34" borderId="62" xfId="0" applyNumberFormat="1" applyFont="1" applyFill="1" applyBorder="1" applyAlignment="1">
      <alignment horizontal="center" vertical="top"/>
    </xf>
    <xf numFmtId="49" fontId="1" fillId="35" borderId="65" xfId="0" applyNumberFormat="1" applyFont="1" applyFill="1" applyBorder="1" applyAlignment="1">
      <alignment horizontal="center" vertical="top"/>
    </xf>
    <xf numFmtId="49" fontId="1" fillId="35" borderId="30" xfId="0" applyNumberFormat="1" applyFont="1" applyFill="1" applyBorder="1" applyAlignment="1">
      <alignment horizontal="center" vertical="top"/>
    </xf>
    <xf numFmtId="49" fontId="1" fillId="35" borderId="62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 wrapText="1"/>
    </xf>
    <xf numFmtId="0" fontId="1" fillId="35" borderId="67" xfId="0" applyFont="1" applyFill="1" applyBorder="1" applyAlignment="1">
      <alignment horizontal="left" vertical="top" wrapText="1"/>
    </xf>
    <xf numFmtId="0" fontId="1" fillId="35" borderId="68" xfId="0" applyFont="1" applyFill="1" applyBorder="1" applyAlignment="1">
      <alignment horizontal="left" vertical="top" wrapText="1"/>
    </xf>
    <xf numFmtId="0" fontId="1" fillId="35" borderId="69" xfId="0" applyFont="1" applyFill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center" vertical="top"/>
    </xf>
    <xf numFmtId="0" fontId="2" fillId="0" borderId="81" xfId="0" applyFont="1" applyFill="1" applyBorder="1" applyAlignment="1">
      <alignment horizontal="left" vertical="top" wrapText="1"/>
    </xf>
    <xf numFmtId="49" fontId="1" fillId="35" borderId="76" xfId="0" applyNumberFormat="1" applyFont="1" applyFill="1" applyBorder="1" applyAlignment="1">
      <alignment horizontal="right" vertical="top"/>
    </xf>
    <xf numFmtId="49" fontId="1" fillId="35" borderId="77" xfId="0" applyNumberFormat="1" applyFont="1" applyFill="1" applyBorder="1" applyAlignment="1">
      <alignment horizontal="right" vertical="top"/>
    </xf>
    <xf numFmtId="180" fontId="3" fillId="0" borderId="74" xfId="0" applyNumberFormat="1" applyFont="1" applyFill="1" applyBorder="1" applyAlignment="1">
      <alignment horizontal="center" vertical="top" wrapText="1"/>
    </xf>
    <xf numFmtId="49" fontId="1" fillId="34" borderId="50" xfId="0" applyNumberFormat="1" applyFont="1" applyFill="1" applyBorder="1" applyAlignment="1">
      <alignment horizontal="right" vertical="top"/>
    </xf>
    <xf numFmtId="49" fontId="1" fillId="34" borderId="14" xfId="0" applyNumberFormat="1" applyFont="1" applyFill="1" applyBorder="1" applyAlignment="1">
      <alignment horizontal="right" vertical="top"/>
    </xf>
    <xf numFmtId="49" fontId="1" fillId="34" borderId="17" xfId="0" applyNumberFormat="1" applyFont="1" applyFill="1" applyBorder="1" applyAlignment="1">
      <alignment horizontal="right" vertical="top"/>
    </xf>
    <xf numFmtId="49" fontId="1" fillId="37" borderId="60" xfId="0" applyNumberFormat="1" applyFont="1" applyFill="1" applyBorder="1" applyAlignment="1">
      <alignment horizontal="right" vertical="top"/>
    </xf>
    <xf numFmtId="49" fontId="1" fillId="37" borderId="37" xfId="0" applyNumberFormat="1" applyFont="1" applyFill="1" applyBorder="1" applyAlignment="1">
      <alignment horizontal="right" vertical="top"/>
    </xf>
    <xf numFmtId="49" fontId="1" fillId="37" borderId="57" xfId="0" applyNumberFormat="1" applyFont="1" applyFill="1" applyBorder="1" applyAlignment="1">
      <alignment horizontal="right" vertical="top"/>
    </xf>
    <xf numFmtId="180" fontId="1" fillId="33" borderId="21" xfId="0" applyNumberFormat="1" applyFont="1" applyFill="1" applyBorder="1" applyAlignment="1">
      <alignment horizontal="center" vertical="top"/>
    </xf>
    <xf numFmtId="180" fontId="1" fillId="33" borderId="22" xfId="0" applyNumberFormat="1" applyFont="1" applyFill="1" applyBorder="1" applyAlignment="1">
      <alignment horizontal="center" vertical="top"/>
    </xf>
    <xf numFmtId="180" fontId="1" fillId="33" borderId="23" xfId="0" applyNumberFormat="1" applyFont="1" applyFill="1" applyBorder="1" applyAlignment="1">
      <alignment horizontal="center" vertical="top"/>
    </xf>
    <xf numFmtId="180" fontId="2" fillId="0" borderId="28" xfId="0" applyNumberFormat="1" applyFont="1" applyBorder="1" applyAlignment="1">
      <alignment horizontal="center" vertical="top"/>
    </xf>
    <xf numFmtId="180" fontId="2" fillId="0" borderId="24" xfId="0" applyNumberFormat="1" applyFont="1" applyBorder="1" applyAlignment="1">
      <alignment horizontal="center" vertical="top"/>
    </xf>
    <xf numFmtId="180" fontId="2" fillId="0" borderId="29" xfId="0" applyNumberFormat="1" applyFont="1" applyBorder="1" applyAlignment="1">
      <alignment horizontal="center" vertical="top"/>
    </xf>
    <xf numFmtId="180" fontId="2" fillId="0" borderId="31" xfId="0" applyNumberFormat="1" applyFont="1" applyBorder="1" applyAlignment="1">
      <alignment horizontal="center" vertical="top"/>
    </xf>
    <xf numFmtId="180" fontId="2" fillId="0" borderId="32" xfId="0" applyNumberFormat="1" applyFont="1" applyBorder="1" applyAlignment="1">
      <alignment horizontal="center" vertical="top"/>
    </xf>
    <xf numFmtId="180" fontId="2" fillId="0" borderId="34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49" fontId="15" fillId="0" borderId="65" xfId="0" applyNumberFormat="1" applyFont="1" applyBorder="1" applyAlignment="1">
      <alignment horizontal="center" vertical="top"/>
    </xf>
    <xf numFmtId="49" fontId="15" fillId="0" borderId="30" xfId="0" applyNumberFormat="1" applyFont="1" applyBorder="1" applyAlignment="1">
      <alignment horizontal="center" vertical="top"/>
    </xf>
    <xf numFmtId="49" fontId="15" fillId="0" borderId="62" xfId="0" applyNumberFormat="1" applyFont="1" applyBorder="1" applyAlignment="1">
      <alignment horizontal="center" vertical="top"/>
    </xf>
    <xf numFmtId="0" fontId="8" fillId="0" borderId="65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49" fontId="8" fillId="0" borderId="65" xfId="0" applyNumberFormat="1" applyFont="1" applyFill="1" applyBorder="1" applyAlignment="1">
      <alignment horizontal="center" vertical="top"/>
    </xf>
    <xf numFmtId="49" fontId="8" fillId="0" borderId="62" xfId="0" applyNumberFormat="1" applyFont="1" applyFill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2" fillId="0" borderId="7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center" vertical="top" textRotation="90" wrapText="1"/>
    </xf>
    <xf numFmtId="0" fontId="0" fillId="0" borderId="76" xfId="0" applyBorder="1" applyAlignment="1">
      <alignment vertical="top" wrapText="1"/>
    </xf>
    <xf numFmtId="0" fontId="0" fillId="0" borderId="77" xfId="0" applyBorder="1" applyAlignment="1">
      <alignment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PageLayoutView="0" workbookViewId="0" topLeftCell="A1">
      <selection activeCell="J15" sqref="J15"/>
    </sheetView>
  </sheetViews>
  <sheetFormatPr defaultColWidth="9.140625" defaultRowHeight="12.75"/>
  <cols>
    <col min="1" max="1" width="33.28125" style="0" customWidth="1"/>
    <col min="2" max="2" width="13.28125" style="0" customWidth="1"/>
    <col min="3" max="3" width="11.71093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spans="1:6" s="50" customFormat="1" ht="15" customHeight="1">
      <c r="A1" s="245" t="s">
        <v>45</v>
      </c>
      <c r="B1" s="246"/>
      <c r="C1" s="246"/>
      <c r="D1" s="246"/>
      <c r="E1" s="246"/>
      <c r="F1" s="49"/>
    </row>
    <row r="2" spans="1:6" s="50" customFormat="1" ht="15" customHeight="1">
      <c r="A2" s="194"/>
      <c r="B2" s="195"/>
      <c r="C2" s="195"/>
      <c r="D2" s="195"/>
      <c r="E2" s="195"/>
      <c r="F2" s="49"/>
    </row>
    <row r="3" spans="1:6" s="50" customFormat="1" ht="20.25" customHeight="1" thickBot="1">
      <c r="A3" s="51"/>
      <c r="B3" s="51"/>
      <c r="C3" s="51"/>
      <c r="D3" s="51"/>
      <c r="E3" s="51"/>
      <c r="F3" s="51" t="s">
        <v>95</v>
      </c>
    </row>
    <row r="4" spans="1:6" s="50" customFormat="1" ht="12.75" customHeight="1">
      <c r="A4" s="247" t="s">
        <v>38</v>
      </c>
      <c r="B4" s="249" t="s">
        <v>125</v>
      </c>
      <c r="C4" s="249" t="s">
        <v>137</v>
      </c>
      <c r="D4" s="249" t="s">
        <v>141</v>
      </c>
      <c r="E4" s="249" t="s">
        <v>126</v>
      </c>
      <c r="F4" s="243" t="s">
        <v>139</v>
      </c>
    </row>
    <row r="5" spans="1:6" s="50" customFormat="1" ht="10.5" customHeight="1">
      <c r="A5" s="248"/>
      <c r="B5" s="250"/>
      <c r="C5" s="250"/>
      <c r="D5" s="250"/>
      <c r="E5" s="250"/>
      <c r="F5" s="244"/>
    </row>
    <row r="6" spans="1:6" s="50" customFormat="1" ht="18" customHeight="1">
      <c r="A6" s="248"/>
      <c r="B6" s="250"/>
      <c r="C6" s="250"/>
      <c r="D6" s="250"/>
      <c r="E6" s="250"/>
      <c r="F6" s="244"/>
    </row>
    <row r="7" spans="1:6" s="50" customFormat="1" ht="17.25" customHeight="1">
      <c r="A7" s="151" t="s">
        <v>39</v>
      </c>
      <c r="B7" s="152">
        <f>B8+B10</f>
        <v>8662.87</v>
      </c>
      <c r="C7" s="152">
        <f>C8+C10</f>
        <v>12161.899999999998</v>
      </c>
      <c r="D7" s="152">
        <f>D8+D10</f>
        <v>0</v>
      </c>
      <c r="E7" s="152">
        <f>E11</f>
        <v>12059.5</v>
      </c>
      <c r="F7" s="153">
        <f>F11</f>
        <v>11695.6</v>
      </c>
    </row>
    <row r="8" spans="1:6" s="50" customFormat="1" ht="19.5" customHeight="1">
      <c r="A8" s="171" t="s">
        <v>40</v>
      </c>
      <c r="B8" s="52">
        <f>Priemonės!K149</f>
        <v>8530.77</v>
      </c>
      <c r="C8" s="52">
        <f>Priemonės!O148</f>
        <v>11723.099999999999</v>
      </c>
      <c r="D8" s="154">
        <f>Priemonės!S149</f>
        <v>0</v>
      </c>
      <c r="E8" s="52"/>
      <c r="F8" s="53"/>
    </row>
    <row r="9" spans="1:6" s="50" customFormat="1" ht="18" customHeight="1">
      <c r="A9" s="171" t="s">
        <v>41</v>
      </c>
      <c r="B9" s="52">
        <f>Priemonės!L149</f>
        <v>499.4</v>
      </c>
      <c r="C9" s="52">
        <f>Priemonės!P149</f>
        <v>558</v>
      </c>
      <c r="D9" s="154">
        <f>Priemonės!T149</f>
        <v>0</v>
      </c>
      <c r="E9" s="52"/>
      <c r="F9" s="53"/>
    </row>
    <row r="10" spans="1:6" s="50" customFormat="1" ht="36" customHeight="1">
      <c r="A10" s="171" t="s">
        <v>90</v>
      </c>
      <c r="B10" s="52">
        <f>Priemonės!M149</f>
        <v>132.10000000000002</v>
      </c>
      <c r="C10" s="52">
        <f>Priemonės!Q149</f>
        <v>438.79999999999995</v>
      </c>
      <c r="D10" s="154">
        <f>Priemonės!U149</f>
        <v>0</v>
      </c>
      <c r="E10" s="52"/>
      <c r="F10" s="53"/>
    </row>
    <row r="11" spans="1:6" s="50" customFormat="1" ht="26.25" customHeight="1">
      <c r="A11" s="151" t="s">
        <v>42</v>
      </c>
      <c r="B11" s="152">
        <f>B12+B18</f>
        <v>8662.87</v>
      </c>
      <c r="C11" s="152">
        <f>C12+C18</f>
        <v>12161.900000000001</v>
      </c>
      <c r="D11" s="152">
        <f>D12+D18</f>
        <v>0</v>
      </c>
      <c r="E11" s="152">
        <f>E12+E18</f>
        <v>12059.5</v>
      </c>
      <c r="F11" s="153">
        <f>F12+F18</f>
        <v>11695.6</v>
      </c>
    </row>
    <row r="12" spans="1:6" s="50" customFormat="1" ht="30" customHeight="1">
      <c r="A12" s="102" t="s">
        <v>43</v>
      </c>
      <c r="B12" s="103">
        <f>B13+B14+B15+B16+B17</f>
        <v>3519.4000000000005</v>
      </c>
      <c r="C12" s="103">
        <f>C13+C14+C15+C16+C17</f>
        <v>4362.6</v>
      </c>
      <c r="D12" s="103">
        <f>D13+D14+D15+D16+D17</f>
        <v>0</v>
      </c>
      <c r="E12" s="103">
        <f>E13+E14+E15+E16+E17</f>
        <v>4533.1</v>
      </c>
      <c r="F12" s="104">
        <f>F13+F14+F15+F16+F17</f>
        <v>4398.1</v>
      </c>
    </row>
    <row r="13" spans="1:6" s="50" customFormat="1" ht="30" customHeight="1">
      <c r="A13" s="54" t="s">
        <v>96</v>
      </c>
      <c r="B13" s="52">
        <f>Priemonės!G154</f>
        <v>2518.5000000000005</v>
      </c>
      <c r="C13" s="52">
        <f>Priemonės!K154</f>
        <v>3028.8</v>
      </c>
      <c r="D13" s="154">
        <f>Priemonės!N154</f>
        <v>0</v>
      </c>
      <c r="E13" s="52">
        <f>Priemonės!Q154</f>
        <v>3147</v>
      </c>
      <c r="F13" s="53">
        <f>Priemonės!T154</f>
        <v>3012</v>
      </c>
    </row>
    <row r="14" spans="1:6" s="50" customFormat="1" ht="36" customHeight="1">
      <c r="A14" s="110" t="s">
        <v>97</v>
      </c>
      <c r="B14" s="52">
        <f>Priemonės!G155</f>
        <v>130.9</v>
      </c>
      <c r="C14" s="52">
        <f>Priemonės!K155</f>
        <v>123.4</v>
      </c>
      <c r="D14" s="154">
        <f>Priemonės!N155</f>
        <v>0</v>
      </c>
      <c r="E14" s="52">
        <f>Priemonės!Q155</f>
        <v>125</v>
      </c>
      <c r="F14" s="53">
        <f>Priemonės!T155</f>
        <v>125</v>
      </c>
    </row>
    <row r="15" spans="1:6" s="50" customFormat="1" ht="33.75" customHeight="1">
      <c r="A15" s="110" t="s">
        <v>98</v>
      </c>
      <c r="B15" s="52">
        <f>Priemonės!G156</f>
        <v>0</v>
      </c>
      <c r="C15" s="52">
        <f>Priemonės!K156</f>
        <v>0.1</v>
      </c>
      <c r="D15" s="154">
        <f>Priemonės!N156</f>
        <v>0</v>
      </c>
      <c r="E15" s="52">
        <f>Priemonės!Q156</f>
        <v>0.1</v>
      </c>
      <c r="F15" s="53">
        <f>Priemonės!T156</f>
        <v>0.1</v>
      </c>
    </row>
    <row r="16" spans="1:6" s="50" customFormat="1" ht="35.25" customHeight="1">
      <c r="A16" s="54" t="s">
        <v>99</v>
      </c>
      <c r="B16" s="52">
        <f>Priemonės!G157</f>
        <v>870.0000000000001</v>
      </c>
      <c r="C16" s="52">
        <f>Priemonės!K157</f>
        <v>1210.3000000000002</v>
      </c>
      <c r="D16" s="154">
        <f>Priemonės!N157</f>
        <v>0</v>
      </c>
      <c r="E16" s="52">
        <f>Priemonės!Q157</f>
        <v>1261</v>
      </c>
      <c r="F16" s="53">
        <f>Priemonės!T157</f>
        <v>1261</v>
      </c>
    </row>
    <row r="17" spans="1:6" s="50" customFormat="1" ht="36.75" customHeight="1">
      <c r="A17" s="54" t="s">
        <v>100</v>
      </c>
      <c r="B17" s="52">
        <f>Priemonės!G158</f>
        <v>0</v>
      </c>
      <c r="C17" s="52">
        <f>Priemonės!K158</f>
        <v>0</v>
      </c>
      <c r="D17" s="154">
        <f>Priemonės!N158</f>
        <v>0</v>
      </c>
      <c r="E17" s="52">
        <f>Priemonės!Q158</f>
        <v>0</v>
      </c>
      <c r="F17" s="53">
        <f>Priemonės!T158</f>
        <v>0</v>
      </c>
    </row>
    <row r="18" spans="1:6" s="50" customFormat="1" ht="31.5" customHeight="1">
      <c r="A18" s="102" t="s">
        <v>44</v>
      </c>
      <c r="B18" s="103">
        <f>B19+B20+B21+B22+B23+B24+B25</f>
        <v>5143.47</v>
      </c>
      <c r="C18" s="103">
        <f>C19+C20+C21+C22+C23+C24+C25</f>
        <v>7799.3</v>
      </c>
      <c r="D18" s="103">
        <f>D19+D20+D21+D22+D23+D24+D25</f>
        <v>0</v>
      </c>
      <c r="E18" s="103">
        <f>E19+E20+E21+E22+E23+E24+E25</f>
        <v>7526.400000000001</v>
      </c>
      <c r="F18" s="104">
        <f>F19+F20+F21+F22+F23+F24+F25</f>
        <v>7297.5</v>
      </c>
    </row>
    <row r="19" spans="1:6" s="50" customFormat="1" ht="47.25" customHeight="1" hidden="1">
      <c r="A19" s="54" t="s">
        <v>101</v>
      </c>
      <c r="B19" s="52">
        <f>Priemonės!H160</f>
        <v>0</v>
      </c>
      <c r="C19" s="52">
        <f>Priemonės!K160</f>
        <v>0</v>
      </c>
      <c r="D19" s="154">
        <f>Priemonės!N160</f>
        <v>0</v>
      </c>
      <c r="E19" s="52">
        <f>Priemonės!Q160</f>
        <v>0</v>
      </c>
      <c r="F19" s="53">
        <f>Priemonės!T160</f>
        <v>0</v>
      </c>
    </row>
    <row r="20" spans="1:6" s="50" customFormat="1" ht="33" customHeight="1" hidden="1">
      <c r="A20" s="177" t="s">
        <v>102</v>
      </c>
      <c r="B20" s="52">
        <f>Priemonės!H161</f>
        <v>0</v>
      </c>
      <c r="C20" s="52">
        <f>Priemonės!K161</f>
        <v>0</v>
      </c>
      <c r="D20" s="154">
        <f>Priemonės!N161</f>
        <v>0</v>
      </c>
      <c r="E20" s="52">
        <f>Priemonės!Q161</f>
        <v>0</v>
      </c>
      <c r="F20" s="53">
        <f>Priemonės!T161</f>
        <v>0</v>
      </c>
    </row>
    <row r="21" spans="1:6" s="50" customFormat="1" ht="31.5" customHeight="1">
      <c r="A21" s="54" t="s">
        <v>103</v>
      </c>
      <c r="B21" s="55">
        <f>Priemonės!G162</f>
        <v>167.4</v>
      </c>
      <c r="C21" s="52">
        <f>Priemonės!K162</f>
        <v>457.4</v>
      </c>
      <c r="D21" s="154">
        <f>Priemonės!N162</f>
        <v>0</v>
      </c>
      <c r="E21" s="52">
        <f>Priemonės!Q162</f>
        <v>259.1</v>
      </c>
      <c r="F21" s="53">
        <f>Priemonės!T162</f>
        <v>33</v>
      </c>
    </row>
    <row r="22" spans="1:6" s="50" customFormat="1" ht="32.25" customHeight="1" hidden="1">
      <c r="A22" s="54" t="s">
        <v>104</v>
      </c>
      <c r="B22" s="55">
        <f>Priemonės!H163</f>
        <v>0</v>
      </c>
      <c r="C22" s="52">
        <f>Priemonės!K163</f>
        <v>0</v>
      </c>
      <c r="D22" s="154">
        <f>Priemonės!N163</f>
        <v>0</v>
      </c>
      <c r="E22" s="52">
        <f>Priemonės!Q163</f>
        <v>0</v>
      </c>
      <c r="F22" s="53">
        <f>Priemonės!T163</f>
        <v>0</v>
      </c>
    </row>
    <row r="23" spans="1:6" s="50" customFormat="1" ht="30.75" customHeight="1">
      <c r="A23" s="54" t="s">
        <v>105</v>
      </c>
      <c r="B23" s="55">
        <f>Priemonės!G164</f>
        <v>4976.070000000001</v>
      </c>
      <c r="C23" s="52">
        <f>Priemonės!K164</f>
        <v>7131.200000000001</v>
      </c>
      <c r="D23" s="154">
        <f>Priemonės!N164</f>
        <v>0</v>
      </c>
      <c r="E23" s="52">
        <f>Priemonės!Q164</f>
        <v>7098</v>
      </c>
      <c r="F23" s="53">
        <f>Priemonės!T164</f>
        <v>7098</v>
      </c>
    </row>
    <row r="24" spans="1:6" s="50" customFormat="1" ht="23.25" customHeight="1">
      <c r="A24" s="54" t="s">
        <v>106</v>
      </c>
      <c r="B24" s="55">
        <f>Priemonės!G165</f>
        <v>0</v>
      </c>
      <c r="C24" s="52">
        <f>Priemonės!K165</f>
        <v>64.7</v>
      </c>
      <c r="D24" s="154">
        <f>Priemonės!N165</f>
        <v>0</v>
      </c>
      <c r="E24" s="52">
        <f>Priemonės!Q165</f>
        <v>8.8</v>
      </c>
      <c r="F24" s="53">
        <f>Priemonės!T165</f>
        <v>0</v>
      </c>
    </row>
    <row r="25" spans="1:6" s="50" customFormat="1" ht="24.75" customHeight="1" thickBot="1">
      <c r="A25" s="56" t="s">
        <v>122</v>
      </c>
      <c r="B25" s="57">
        <f>Priemonės!G166</f>
        <v>0</v>
      </c>
      <c r="C25" s="58">
        <f>Priemonės!K166</f>
        <v>146</v>
      </c>
      <c r="D25" s="155">
        <f>Priemonės!N166</f>
        <v>0</v>
      </c>
      <c r="E25" s="58">
        <f>Priemonės!Q166</f>
        <v>160.5</v>
      </c>
      <c r="F25" s="59">
        <f>Priemonės!T166</f>
        <v>166.5</v>
      </c>
    </row>
  </sheetData>
  <sheetProtection/>
  <mergeCells count="7">
    <mergeCell ref="F4:F6"/>
    <mergeCell ref="A1:E1"/>
    <mergeCell ref="A4:A6"/>
    <mergeCell ref="B4:B6"/>
    <mergeCell ref="C4:C6"/>
    <mergeCell ref="D4:D6"/>
    <mergeCell ref="E4:E6"/>
  </mergeCells>
  <printOptions/>
  <pageMargins left="0.7480314960629921" right="0" top="0.43307086614173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showZeros="0" tabSelected="1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2.7109375" style="31" customWidth="1"/>
    <col min="2" max="3" width="2.57421875" style="31" customWidth="1"/>
    <col min="4" max="4" width="28.7109375" style="31" customWidth="1"/>
    <col min="5" max="5" width="4.00390625" style="31" customWidth="1"/>
    <col min="6" max="6" width="3.7109375" style="31" customWidth="1"/>
    <col min="7" max="7" width="7.28125" style="31" customWidth="1"/>
    <col min="8" max="8" width="3.28125" style="31" customWidth="1"/>
    <col min="9" max="9" width="7.28125" style="158" customWidth="1"/>
    <col min="10" max="10" width="6.7109375" style="31" customWidth="1"/>
    <col min="11" max="11" width="6.28125" style="31" customWidth="1"/>
    <col min="12" max="12" width="5.57421875" style="31" customWidth="1"/>
    <col min="13" max="13" width="5.7109375" style="31" customWidth="1"/>
    <col min="14" max="14" width="7.00390625" style="31" customWidth="1"/>
    <col min="15" max="15" width="6.57421875" style="31" customWidth="1"/>
    <col min="16" max="16" width="5.00390625" style="31" customWidth="1"/>
    <col min="17" max="17" width="5.7109375" style="31" customWidth="1"/>
    <col min="18" max="18" width="6.57421875" style="31" customWidth="1"/>
    <col min="19" max="19" width="6.7109375" style="31" customWidth="1"/>
    <col min="20" max="20" width="5.7109375" style="31" customWidth="1"/>
    <col min="21" max="21" width="5.57421875" style="31" customWidth="1"/>
    <col min="22" max="22" width="7.28125" style="31" customWidth="1"/>
    <col min="23" max="23" width="6.7109375" style="31" customWidth="1"/>
    <col min="24" max="16384" width="9.28125" style="31" customWidth="1"/>
  </cols>
  <sheetData>
    <row r="1" spans="1:23" s="39" customFormat="1" ht="12.75">
      <c r="A1" s="240"/>
      <c r="B1" s="240"/>
      <c r="C1" s="240"/>
      <c r="D1" s="240"/>
      <c r="E1" s="240"/>
      <c r="F1" s="240"/>
      <c r="G1" s="240"/>
      <c r="H1" s="240"/>
      <c r="I1" s="241"/>
      <c r="J1" s="240"/>
      <c r="K1" s="240"/>
      <c r="L1" s="240"/>
      <c r="M1" s="240"/>
      <c r="N1" s="240"/>
      <c r="O1" s="240"/>
      <c r="P1" s="240"/>
      <c r="Q1" s="240"/>
      <c r="R1" s="242" t="s">
        <v>150</v>
      </c>
      <c r="S1" s="242"/>
      <c r="T1" s="242"/>
      <c r="U1" s="240"/>
      <c r="V1" s="240"/>
      <c r="W1" s="240"/>
    </row>
    <row r="2" spans="1:23" s="39" customFormat="1" ht="12.75">
      <c r="A2" s="240"/>
      <c r="B2" s="240"/>
      <c r="C2" s="240"/>
      <c r="D2" s="240"/>
      <c r="E2" s="240"/>
      <c r="F2" s="240"/>
      <c r="G2" s="240"/>
      <c r="H2" s="240"/>
      <c r="I2" s="241"/>
      <c r="J2" s="240"/>
      <c r="K2" s="240"/>
      <c r="L2" s="240"/>
      <c r="M2" s="240"/>
      <c r="N2" s="240"/>
      <c r="O2" s="240"/>
      <c r="P2" s="240"/>
      <c r="Q2" s="240"/>
      <c r="R2" s="242" t="s">
        <v>151</v>
      </c>
      <c r="S2" s="242"/>
      <c r="T2" s="242"/>
      <c r="U2" s="240"/>
      <c r="V2" s="240"/>
      <c r="W2" s="240"/>
    </row>
    <row r="3" spans="1:23" s="39" customFormat="1" ht="12.75">
      <c r="A3" s="240"/>
      <c r="B3" s="240"/>
      <c r="C3" s="240"/>
      <c r="D3" s="240"/>
      <c r="E3" s="240"/>
      <c r="F3" s="240"/>
      <c r="G3" s="240"/>
      <c r="H3" s="240"/>
      <c r="I3" s="241"/>
      <c r="J3" s="240"/>
      <c r="K3" s="240"/>
      <c r="L3" s="240"/>
      <c r="M3" s="240"/>
      <c r="N3" s="240"/>
      <c r="O3" s="240"/>
      <c r="P3" s="240"/>
      <c r="Q3" s="240"/>
      <c r="R3" s="242"/>
      <c r="S3" s="242"/>
      <c r="T3" s="242"/>
      <c r="U3" s="240"/>
      <c r="V3" s="240"/>
      <c r="W3" s="240"/>
    </row>
    <row r="4" spans="18:22" ht="12.75">
      <c r="R4" s="157" t="s">
        <v>86</v>
      </c>
      <c r="S4" s="157"/>
      <c r="T4" s="157"/>
      <c r="U4" s="157"/>
      <c r="V4" s="92"/>
    </row>
    <row r="5" spans="1:23" ht="26.25" customHeight="1">
      <c r="A5" s="392" t="s">
        <v>134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</row>
    <row r="6" spans="1:23" ht="12.75" customHeight="1">
      <c r="A6" s="385" t="s">
        <v>46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</row>
    <row r="7" spans="1:23" ht="15" customHeight="1" thickBot="1">
      <c r="A7" s="32"/>
      <c r="B7" s="32"/>
      <c r="C7" s="32"/>
      <c r="D7" s="32"/>
      <c r="E7" s="32"/>
      <c r="F7" s="32"/>
      <c r="G7" s="32"/>
      <c r="H7" s="3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 t="s">
        <v>95</v>
      </c>
      <c r="W7" s="32"/>
    </row>
    <row r="8" spans="1:23" ht="24" customHeight="1">
      <c r="A8" s="379" t="s">
        <v>0</v>
      </c>
      <c r="B8" s="379" t="s">
        <v>1</v>
      </c>
      <c r="C8" s="379" t="s">
        <v>2</v>
      </c>
      <c r="D8" s="394" t="s">
        <v>3</v>
      </c>
      <c r="E8" s="379" t="s">
        <v>4</v>
      </c>
      <c r="F8" s="379" t="s">
        <v>5</v>
      </c>
      <c r="G8" s="374" t="s">
        <v>71</v>
      </c>
      <c r="H8" s="379" t="s">
        <v>6</v>
      </c>
      <c r="I8" s="379" t="s">
        <v>7</v>
      </c>
      <c r="J8" s="451" t="s">
        <v>148</v>
      </c>
      <c r="K8" s="452"/>
      <c r="L8" s="452"/>
      <c r="M8" s="453"/>
      <c r="N8" s="451" t="s">
        <v>135</v>
      </c>
      <c r="O8" s="452"/>
      <c r="P8" s="452"/>
      <c r="Q8" s="453"/>
      <c r="R8" s="451" t="s">
        <v>140</v>
      </c>
      <c r="S8" s="452"/>
      <c r="T8" s="452"/>
      <c r="U8" s="453"/>
      <c r="V8" s="371" t="s">
        <v>124</v>
      </c>
      <c r="W8" s="360" t="s">
        <v>136</v>
      </c>
    </row>
    <row r="9" spans="1:23" ht="18" customHeight="1">
      <c r="A9" s="380"/>
      <c r="B9" s="380"/>
      <c r="C9" s="380"/>
      <c r="D9" s="395"/>
      <c r="E9" s="380"/>
      <c r="F9" s="380"/>
      <c r="G9" s="375"/>
      <c r="H9" s="380"/>
      <c r="I9" s="380"/>
      <c r="J9" s="363" t="s">
        <v>8</v>
      </c>
      <c r="K9" s="365" t="s">
        <v>9</v>
      </c>
      <c r="L9" s="365"/>
      <c r="M9" s="366" t="s">
        <v>113</v>
      </c>
      <c r="N9" s="363" t="s">
        <v>8</v>
      </c>
      <c r="O9" s="365" t="s">
        <v>9</v>
      </c>
      <c r="P9" s="365"/>
      <c r="Q9" s="366" t="s">
        <v>113</v>
      </c>
      <c r="R9" s="363" t="s">
        <v>8</v>
      </c>
      <c r="S9" s="365" t="s">
        <v>9</v>
      </c>
      <c r="T9" s="365"/>
      <c r="U9" s="366" t="s">
        <v>113</v>
      </c>
      <c r="V9" s="372"/>
      <c r="W9" s="361"/>
    </row>
    <row r="10" spans="1:23" ht="90" customHeight="1" thickBot="1">
      <c r="A10" s="381"/>
      <c r="B10" s="381"/>
      <c r="C10" s="381"/>
      <c r="D10" s="396"/>
      <c r="E10" s="381"/>
      <c r="F10" s="381"/>
      <c r="G10" s="376"/>
      <c r="H10" s="381"/>
      <c r="I10" s="381"/>
      <c r="J10" s="364"/>
      <c r="K10" s="82" t="s">
        <v>8</v>
      </c>
      <c r="L10" s="81" t="s">
        <v>10</v>
      </c>
      <c r="M10" s="367"/>
      <c r="N10" s="364"/>
      <c r="O10" s="80" t="s">
        <v>8</v>
      </c>
      <c r="P10" s="81" t="s">
        <v>10</v>
      </c>
      <c r="Q10" s="367"/>
      <c r="R10" s="364"/>
      <c r="S10" s="80" t="s">
        <v>8</v>
      </c>
      <c r="T10" s="81" t="s">
        <v>10</v>
      </c>
      <c r="U10" s="367"/>
      <c r="V10" s="373"/>
      <c r="W10" s="362"/>
    </row>
    <row r="11" spans="1:23" s="39" customFormat="1" ht="7.5" customHeight="1" thickBot="1">
      <c r="A11" s="522"/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4"/>
    </row>
    <row r="12" spans="1:23" ht="13.5" customHeight="1" thickBot="1">
      <c r="A12" s="454" t="s">
        <v>80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6"/>
    </row>
    <row r="13" spans="1:23" ht="13.5" customHeight="1" thickBot="1">
      <c r="A13" s="368" t="s">
        <v>61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</row>
    <row r="14" spans="1:23" ht="15" customHeight="1" thickBot="1">
      <c r="A14" s="91" t="s">
        <v>11</v>
      </c>
      <c r="B14" s="382" t="s">
        <v>66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4"/>
    </row>
    <row r="15" spans="1:23" ht="13.5" customHeight="1" thickBot="1">
      <c r="A15" s="90" t="s">
        <v>11</v>
      </c>
      <c r="B15" s="74" t="s">
        <v>11</v>
      </c>
      <c r="C15" s="483" t="s">
        <v>51</v>
      </c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5"/>
    </row>
    <row r="16" spans="1:23" ht="15.75" customHeight="1">
      <c r="A16" s="257" t="s">
        <v>11</v>
      </c>
      <c r="B16" s="260" t="s">
        <v>11</v>
      </c>
      <c r="C16" s="343" t="s">
        <v>11</v>
      </c>
      <c r="D16" s="329" t="s">
        <v>52</v>
      </c>
      <c r="E16" s="269"/>
      <c r="F16" s="254" t="s">
        <v>19</v>
      </c>
      <c r="G16" s="251" t="s">
        <v>72</v>
      </c>
      <c r="H16" s="254" t="s">
        <v>79</v>
      </c>
      <c r="I16" s="159" t="s">
        <v>12</v>
      </c>
      <c r="J16" s="1">
        <f>K16+M16</f>
        <v>4.9</v>
      </c>
      <c r="K16" s="2">
        <v>4.9</v>
      </c>
      <c r="L16" s="2"/>
      <c r="M16" s="16"/>
      <c r="N16" s="1">
        <f>O16+Q16</f>
        <v>5.9</v>
      </c>
      <c r="O16" s="2">
        <v>5.9</v>
      </c>
      <c r="P16" s="2"/>
      <c r="Q16" s="3"/>
      <c r="R16" s="112">
        <f>S16</f>
        <v>0</v>
      </c>
      <c r="S16" s="113"/>
      <c r="T16" s="113"/>
      <c r="U16" s="114"/>
      <c r="V16" s="17">
        <v>6</v>
      </c>
      <c r="W16" s="18">
        <v>6</v>
      </c>
    </row>
    <row r="17" spans="1:23" ht="12" customHeight="1">
      <c r="A17" s="258"/>
      <c r="B17" s="261"/>
      <c r="C17" s="355"/>
      <c r="D17" s="345"/>
      <c r="E17" s="270"/>
      <c r="F17" s="255"/>
      <c r="G17" s="252"/>
      <c r="H17" s="255"/>
      <c r="I17" s="160"/>
      <c r="J17" s="7"/>
      <c r="K17" s="8"/>
      <c r="L17" s="8"/>
      <c r="M17" s="12"/>
      <c r="N17" s="7"/>
      <c r="O17" s="8"/>
      <c r="P17" s="8"/>
      <c r="Q17" s="9"/>
      <c r="R17" s="115"/>
      <c r="S17" s="116"/>
      <c r="T17" s="116"/>
      <c r="U17" s="117"/>
      <c r="V17" s="19"/>
      <c r="W17" s="20"/>
    </row>
    <row r="18" spans="1:23" ht="12.75" customHeight="1" thickBot="1">
      <c r="A18" s="259"/>
      <c r="B18" s="262"/>
      <c r="C18" s="344"/>
      <c r="D18" s="331"/>
      <c r="E18" s="271"/>
      <c r="F18" s="256"/>
      <c r="G18" s="253"/>
      <c r="H18" s="256"/>
      <c r="I18" s="161" t="s">
        <v>13</v>
      </c>
      <c r="J18" s="118">
        <f>K18+M18</f>
        <v>4.9</v>
      </c>
      <c r="K18" s="119">
        <f>K17+K16</f>
        <v>4.9</v>
      </c>
      <c r="L18" s="119"/>
      <c r="M18" s="124"/>
      <c r="N18" s="118">
        <f>O18+Q18</f>
        <v>5.9</v>
      </c>
      <c r="O18" s="119">
        <f>SUM(O16:O17)</f>
        <v>5.9</v>
      </c>
      <c r="P18" s="119"/>
      <c r="Q18" s="120"/>
      <c r="R18" s="118">
        <f>S18+U18</f>
        <v>0</v>
      </c>
      <c r="S18" s="119">
        <f>SUM(S16:S17)</f>
        <v>0</v>
      </c>
      <c r="T18" s="119">
        <f>SUM(T16:T17)</f>
        <v>0</v>
      </c>
      <c r="U18" s="120"/>
      <c r="V18" s="125">
        <f>SUM(V16:V17)</f>
        <v>6</v>
      </c>
      <c r="W18" s="126">
        <f>SUM(W16:W17)</f>
        <v>6</v>
      </c>
    </row>
    <row r="19" spans="1:23" ht="15.75" customHeight="1">
      <c r="A19" s="257" t="s">
        <v>11</v>
      </c>
      <c r="B19" s="260" t="s">
        <v>11</v>
      </c>
      <c r="C19" s="343" t="s">
        <v>14</v>
      </c>
      <c r="D19" s="329" t="s">
        <v>114</v>
      </c>
      <c r="E19" s="269"/>
      <c r="F19" s="272" t="s">
        <v>19</v>
      </c>
      <c r="G19" s="251" t="s">
        <v>72</v>
      </c>
      <c r="H19" s="254" t="s">
        <v>93</v>
      </c>
      <c r="I19" s="159" t="s">
        <v>12</v>
      </c>
      <c r="J19" s="1">
        <f>K19+M19</f>
        <v>41.800000000000004</v>
      </c>
      <c r="K19" s="2">
        <f>41.2+0.6</f>
        <v>41.800000000000004</v>
      </c>
      <c r="L19" s="2">
        <f>28.8+0.4</f>
        <v>29.2</v>
      </c>
      <c r="M19" s="16"/>
      <c r="N19" s="1">
        <f>O19+Q19</f>
        <v>49</v>
      </c>
      <c r="O19" s="2">
        <v>49</v>
      </c>
      <c r="P19" s="2">
        <v>34.1</v>
      </c>
      <c r="Q19" s="3"/>
      <c r="R19" s="112">
        <f>S19</f>
        <v>0</v>
      </c>
      <c r="S19" s="113"/>
      <c r="T19" s="113"/>
      <c r="U19" s="114"/>
      <c r="V19" s="17">
        <v>50</v>
      </c>
      <c r="W19" s="18">
        <v>50</v>
      </c>
    </row>
    <row r="20" spans="1:23" ht="12.75" customHeight="1">
      <c r="A20" s="258"/>
      <c r="B20" s="261"/>
      <c r="C20" s="355"/>
      <c r="D20" s="345"/>
      <c r="E20" s="270"/>
      <c r="F20" s="273"/>
      <c r="G20" s="252"/>
      <c r="H20" s="255"/>
      <c r="I20" s="160" t="s">
        <v>112</v>
      </c>
      <c r="J20" s="7"/>
      <c r="K20" s="8"/>
      <c r="L20" s="8"/>
      <c r="M20" s="12"/>
      <c r="N20" s="7">
        <f>O20</f>
        <v>0</v>
      </c>
      <c r="O20" s="8"/>
      <c r="P20" s="8"/>
      <c r="Q20" s="9"/>
      <c r="R20" s="115"/>
      <c r="S20" s="116"/>
      <c r="T20" s="116"/>
      <c r="U20" s="117"/>
      <c r="V20" s="198">
        <v>1.5</v>
      </c>
      <c r="W20" s="89">
        <v>1.5</v>
      </c>
    </row>
    <row r="21" spans="1:23" ht="13.5" customHeight="1" thickBot="1">
      <c r="A21" s="259"/>
      <c r="B21" s="262"/>
      <c r="C21" s="344"/>
      <c r="D21" s="331"/>
      <c r="E21" s="271"/>
      <c r="F21" s="274"/>
      <c r="G21" s="253"/>
      <c r="H21" s="256"/>
      <c r="I21" s="161" t="s">
        <v>13</v>
      </c>
      <c r="J21" s="121">
        <f>K21+M21</f>
        <v>41.800000000000004</v>
      </c>
      <c r="K21" s="122">
        <f>K20+K19</f>
        <v>41.800000000000004</v>
      </c>
      <c r="L21" s="122">
        <f>L20+L19</f>
        <v>29.2</v>
      </c>
      <c r="M21" s="127"/>
      <c r="N21" s="121">
        <f>O21+Q21</f>
        <v>49</v>
      </c>
      <c r="O21" s="122">
        <f>SUM(O19:O20)</f>
        <v>49</v>
      </c>
      <c r="P21" s="122">
        <f>SUM(P19:P20)</f>
        <v>34.1</v>
      </c>
      <c r="Q21" s="123"/>
      <c r="R21" s="121">
        <f>S21+U21</f>
        <v>0</v>
      </c>
      <c r="S21" s="122">
        <f>SUM(S19:S20)</f>
        <v>0</v>
      </c>
      <c r="T21" s="122">
        <f>SUM(T19:T20)</f>
        <v>0</v>
      </c>
      <c r="U21" s="123"/>
      <c r="V21" s="125">
        <f>SUM(V19:V20)</f>
        <v>51.5</v>
      </c>
      <c r="W21" s="126">
        <f>SUM(W19:W20)</f>
        <v>51.5</v>
      </c>
    </row>
    <row r="22" spans="1:23" ht="13.5" customHeight="1">
      <c r="A22" s="257" t="s">
        <v>11</v>
      </c>
      <c r="B22" s="260" t="s">
        <v>11</v>
      </c>
      <c r="C22" s="343" t="s">
        <v>15</v>
      </c>
      <c r="D22" s="329" t="s">
        <v>130</v>
      </c>
      <c r="E22" s="269"/>
      <c r="F22" s="254" t="s">
        <v>19</v>
      </c>
      <c r="G22" s="251" t="s">
        <v>72</v>
      </c>
      <c r="H22" s="254" t="s">
        <v>73</v>
      </c>
      <c r="I22" s="159" t="s">
        <v>12</v>
      </c>
      <c r="J22" s="1">
        <f>K22+M22</f>
        <v>14</v>
      </c>
      <c r="K22" s="2">
        <v>14</v>
      </c>
      <c r="L22" s="2"/>
      <c r="M22" s="16"/>
      <c r="N22" s="1">
        <f>O22+Q22</f>
        <v>14</v>
      </c>
      <c r="O22" s="2">
        <v>14</v>
      </c>
      <c r="P22" s="2"/>
      <c r="Q22" s="3"/>
      <c r="R22" s="112">
        <f>S22</f>
        <v>0</v>
      </c>
      <c r="S22" s="113"/>
      <c r="T22" s="113"/>
      <c r="U22" s="114"/>
      <c r="V22" s="17">
        <v>18</v>
      </c>
      <c r="W22" s="18">
        <v>18</v>
      </c>
    </row>
    <row r="23" spans="1:23" ht="12.75" customHeight="1">
      <c r="A23" s="258"/>
      <c r="B23" s="261"/>
      <c r="C23" s="355"/>
      <c r="D23" s="345"/>
      <c r="E23" s="270"/>
      <c r="F23" s="255"/>
      <c r="G23" s="252"/>
      <c r="H23" s="255"/>
      <c r="I23" s="160"/>
      <c r="J23" s="7"/>
      <c r="K23" s="8"/>
      <c r="L23" s="8"/>
      <c r="M23" s="12"/>
      <c r="N23" s="7"/>
      <c r="O23" s="8"/>
      <c r="P23" s="8"/>
      <c r="Q23" s="9"/>
      <c r="R23" s="115"/>
      <c r="S23" s="116"/>
      <c r="T23" s="116"/>
      <c r="U23" s="117"/>
      <c r="V23" s="28"/>
      <c r="W23" s="26"/>
    </row>
    <row r="24" spans="1:23" ht="13.5" customHeight="1" thickBot="1">
      <c r="A24" s="259"/>
      <c r="B24" s="262"/>
      <c r="C24" s="344"/>
      <c r="D24" s="331"/>
      <c r="E24" s="271"/>
      <c r="F24" s="256"/>
      <c r="G24" s="253"/>
      <c r="H24" s="256"/>
      <c r="I24" s="161" t="s">
        <v>13</v>
      </c>
      <c r="J24" s="118">
        <f>K24+M24</f>
        <v>14</v>
      </c>
      <c r="K24" s="119">
        <f>K23+K22</f>
        <v>14</v>
      </c>
      <c r="L24" s="119"/>
      <c r="M24" s="124"/>
      <c r="N24" s="118">
        <f>O24+Q24</f>
        <v>14</v>
      </c>
      <c r="O24" s="119">
        <f>SUM(O22:O23)</f>
        <v>14</v>
      </c>
      <c r="P24" s="119"/>
      <c r="Q24" s="120"/>
      <c r="R24" s="118">
        <f>S24+U24</f>
        <v>0</v>
      </c>
      <c r="S24" s="119">
        <f>SUM(S22:S23)</f>
        <v>0</v>
      </c>
      <c r="T24" s="119">
        <f>SUM(T22:T23)</f>
        <v>0</v>
      </c>
      <c r="U24" s="120"/>
      <c r="V24" s="125">
        <f>SUM(V22:V23)</f>
        <v>18</v>
      </c>
      <c r="W24" s="126">
        <f>SUM(W22:W23)</f>
        <v>18</v>
      </c>
    </row>
    <row r="25" spans="1:23" ht="14.25" customHeight="1">
      <c r="A25" s="257" t="s">
        <v>11</v>
      </c>
      <c r="B25" s="260" t="s">
        <v>11</v>
      </c>
      <c r="C25" s="263" t="s">
        <v>16</v>
      </c>
      <c r="D25" s="266" t="s">
        <v>127</v>
      </c>
      <c r="E25" s="269"/>
      <c r="F25" s="254" t="s">
        <v>19</v>
      </c>
      <c r="G25" s="251" t="s">
        <v>72</v>
      </c>
      <c r="H25" s="254" t="s">
        <v>73</v>
      </c>
      <c r="I25" s="159" t="s">
        <v>12</v>
      </c>
      <c r="J25" s="1">
        <f>K25+M25</f>
        <v>2.5</v>
      </c>
      <c r="K25" s="2">
        <v>2.5</v>
      </c>
      <c r="L25" s="2"/>
      <c r="M25" s="16"/>
      <c r="N25" s="1">
        <f>O25+Q25</f>
        <v>3</v>
      </c>
      <c r="O25" s="2">
        <v>3</v>
      </c>
      <c r="P25" s="2"/>
      <c r="Q25" s="16"/>
      <c r="R25" s="112">
        <f>S25</f>
        <v>0</v>
      </c>
      <c r="S25" s="113"/>
      <c r="T25" s="113"/>
      <c r="U25" s="114"/>
      <c r="V25" s="34">
        <v>3</v>
      </c>
      <c r="W25" s="18">
        <v>3</v>
      </c>
    </row>
    <row r="26" spans="1:23" ht="12" customHeight="1">
      <c r="A26" s="258"/>
      <c r="B26" s="261"/>
      <c r="C26" s="264"/>
      <c r="D26" s="267"/>
      <c r="E26" s="270"/>
      <c r="F26" s="255"/>
      <c r="G26" s="252"/>
      <c r="H26" s="255"/>
      <c r="I26" s="160"/>
      <c r="J26" s="7"/>
      <c r="K26" s="8"/>
      <c r="L26" s="8"/>
      <c r="M26" s="12"/>
      <c r="N26" s="7"/>
      <c r="O26" s="8"/>
      <c r="P26" s="8"/>
      <c r="Q26" s="12"/>
      <c r="R26" s="115"/>
      <c r="S26" s="116"/>
      <c r="T26" s="116"/>
      <c r="U26" s="117"/>
      <c r="V26" s="35"/>
      <c r="W26" s="20"/>
    </row>
    <row r="27" spans="1:23" ht="21.75" customHeight="1" thickBot="1">
      <c r="A27" s="259"/>
      <c r="B27" s="262"/>
      <c r="C27" s="265"/>
      <c r="D27" s="268"/>
      <c r="E27" s="271"/>
      <c r="F27" s="256"/>
      <c r="G27" s="253"/>
      <c r="H27" s="256"/>
      <c r="I27" s="161" t="s">
        <v>13</v>
      </c>
      <c r="J27" s="118">
        <f>K27+M27</f>
        <v>2.5</v>
      </c>
      <c r="K27" s="119">
        <f>K26+K25</f>
        <v>2.5</v>
      </c>
      <c r="L27" s="119"/>
      <c r="M27" s="124"/>
      <c r="N27" s="118">
        <f>O27+Q27</f>
        <v>3</v>
      </c>
      <c r="O27" s="119">
        <f>SUM(O25:O26)</f>
        <v>3</v>
      </c>
      <c r="P27" s="119"/>
      <c r="Q27" s="124"/>
      <c r="R27" s="121">
        <f>S27+U27</f>
        <v>0</v>
      </c>
      <c r="S27" s="122">
        <f>SUM(S25:S26)</f>
        <v>0</v>
      </c>
      <c r="T27" s="122"/>
      <c r="U27" s="123"/>
      <c r="V27" s="128">
        <f>SUM(V25:V26)</f>
        <v>3</v>
      </c>
      <c r="W27" s="129">
        <f>SUM(W25:W26)</f>
        <v>3</v>
      </c>
    </row>
    <row r="28" spans="1:23" ht="14.25" customHeight="1">
      <c r="A28" s="257" t="s">
        <v>11</v>
      </c>
      <c r="B28" s="260" t="s">
        <v>11</v>
      </c>
      <c r="C28" s="263" t="s">
        <v>17</v>
      </c>
      <c r="D28" s="266" t="s">
        <v>128</v>
      </c>
      <c r="E28" s="269"/>
      <c r="F28" s="254" t="s">
        <v>19</v>
      </c>
      <c r="G28" s="251" t="s">
        <v>72</v>
      </c>
      <c r="H28" s="254" t="s">
        <v>73</v>
      </c>
      <c r="I28" s="159" t="s">
        <v>12</v>
      </c>
      <c r="J28" s="1">
        <f>K28+M28</f>
        <v>1</v>
      </c>
      <c r="K28" s="2">
        <v>1</v>
      </c>
      <c r="L28" s="2"/>
      <c r="M28" s="16"/>
      <c r="N28" s="196">
        <f>O28+Q28</f>
        <v>1</v>
      </c>
      <c r="O28" s="2">
        <v>1</v>
      </c>
      <c r="P28" s="2"/>
      <c r="Q28" s="16"/>
      <c r="R28" s="112">
        <f>S28</f>
        <v>0</v>
      </c>
      <c r="S28" s="113"/>
      <c r="T28" s="113"/>
      <c r="U28" s="114"/>
      <c r="V28" s="34">
        <v>1</v>
      </c>
      <c r="W28" s="18">
        <v>1</v>
      </c>
    </row>
    <row r="29" spans="1:23" ht="12.75" customHeight="1">
      <c r="A29" s="258"/>
      <c r="B29" s="261"/>
      <c r="C29" s="264"/>
      <c r="D29" s="267"/>
      <c r="E29" s="270"/>
      <c r="F29" s="255"/>
      <c r="G29" s="252"/>
      <c r="H29" s="255"/>
      <c r="I29" s="160" t="s">
        <v>21</v>
      </c>
      <c r="J29" s="7"/>
      <c r="K29" s="8"/>
      <c r="L29" s="8"/>
      <c r="M29" s="12"/>
      <c r="N29" s="7">
        <f>O29+Q29</f>
        <v>0</v>
      </c>
      <c r="O29" s="8"/>
      <c r="P29" s="8"/>
      <c r="Q29" s="12"/>
      <c r="R29" s="115"/>
      <c r="S29" s="116"/>
      <c r="T29" s="116"/>
      <c r="U29" s="117"/>
      <c r="V29" s="35"/>
      <c r="W29" s="20"/>
    </row>
    <row r="30" spans="1:23" ht="13.5" customHeight="1" thickBot="1">
      <c r="A30" s="259"/>
      <c r="B30" s="262"/>
      <c r="C30" s="265"/>
      <c r="D30" s="268"/>
      <c r="E30" s="271"/>
      <c r="F30" s="256"/>
      <c r="G30" s="253"/>
      <c r="H30" s="256"/>
      <c r="I30" s="161" t="s">
        <v>13</v>
      </c>
      <c r="J30" s="118">
        <f>K30+M30</f>
        <v>1</v>
      </c>
      <c r="K30" s="119">
        <f>K29+K28</f>
        <v>1</v>
      </c>
      <c r="L30" s="119"/>
      <c r="M30" s="124"/>
      <c r="N30" s="118">
        <f>O30+Q30</f>
        <v>1</v>
      </c>
      <c r="O30" s="119">
        <f>SUM(O28:O29)</f>
        <v>1</v>
      </c>
      <c r="P30" s="119"/>
      <c r="Q30" s="124"/>
      <c r="R30" s="121">
        <f>S30+U30</f>
        <v>0</v>
      </c>
      <c r="S30" s="122">
        <f>SUM(S28:S29)</f>
        <v>0</v>
      </c>
      <c r="T30" s="122"/>
      <c r="U30" s="123"/>
      <c r="V30" s="128">
        <f>SUM(V28:V29)</f>
        <v>1</v>
      </c>
      <c r="W30" s="129">
        <f>SUM(W28:W29)</f>
        <v>1</v>
      </c>
    </row>
    <row r="31" spans="1:23" ht="14.25" customHeight="1" thickBot="1">
      <c r="A31" s="21" t="s">
        <v>11</v>
      </c>
      <c r="B31" s="22" t="s">
        <v>11</v>
      </c>
      <c r="C31" s="320" t="s">
        <v>23</v>
      </c>
      <c r="D31" s="320"/>
      <c r="E31" s="320"/>
      <c r="F31" s="320"/>
      <c r="G31" s="320"/>
      <c r="H31" s="320"/>
      <c r="I31" s="321"/>
      <c r="J31" s="23">
        <f>K31+M31</f>
        <v>64.2</v>
      </c>
      <c r="K31" s="24">
        <f>K27+K24+K21+K18+K30</f>
        <v>64.2</v>
      </c>
      <c r="L31" s="24">
        <f>L27+L24+L21+L18+L30</f>
        <v>29.2</v>
      </c>
      <c r="M31" s="24">
        <f>M27+M24+M21+M18</f>
        <v>0</v>
      </c>
      <c r="N31" s="23">
        <f>O31+Q31</f>
        <v>72.9</v>
      </c>
      <c r="O31" s="24">
        <f>O27+O24+O21+O18+O30</f>
        <v>72.9</v>
      </c>
      <c r="P31" s="24">
        <f>P27+P24+P21+P18</f>
        <v>34.1</v>
      </c>
      <c r="Q31" s="24">
        <f>Q27+Q24+Q21+Q18</f>
        <v>0</v>
      </c>
      <c r="R31" s="23">
        <f>S31+U31</f>
        <v>0</v>
      </c>
      <c r="S31" s="24">
        <f>S27+S24+S21+S18+S30</f>
        <v>0</v>
      </c>
      <c r="T31" s="24">
        <f>T27+T24+T21+T18+T30</f>
        <v>0</v>
      </c>
      <c r="U31" s="24">
        <f>U27+U24+U21+U18</f>
        <v>0</v>
      </c>
      <c r="V31" s="24">
        <f>V27+V24+V21+V18+V30</f>
        <v>79.5</v>
      </c>
      <c r="W31" s="25">
        <f>W27+W24+W21+W18+W30</f>
        <v>79.5</v>
      </c>
    </row>
    <row r="32" spans="1:23" ht="17.25" customHeight="1" thickBot="1">
      <c r="A32" s="21" t="s">
        <v>11</v>
      </c>
      <c r="B32" s="22" t="s">
        <v>14</v>
      </c>
      <c r="C32" s="337" t="s">
        <v>53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9"/>
    </row>
    <row r="33" spans="1:23" ht="15.75" customHeight="1">
      <c r="A33" s="257" t="s">
        <v>11</v>
      </c>
      <c r="B33" s="260" t="s">
        <v>14</v>
      </c>
      <c r="C33" s="263" t="s">
        <v>11</v>
      </c>
      <c r="D33" s="266" t="s">
        <v>54</v>
      </c>
      <c r="E33" s="269"/>
      <c r="F33" s="254" t="s">
        <v>19</v>
      </c>
      <c r="G33" s="251" t="s">
        <v>72</v>
      </c>
      <c r="H33" s="254" t="s">
        <v>93</v>
      </c>
      <c r="I33" s="159" t="s">
        <v>12</v>
      </c>
      <c r="J33" s="1">
        <f>K33+M33</f>
        <v>139.2</v>
      </c>
      <c r="K33" s="2">
        <f>108.6+1.6</f>
        <v>110.19999999999999</v>
      </c>
      <c r="L33" s="2">
        <f>82.9+1.3</f>
        <v>84.2</v>
      </c>
      <c r="M33" s="16">
        <v>29</v>
      </c>
      <c r="N33" s="7">
        <f>O33+Q33</f>
        <v>137</v>
      </c>
      <c r="O33" s="2">
        <v>137</v>
      </c>
      <c r="P33" s="2">
        <v>105</v>
      </c>
      <c r="Q33" s="16"/>
      <c r="R33" s="112">
        <f>S33</f>
        <v>0</v>
      </c>
      <c r="S33" s="113"/>
      <c r="T33" s="113"/>
      <c r="U33" s="114"/>
      <c r="V33" s="34">
        <v>145</v>
      </c>
      <c r="W33" s="18">
        <v>145</v>
      </c>
    </row>
    <row r="34" spans="1:23" ht="12.75" customHeight="1">
      <c r="A34" s="258"/>
      <c r="B34" s="261"/>
      <c r="C34" s="264"/>
      <c r="D34" s="267"/>
      <c r="E34" s="270"/>
      <c r="F34" s="255"/>
      <c r="G34" s="252"/>
      <c r="H34" s="255"/>
      <c r="I34" s="160" t="s">
        <v>112</v>
      </c>
      <c r="J34" s="7">
        <f>K34+M34</f>
        <v>0</v>
      </c>
      <c r="K34" s="8"/>
      <c r="L34" s="8"/>
      <c r="M34" s="12"/>
      <c r="N34" s="7">
        <f>O34+Q34</f>
        <v>20</v>
      </c>
      <c r="O34" s="8">
        <v>20</v>
      </c>
      <c r="P34" s="8"/>
      <c r="Q34" s="12"/>
      <c r="R34" s="115">
        <f>S34</f>
        <v>0</v>
      </c>
      <c r="S34" s="116"/>
      <c r="T34" s="116"/>
      <c r="U34" s="117"/>
      <c r="V34" s="35">
        <v>25</v>
      </c>
      <c r="W34" s="20">
        <v>30</v>
      </c>
    </row>
    <row r="35" spans="1:23" ht="15.75" customHeight="1" thickBot="1">
      <c r="A35" s="259"/>
      <c r="B35" s="262"/>
      <c r="C35" s="264"/>
      <c r="D35" s="268"/>
      <c r="E35" s="482"/>
      <c r="F35" s="256"/>
      <c r="G35" s="252"/>
      <c r="H35" s="256"/>
      <c r="I35" s="161" t="s">
        <v>13</v>
      </c>
      <c r="J35" s="118">
        <f>K35+M35</f>
        <v>139.2</v>
      </c>
      <c r="K35" s="119">
        <f>K34+K33</f>
        <v>110.19999999999999</v>
      </c>
      <c r="L35" s="119">
        <f>L34+L33</f>
        <v>84.2</v>
      </c>
      <c r="M35" s="119">
        <f>M34+M33</f>
        <v>29</v>
      </c>
      <c r="N35" s="118">
        <f>O35+Q35</f>
        <v>157</v>
      </c>
      <c r="O35" s="119">
        <f>SUM(O33:O34)</f>
        <v>157</v>
      </c>
      <c r="P35" s="119">
        <f>SUM(P33:P34)</f>
        <v>105</v>
      </c>
      <c r="Q35" s="124"/>
      <c r="R35" s="118">
        <f>S35+U35</f>
        <v>0</v>
      </c>
      <c r="S35" s="119">
        <f>SUM(S33:S34)</f>
        <v>0</v>
      </c>
      <c r="T35" s="119">
        <f>SUM(T33:T34)</f>
        <v>0</v>
      </c>
      <c r="U35" s="120"/>
      <c r="V35" s="136">
        <f>SUM(V33:V34)</f>
        <v>170</v>
      </c>
      <c r="W35" s="126">
        <f>SUM(W33:W34)</f>
        <v>175</v>
      </c>
    </row>
    <row r="36" spans="1:23" ht="15" customHeight="1">
      <c r="A36" s="172" t="s">
        <v>11</v>
      </c>
      <c r="B36" s="174" t="s">
        <v>14</v>
      </c>
      <c r="C36" s="263" t="s">
        <v>14</v>
      </c>
      <c r="D36" s="306" t="s">
        <v>55</v>
      </c>
      <c r="E36" s="358"/>
      <c r="F36" s="272" t="s">
        <v>19</v>
      </c>
      <c r="G36" s="251" t="s">
        <v>72</v>
      </c>
      <c r="H36" s="272" t="s">
        <v>73</v>
      </c>
      <c r="I36" s="159" t="s">
        <v>109</v>
      </c>
      <c r="J36" s="1">
        <f>K36+M36</f>
        <v>102.4</v>
      </c>
      <c r="K36" s="2">
        <v>102.4</v>
      </c>
      <c r="L36" s="2">
        <v>78.3</v>
      </c>
      <c r="M36" s="3"/>
      <c r="N36" s="1">
        <f>O36+Q36</f>
        <v>165.2</v>
      </c>
      <c r="O36" s="2">
        <v>165.2</v>
      </c>
      <c r="P36" s="2">
        <v>126.6</v>
      </c>
      <c r="Q36" s="3"/>
      <c r="R36" s="112">
        <f>S36+U36</f>
        <v>0</v>
      </c>
      <c r="S36" s="113"/>
      <c r="T36" s="113"/>
      <c r="U36" s="114"/>
      <c r="V36" s="17">
        <v>170</v>
      </c>
      <c r="W36" s="17">
        <v>170</v>
      </c>
    </row>
    <row r="37" spans="1:23" ht="5.25" customHeight="1">
      <c r="A37" s="43"/>
      <c r="B37" s="175"/>
      <c r="C37" s="264"/>
      <c r="D37" s="307"/>
      <c r="E37" s="356"/>
      <c r="F37" s="273"/>
      <c r="G37" s="252"/>
      <c r="H37" s="273"/>
      <c r="I37" s="162"/>
      <c r="J37" s="7"/>
      <c r="K37" s="8"/>
      <c r="L37" s="8"/>
      <c r="M37" s="9"/>
      <c r="N37" s="7"/>
      <c r="O37" s="8"/>
      <c r="P37" s="8"/>
      <c r="Q37" s="9"/>
      <c r="R37" s="115"/>
      <c r="S37" s="116"/>
      <c r="T37" s="116"/>
      <c r="U37" s="117"/>
      <c r="V37" s="19"/>
      <c r="W37" s="19"/>
    </row>
    <row r="38" spans="1:23" ht="15" customHeight="1" thickBot="1">
      <c r="A38" s="173"/>
      <c r="B38" s="176"/>
      <c r="C38" s="265"/>
      <c r="D38" s="308"/>
      <c r="E38" s="359"/>
      <c r="F38" s="274"/>
      <c r="G38" s="253"/>
      <c r="H38" s="274"/>
      <c r="I38" s="178" t="s">
        <v>13</v>
      </c>
      <c r="J38" s="179">
        <f>M38+K38</f>
        <v>102.4</v>
      </c>
      <c r="K38" s="180">
        <f>K36+K37</f>
        <v>102.4</v>
      </c>
      <c r="L38" s="180">
        <f>L36+L37</f>
        <v>78.3</v>
      </c>
      <c r="M38" s="180">
        <f>M36+M37</f>
        <v>0</v>
      </c>
      <c r="N38" s="179">
        <f>O38+Q38</f>
        <v>165.2</v>
      </c>
      <c r="O38" s="180">
        <f>O36+O37</f>
        <v>165.2</v>
      </c>
      <c r="P38" s="180">
        <f>P36+P37</f>
        <v>126.6</v>
      </c>
      <c r="Q38" s="180">
        <f>Q36+Q37</f>
        <v>0</v>
      </c>
      <c r="R38" s="179">
        <f>S38+U38</f>
        <v>0</v>
      </c>
      <c r="S38" s="180">
        <f>S36+S37</f>
        <v>0</v>
      </c>
      <c r="T38" s="180">
        <f>T36+T37</f>
        <v>0</v>
      </c>
      <c r="U38" s="180">
        <f>U36+U37</f>
        <v>0</v>
      </c>
      <c r="V38" s="180">
        <f>V36+V37</f>
        <v>170</v>
      </c>
      <c r="W38" s="181">
        <f>W36+W37</f>
        <v>170</v>
      </c>
    </row>
    <row r="39" spans="1:23" ht="21.75" customHeight="1">
      <c r="A39" s="257" t="s">
        <v>11</v>
      </c>
      <c r="B39" s="260" t="s">
        <v>14</v>
      </c>
      <c r="C39" s="354" t="s">
        <v>15</v>
      </c>
      <c r="D39" s="329" t="s">
        <v>129</v>
      </c>
      <c r="E39" s="332"/>
      <c r="F39" s="254" t="s">
        <v>19</v>
      </c>
      <c r="G39" s="252" t="s">
        <v>72</v>
      </c>
      <c r="H39" s="254" t="s">
        <v>73</v>
      </c>
      <c r="I39" s="84" t="s">
        <v>12</v>
      </c>
      <c r="J39" s="1">
        <f>K39+M39</f>
        <v>8.3</v>
      </c>
      <c r="K39" s="2">
        <v>8.3</v>
      </c>
      <c r="L39" s="2"/>
      <c r="M39" s="3"/>
      <c r="N39" s="1">
        <f>O39+Q39</f>
        <v>18.5</v>
      </c>
      <c r="O39" s="2">
        <v>18.5</v>
      </c>
      <c r="P39" s="2"/>
      <c r="Q39" s="3"/>
      <c r="R39" s="112">
        <f>S39</f>
        <v>0</v>
      </c>
      <c r="S39" s="113"/>
      <c r="T39" s="113"/>
      <c r="U39" s="114"/>
      <c r="V39" s="48">
        <v>20</v>
      </c>
      <c r="W39" s="18">
        <v>20</v>
      </c>
    </row>
    <row r="40" spans="1:23" ht="14.25" customHeight="1">
      <c r="A40" s="258"/>
      <c r="B40" s="261"/>
      <c r="C40" s="355"/>
      <c r="D40" s="345"/>
      <c r="E40" s="270"/>
      <c r="F40" s="255"/>
      <c r="G40" s="252"/>
      <c r="H40" s="255"/>
      <c r="I40" s="83"/>
      <c r="J40" s="7"/>
      <c r="K40" s="8"/>
      <c r="L40" s="8"/>
      <c r="M40" s="9"/>
      <c r="N40" s="7"/>
      <c r="O40" s="8"/>
      <c r="P40" s="8"/>
      <c r="Q40" s="9"/>
      <c r="R40" s="115"/>
      <c r="S40" s="116"/>
      <c r="T40" s="116"/>
      <c r="U40" s="117"/>
      <c r="V40" s="60"/>
      <c r="W40" s="26"/>
    </row>
    <row r="41" spans="1:23" ht="36.75" customHeight="1" thickBot="1">
      <c r="A41" s="259"/>
      <c r="B41" s="262"/>
      <c r="C41" s="344"/>
      <c r="D41" s="331"/>
      <c r="E41" s="271"/>
      <c r="F41" s="256"/>
      <c r="G41" s="253"/>
      <c r="H41" s="256"/>
      <c r="I41" s="148" t="s">
        <v>13</v>
      </c>
      <c r="J41" s="118">
        <f aca="true" t="shared" si="0" ref="J41:J57">K41+M41</f>
        <v>8.3</v>
      </c>
      <c r="K41" s="119">
        <f>K39</f>
        <v>8.3</v>
      </c>
      <c r="L41" s="119"/>
      <c r="M41" s="120"/>
      <c r="N41" s="118">
        <f aca="true" t="shared" si="1" ref="N41:N57">O41+Q41</f>
        <v>18.5</v>
      </c>
      <c r="O41" s="119">
        <f>SUM(O39:O40)</f>
        <v>18.5</v>
      </c>
      <c r="P41" s="119"/>
      <c r="Q41" s="120"/>
      <c r="R41" s="118">
        <f>S41+U41</f>
        <v>0</v>
      </c>
      <c r="S41" s="119">
        <f>SUM(S39:S40)</f>
        <v>0</v>
      </c>
      <c r="T41" s="119"/>
      <c r="U41" s="120"/>
      <c r="V41" s="137">
        <f>SUM(V39:V40)</f>
        <v>20</v>
      </c>
      <c r="W41" s="126">
        <f>SUM(W39:W40)</f>
        <v>20</v>
      </c>
    </row>
    <row r="42" spans="1:23" ht="15" customHeight="1">
      <c r="A42" s="257" t="s">
        <v>11</v>
      </c>
      <c r="B42" s="260" t="s">
        <v>14</v>
      </c>
      <c r="C42" s="263" t="s">
        <v>16</v>
      </c>
      <c r="D42" s="266" t="s">
        <v>67</v>
      </c>
      <c r="E42" s="269"/>
      <c r="F42" s="254" t="s">
        <v>19</v>
      </c>
      <c r="G42" s="251" t="s">
        <v>72</v>
      </c>
      <c r="H42" s="254" t="s">
        <v>93</v>
      </c>
      <c r="I42" s="159" t="s">
        <v>12</v>
      </c>
      <c r="J42" s="1">
        <f t="shared" si="0"/>
        <v>66.2</v>
      </c>
      <c r="K42" s="2">
        <f>65.2+1</f>
        <v>66.2</v>
      </c>
      <c r="L42" s="2">
        <f>49.8+0.8</f>
        <v>50.599999999999994</v>
      </c>
      <c r="M42" s="16"/>
      <c r="N42" s="1">
        <f t="shared" si="1"/>
        <v>67.1</v>
      </c>
      <c r="O42" s="2">
        <v>67.1</v>
      </c>
      <c r="P42" s="2">
        <v>51.4</v>
      </c>
      <c r="Q42" s="3"/>
      <c r="R42" s="131">
        <f>S42</f>
        <v>0</v>
      </c>
      <c r="S42" s="113"/>
      <c r="T42" s="113"/>
      <c r="U42" s="132"/>
      <c r="V42" s="48">
        <v>70</v>
      </c>
      <c r="W42" s="18">
        <v>70</v>
      </c>
    </row>
    <row r="43" spans="1:23" ht="13.5" customHeight="1">
      <c r="A43" s="258"/>
      <c r="B43" s="261"/>
      <c r="C43" s="264"/>
      <c r="D43" s="267"/>
      <c r="E43" s="270"/>
      <c r="F43" s="255"/>
      <c r="G43" s="252"/>
      <c r="H43" s="255"/>
      <c r="I43" s="160" t="s">
        <v>112</v>
      </c>
      <c r="J43" s="7">
        <f t="shared" si="0"/>
        <v>0</v>
      </c>
      <c r="K43" s="8"/>
      <c r="L43" s="8"/>
      <c r="M43" s="12"/>
      <c r="N43" s="7">
        <f t="shared" si="1"/>
        <v>9</v>
      </c>
      <c r="O43" s="8">
        <v>9</v>
      </c>
      <c r="P43" s="8"/>
      <c r="Q43" s="9"/>
      <c r="R43" s="133">
        <f>S43</f>
        <v>0</v>
      </c>
      <c r="S43" s="116"/>
      <c r="T43" s="116"/>
      <c r="U43" s="134"/>
      <c r="V43" s="197">
        <v>10</v>
      </c>
      <c r="W43" s="20">
        <v>10</v>
      </c>
    </row>
    <row r="44" spans="1:23" ht="13.5" customHeight="1" thickBot="1">
      <c r="A44" s="259"/>
      <c r="B44" s="262"/>
      <c r="C44" s="265"/>
      <c r="D44" s="268"/>
      <c r="E44" s="271"/>
      <c r="F44" s="256"/>
      <c r="G44" s="253"/>
      <c r="H44" s="256"/>
      <c r="I44" s="161" t="s">
        <v>13</v>
      </c>
      <c r="J44" s="118">
        <f t="shared" si="0"/>
        <v>66.2</v>
      </c>
      <c r="K44" s="119">
        <f>K43+K42</f>
        <v>66.2</v>
      </c>
      <c r="L44" s="119">
        <f>L43+L42</f>
        <v>50.599999999999994</v>
      </c>
      <c r="M44" s="124"/>
      <c r="N44" s="118">
        <f t="shared" si="1"/>
        <v>76.1</v>
      </c>
      <c r="O44" s="119">
        <f>SUM(O42:O43)</f>
        <v>76.1</v>
      </c>
      <c r="P44" s="119">
        <f>SUM(P42:P43)</f>
        <v>51.4</v>
      </c>
      <c r="Q44" s="120"/>
      <c r="R44" s="135">
        <f>S44+U44</f>
        <v>0</v>
      </c>
      <c r="S44" s="119">
        <f>SUM(S42:S43)</f>
        <v>0</v>
      </c>
      <c r="T44" s="119">
        <f>SUM(T42:T43)</f>
        <v>0</v>
      </c>
      <c r="U44" s="119">
        <f>SUM(U42:U43)</f>
        <v>0</v>
      </c>
      <c r="V44" s="137">
        <f>SUM(V42:V43)</f>
        <v>80</v>
      </c>
      <c r="W44" s="126">
        <f>SUM(W42:W43)</f>
        <v>80</v>
      </c>
    </row>
    <row r="45" spans="1:23" ht="16.5" customHeight="1">
      <c r="A45" s="257" t="s">
        <v>11</v>
      </c>
      <c r="B45" s="260" t="s">
        <v>14</v>
      </c>
      <c r="C45" s="263" t="s">
        <v>17</v>
      </c>
      <c r="D45" s="266" t="s">
        <v>133</v>
      </c>
      <c r="E45" s="269"/>
      <c r="F45" s="254" t="s">
        <v>19</v>
      </c>
      <c r="G45" s="251" t="s">
        <v>72</v>
      </c>
      <c r="H45" s="254" t="s">
        <v>93</v>
      </c>
      <c r="I45" s="159" t="s">
        <v>12</v>
      </c>
      <c r="J45" s="1">
        <f>K45+M45</f>
        <v>39.3</v>
      </c>
      <c r="K45" s="2">
        <f>19.3+20</f>
        <v>39.3</v>
      </c>
      <c r="L45" s="2">
        <v>14.5</v>
      </c>
      <c r="M45" s="16"/>
      <c r="N45" s="1">
        <f>O45+Q45</f>
        <v>64</v>
      </c>
      <c r="O45" s="2">
        <v>64</v>
      </c>
      <c r="P45" s="2">
        <v>34</v>
      </c>
      <c r="Q45" s="3"/>
      <c r="R45" s="131">
        <f>S45</f>
        <v>0</v>
      </c>
      <c r="S45" s="113"/>
      <c r="T45" s="113"/>
      <c r="U45" s="132"/>
      <c r="V45" s="48">
        <v>80</v>
      </c>
      <c r="W45" s="18">
        <v>80</v>
      </c>
    </row>
    <row r="46" spans="1:23" ht="12" customHeight="1">
      <c r="A46" s="258"/>
      <c r="B46" s="261"/>
      <c r="C46" s="264"/>
      <c r="D46" s="267"/>
      <c r="E46" s="270"/>
      <c r="F46" s="255"/>
      <c r="G46" s="252"/>
      <c r="H46" s="255"/>
      <c r="I46" s="160" t="s">
        <v>112</v>
      </c>
      <c r="J46" s="7">
        <f>K46+M46</f>
        <v>0</v>
      </c>
      <c r="K46" s="8"/>
      <c r="L46" s="8"/>
      <c r="M46" s="12"/>
      <c r="N46" s="7">
        <f>O46+Q46</f>
        <v>0</v>
      </c>
      <c r="O46" s="8"/>
      <c r="P46" s="8"/>
      <c r="Q46" s="9"/>
      <c r="R46" s="133">
        <f>S46</f>
        <v>0</v>
      </c>
      <c r="S46" s="116"/>
      <c r="T46" s="116"/>
      <c r="U46" s="134"/>
      <c r="V46" s="197"/>
      <c r="W46" s="20"/>
    </row>
    <row r="47" spans="1:23" ht="13.5" customHeight="1" thickBot="1">
      <c r="A47" s="259"/>
      <c r="B47" s="262"/>
      <c r="C47" s="265"/>
      <c r="D47" s="268"/>
      <c r="E47" s="271"/>
      <c r="F47" s="256"/>
      <c r="G47" s="253"/>
      <c r="H47" s="256"/>
      <c r="I47" s="161" t="s">
        <v>13</v>
      </c>
      <c r="J47" s="118">
        <f>K47+M47</f>
        <v>39.3</v>
      </c>
      <c r="K47" s="119">
        <f>K46+K45</f>
        <v>39.3</v>
      </c>
      <c r="L47" s="119">
        <f>L46+L45</f>
        <v>14.5</v>
      </c>
      <c r="M47" s="119">
        <f>M46+M45</f>
        <v>0</v>
      </c>
      <c r="N47" s="118">
        <f>O47+Q47</f>
        <v>64</v>
      </c>
      <c r="O47" s="119">
        <f>SUM(O45:O46)</f>
        <v>64</v>
      </c>
      <c r="P47" s="119">
        <f>SUM(P45:P46)</f>
        <v>34</v>
      </c>
      <c r="Q47" s="120"/>
      <c r="R47" s="135">
        <f>S47+U47</f>
        <v>0</v>
      </c>
      <c r="S47" s="119">
        <f>SUM(S45:S46)</f>
        <v>0</v>
      </c>
      <c r="T47" s="119">
        <f>SUM(T45:T46)</f>
        <v>0</v>
      </c>
      <c r="U47" s="119">
        <f>SUM(U45:U46)</f>
        <v>0</v>
      </c>
      <c r="V47" s="137">
        <f>SUM(V45:V46)</f>
        <v>80</v>
      </c>
      <c r="W47" s="126">
        <f>SUM(W45:W46)</f>
        <v>80</v>
      </c>
    </row>
    <row r="48" spans="1:23" ht="16.5" customHeight="1">
      <c r="A48" s="257" t="s">
        <v>11</v>
      </c>
      <c r="B48" s="260" t="s">
        <v>14</v>
      </c>
      <c r="C48" s="263" t="s">
        <v>18</v>
      </c>
      <c r="D48" s="266" t="s">
        <v>132</v>
      </c>
      <c r="E48" s="269"/>
      <c r="F48" s="254" t="s">
        <v>19</v>
      </c>
      <c r="G48" s="251" t="s">
        <v>72</v>
      </c>
      <c r="H48" s="254" t="s">
        <v>73</v>
      </c>
      <c r="I48" s="159" t="s">
        <v>12</v>
      </c>
      <c r="J48" s="1">
        <f t="shared" si="0"/>
        <v>2.7</v>
      </c>
      <c r="K48" s="2">
        <v>2.7</v>
      </c>
      <c r="L48" s="2"/>
      <c r="M48" s="16"/>
      <c r="N48" s="1">
        <f t="shared" si="1"/>
        <v>2.7</v>
      </c>
      <c r="O48" s="2">
        <v>2.7</v>
      </c>
      <c r="P48" s="2"/>
      <c r="Q48" s="3"/>
      <c r="R48" s="131">
        <f>S48</f>
        <v>0</v>
      </c>
      <c r="S48" s="113"/>
      <c r="T48" s="113"/>
      <c r="U48" s="132"/>
      <c r="V48" s="48">
        <v>3</v>
      </c>
      <c r="W48" s="18">
        <v>3</v>
      </c>
    </row>
    <row r="49" spans="1:23" ht="12" customHeight="1">
      <c r="A49" s="258"/>
      <c r="B49" s="261"/>
      <c r="C49" s="264"/>
      <c r="D49" s="267"/>
      <c r="E49" s="270"/>
      <c r="F49" s="255"/>
      <c r="G49" s="252"/>
      <c r="H49" s="255"/>
      <c r="I49" s="160" t="s">
        <v>112</v>
      </c>
      <c r="J49" s="7">
        <f t="shared" si="0"/>
        <v>0</v>
      </c>
      <c r="K49" s="8"/>
      <c r="L49" s="8"/>
      <c r="M49" s="12"/>
      <c r="N49" s="7">
        <f t="shared" si="1"/>
        <v>0</v>
      </c>
      <c r="O49" s="8"/>
      <c r="P49" s="8"/>
      <c r="Q49" s="9"/>
      <c r="R49" s="133">
        <f>S49</f>
        <v>0</v>
      </c>
      <c r="S49" s="116"/>
      <c r="T49" s="116"/>
      <c r="U49" s="134"/>
      <c r="V49" s="197"/>
      <c r="W49" s="20"/>
    </row>
    <row r="50" spans="1:23" ht="13.5" customHeight="1" thickBot="1">
      <c r="A50" s="259"/>
      <c r="B50" s="262"/>
      <c r="C50" s="265"/>
      <c r="D50" s="268"/>
      <c r="E50" s="271"/>
      <c r="F50" s="256"/>
      <c r="G50" s="253"/>
      <c r="H50" s="256"/>
      <c r="I50" s="161" t="s">
        <v>13</v>
      </c>
      <c r="J50" s="118">
        <f t="shared" si="0"/>
        <v>2.7</v>
      </c>
      <c r="K50" s="119">
        <f>K49+K48</f>
        <v>2.7</v>
      </c>
      <c r="L50" s="119">
        <f>L49+L48</f>
        <v>0</v>
      </c>
      <c r="M50" s="119">
        <f>M49+M48</f>
        <v>0</v>
      </c>
      <c r="N50" s="118">
        <f t="shared" si="1"/>
        <v>2.7</v>
      </c>
      <c r="O50" s="119">
        <f>SUM(O48:O49)</f>
        <v>2.7</v>
      </c>
      <c r="P50" s="119">
        <f>SUM(P48:P49)</f>
        <v>0</v>
      </c>
      <c r="Q50" s="120"/>
      <c r="R50" s="135">
        <f>S50+U50</f>
        <v>0</v>
      </c>
      <c r="S50" s="119">
        <f>SUM(S48:S49)</f>
        <v>0</v>
      </c>
      <c r="T50" s="119">
        <f>SUM(T48:T49)</f>
        <v>0</v>
      </c>
      <c r="U50" s="119">
        <f>SUM(U48:U49)</f>
        <v>0</v>
      </c>
      <c r="V50" s="137">
        <f>SUM(V48:V49)</f>
        <v>3</v>
      </c>
      <c r="W50" s="126">
        <f>SUM(W48:W49)</f>
        <v>3</v>
      </c>
    </row>
    <row r="51" spans="1:23" ht="16.5" customHeight="1">
      <c r="A51" s="473" t="s">
        <v>11</v>
      </c>
      <c r="B51" s="476" t="s">
        <v>14</v>
      </c>
      <c r="C51" s="516" t="s">
        <v>20</v>
      </c>
      <c r="D51" s="519" t="s">
        <v>149</v>
      </c>
      <c r="E51" s="470"/>
      <c r="F51" s="479"/>
      <c r="G51" s="509" t="s">
        <v>72</v>
      </c>
      <c r="H51" s="479"/>
      <c r="I51" s="199" t="s">
        <v>12</v>
      </c>
      <c r="J51" s="200">
        <f aca="true" t="shared" si="2" ref="J51:J56">K51+M51</f>
        <v>0</v>
      </c>
      <c r="K51" s="201"/>
      <c r="L51" s="201"/>
      <c r="M51" s="202"/>
      <c r="N51" s="200">
        <f aca="true" t="shared" si="3" ref="N51:N56">O51+Q51</f>
        <v>0</v>
      </c>
      <c r="O51" s="201"/>
      <c r="P51" s="201"/>
      <c r="Q51" s="203"/>
      <c r="R51" s="204">
        <f>S51</f>
        <v>0</v>
      </c>
      <c r="S51" s="205"/>
      <c r="T51" s="205"/>
      <c r="U51" s="206"/>
      <c r="V51" s="207"/>
      <c r="W51" s="208"/>
    </row>
    <row r="52" spans="1:23" ht="12" customHeight="1">
      <c r="A52" s="474"/>
      <c r="B52" s="477"/>
      <c r="C52" s="517"/>
      <c r="D52" s="520"/>
      <c r="E52" s="471"/>
      <c r="F52" s="480"/>
      <c r="G52" s="510"/>
      <c r="H52" s="480"/>
      <c r="I52" s="209" t="s">
        <v>65</v>
      </c>
      <c r="J52" s="210">
        <f t="shared" si="2"/>
        <v>41.1</v>
      </c>
      <c r="K52" s="211">
        <v>41.1</v>
      </c>
      <c r="L52" s="211"/>
      <c r="M52" s="212"/>
      <c r="N52" s="210">
        <f t="shared" si="3"/>
        <v>103.9</v>
      </c>
      <c r="O52" s="211">
        <v>103.9</v>
      </c>
      <c r="P52" s="211"/>
      <c r="Q52" s="213"/>
      <c r="R52" s="214">
        <f>S52</f>
        <v>0</v>
      </c>
      <c r="S52" s="215"/>
      <c r="T52" s="215"/>
      <c r="U52" s="216"/>
      <c r="V52" s="217">
        <v>123.8</v>
      </c>
      <c r="W52" s="89">
        <v>33</v>
      </c>
    </row>
    <row r="53" spans="1:23" ht="13.5" customHeight="1" thickBot="1">
      <c r="A53" s="475"/>
      <c r="B53" s="478"/>
      <c r="C53" s="518"/>
      <c r="D53" s="521"/>
      <c r="E53" s="472"/>
      <c r="F53" s="481"/>
      <c r="G53" s="511"/>
      <c r="H53" s="481"/>
      <c r="I53" s="218" t="s">
        <v>13</v>
      </c>
      <c r="J53" s="219">
        <f t="shared" si="2"/>
        <v>41.1</v>
      </c>
      <c r="K53" s="220">
        <f>K52+K51</f>
        <v>41.1</v>
      </c>
      <c r="L53" s="220">
        <f>L52+L51</f>
        <v>0</v>
      </c>
      <c r="M53" s="220">
        <f>M52+M51</f>
        <v>0</v>
      </c>
      <c r="N53" s="219">
        <f t="shared" si="3"/>
        <v>103.9</v>
      </c>
      <c r="O53" s="220">
        <f>SUM(O51:O52)</f>
        <v>103.9</v>
      </c>
      <c r="P53" s="220">
        <f>SUM(P51:P52)</f>
        <v>0</v>
      </c>
      <c r="Q53" s="221"/>
      <c r="R53" s="222">
        <f>S53+U53</f>
        <v>0</v>
      </c>
      <c r="S53" s="220">
        <f>SUM(S51:S52)</f>
        <v>0</v>
      </c>
      <c r="T53" s="220">
        <f>SUM(T51:T52)</f>
        <v>0</v>
      </c>
      <c r="U53" s="220">
        <f>SUM(U51:U52)</f>
        <v>0</v>
      </c>
      <c r="V53" s="223">
        <f>SUM(V51:V52)</f>
        <v>123.8</v>
      </c>
      <c r="W53" s="224">
        <f>SUM(W51:W52)</f>
        <v>33</v>
      </c>
    </row>
    <row r="54" spans="1:23" ht="16.5" customHeight="1">
      <c r="A54" s="473" t="s">
        <v>11</v>
      </c>
      <c r="B54" s="476" t="s">
        <v>14</v>
      </c>
      <c r="C54" s="516" t="s">
        <v>22</v>
      </c>
      <c r="D54" s="519" t="s">
        <v>147</v>
      </c>
      <c r="E54" s="470"/>
      <c r="F54" s="479"/>
      <c r="G54" s="509" t="s">
        <v>72</v>
      </c>
      <c r="H54" s="479"/>
      <c r="I54" s="199" t="s">
        <v>12</v>
      </c>
      <c r="J54" s="200">
        <f t="shared" si="2"/>
        <v>0</v>
      </c>
      <c r="K54" s="201"/>
      <c r="L54" s="201"/>
      <c r="M54" s="202"/>
      <c r="N54" s="200">
        <f t="shared" si="3"/>
        <v>15</v>
      </c>
      <c r="O54" s="201">
        <v>15</v>
      </c>
      <c r="P54" s="201"/>
      <c r="Q54" s="203"/>
      <c r="R54" s="204">
        <f>S54</f>
        <v>0</v>
      </c>
      <c r="S54" s="205"/>
      <c r="T54" s="205"/>
      <c r="U54" s="206"/>
      <c r="V54" s="207">
        <v>20</v>
      </c>
      <c r="W54" s="208">
        <v>20</v>
      </c>
    </row>
    <row r="55" spans="1:23" ht="12" customHeight="1">
      <c r="A55" s="474"/>
      <c r="B55" s="477"/>
      <c r="C55" s="517"/>
      <c r="D55" s="520"/>
      <c r="E55" s="471"/>
      <c r="F55" s="480"/>
      <c r="G55" s="510"/>
      <c r="H55" s="480"/>
      <c r="I55" s="209" t="s">
        <v>112</v>
      </c>
      <c r="J55" s="210">
        <f t="shared" si="2"/>
        <v>0</v>
      </c>
      <c r="K55" s="211"/>
      <c r="L55" s="211"/>
      <c r="M55" s="212"/>
      <c r="N55" s="210">
        <f t="shared" si="3"/>
        <v>0</v>
      </c>
      <c r="O55" s="211"/>
      <c r="P55" s="211"/>
      <c r="Q55" s="213"/>
      <c r="R55" s="214">
        <f>S55</f>
        <v>0</v>
      </c>
      <c r="S55" s="215"/>
      <c r="T55" s="215"/>
      <c r="U55" s="216"/>
      <c r="V55" s="217"/>
      <c r="W55" s="89"/>
    </row>
    <row r="56" spans="1:23" ht="13.5" customHeight="1" thickBot="1">
      <c r="A56" s="475"/>
      <c r="B56" s="478"/>
      <c r="C56" s="518"/>
      <c r="D56" s="521"/>
      <c r="E56" s="472"/>
      <c r="F56" s="481"/>
      <c r="G56" s="511"/>
      <c r="H56" s="481"/>
      <c r="I56" s="218" t="s">
        <v>13</v>
      </c>
      <c r="J56" s="219">
        <f t="shared" si="2"/>
        <v>0</v>
      </c>
      <c r="K56" s="220">
        <f>K55+K54</f>
        <v>0</v>
      </c>
      <c r="L56" s="220">
        <f>L55+L54</f>
        <v>0</v>
      </c>
      <c r="M56" s="220">
        <f>M55+M54</f>
        <v>0</v>
      </c>
      <c r="N56" s="219">
        <f t="shared" si="3"/>
        <v>15</v>
      </c>
      <c r="O56" s="220">
        <f>SUM(O54:O55)</f>
        <v>15</v>
      </c>
      <c r="P56" s="220">
        <f>SUM(P54:P55)</f>
        <v>0</v>
      </c>
      <c r="Q56" s="221"/>
      <c r="R56" s="222">
        <f>S56+U56</f>
        <v>0</v>
      </c>
      <c r="S56" s="220">
        <f>SUM(S54:S55)</f>
        <v>0</v>
      </c>
      <c r="T56" s="220">
        <f>SUM(T54:T55)</f>
        <v>0</v>
      </c>
      <c r="U56" s="220">
        <f>SUM(U54:U55)</f>
        <v>0</v>
      </c>
      <c r="V56" s="223">
        <f>SUM(V54:V55)</f>
        <v>20</v>
      </c>
      <c r="W56" s="224">
        <f>SUM(W54:W55)</f>
        <v>20</v>
      </c>
    </row>
    <row r="57" spans="1:23" ht="12.75" customHeight="1" thickBot="1">
      <c r="A57" s="21" t="s">
        <v>11</v>
      </c>
      <c r="B57" s="22" t="s">
        <v>14</v>
      </c>
      <c r="C57" s="320" t="s">
        <v>23</v>
      </c>
      <c r="D57" s="320"/>
      <c r="E57" s="320"/>
      <c r="F57" s="320"/>
      <c r="G57" s="320"/>
      <c r="H57" s="320"/>
      <c r="I57" s="321"/>
      <c r="J57" s="23">
        <f t="shared" si="0"/>
        <v>399.20000000000005</v>
      </c>
      <c r="K57" s="24">
        <f>K35+K38+K41+K44+K47+K50+K53+K56</f>
        <v>370.20000000000005</v>
      </c>
      <c r="L57" s="24">
        <f>L35+L38+L41+L44+L47+L50+L53+L56</f>
        <v>227.6</v>
      </c>
      <c r="M57" s="24">
        <f>M35+M38+M41+M44+M47+M50+M53+M56</f>
        <v>29</v>
      </c>
      <c r="N57" s="23">
        <f t="shared" si="1"/>
        <v>602.4</v>
      </c>
      <c r="O57" s="24">
        <f>O35+O38+O41+O44+O47+O50+O53+O56</f>
        <v>602.4</v>
      </c>
      <c r="P57" s="24">
        <f>P35+P38+P41+P44+P47+P50+P53+P56</f>
        <v>317</v>
      </c>
      <c r="Q57" s="24">
        <f>Q35+Q38+Q41+Q44+Q47+Q50+Q53+Q56</f>
        <v>0</v>
      </c>
      <c r="R57" s="23">
        <f>S57+U57</f>
        <v>0</v>
      </c>
      <c r="S57" s="24">
        <f>S35+S38+S41+S44+S47+S50+S53+S56</f>
        <v>0</v>
      </c>
      <c r="T57" s="24">
        <f>T35+T38+T41+T44+T47+T50+T53+T56</f>
        <v>0</v>
      </c>
      <c r="U57" s="24">
        <f>U35+U38+U41+U44+U47+U50+U53+U56</f>
        <v>0</v>
      </c>
      <c r="V57" s="24">
        <f>V35+V38+V41+V44+V47+V50+V53+V56</f>
        <v>666.8</v>
      </c>
      <c r="W57" s="24">
        <f>W35+W38+W41+W44+W47+W50+W53+W56</f>
        <v>581</v>
      </c>
    </row>
    <row r="58" spans="1:23" ht="12.75" customHeight="1" thickBot="1">
      <c r="A58" s="21" t="s">
        <v>11</v>
      </c>
      <c r="B58" s="22" t="s">
        <v>15</v>
      </c>
      <c r="C58" s="337" t="s">
        <v>56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9"/>
    </row>
    <row r="59" spans="1:23" ht="15" customHeight="1">
      <c r="A59" s="257" t="s">
        <v>11</v>
      </c>
      <c r="B59" s="260" t="s">
        <v>15</v>
      </c>
      <c r="C59" s="343" t="s">
        <v>11</v>
      </c>
      <c r="D59" s="329" t="s">
        <v>68</v>
      </c>
      <c r="E59" s="269"/>
      <c r="F59" s="254" t="s">
        <v>19</v>
      </c>
      <c r="G59" s="251" t="s">
        <v>72</v>
      </c>
      <c r="H59" s="254" t="s">
        <v>93</v>
      </c>
      <c r="I59" s="159" t="s">
        <v>12</v>
      </c>
      <c r="J59" s="1">
        <f aca="true" t="shared" si="4" ref="J59:J71">K59+M59</f>
        <v>4.6</v>
      </c>
      <c r="K59" s="2">
        <v>4.6</v>
      </c>
      <c r="L59" s="2">
        <v>3.5</v>
      </c>
      <c r="M59" s="16"/>
      <c r="N59" s="1">
        <f aca="true" t="shared" si="5" ref="N59:N71">O59+Q59</f>
        <v>0</v>
      </c>
      <c r="O59" s="2">
        <v>0</v>
      </c>
      <c r="P59" s="2">
        <v>0</v>
      </c>
      <c r="Q59" s="3"/>
      <c r="R59" s="112">
        <f>S59</f>
        <v>0</v>
      </c>
      <c r="S59" s="113"/>
      <c r="T59" s="113"/>
      <c r="U59" s="114"/>
      <c r="V59" s="34"/>
      <c r="W59" s="18"/>
    </row>
    <row r="60" spans="1:23" ht="15" customHeight="1">
      <c r="A60" s="258"/>
      <c r="B60" s="261"/>
      <c r="C60" s="264"/>
      <c r="D60" s="267"/>
      <c r="E60" s="356"/>
      <c r="F60" s="273"/>
      <c r="G60" s="252"/>
      <c r="H60" s="273"/>
      <c r="I60" s="182" t="s">
        <v>112</v>
      </c>
      <c r="J60" s="183">
        <f>K60</f>
        <v>0</v>
      </c>
      <c r="K60" s="93"/>
      <c r="L60" s="93"/>
      <c r="M60" s="95"/>
      <c r="N60" s="183">
        <f>O60</f>
        <v>0</v>
      </c>
      <c r="O60" s="93"/>
      <c r="P60" s="93"/>
      <c r="Q60" s="94"/>
      <c r="R60" s="130">
        <f>S60</f>
        <v>0</v>
      </c>
      <c r="S60" s="146"/>
      <c r="T60" s="146"/>
      <c r="U60" s="147"/>
      <c r="V60" s="237"/>
      <c r="W60" s="96"/>
    </row>
    <row r="61" spans="1:23" ht="13.5" customHeight="1" thickBot="1">
      <c r="A61" s="259"/>
      <c r="B61" s="262"/>
      <c r="C61" s="344"/>
      <c r="D61" s="331"/>
      <c r="E61" s="271"/>
      <c r="F61" s="256"/>
      <c r="G61" s="253"/>
      <c r="H61" s="256"/>
      <c r="I61" s="161" t="s">
        <v>13</v>
      </c>
      <c r="J61" s="118">
        <f t="shared" si="4"/>
        <v>4.6</v>
      </c>
      <c r="K61" s="119">
        <f>K59+K60</f>
        <v>4.6</v>
      </c>
      <c r="L61" s="119">
        <f>L59+L60</f>
        <v>3.5</v>
      </c>
      <c r="M61" s="119">
        <f>M59+M60</f>
        <v>0</v>
      </c>
      <c r="N61" s="118">
        <f t="shared" si="5"/>
        <v>0</v>
      </c>
      <c r="O61" s="119">
        <f>O59+O60</f>
        <v>0</v>
      </c>
      <c r="P61" s="119">
        <f>P59+P60</f>
        <v>0</v>
      </c>
      <c r="Q61" s="119">
        <f>Q59+Q60</f>
        <v>0</v>
      </c>
      <c r="R61" s="118">
        <f>S61+U61</f>
        <v>0</v>
      </c>
      <c r="S61" s="119">
        <f>S59+S60</f>
        <v>0</v>
      </c>
      <c r="T61" s="119">
        <f>T59+T60</f>
        <v>0</v>
      </c>
      <c r="U61" s="120">
        <f>U59+U60</f>
        <v>0</v>
      </c>
      <c r="V61" s="135">
        <f>V59+V60</f>
        <v>0</v>
      </c>
      <c r="W61" s="120">
        <f>W59+W60</f>
        <v>0</v>
      </c>
    </row>
    <row r="62" spans="1:23" ht="17.25" customHeight="1">
      <c r="A62" s="257" t="s">
        <v>11</v>
      </c>
      <c r="B62" s="260" t="s">
        <v>15</v>
      </c>
      <c r="C62" s="343" t="s">
        <v>14</v>
      </c>
      <c r="D62" s="329" t="s">
        <v>115</v>
      </c>
      <c r="E62" s="269"/>
      <c r="F62" s="272" t="s">
        <v>19</v>
      </c>
      <c r="G62" s="251" t="s">
        <v>72</v>
      </c>
      <c r="H62" s="254" t="s">
        <v>93</v>
      </c>
      <c r="I62" s="159" t="s">
        <v>12</v>
      </c>
      <c r="J62" s="1">
        <f t="shared" si="4"/>
        <v>109</v>
      </c>
      <c r="K62" s="2">
        <f>107.5+1.5</f>
        <v>109</v>
      </c>
      <c r="L62" s="2">
        <f>76+1.1</f>
        <v>77.1</v>
      </c>
      <c r="M62" s="16"/>
      <c r="N62" s="1">
        <f t="shared" si="5"/>
        <v>143</v>
      </c>
      <c r="O62" s="2">
        <v>143</v>
      </c>
      <c r="P62" s="2">
        <v>103.1</v>
      </c>
      <c r="Q62" s="3"/>
      <c r="R62" s="112">
        <f>S62</f>
        <v>0</v>
      </c>
      <c r="S62" s="113"/>
      <c r="T62" s="113"/>
      <c r="U62" s="114"/>
      <c r="V62" s="17">
        <v>150</v>
      </c>
      <c r="W62" s="18">
        <v>15</v>
      </c>
    </row>
    <row r="63" spans="1:23" ht="16.5" customHeight="1">
      <c r="A63" s="258"/>
      <c r="B63" s="261"/>
      <c r="C63" s="355"/>
      <c r="D63" s="345"/>
      <c r="E63" s="270"/>
      <c r="F63" s="273"/>
      <c r="G63" s="252"/>
      <c r="H63" s="255"/>
      <c r="I63" s="160" t="s">
        <v>112</v>
      </c>
      <c r="J63" s="7">
        <f t="shared" si="4"/>
        <v>0</v>
      </c>
      <c r="K63" s="8"/>
      <c r="L63" s="8"/>
      <c r="M63" s="12"/>
      <c r="N63" s="7">
        <f t="shared" si="5"/>
        <v>77</v>
      </c>
      <c r="O63" s="8">
        <v>77</v>
      </c>
      <c r="P63" s="8"/>
      <c r="Q63" s="9"/>
      <c r="R63" s="115">
        <f>S63</f>
        <v>0</v>
      </c>
      <c r="S63" s="116"/>
      <c r="T63" s="116"/>
      <c r="U63" s="117"/>
      <c r="V63" s="19">
        <v>80</v>
      </c>
      <c r="W63" s="89">
        <v>80</v>
      </c>
    </row>
    <row r="64" spans="1:23" ht="15" customHeight="1" thickBot="1">
      <c r="A64" s="259"/>
      <c r="B64" s="262"/>
      <c r="C64" s="344"/>
      <c r="D64" s="331"/>
      <c r="E64" s="271"/>
      <c r="F64" s="274"/>
      <c r="G64" s="253"/>
      <c r="H64" s="256"/>
      <c r="I64" s="161" t="s">
        <v>13</v>
      </c>
      <c r="J64" s="118">
        <f t="shared" si="4"/>
        <v>109</v>
      </c>
      <c r="K64" s="119">
        <f>K63+K62</f>
        <v>109</v>
      </c>
      <c r="L64" s="119">
        <f>L62</f>
        <v>77.1</v>
      </c>
      <c r="M64" s="124"/>
      <c r="N64" s="118">
        <f t="shared" si="5"/>
        <v>220</v>
      </c>
      <c r="O64" s="119">
        <f>SUM(O62:O63)</f>
        <v>220</v>
      </c>
      <c r="P64" s="119">
        <f>SUM(P62:P63)</f>
        <v>103.1</v>
      </c>
      <c r="Q64" s="120"/>
      <c r="R64" s="118">
        <f>S64+U64</f>
        <v>0</v>
      </c>
      <c r="S64" s="119">
        <f>SUM(S62:S63)</f>
        <v>0</v>
      </c>
      <c r="T64" s="119">
        <f>SUM(T62:T63)</f>
        <v>0</v>
      </c>
      <c r="U64" s="119">
        <f>SUM(U62:U63)</f>
        <v>0</v>
      </c>
      <c r="V64" s="125">
        <f>SUM(V62:V63)</f>
        <v>230</v>
      </c>
      <c r="W64" s="126">
        <f>SUM(W62:W63)</f>
        <v>95</v>
      </c>
    </row>
    <row r="65" spans="1:23" ht="16.5" customHeight="1">
      <c r="A65" s="257" t="s">
        <v>11</v>
      </c>
      <c r="B65" s="260" t="s">
        <v>15</v>
      </c>
      <c r="C65" s="343" t="s">
        <v>15</v>
      </c>
      <c r="D65" s="329" t="s">
        <v>64</v>
      </c>
      <c r="E65" s="269"/>
      <c r="F65" s="254" t="s">
        <v>19</v>
      </c>
      <c r="G65" s="251" t="s">
        <v>72</v>
      </c>
      <c r="H65" s="272" t="s">
        <v>73</v>
      </c>
      <c r="I65" s="162" t="s">
        <v>12</v>
      </c>
      <c r="J65" s="1">
        <f t="shared" si="4"/>
        <v>300</v>
      </c>
      <c r="K65" s="2">
        <v>300</v>
      </c>
      <c r="L65" s="2"/>
      <c r="M65" s="16"/>
      <c r="N65" s="1">
        <f t="shared" si="5"/>
        <v>350</v>
      </c>
      <c r="O65" s="2">
        <v>350</v>
      </c>
      <c r="P65" s="2"/>
      <c r="Q65" s="3"/>
      <c r="R65" s="112">
        <f>S65</f>
        <v>0</v>
      </c>
      <c r="S65" s="113"/>
      <c r="T65" s="113"/>
      <c r="U65" s="114"/>
      <c r="V65" s="17">
        <v>350</v>
      </c>
      <c r="W65" s="18">
        <v>350</v>
      </c>
    </row>
    <row r="66" spans="1:23" ht="15.75" customHeight="1">
      <c r="A66" s="258"/>
      <c r="B66" s="261"/>
      <c r="C66" s="354"/>
      <c r="D66" s="330"/>
      <c r="E66" s="332"/>
      <c r="F66" s="357"/>
      <c r="G66" s="252"/>
      <c r="H66" s="273"/>
      <c r="I66" s="163"/>
      <c r="J66" s="7">
        <f t="shared" si="4"/>
        <v>0</v>
      </c>
      <c r="K66" s="8"/>
      <c r="L66" s="8"/>
      <c r="M66" s="12"/>
      <c r="N66" s="7">
        <f t="shared" si="5"/>
        <v>0</v>
      </c>
      <c r="O66" s="8"/>
      <c r="P66" s="8"/>
      <c r="Q66" s="9"/>
      <c r="R66" s="115">
        <f>S66</f>
        <v>0</v>
      </c>
      <c r="S66" s="116"/>
      <c r="T66" s="116"/>
      <c r="U66" s="117"/>
      <c r="V66" s="29"/>
      <c r="W66" s="30"/>
    </row>
    <row r="67" spans="1:23" ht="17.25" customHeight="1" thickBot="1">
      <c r="A67" s="259"/>
      <c r="B67" s="262"/>
      <c r="C67" s="344"/>
      <c r="D67" s="331"/>
      <c r="E67" s="271"/>
      <c r="F67" s="256"/>
      <c r="G67" s="253"/>
      <c r="H67" s="274"/>
      <c r="I67" s="161" t="s">
        <v>13</v>
      </c>
      <c r="J67" s="118">
        <f t="shared" si="4"/>
        <v>300</v>
      </c>
      <c r="K67" s="119">
        <f>SUM(K65:K66)</f>
        <v>300</v>
      </c>
      <c r="L67" s="119"/>
      <c r="M67" s="124"/>
      <c r="N67" s="118">
        <f t="shared" si="5"/>
        <v>350</v>
      </c>
      <c r="O67" s="119">
        <f>SUM(O65:O66)</f>
        <v>350</v>
      </c>
      <c r="P67" s="119"/>
      <c r="Q67" s="120"/>
      <c r="R67" s="118">
        <f>S67+U67</f>
        <v>0</v>
      </c>
      <c r="S67" s="119">
        <f>SUM(S65:S66)</f>
        <v>0</v>
      </c>
      <c r="T67" s="119">
        <f>SUM(T65:T66)</f>
        <v>0</v>
      </c>
      <c r="U67" s="120"/>
      <c r="V67" s="125">
        <f>SUM(V65:V66)</f>
        <v>350</v>
      </c>
      <c r="W67" s="126">
        <f>SUM(W65:W66)</f>
        <v>350</v>
      </c>
    </row>
    <row r="68" spans="1:23" ht="12" customHeight="1">
      <c r="A68" s="257" t="s">
        <v>11</v>
      </c>
      <c r="B68" s="260" t="s">
        <v>15</v>
      </c>
      <c r="C68" s="343" t="s">
        <v>16</v>
      </c>
      <c r="D68" s="329" t="s">
        <v>116</v>
      </c>
      <c r="E68" s="269"/>
      <c r="F68" s="254" t="s">
        <v>19</v>
      </c>
      <c r="G68" s="251" t="s">
        <v>72</v>
      </c>
      <c r="H68" s="254" t="s">
        <v>93</v>
      </c>
      <c r="I68" s="159" t="s">
        <v>12</v>
      </c>
      <c r="J68" s="1">
        <f t="shared" si="4"/>
        <v>58.9</v>
      </c>
      <c r="K68" s="2">
        <f>58+0.9</f>
        <v>58.9</v>
      </c>
      <c r="L68" s="2">
        <f>44.3+0.7</f>
        <v>45</v>
      </c>
      <c r="M68" s="16"/>
      <c r="N68" s="1">
        <f t="shared" si="5"/>
        <v>76.6</v>
      </c>
      <c r="O68" s="2">
        <v>76.6</v>
      </c>
      <c r="P68" s="2">
        <v>58.7</v>
      </c>
      <c r="Q68" s="3"/>
      <c r="R68" s="112">
        <f>S68</f>
        <v>0</v>
      </c>
      <c r="S68" s="113"/>
      <c r="T68" s="113"/>
      <c r="U68" s="114"/>
      <c r="V68" s="17">
        <v>80</v>
      </c>
      <c r="W68" s="18">
        <v>80</v>
      </c>
    </row>
    <row r="69" spans="1:23" ht="13.5" customHeight="1">
      <c r="A69" s="258"/>
      <c r="B69" s="261"/>
      <c r="C69" s="355"/>
      <c r="D69" s="345"/>
      <c r="E69" s="270"/>
      <c r="F69" s="255"/>
      <c r="G69" s="252"/>
      <c r="H69" s="255"/>
      <c r="I69" s="160" t="s">
        <v>112</v>
      </c>
      <c r="J69" s="7">
        <f t="shared" si="4"/>
        <v>0</v>
      </c>
      <c r="K69" s="8"/>
      <c r="L69" s="8"/>
      <c r="M69" s="12"/>
      <c r="N69" s="7">
        <f t="shared" si="5"/>
        <v>40</v>
      </c>
      <c r="O69" s="8">
        <v>40</v>
      </c>
      <c r="P69" s="8"/>
      <c r="Q69" s="9"/>
      <c r="R69" s="115">
        <f>S69</f>
        <v>0</v>
      </c>
      <c r="S69" s="116"/>
      <c r="T69" s="116"/>
      <c r="U69" s="117"/>
      <c r="V69" s="19">
        <v>44</v>
      </c>
      <c r="W69" s="89">
        <v>45</v>
      </c>
    </row>
    <row r="70" spans="1:23" ht="13.5" customHeight="1" thickBot="1">
      <c r="A70" s="259"/>
      <c r="B70" s="262"/>
      <c r="C70" s="344"/>
      <c r="D70" s="331"/>
      <c r="E70" s="271"/>
      <c r="F70" s="256"/>
      <c r="G70" s="253"/>
      <c r="H70" s="256"/>
      <c r="I70" s="161" t="s">
        <v>13</v>
      </c>
      <c r="J70" s="118">
        <f t="shared" si="4"/>
        <v>58.9</v>
      </c>
      <c r="K70" s="119">
        <f>K69+K68</f>
        <v>58.9</v>
      </c>
      <c r="L70" s="119">
        <f>L69+L68</f>
        <v>45</v>
      </c>
      <c r="M70" s="124"/>
      <c r="N70" s="118">
        <f t="shared" si="5"/>
        <v>116.6</v>
      </c>
      <c r="O70" s="119">
        <f>SUM(O68:O69)</f>
        <v>116.6</v>
      </c>
      <c r="P70" s="119">
        <f>SUM(P68:P69)</f>
        <v>58.7</v>
      </c>
      <c r="Q70" s="120"/>
      <c r="R70" s="118">
        <f>S70+U70</f>
        <v>0</v>
      </c>
      <c r="S70" s="119">
        <f>SUM(S68:S69)</f>
        <v>0</v>
      </c>
      <c r="T70" s="119">
        <f>SUM(T68:T69)</f>
        <v>0</v>
      </c>
      <c r="U70" s="120"/>
      <c r="V70" s="125">
        <f>SUM(V68:V69)</f>
        <v>124</v>
      </c>
      <c r="W70" s="126">
        <f>SUM(W68:W69)</f>
        <v>125</v>
      </c>
    </row>
    <row r="71" spans="1:23" ht="17.25" customHeight="1">
      <c r="A71" s="257" t="s">
        <v>11</v>
      </c>
      <c r="B71" s="260" t="s">
        <v>15</v>
      </c>
      <c r="C71" s="343" t="s">
        <v>17</v>
      </c>
      <c r="D71" s="329" t="s">
        <v>81</v>
      </c>
      <c r="E71" s="269"/>
      <c r="F71" s="272" t="s">
        <v>19</v>
      </c>
      <c r="G71" s="251" t="s">
        <v>72</v>
      </c>
      <c r="H71" s="254" t="s">
        <v>73</v>
      </c>
      <c r="I71" s="159" t="s">
        <v>12</v>
      </c>
      <c r="J71" s="1">
        <f t="shared" si="4"/>
        <v>4</v>
      </c>
      <c r="K71" s="2">
        <v>4</v>
      </c>
      <c r="L71" s="2"/>
      <c r="M71" s="16"/>
      <c r="N71" s="1">
        <f t="shared" si="5"/>
        <v>4</v>
      </c>
      <c r="O71" s="2">
        <v>4</v>
      </c>
      <c r="P71" s="2"/>
      <c r="Q71" s="3"/>
      <c r="R71" s="112">
        <f>S71</f>
        <v>0</v>
      </c>
      <c r="S71" s="113"/>
      <c r="T71" s="113"/>
      <c r="U71" s="114"/>
      <c r="V71" s="17">
        <v>5</v>
      </c>
      <c r="W71" s="18">
        <v>5</v>
      </c>
    </row>
    <row r="72" spans="1:23" ht="15" customHeight="1">
      <c r="A72" s="258"/>
      <c r="B72" s="261"/>
      <c r="C72" s="355"/>
      <c r="D72" s="345"/>
      <c r="E72" s="270"/>
      <c r="F72" s="273"/>
      <c r="G72" s="252"/>
      <c r="H72" s="255"/>
      <c r="I72" s="160"/>
      <c r="J72" s="7"/>
      <c r="K72" s="8"/>
      <c r="L72" s="8"/>
      <c r="M72" s="12"/>
      <c r="N72" s="7"/>
      <c r="O72" s="8"/>
      <c r="P72" s="8"/>
      <c r="Q72" s="9"/>
      <c r="R72" s="115"/>
      <c r="S72" s="116"/>
      <c r="T72" s="116"/>
      <c r="U72" s="117"/>
      <c r="V72" s="28"/>
      <c r="W72" s="26"/>
    </row>
    <row r="73" spans="1:23" ht="17.25" customHeight="1" thickBot="1">
      <c r="A73" s="259"/>
      <c r="B73" s="262"/>
      <c r="C73" s="344"/>
      <c r="D73" s="331"/>
      <c r="E73" s="271"/>
      <c r="F73" s="274"/>
      <c r="G73" s="253"/>
      <c r="H73" s="256"/>
      <c r="I73" s="161" t="s">
        <v>13</v>
      </c>
      <c r="J73" s="118">
        <f>K73+M73</f>
        <v>4</v>
      </c>
      <c r="K73" s="119">
        <f>K72+K71</f>
        <v>4</v>
      </c>
      <c r="L73" s="119"/>
      <c r="M73" s="124"/>
      <c r="N73" s="118">
        <f aca="true" t="shared" si="6" ref="N73:N78">O73+Q73</f>
        <v>4</v>
      </c>
      <c r="O73" s="119">
        <f>SUM(O71:O72)</f>
        <v>4</v>
      </c>
      <c r="P73" s="119"/>
      <c r="Q73" s="120"/>
      <c r="R73" s="118">
        <f>S73+U73</f>
        <v>0</v>
      </c>
      <c r="S73" s="119">
        <f>SUM(S71:S72)</f>
        <v>0</v>
      </c>
      <c r="T73" s="119"/>
      <c r="U73" s="120"/>
      <c r="V73" s="125">
        <f>SUM(V71:V72)</f>
        <v>5</v>
      </c>
      <c r="W73" s="126">
        <f>SUM(W71:W72)</f>
        <v>5</v>
      </c>
    </row>
    <row r="74" spans="1:23" ht="13.5" customHeight="1">
      <c r="A74" s="257" t="s">
        <v>11</v>
      </c>
      <c r="B74" s="260" t="s">
        <v>15</v>
      </c>
      <c r="C74" s="343" t="s">
        <v>18</v>
      </c>
      <c r="D74" s="329" t="s">
        <v>88</v>
      </c>
      <c r="E74" s="269"/>
      <c r="F74" s="272" t="s">
        <v>19</v>
      </c>
      <c r="G74" s="251" t="s">
        <v>75</v>
      </c>
      <c r="H74" s="254" t="s">
        <v>74</v>
      </c>
      <c r="I74" s="159" t="s">
        <v>12</v>
      </c>
      <c r="J74" s="1">
        <f>K74+M74</f>
        <v>117</v>
      </c>
      <c r="K74" s="2">
        <f>111.3+1.7</f>
        <v>113</v>
      </c>
      <c r="L74" s="2">
        <f>85+1.3</f>
        <v>86.3</v>
      </c>
      <c r="M74" s="16">
        <v>4</v>
      </c>
      <c r="N74" s="1">
        <f t="shared" si="6"/>
        <v>145.1</v>
      </c>
      <c r="O74" s="2">
        <v>145.1</v>
      </c>
      <c r="P74" s="2">
        <v>11.2</v>
      </c>
      <c r="Q74" s="3"/>
      <c r="R74" s="112">
        <f>S74</f>
        <v>0</v>
      </c>
      <c r="S74" s="113"/>
      <c r="T74" s="113"/>
      <c r="U74" s="114"/>
      <c r="V74" s="17">
        <v>150</v>
      </c>
      <c r="W74" s="18">
        <v>150</v>
      </c>
    </row>
    <row r="75" spans="1:23" ht="15" customHeight="1">
      <c r="A75" s="258"/>
      <c r="B75" s="261"/>
      <c r="C75" s="355"/>
      <c r="D75" s="345"/>
      <c r="E75" s="270"/>
      <c r="F75" s="273"/>
      <c r="G75" s="252"/>
      <c r="H75" s="255"/>
      <c r="I75" s="160" t="s">
        <v>24</v>
      </c>
      <c r="J75" s="7">
        <f>K75+M75</f>
        <v>130.9</v>
      </c>
      <c r="K75" s="8">
        <f>122+4.5</f>
        <v>126.5</v>
      </c>
      <c r="L75" s="8">
        <v>30.7</v>
      </c>
      <c r="M75" s="12">
        <v>4.4</v>
      </c>
      <c r="N75" s="36">
        <f t="shared" si="6"/>
        <v>123.4</v>
      </c>
      <c r="O75" s="37">
        <v>123.4</v>
      </c>
      <c r="P75" s="37">
        <v>33.9</v>
      </c>
      <c r="Q75" s="9"/>
      <c r="R75" s="115">
        <f>S75</f>
        <v>0</v>
      </c>
      <c r="S75" s="116"/>
      <c r="T75" s="116"/>
      <c r="U75" s="117"/>
      <c r="V75" s="19">
        <v>125</v>
      </c>
      <c r="W75" s="89">
        <v>125</v>
      </c>
    </row>
    <row r="76" spans="1:23" ht="14.25" customHeight="1">
      <c r="A76" s="258"/>
      <c r="B76" s="261"/>
      <c r="C76" s="486"/>
      <c r="D76" s="487"/>
      <c r="E76" s="482"/>
      <c r="F76" s="273"/>
      <c r="G76" s="252"/>
      <c r="H76" s="315"/>
      <c r="I76" s="184" t="s">
        <v>63</v>
      </c>
      <c r="J76" s="7">
        <f>K76+M76</f>
        <v>0</v>
      </c>
      <c r="K76" s="8"/>
      <c r="L76" s="8"/>
      <c r="M76" s="12"/>
      <c r="N76" s="185">
        <f t="shared" si="6"/>
        <v>0.1</v>
      </c>
      <c r="O76" s="186">
        <v>0.1</v>
      </c>
      <c r="P76" s="186"/>
      <c r="Q76" s="187"/>
      <c r="R76" s="188">
        <f>S76</f>
        <v>0</v>
      </c>
      <c r="S76" s="189"/>
      <c r="T76" s="189"/>
      <c r="U76" s="190"/>
      <c r="V76" s="191">
        <v>0.1</v>
      </c>
      <c r="W76" s="192">
        <v>0.1</v>
      </c>
    </row>
    <row r="77" spans="1:23" ht="18" customHeight="1" thickBot="1">
      <c r="A77" s="259"/>
      <c r="B77" s="262"/>
      <c r="C77" s="344"/>
      <c r="D77" s="331"/>
      <c r="E77" s="271"/>
      <c r="F77" s="274"/>
      <c r="G77" s="253"/>
      <c r="H77" s="256"/>
      <c r="I77" s="161" t="s">
        <v>13</v>
      </c>
      <c r="J77" s="121">
        <f>M77+K77</f>
        <v>247.9</v>
      </c>
      <c r="K77" s="122">
        <f>K75+K74+K76</f>
        <v>239.5</v>
      </c>
      <c r="L77" s="122">
        <f>L74+L75+L76</f>
        <v>117</v>
      </c>
      <c r="M77" s="127">
        <f>M76+M75+M74</f>
        <v>8.4</v>
      </c>
      <c r="N77" s="121">
        <f t="shared" si="6"/>
        <v>268.6</v>
      </c>
      <c r="O77" s="122">
        <f>SUM(O74:O76)</f>
        <v>268.6</v>
      </c>
      <c r="P77" s="122">
        <f>SUM(P74:P76)</f>
        <v>45.099999999999994</v>
      </c>
      <c r="Q77" s="123"/>
      <c r="R77" s="121">
        <f>S77+U77</f>
        <v>0</v>
      </c>
      <c r="S77" s="122">
        <f>SUM(S74:S76)</f>
        <v>0</v>
      </c>
      <c r="T77" s="122">
        <f>SUM(T74:T76)</f>
        <v>0</v>
      </c>
      <c r="U77" s="122">
        <f>SUM(U74:U76)</f>
        <v>0</v>
      </c>
      <c r="V77" s="125">
        <f>SUM(V74:V76)</f>
        <v>275.1</v>
      </c>
      <c r="W77" s="125">
        <f>SUM(W74:W76)</f>
        <v>275.1</v>
      </c>
    </row>
    <row r="78" spans="1:23" ht="15.75" customHeight="1">
      <c r="A78" s="473" t="s">
        <v>11</v>
      </c>
      <c r="B78" s="476" t="s">
        <v>15</v>
      </c>
      <c r="C78" s="350" t="s">
        <v>20</v>
      </c>
      <c r="D78" s="340" t="s">
        <v>117</v>
      </c>
      <c r="E78" s="470"/>
      <c r="F78" s="346" t="s">
        <v>19</v>
      </c>
      <c r="G78" s="509" t="s">
        <v>72</v>
      </c>
      <c r="H78" s="479" t="s">
        <v>73</v>
      </c>
      <c r="I78" s="199" t="s">
        <v>109</v>
      </c>
      <c r="J78" s="210">
        <f>K78+M78</f>
        <v>187.7</v>
      </c>
      <c r="K78" s="201">
        <v>187.7</v>
      </c>
      <c r="L78" s="201"/>
      <c r="M78" s="202"/>
      <c r="N78" s="200">
        <f t="shared" si="6"/>
        <v>252.8</v>
      </c>
      <c r="O78" s="201">
        <v>252.8</v>
      </c>
      <c r="P78" s="201"/>
      <c r="Q78" s="203"/>
      <c r="R78" s="225">
        <f>S78</f>
        <v>0</v>
      </c>
      <c r="S78" s="205"/>
      <c r="T78" s="205"/>
      <c r="U78" s="226"/>
      <c r="V78" s="227">
        <v>300</v>
      </c>
      <c r="W78" s="208">
        <v>300</v>
      </c>
    </row>
    <row r="79" spans="1:23" ht="10.5" customHeight="1">
      <c r="A79" s="474"/>
      <c r="B79" s="477"/>
      <c r="C79" s="351"/>
      <c r="D79" s="341"/>
      <c r="E79" s="471"/>
      <c r="F79" s="347"/>
      <c r="G79" s="510"/>
      <c r="H79" s="480"/>
      <c r="I79" s="209"/>
      <c r="J79" s="210"/>
      <c r="K79" s="211"/>
      <c r="L79" s="211"/>
      <c r="M79" s="212"/>
      <c r="N79" s="210"/>
      <c r="O79" s="211"/>
      <c r="P79" s="211"/>
      <c r="Q79" s="213"/>
      <c r="R79" s="228"/>
      <c r="S79" s="215"/>
      <c r="T79" s="215"/>
      <c r="U79" s="229"/>
      <c r="V79" s="230"/>
      <c r="W79" s="231"/>
    </row>
    <row r="80" spans="1:23" ht="12.75" customHeight="1" thickBot="1">
      <c r="A80" s="475"/>
      <c r="B80" s="478"/>
      <c r="C80" s="352"/>
      <c r="D80" s="342"/>
      <c r="E80" s="472"/>
      <c r="F80" s="348"/>
      <c r="G80" s="511"/>
      <c r="H80" s="481"/>
      <c r="I80" s="218" t="s">
        <v>13</v>
      </c>
      <c r="J80" s="232">
        <f>K80+M80</f>
        <v>187.7</v>
      </c>
      <c r="K80" s="233">
        <f>K79+K78</f>
        <v>187.7</v>
      </c>
      <c r="L80" s="233">
        <f>L79+L78</f>
        <v>0</v>
      </c>
      <c r="M80" s="234"/>
      <c r="N80" s="232">
        <f>O80+Q80</f>
        <v>252.8</v>
      </c>
      <c r="O80" s="233">
        <f>SUM(O78:O79)</f>
        <v>252.8</v>
      </c>
      <c r="P80" s="233"/>
      <c r="Q80" s="235"/>
      <c r="R80" s="232">
        <f>S80+U80</f>
        <v>0</v>
      </c>
      <c r="S80" s="233">
        <f>SUM(S78:S79)</f>
        <v>0</v>
      </c>
      <c r="T80" s="233">
        <f>SUM(T78:T79)</f>
        <v>0</v>
      </c>
      <c r="U80" s="233">
        <f>SUM(U78:U79)</f>
        <v>0</v>
      </c>
      <c r="V80" s="236">
        <f>SUM(V78:V79)</f>
        <v>300</v>
      </c>
      <c r="W80" s="224">
        <f>SUM(W78:W79)</f>
        <v>300</v>
      </c>
    </row>
    <row r="81" spans="1:23" ht="15.75" customHeight="1" hidden="1">
      <c r="A81" s="257" t="s">
        <v>11</v>
      </c>
      <c r="B81" s="260" t="s">
        <v>15</v>
      </c>
      <c r="C81" s="343" t="s">
        <v>20</v>
      </c>
      <c r="D81" s="329" t="s">
        <v>87</v>
      </c>
      <c r="E81" s="269"/>
      <c r="F81" s="272" t="s">
        <v>19</v>
      </c>
      <c r="G81" s="251" t="s">
        <v>72</v>
      </c>
      <c r="H81" s="254" t="s">
        <v>73</v>
      </c>
      <c r="I81" s="159" t="s">
        <v>12</v>
      </c>
      <c r="J81" s="1">
        <f>K81+M81</f>
        <v>0</v>
      </c>
      <c r="K81" s="2"/>
      <c r="L81" s="2"/>
      <c r="M81" s="16"/>
      <c r="N81" s="1">
        <f>O81+Q81</f>
        <v>0</v>
      </c>
      <c r="O81" s="2"/>
      <c r="P81" s="2"/>
      <c r="Q81" s="3"/>
      <c r="R81" s="4">
        <f>S81</f>
        <v>0</v>
      </c>
      <c r="S81" s="5"/>
      <c r="T81" s="5"/>
      <c r="U81" s="6"/>
      <c r="V81" s="17"/>
      <c r="W81" s="18"/>
    </row>
    <row r="82" spans="1:23" ht="10.5" customHeight="1" hidden="1">
      <c r="A82" s="258"/>
      <c r="B82" s="261"/>
      <c r="C82" s="355"/>
      <c r="D82" s="345"/>
      <c r="E82" s="270"/>
      <c r="F82" s="273"/>
      <c r="G82" s="252"/>
      <c r="H82" s="255"/>
      <c r="I82" s="160"/>
      <c r="J82" s="7"/>
      <c r="K82" s="8"/>
      <c r="L82" s="8"/>
      <c r="M82" s="12"/>
      <c r="N82" s="7"/>
      <c r="O82" s="8"/>
      <c r="P82" s="8"/>
      <c r="Q82" s="9"/>
      <c r="R82" s="13"/>
      <c r="S82" s="14"/>
      <c r="T82" s="14"/>
      <c r="U82" s="15"/>
      <c r="V82" s="28"/>
      <c r="W82" s="26"/>
    </row>
    <row r="83" spans="1:23" ht="12.75" customHeight="1" hidden="1" thickBot="1">
      <c r="A83" s="259"/>
      <c r="B83" s="262"/>
      <c r="C83" s="344"/>
      <c r="D83" s="331"/>
      <c r="E83" s="271"/>
      <c r="F83" s="274"/>
      <c r="G83" s="253"/>
      <c r="H83" s="256"/>
      <c r="I83" s="161" t="s">
        <v>13</v>
      </c>
      <c r="J83" s="44">
        <f>K83+M83</f>
        <v>0</v>
      </c>
      <c r="K83" s="45">
        <f>K82+K81</f>
        <v>0</v>
      </c>
      <c r="L83" s="45"/>
      <c r="M83" s="46"/>
      <c r="N83" s="44">
        <f aca="true" t="shared" si="7" ref="N83:N88">O83+Q83</f>
        <v>0</v>
      </c>
      <c r="O83" s="45">
        <f>SUM(O81:O82)</f>
        <v>0</v>
      </c>
      <c r="P83" s="45"/>
      <c r="Q83" s="47"/>
      <c r="R83" s="44">
        <f>S83+U83</f>
        <v>0</v>
      </c>
      <c r="S83" s="45">
        <f>SUM(S81:S82)</f>
        <v>0</v>
      </c>
      <c r="T83" s="45"/>
      <c r="U83" s="47"/>
      <c r="V83" s="10">
        <f>SUM(V81:V82)</f>
        <v>0</v>
      </c>
      <c r="W83" s="11">
        <f>SUM(W81:W82)</f>
        <v>0</v>
      </c>
    </row>
    <row r="84" spans="1:23" ht="13.5" customHeight="1">
      <c r="A84" s="257" t="s">
        <v>11</v>
      </c>
      <c r="B84" s="260" t="s">
        <v>15</v>
      </c>
      <c r="C84" s="343" t="s">
        <v>22</v>
      </c>
      <c r="D84" s="329" t="s">
        <v>123</v>
      </c>
      <c r="E84" s="269"/>
      <c r="F84" s="272" t="s">
        <v>19</v>
      </c>
      <c r="G84" s="251" t="s">
        <v>72</v>
      </c>
      <c r="H84" s="254" t="s">
        <v>93</v>
      </c>
      <c r="I84" s="159" t="s">
        <v>65</v>
      </c>
      <c r="J84" s="1">
        <f>K84+M84</f>
        <v>76.30000000000001</v>
      </c>
      <c r="K84" s="2">
        <f>41.5+12.7+22.1</f>
        <v>76.30000000000001</v>
      </c>
      <c r="L84" s="2"/>
      <c r="M84" s="16"/>
      <c r="N84" s="1">
        <f t="shared" si="7"/>
        <v>48</v>
      </c>
      <c r="O84" s="2">
        <v>48</v>
      </c>
      <c r="P84" s="2"/>
      <c r="Q84" s="3"/>
      <c r="R84" s="112">
        <f>S84</f>
        <v>0</v>
      </c>
      <c r="S84" s="113"/>
      <c r="T84" s="113"/>
      <c r="U84" s="114"/>
      <c r="V84" s="17">
        <v>77.8</v>
      </c>
      <c r="W84" s="18">
        <v>0</v>
      </c>
    </row>
    <row r="85" spans="1:23" ht="11.25" customHeight="1">
      <c r="A85" s="258"/>
      <c r="B85" s="261"/>
      <c r="C85" s="355"/>
      <c r="D85" s="345"/>
      <c r="E85" s="270"/>
      <c r="F85" s="273"/>
      <c r="G85" s="252"/>
      <c r="H85" s="255"/>
      <c r="I85" s="160" t="s">
        <v>12</v>
      </c>
      <c r="J85" s="7">
        <f>K85+M85</f>
        <v>0</v>
      </c>
      <c r="K85" s="8"/>
      <c r="L85" s="8"/>
      <c r="M85" s="12"/>
      <c r="N85" s="7">
        <f t="shared" si="7"/>
        <v>0</v>
      </c>
      <c r="O85" s="8"/>
      <c r="P85" s="8"/>
      <c r="Q85" s="9"/>
      <c r="R85" s="115">
        <f>S85</f>
        <v>0</v>
      </c>
      <c r="S85" s="116"/>
      <c r="T85" s="116"/>
      <c r="U85" s="117"/>
      <c r="V85" s="19"/>
      <c r="W85" s="89"/>
    </row>
    <row r="86" spans="1:23" ht="13.5" customHeight="1">
      <c r="A86" s="258"/>
      <c r="B86" s="261"/>
      <c r="C86" s="486"/>
      <c r="D86" s="487"/>
      <c r="E86" s="482"/>
      <c r="F86" s="273"/>
      <c r="G86" s="252"/>
      <c r="H86" s="315"/>
      <c r="I86" s="184" t="s">
        <v>112</v>
      </c>
      <c r="J86" s="7">
        <f>K86+M86</f>
        <v>0</v>
      </c>
      <c r="K86" s="8"/>
      <c r="L86" s="8"/>
      <c r="M86" s="12"/>
      <c r="N86" s="185">
        <f t="shared" si="7"/>
        <v>0</v>
      </c>
      <c r="O86" s="186"/>
      <c r="P86" s="186"/>
      <c r="Q86" s="187"/>
      <c r="R86" s="188">
        <f>S86</f>
        <v>0</v>
      </c>
      <c r="S86" s="189"/>
      <c r="T86" s="189"/>
      <c r="U86" s="190"/>
      <c r="V86" s="191"/>
      <c r="W86" s="192"/>
    </row>
    <row r="87" spans="1:23" ht="18" customHeight="1" thickBot="1">
      <c r="A87" s="259"/>
      <c r="B87" s="262"/>
      <c r="C87" s="344"/>
      <c r="D87" s="331"/>
      <c r="E87" s="271"/>
      <c r="F87" s="274"/>
      <c r="G87" s="253"/>
      <c r="H87" s="256"/>
      <c r="I87" s="161" t="s">
        <v>13</v>
      </c>
      <c r="J87" s="121">
        <f>M87+K87</f>
        <v>76.30000000000001</v>
      </c>
      <c r="K87" s="122">
        <f>K85+K84+K86</f>
        <v>76.30000000000001</v>
      </c>
      <c r="L87" s="122">
        <f>L84+L85+L86</f>
        <v>0</v>
      </c>
      <c r="M87" s="127">
        <f>M86+M85+M84</f>
        <v>0</v>
      </c>
      <c r="N87" s="121">
        <f t="shared" si="7"/>
        <v>48</v>
      </c>
      <c r="O87" s="122">
        <f>SUM(O84:O86)</f>
        <v>48</v>
      </c>
      <c r="P87" s="122">
        <f>SUM(P84:P86)</f>
        <v>0</v>
      </c>
      <c r="Q87" s="123"/>
      <c r="R87" s="121">
        <f>S87+U87</f>
        <v>0</v>
      </c>
      <c r="S87" s="122">
        <f>SUM(S84:S86)</f>
        <v>0</v>
      </c>
      <c r="T87" s="122">
        <f>SUM(T84:T86)</f>
        <v>0</v>
      </c>
      <c r="U87" s="122">
        <f>SUM(U84:U86)</f>
        <v>0</v>
      </c>
      <c r="V87" s="125">
        <f>SUM(V84:V86)</f>
        <v>77.8</v>
      </c>
      <c r="W87" s="125">
        <f>SUM(W84:W86)</f>
        <v>0</v>
      </c>
    </row>
    <row r="88" spans="1:23" ht="17.25" customHeight="1" thickBot="1">
      <c r="A88" s="21" t="s">
        <v>11</v>
      </c>
      <c r="B88" s="22" t="s">
        <v>15</v>
      </c>
      <c r="C88" s="320" t="s">
        <v>23</v>
      </c>
      <c r="D88" s="320"/>
      <c r="E88" s="320"/>
      <c r="F88" s="320"/>
      <c r="G88" s="320"/>
      <c r="H88" s="320"/>
      <c r="I88" s="321"/>
      <c r="J88" s="23">
        <f>K88+M88</f>
        <v>988.4</v>
      </c>
      <c r="K88" s="24">
        <f>K80+K77+K73+K70+K67+K64+K61+K87</f>
        <v>980</v>
      </c>
      <c r="L88" s="24">
        <f>L80+L77+L73+L70+L67+L64+L61</f>
        <v>242.6</v>
      </c>
      <c r="M88" s="24">
        <f>M80+M77+M73+M70+M67+M64+M61</f>
        <v>8.4</v>
      </c>
      <c r="N88" s="23">
        <f t="shared" si="7"/>
        <v>1260</v>
      </c>
      <c r="O88" s="24">
        <f>O61+O64+O67+O70+O73+O77+O80+O83+O87</f>
        <v>1260</v>
      </c>
      <c r="P88" s="24">
        <f>P80+P77+P73+P70+P67+P64+P61</f>
        <v>206.89999999999998</v>
      </c>
      <c r="Q88" s="24">
        <f>Q80+Q77+Q73+Q70+Q67+Q64+Q61</f>
        <v>0</v>
      </c>
      <c r="R88" s="23">
        <f>S88+U88</f>
        <v>0</v>
      </c>
      <c r="S88" s="24">
        <f>S80+S77+S73+S70+S67+S64+S61</f>
        <v>0</v>
      </c>
      <c r="T88" s="24">
        <f>T80+T77+T73+T70+T67+T64+T61</f>
        <v>0</v>
      </c>
      <c r="U88" s="24">
        <f>U80+U77+U73+U70+U67+U64+U61</f>
        <v>0</v>
      </c>
      <c r="V88" s="24">
        <f>V61+V64+V67+V70+V73+V77+V80+V83+V87</f>
        <v>1361.8999999999999</v>
      </c>
      <c r="W88" s="24">
        <f>W61+W64+W67+W70+W73+W77+W80+W83+W87</f>
        <v>1150.1</v>
      </c>
    </row>
    <row r="89" spans="1:23" ht="18" customHeight="1" thickBot="1">
      <c r="A89" s="21" t="s">
        <v>11</v>
      </c>
      <c r="B89" s="22" t="s">
        <v>16</v>
      </c>
      <c r="C89" s="336" t="s">
        <v>57</v>
      </c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8"/>
      <c r="O89" s="338"/>
      <c r="P89" s="338"/>
      <c r="Q89" s="338"/>
      <c r="R89" s="337"/>
      <c r="S89" s="337"/>
      <c r="T89" s="337"/>
      <c r="U89" s="337"/>
      <c r="V89" s="337"/>
      <c r="W89" s="339"/>
    </row>
    <row r="90" spans="1:23" s="39" customFormat="1" ht="13.5" customHeight="1">
      <c r="A90" s="289" t="s">
        <v>11</v>
      </c>
      <c r="B90" s="292" t="s">
        <v>16</v>
      </c>
      <c r="C90" s="461" t="s">
        <v>11</v>
      </c>
      <c r="D90" s="464" t="s">
        <v>131</v>
      </c>
      <c r="E90" s="467"/>
      <c r="F90" s="286" t="s">
        <v>18</v>
      </c>
      <c r="G90" s="283" t="s">
        <v>72</v>
      </c>
      <c r="H90" s="286" t="s">
        <v>77</v>
      </c>
      <c r="I90" s="84" t="s">
        <v>12</v>
      </c>
      <c r="J90" s="85">
        <f>M90+K90</f>
        <v>44.7</v>
      </c>
      <c r="K90" s="2"/>
      <c r="L90" s="2"/>
      <c r="M90" s="3">
        <v>44.7</v>
      </c>
      <c r="N90" s="85">
        <f>Q90+O90</f>
        <v>68.6</v>
      </c>
      <c r="O90" s="2"/>
      <c r="P90" s="2"/>
      <c r="Q90" s="3">
        <v>68.6</v>
      </c>
      <c r="R90" s="131">
        <f>S90</f>
        <v>0</v>
      </c>
      <c r="S90" s="113"/>
      <c r="T90" s="113"/>
      <c r="U90" s="114"/>
      <c r="V90" s="88">
        <v>60</v>
      </c>
      <c r="W90" s="18">
        <v>60</v>
      </c>
    </row>
    <row r="91" spans="1:24" s="39" customFormat="1" ht="11.25" customHeight="1">
      <c r="A91" s="290"/>
      <c r="B91" s="293"/>
      <c r="C91" s="462"/>
      <c r="D91" s="465"/>
      <c r="E91" s="468"/>
      <c r="F91" s="287"/>
      <c r="G91" s="284"/>
      <c r="H91" s="287"/>
      <c r="I91" s="111"/>
      <c r="J91" s="86">
        <f>M91+K91</f>
        <v>0</v>
      </c>
      <c r="K91" s="8"/>
      <c r="L91" s="8"/>
      <c r="M91" s="9"/>
      <c r="N91" s="86">
        <f>Q91+O91</f>
        <v>0</v>
      </c>
      <c r="O91" s="8"/>
      <c r="P91" s="8"/>
      <c r="Q91" s="9"/>
      <c r="R91" s="142">
        <f>U91</f>
        <v>0</v>
      </c>
      <c r="S91" s="143"/>
      <c r="T91" s="143"/>
      <c r="U91" s="144"/>
      <c r="V91" s="79"/>
      <c r="W91" s="30"/>
      <c r="X91" s="156"/>
    </row>
    <row r="92" spans="1:23" s="39" customFormat="1" ht="13.5" customHeight="1" thickBot="1">
      <c r="A92" s="291"/>
      <c r="B92" s="294"/>
      <c r="C92" s="463"/>
      <c r="D92" s="466"/>
      <c r="E92" s="469"/>
      <c r="F92" s="288"/>
      <c r="G92" s="285"/>
      <c r="H92" s="288"/>
      <c r="I92" s="140" t="s">
        <v>13</v>
      </c>
      <c r="J92" s="135">
        <f>K92+M92</f>
        <v>44.7</v>
      </c>
      <c r="K92" s="119">
        <f>K90</f>
        <v>0</v>
      </c>
      <c r="L92" s="119"/>
      <c r="M92" s="120">
        <f>SUM(M90:M91)</f>
        <v>44.7</v>
      </c>
      <c r="N92" s="135">
        <f>O92+Q92</f>
        <v>68.6</v>
      </c>
      <c r="O92" s="119">
        <f>O90</f>
        <v>0</v>
      </c>
      <c r="P92" s="119"/>
      <c r="Q92" s="120">
        <f>SUM(Q90:Q91)</f>
        <v>68.6</v>
      </c>
      <c r="R92" s="135">
        <f>S92+U92</f>
        <v>0</v>
      </c>
      <c r="S92" s="119">
        <f>S90</f>
        <v>0</v>
      </c>
      <c r="T92" s="119"/>
      <c r="U92" s="120">
        <f>SUM(U90:U91)</f>
        <v>0</v>
      </c>
      <c r="V92" s="119">
        <f>SUM(V90:V91)</f>
        <v>60</v>
      </c>
      <c r="W92" s="139">
        <f>W90</f>
        <v>60</v>
      </c>
    </row>
    <row r="93" spans="1:23" s="39" customFormat="1" ht="13.5" customHeight="1">
      <c r="A93" s="289" t="s">
        <v>11</v>
      </c>
      <c r="B93" s="292" t="s">
        <v>16</v>
      </c>
      <c r="C93" s="461" t="s">
        <v>14</v>
      </c>
      <c r="D93" s="464" t="s">
        <v>146</v>
      </c>
      <c r="E93" s="467" t="s">
        <v>89</v>
      </c>
      <c r="F93" s="286" t="s">
        <v>18</v>
      </c>
      <c r="G93" s="283" t="s">
        <v>72</v>
      </c>
      <c r="H93" s="286" t="s">
        <v>76</v>
      </c>
      <c r="I93" s="84" t="s">
        <v>65</v>
      </c>
      <c r="J93" s="85">
        <f>M93+K93</f>
        <v>50</v>
      </c>
      <c r="K93" s="2"/>
      <c r="L93" s="2"/>
      <c r="M93" s="3">
        <v>50</v>
      </c>
      <c r="N93" s="85">
        <f>Q93+O93</f>
        <v>200</v>
      </c>
      <c r="O93" s="2"/>
      <c r="P93" s="2"/>
      <c r="Q93" s="2">
        <v>200</v>
      </c>
      <c r="R93" s="113">
        <f>U93</f>
        <v>0</v>
      </c>
      <c r="S93" s="131"/>
      <c r="T93" s="131"/>
      <c r="U93" s="239"/>
      <c r="V93" s="2"/>
      <c r="W93" s="18"/>
    </row>
    <row r="94" spans="1:23" s="39" customFormat="1" ht="14.25" customHeight="1">
      <c r="A94" s="290"/>
      <c r="B94" s="293"/>
      <c r="C94" s="462"/>
      <c r="D94" s="465"/>
      <c r="E94" s="468"/>
      <c r="F94" s="287"/>
      <c r="G94" s="284"/>
      <c r="H94" s="287"/>
      <c r="I94" s="111" t="s">
        <v>111</v>
      </c>
      <c r="J94" s="86">
        <f>M94+K94</f>
        <v>0</v>
      </c>
      <c r="K94" s="8"/>
      <c r="L94" s="8"/>
      <c r="M94" s="9"/>
      <c r="N94" s="86">
        <f>Q94+O94</f>
        <v>44.7</v>
      </c>
      <c r="O94" s="8"/>
      <c r="P94" s="8"/>
      <c r="Q94" s="9">
        <v>44.7</v>
      </c>
      <c r="R94" s="143">
        <f>U94</f>
        <v>0</v>
      </c>
      <c r="S94" s="142"/>
      <c r="T94" s="142"/>
      <c r="U94" s="239"/>
      <c r="V94" s="8"/>
      <c r="W94" s="30"/>
    </row>
    <row r="95" spans="1:23" s="39" customFormat="1" ht="13.5" customHeight="1" thickBot="1">
      <c r="A95" s="291"/>
      <c r="B95" s="294"/>
      <c r="C95" s="463"/>
      <c r="D95" s="466"/>
      <c r="E95" s="469"/>
      <c r="F95" s="288"/>
      <c r="G95" s="285"/>
      <c r="H95" s="288"/>
      <c r="I95" s="140" t="s">
        <v>13</v>
      </c>
      <c r="J95" s="135">
        <f>K95+M95</f>
        <v>50</v>
      </c>
      <c r="K95" s="119">
        <f>K93</f>
        <v>0</v>
      </c>
      <c r="L95" s="119"/>
      <c r="M95" s="120">
        <f>SUM(M93:M94)</f>
        <v>50</v>
      </c>
      <c r="N95" s="135">
        <f>O95+Q95</f>
        <v>244.7</v>
      </c>
      <c r="O95" s="119">
        <f>O93</f>
        <v>0</v>
      </c>
      <c r="P95" s="119"/>
      <c r="Q95" s="120">
        <f>SUM(Q93:Q94)</f>
        <v>244.7</v>
      </c>
      <c r="R95" s="135">
        <f>S95+U95</f>
        <v>0</v>
      </c>
      <c r="S95" s="119">
        <f>S93</f>
        <v>0</v>
      </c>
      <c r="T95" s="119"/>
      <c r="U95" s="120">
        <f>SUM(U93:U94)</f>
        <v>0</v>
      </c>
      <c r="V95" s="119">
        <f>SUM(V93:V94)</f>
        <v>0</v>
      </c>
      <c r="W95" s="139">
        <f>W93</f>
        <v>0</v>
      </c>
    </row>
    <row r="96" spans="1:23" s="39" customFormat="1" ht="13.5" customHeight="1">
      <c r="A96" s="289" t="s">
        <v>11</v>
      </c>
      <c r="B96" s="292" t="s">
        <v>16</v>
      </c>
      <c r="C96" s="461" t="s">
        <v>15</v>
      </c>
      <c r="D96" s="464" t="s">
        <v>145</v>
      </c>
      <c r="E96" s="467"/>
      <c r="F96" s="286"/>
      <c r="G96" s="283" t="s">
        <v>72</v>
      </c>
      <c r="H96" s="286"/>
      <c r="I96" s="84" t="s">
        <v>65</v>
      </c>
      <c r="J96" s="85">
        <f>M96+K96</f>
        <v>0</v>
      </c>
      <c r="K96" s="2"/>
      <c r="L96" s="2"/>
      <c r="M96" s="3"/>
      <c r="N96" s="85">
        <f>Q96+O96</f>
        <v>105.5</v>
      </c>
      <c r="O96" s="2"/>
      <c r="P96" s="2"/>
      <c r="Q96" s="2">
        <v>105.5</v>
      </c>
      <c r="R96" s="131">
        <f>U96</f>
        <v>0</v>
      </c>
      <c r="S96" s="131"/>
      <c r="T96" s="131"/>
      <c r="U96" s="239"/>
      <c r="V96" s="2">
        <v>57.5</v>
      </c>
      <c r="W96" s="18"/>
    </row>
    <row r="97" spans="1:23" s="39" customFormat="1" ht="14.25" customHeight="1">
      <c r="A97" s="290"/>
      <c r="B97" s="293"/>
      <c r="C97" s="462"/>
      <c r="D97" s="465"/>
      <c r="E97" s="468"/>
      <c r="F97" s="287"/>
      <c r="G97" s="284"/>
      <c r="H97" s="287"/>
      <c r="I97" s="111" t="s">
        <v>111</v>
      </c>
      <c r="J97" s="86">
        <f>M97+K97</f>
        <v>0</v>
      </c>
      <c r="K97" s="8"/>
      <c r="L97" s="8"/>
      <c r="M97" s="9"/>
      <c r="N97" s="86">
        <f>Q97+O97</f>
        <v>20</v>
      </c>
      <c r="O97" s="8"/>
      <c r="P97" s="8"/>
      <c r="Q97" s="9">
        <v>20</v>
      </c>
      <c r="R97" s="143">
        <f>U97</f>
        <v>0</v>
      </c>
      <c r="S97" s="142"/>
      <c r="T97" s="142"/>
      <c r="U97" s="239"/>
      <c r="V97" s="8">
        <v>8.8</v>
      </c>
      <c r="W97" s="30"/>
    </row>
    <row r="98" spans="1:23" s="39" customFormat="1" ht="13.5" customHeight="1" thickBot="1">
      <c r="A98" s="291"/>
      <c r="B98" s="294"/>
      <c r="C98" s="463"/>
      <c r="D98" s="466"/>
      <c r="E98" s="469"/>
      <c r="F98" s="288"/>
      <c r="G98" s="285"/>
      <c r="H98" s="288"/>
      <c r="I98" s="140" t="s">
        <v>13</v>
      </c>
      <c r="J98" s="135">
        <f>K98+M98</f>
        <v>0</v>
      </c>
      <c r="K98" s="119">
        <f>K96</f>
        <v>0</v>
      </c>
      <c r="L98" s="119"/>
      <c r="M98" s="120">
        <f>SUM(M96:M97)</f>
        <v>0</v>
      </c>
      <c r="N98" s="135">
        <f>O98+Q98</f>
        <v>125.5</v>
      </c>
      <c r="O98" s="119">
        <f>O96</f>
        <v>0</v>
      </c>
      <c r="P98" s="119"/>
      <c r="Q98" s="120">
        <f>SUM(Q96:Q97)</f>
        <v>125.5</v>
      </c>
      <c r="R98" s="135">
        <f>S98+U98</f>
        <v>0</v>
      </c>
      <c r="S98" s="119">
        <f>S96</f>
        <v>0</v>
      </c>
      <c r="T98" s="119"/>
      <c r="U98" s="120">
        <f>SUM(U96:U97)</f>
        <v>0</v>
      </c>
      <c r="V98" s="119">
        <f>SUM(V96:V97)</f>
        <v>66.3</v>
      </c>
      <c r="W98" s="139">
        <f>W96</f>
        <v>0</v>
      </c>
    </row>
    <row r="99" spans="1:23" ht="20.25" customHeight="1" thickBot="1">
      <c r="A99" s="66" t="s">
        <v>11</v>
      </c>
      <c r="B99" s="63" t="s">
        <v>16</v>
      </c>
      <c r="C99" s="321" t="s">
        <v>23</v>
      </c>
      <c r="D99" s="488"/>
      <c r="E99" s="488"/>
      <c r="F99" s="488"/>
      <c r="G99" s="488"/>
      <c r="H99" s="488"/>
      <c r="I99" s="489"/>
      <c r="J99" s="23">
        <f>K99+M99</f>
        <v>94.7</v>
      </c>
      <c r="K99" s="24">
        <f aca="true" t="shared" si="8" ref="K99:W99">K95+K92+K98</f>
        <v>0</v>
      </c>
      <c r="L99" s="24">
        <f t="shared" si="8"/>
        <v>0</v>
      </c>
      <c r="M99" s="24">
        <f t="shared" si="8"/>
        <v>94.7</v>
      </c>
      <c r="N99" s="24">
        <f t="shared" si="8"/>
        <v>438.79999999999995</v>
      </c>
      <c r="O99" s="24">
        <f t="shared" si="8"/>
        <v>0</v>
      </c>
      <c r="P99" s="24">
        <f t="shared" si="8"/>
        <v>0</v>
      </c>
      <c r="Q99" s="24">
        <f t="shared" si="8"/>
        <v>438.79999999999995</v>
      </c>
      <c r="R99" s="24">
        <f t="shared" si="8"/>
        <v>0</v>
      </c>
      <c r="S99" s="24">
        <f t="shared" si="8"/>
        <v>0</v>
      </c>
      <c r="T99" s="24">
        <f t="shared" si="8"/>
        <v>0</v>
      </c>
      <c r="U99" s="24">
        <f t="shared" si="8"/>
        <v>0</v>
      </c>
      <c r="V99" s="238">
        <f t="shared" si="8"/>
        <v>126.3</v>
      </c>
      <c r="W99" s="87">
        <f t="shared" si="8"/>
        <v>60</v>
      </c>
    </row>
    <row r="100" spans="1:23" ht="24" customHeight="1" thickBot="1">
      <c r="A100" s="43" t="s">
        <v>11</v>
      </c>
      <c r="B100" s="64" t="s">
        <v>17</v>
      </c>
      <c r="C100" s="458" t="s">
        <v>83</v>
      </c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60"/>
    </row>
    <row r="101" spans="1:23" ht="15" customHeight="1">
      <c r="A101" s="324" t="s">
        <v>11</v>
      </c>
      <c r="B101" s="300" t="s">
        <v>17</v>
      </c>
      <c r="C101" s="303" t="s">
        <v>11</v>
      </c>
      <c r="D101" s="329" t="s">
        <v>69</v>
      </c>
      <c r="E101" s="269"/>
      <c r="F101" s="333" t="s">
        <v>19</v>
      </c>
      <c r="G101" s="251" t="s">
        <v>72</v>
      </c>
      <c r="H101" s="317" t="s">
        <v>73</v>
      </c>
      <c r="I101" s="111" t="s">
        <v>12</v>
      </c>
      <c r="J101" s="1">
        <f>K101+M101</f>
        <v>926</v>
      </c>
      <c r="K101" s="2">
        <v>926</v>
      </c>
      <c r="L101" s="2"/>
      <c r="M101" s="3"/>
      <c r="N101" s="1">
        <f>O101+Q101</f>
        <v>1240</v>
      </c>
      <c r="O101" s="2">
        <v>1240</v>
      </c>
      <c r="P101" s="2"/>
      <c r="Q101" s="3"/>
      <c r="R101" s="112">
        <f>S101</f>
        <v>0</v>
      </c>
      <c r="S101" s="113"/>
      <c r="T101" s="113"/>
      <c r="U101" s="132"/>
      <c r="V101" s="17">
        <v>1300</v>
      </c>
      <c r="W101" s="34">
        <v>1300</v>
      </c>
    </row>
    <row r="102" spans="1:23" ht="10.5" customHeight="1">
      <c r="A102" s="325"/>
      <c r="B102" s="327"/>
      <c r="C102" s="328"/>
      <c r="D102" s="330"/>
      <c r="E102" s="332"/>
      <c r="F102" s="334"/>
      <c r="G102" s="252"/>
      <c r="H102" s="318"/>
      <c r="I102" s="193"/>
      <c r="J102" s="36">
        <f>K102+M102</f>
        <v>0</v>
      </c>
      <c r="K102" s="37"/>
      <c r="L102" s="37"/>
      <c r="M102" s="38"/>
      <c r="N102" s="36">
        <f>O102+Q102</f>
        <v>0</v>
      </c>
      <c r="O102" s="37"/>
      <c r="P102" s="37"/>
      <c r="Q102" s="38"/>
      <c r="R102" s="115">
        <f>S102</f>
        <v>0</v>
      </c>
      <c r="S102" s="143"/>
      <c r="T102" s="143"/>
      <c r="U102" s="166"/>
      <c r="V102" s="29"/>
      <c r="W102" s="77"/>
    </row>
    <row r="103" spans="1:23" ht="15" customHeight="1" thickBot="1">
      <c r="A103" s="326"/>
      <c r="B103" s="302"/>
      <c r="C103" s="305"/>
      <c r="D103" s="331"/>
      <c r="E103" s="271"/>
      <c r="F103" s="335"/>
      <c r="G103" s="253"/>
      <c r="H103" s="319"/>
      <c r="I103" s="148" t="s">
        <v>13</v>
      </c>
      <c r="J103" s="118">
        <f>M103+K103</f>
        <v>926</v>
      </c>
      <c r="K103" s="119">
        <f>K102+K101</f>
        <v>926</v>
      </c>
      <c r="L103" s="119"/>
      <c r="M103" s="119"/>
      <c r="N103" s="118">
        <f>Q103+O103</f>
        <v>1240</v>
      </c>
      <c r="O103" s="119">
        <f>O102+O101</f>
        <v>1240</v>
      </c>
      <c r="P103" s="119"/>
      <c r="Q103" s="119"/>
      <c r="R103" s="118">
        <f>U103+S103</f>
        <v>0</v>
      </c>
      <c r="S103" s="119">
        <f>S102+S101</f>
        <v>0</v>
      </c>
      <c r="T103" s="119">
        <f>T102+T101</f>
        <v>0</v>
      </c>
      <c r="U103" s="124">
        <f>U102+U101</f>
        <v>0</v>
      </c>
      <c r="V103" s="126">
        <f>V102+V101</f>
        <v>1300</v>
      </c>
      <c r="W103" s="149">
        <f>W102+W101</f>
        <v>1300</v>
      </c>
    </row>
    <row r="104" spans="1:23" ht="13.5" customHeight="1">
      <c r="A104" s="324" t="s">
        <v>11</v>
      </c>
      <c r="B104" s="300" t="s">
        <v>17</v>
      </c>
      <c r="C104" s="303" t="s">
        <v>14</v>
      </c>
      <c r="D104" s="349" t="s">
        <v>70</v>
      </c>
      <c r="E104" s="269"/>
      <c r="F104" s="333" t="s">
        <v>19</v>
      </c>
      <c r="G104" s="251" t="s">
        <v>72</v>
      </c>
      <c r="H104" s="254" t="s">
        <v>73</v>
      </c>
      <c r="I104" s="84" t="s">
        <v>12</v>
      </c>
      <c r="J104" s="1">
        <f>K104+M104</f>
        <v>15</v>
      </c>
      <c r="K104" s="2">
        <v>15</v>
      </c>
      <c r="L104" s="2"/>
      <c r="M104" s="3"/>
      <c r="N104" s="1">
        <f>O104+Q104</f>
        <v>16</v>
      </c>
      <c r="O104" s="2">
        <v>16</v>
      </c>
      <c r="P104" s="2"/>
      <c r="Q104" s="3"/>
      <c r="R104" s="112">
        <f>S104</f>
        <v>0</v>
      </c>
      <c r="S104" s="113"/>
      <c r="T104" s="113"/>
      <c r="U104" s="132"/>
      <c r="V104" s="17">
        <v>16</v>
      </c>
      <c r="W104" s="34">
        <v>16</v>
      </c>
    </row>
    <row r="105" spans="1:23" ht="8.25" customHeight="1">
      <c r="A105" s="457"/>
      <c r="B105" s="301"/>
      <c r="C105" s="304"/>
      <c r="D105" s="345"/>
      <c r="E105" s="270"/>
      <c r="F105" s="353"/>
      <c r="G105" s="252"/>
      <c r="H105" s="255"/>
      <c r="I105" s="141"/>
      <c r="J105" s="7"/>
      <c r="K105" s="8"/>
      <c r="L105" s="8"/>
      <c r="M105" s="9"/>
      <c r="N105" s="7"/>
      <c r="O105" s="8"/>
      <c r="P105" s="8"/>
      <c r="Q105" s="9"/>
      <c r="R105" s="115"/>
      <c r="S105" s="116"/>
      <c r="T105" s="116"/>
      <c r="U105" s="134"/>
      <c r="V105" s="19"/>
      <c r="W105" s="35"/>
    </row>
    <row r="106" spans="1:23" ht="13.5" customHeight="1" thickBot="1">
      <c r="A106" s="326"/>
      <c r="B106" s="302"/>
      <c r="C106" s="305"/>
      <c r="D106" s="331"/>
      <c r="E106" s="271"/>
      <c r="F106" s="335"/>
      <c r="G106" s="253"/>
      <c r="H106" s="256"/>
      <c r="I106" s="148" t="s">
        <v>13</v>
      </c>
      <c r="J106" s="118">
        <f>K106+M106</f>
        <v>15</v>
      </c>
      <c r="K106" s="119">
        <f>K105+K104</f>
        <v>15</v>
      </c>
      <c r="L106" s="119"/>
      <c r="M106" s="120"/>
      <c r="N106" s="118">
        <f>O106+Q106</f>
        <v>16</v>
      </c>
      <c r="O106" s="119">
        <f>O105+O104</f>
        <v>16</v>
      </c>
      <c r="P106" s="119"/>
      <c r="Q106" s="120"/>
      <c r="R106" s="118">
        <f>S106</f>
        <v>0</v>
      </c>
      <c r="S106" s="119">
        <f>S104</f>
        <v>0</v>
      </c>
      <c r="T106" s="119"/>
      <c r="U106" s="124"/>
      <c r="V106" s="126">
        <f>V105+V104</f>
        <v>16</v>
      </c>
      <c r="W106" s="149">
        <f>W105+W104</f>
        <v>16</v>
      </c>
    </row>
    <row r="107" spans="1:24" ht="14.25" customHeight="1">
      <c r="A107" s="324" t="s">
        <v>11</v>
      </c>
      <c r="B107" s="300" t="s">
        <v>17</v>
      </c>
      <c r="C107" s="303" t="s">
        <v>15</v>
      </c>
      <c r="D107" s="349" t="s">
        <v>58</v>
      </c>
      <c r="E107" s="269"/>
      <c r="F107" s="333" t="s">
        <v>19</v>
      </c>
      <c r="G107" s="251" t="s">
        <v>72</v>
      </c>
      <c r="H107" s="254" t="s">
        <v>73</v>
      </c>
      <c r="I107" s="84" t="s">
        <v>109</v>
      </c>
      <c r="J107" s="1">
        <f>K107+M107</f>
        <v>172.3</v>
      </c>
      <c r="K107" s="2">
        <v>172.3</v>
      </c>
      <c r="L107" s="2"/>
      <c r="M107" s="3"/>
      <c r="N107" s="1">
        <f>O107+Q107</f>
        <v>168.1</v>
      </c>
      <c r="O107" s="2">
        <v>168.1</v>
      </c>
      <c r="P107" s="2"/>
      <c r="Q107" s="3"/>
      <c r="R107" s="112">
        <f>S107</f>
        <v>0</v>
      </c>
      <c r="S107" s="113"/>
      <c r="T107" s="113"/>
      <c r="U107" s="132"/>
      <c r="V107" s="17">
        <v>170</v>
      </c>
      <c r="W107" s="34">
        <v>170</v>
      </c>
      <c r="X107" s="75"/>
    </row>
    <row r="108" spans="1:23" ht="9.75" customHeight="1">
      <c r="A108" s="457"/>
      <c r="B108" s="301"/>
      <c r="C108" s="304"/>
      <c r="D108" s="345"/>
      <c r="E108" s="270"/>
      <c r="F108" s="353"/>
      <c r="G108" s="252"/>
      <c r="H108" s="255"/>
      <c r="I108" s="141"/>
      <c r="J108" s="7"/>
      <c r="K108" s="8"/>
      <c r="L108" s="8"/>
      <c r="M108" s="9"/>
      <c r="N108" s="7"/>
      <c r="O108" s="8"/>
      <c r="P108" s="8"/>
      <c r="Q108" s="9"/>
      <c r="R108" s="115"/>
      <c r="S108" s="116"/>
      <c r="T108" s="116"/>
      <c r="U108" s="134"/>
      <c r="V108" s="19"/>
      <c r="W108" s="35"/>
    </row>
    <row r="109" spans="1:23" ht="14.25" customHeight="1" thickBot="1">
      <c r="A109" s="326"/>
      <c r="B109" s="302"/>
      <c r="C109" s="305"/>
      <c r="D109" s="331"/>
      <c r="E109" s="271"/>
      <c r="F109" s="335"/>
      <c r="G109" s="253"/>
      <c r="H109" s="256"/>
      <c r="I109" s="148" t="s">
        <v>13</v>
      </c>
      <c r="J109" s="118">
        <f>K109+M109</f>
        <v>172.3</v>
      </c>
      <c r="K109" s="119">
        <f>K108+K107</f>
        <v>172.3</v>
      </c>
      <c r="L109" s="119"/>
      <c r="M109" s="120"/>
      <c r="N109" s="118">
        <f>O109+Q109</f>
        <v>168.1</v>
      </c>
      <c r="O109" s="119">
        <f>O108+O107</f>
        <v>168.1</v>
      </c>
      <c r="P109" s="119"/>
      <c r="Q109" s="120"/>
      <c r="R109" s="118">
        <f>U109+S109</f>
        <v>0</v>
      </c>
      <c r="S109" s="119">
        <f>S108+S107</f>
        <v>0</v>
      </c>
      <c r="T109" s="119"/>
      <c r="U109" s="124"/>
      <c r="V109" s="126">
        <f>V108+V107</f>
        <v>170</v>
      </c>
      <c r="W109" s="149">
        <f>W108+W107</f>
        <v>170</v>
      </c>
    </row>
    <row r="110" spans="1:23" ht="13.5" customHeight="1">
      <c r="A110" s="324" t="s">
        <v>11</v>
      </c>
      <c r="B110" s="300" t="s">
        <v>17</v>
      </c>
      <c r="C110" s="303" t="s">
        <v>16</v>
      </c>
      <c r="D110" s="329" t="s">
        <v>59</v>
      </c>
      <c r="E110" s="269"/>
      <c r="F110" s="333" t="s">
        <v>19</v>
      </c>
      <c r="G110" s="251" t="s">
        <v>72</v>
      </c>
      <c r="H110" s="317" t="s">
        <v>73</v>
      </c>
      <c r="I110" s="84" t="s">
        <v>12</v>
      </c>
      <c r="J110" s="1">
        <f>K110+M110</f>
        <v>322.9</v>
      </c>
      <c r="K110" s="2">
        <v>322.9</v>
      </c>
      <c r="L110" s="2"/>
      <c r="M110" s="3"/>
      <c r="N110" s="1">
        <f>O110+Q110</f>
        <v>300</v>
      </c>
      <c r="O110" s="2">
        <v>300</v>
      </c>
      <c r="P110" s="2"/>
      <c r="Q110" s="3"/>
      <c r="R110" s="112">
        <f>S110</f>
        <v>0</v>
      </c>
      <c r="S110" s="113"/>
      <c r="T110" s="113"/>
      <c r="U110" s="132"/>
      <c r="V110" s="17">
        <v>300</v>
      </c>
      <c r="W110" s="34">
        <v>300</v>
      </c>
    </row>
    <row r="111" spans="1:23" ht="10.5" customHeight="1">
      <c r="A111" s="325"/>
      <c r="B111" s="327"/>
      <c r="C111" s="328"/>
      <c r="D111" s="330"/>
      <c r="E111" s="332"/>
      <c r="F111" s="334"/>
      <c r="G111" s="252"/>
      <c r="H111" s="318"/>
      <c r="I111" s="111"/>
      <c r="J111" s="36">
        <f>K111+M111</f>
        <v>0</v>
      </c>
      <c r="K111" s="37"/>
      <c r="L111" s="37"/>
      <c r="M111" s="38"/>
      <c r="N111" s="36">
        <f>O111+Q111</f>
        <v>0</v>
      </c>
      <c r="O111" s="37"/>
      <c r="P111" s="37"/>
      <c r="Q111" s="38"/>
      <c r="R111" s="145"/>
      <c r="S111" s="143"/>
      <c r="T111" s="143"/>
      <c r="U111" s="166"/>
      <c r="V111" s="29"/>
      <c r="W111" s="77"/>
    </row>
    <row r="112" spans="1:23" ht="14.25" customHeight="1" thickBot="1">
      <c r="A112" s="326"/>
      <c r="B112" s="302"/>
      <c r="C112" s="305"/>
      <c r="D112" s="331"/>
      <c r="E112" s="271"/>
      <c r="F112" s="335"/>
      <c r="G112" s="253"/>
      <c r="H112" s="319"/>
      <c r="I112" s="150" t="s">
        <v>13</v>
      </c>
      <c r="J112" s="118">
        <f>M112+K112</f>
        <v>322.9</v>
      </c>
      <c r="K112" s="119">
        <f>K111+K110</f>
        <v>322.9</v>
      </c>
      <c r="L112" s="119"/>
      <c r="M112" s="119"/>
      <c r="N112" s="118">
        <f>Q112+O112</f>
        <v>300</v>
      </c>
      <c r="O112" s="119">
        <f>O111+O110</f>
        <v>300</v>
      </c>
      <c r="P112" s="119"/>
      <c r="Q112" s="119"/>
      <c r="R112" s="118">
        <f>U112+S112</f>
        <v>0</v>
      </c>
      <c r="S112" s="119">
        <f>S111+S110</f>
        <v>0</v>
      </c>
      <c r="T112" s="119">
        <f>T111+T110</f>
        <v>0</v>
      </c>
      <c r="U112" s="124">
        <f>U111+U110</f>
        <v>0</v>
      </c>
      <c r="V112" s="126">
        <f>V111+V110</f>
        <v>300</v>
      </c>
      <c r="W112" s="78">
        <f>W111+W110</f>
        <v>300</v>
      </c>
    </row>
    <row r="113" spans="1:23" ht="17.25" customHeight="1">
      <c r="A113" s="324" t="s">
        <v>11</v>
      </c>
      <c r="B113" s="300" t="s">
        <v>17</v>
      </c>
      <c r="C113" s="303" t="s">
        <v>17</v>
      </c>
      <c r="D113" s="349" t="s">
        <v>60</v>
      </c>
      <c r="E113" s="269"/>
      <c r="F113" s="333" t="s">
        <v>19</v>
      </c>
      <c r="G113" s="251" t="s">
        <v>72</v>
      </c>
      <c r="H113" s="446" t="s">
        <v>77</v>
      </c>
      <c r="I113" s="84" t="s">
        <v>12</v>
      </c>
      <c r="J113" s="1">
        <f>K113+M113</f>
        <v>110</v>
      </c>
      <c r="K113" s="2">
        <v>110</v>
      </c>
      <c r="L113" s="2"/>
      <c r="M113" s="3"/>
      <c r="N113" s="1">
        <f>O113+Q113</f>
        <v>110</v>
      </c>
      <c r="O113" s="2">
        <v>110</v>
      </c>
      <c r="P113" s="2"/>
      <c r="Q113" s="3"/>
      <c r="R113" s="112">
        <f>S113</f>
        <v>0</v>
      </c>
      <c r="S113" s="113"/>
      <c r="T113" s="113"/>
      <c r="U113" s="132"/>
      <c r="V113" s="17">
        <v>115</v>
      </c>
      <c r="W113" s="34">
        <v>115</v>
      </c>
    </row>
    <row r="114" spans="1:23" ht="12.75" customHeight="1">
      <c r="A114" s="457"/>
      <c r="B114" s="301"/>
      <c r="C114" s="304"/>
      <c r="D114" s="345"/>
      <c r="E114" s="270"/>
      <c r="F114" s="353"/>
      <c r="G114" s="252"/>
      <c r="H114" s="447"/>
      <c r="I114" s="141"/>
      <c r="J114" s="7"/>
      <c r="K114" s="8"/>
      <c r="L114" s="8"/>
      <c r="M114" s="9"/>
      <c r="N114" s="7"/>
      <c r="O114" s="8"/>
      <c r="P114" s="8"/>
      <c r="Q114" s="9"/>
      <c r="R114" s="115"/>
      <c r="S114" s="116"/>
      <c r="T114" s="116"/>
      <c r="U114" s="134"/>
      <c r="V114" s="19"/>
      <c r="W114" s="35"/>
    </row>
    <row r="115" spans="1:23" ht="20.25" customHeight="1" thickBot="1">
      <c r="A115" s="326"/>
      <c r="B115" s="302"/>
      <c r="C115" s="305"/>
      <c r="D115" s="331"/>
      <c r="E115" s="271"/>
      <c r="F115" s="335"/>
      <c r="G115" s="253"/>
      <c r="H115" s="448"/>
      <c r="I115" s="148" t="s">
        <v>13</v>
      </c>
      <c r="J115" s="118">
        <f>K115+M115</f>
        <v>110</v>
      </c>
      <c r="K115" s="119">
        <f>K114+K113</f>
        <v>110</v>
      </c>
      <c r="L115" s="119"/>
      <c r="M115" s="120"/>
      <c r="N115" s="118">
        <f>O115+Q115</f>
        <v>110</v>
      </c>
      <c r="O115" s="119">
        <f>O114+O113</f>
        <v>110</v>
      </c>
      <c r="P115" s="119"/>
      <c r="Q115" s="120"/>
      <c r="R115" s="118">
        <f>U115+S115</f>
        <v>0</v>
      </c>
      <c r="S115" s="119">
        <f>S114+S113</f>
        <v>0</v>
      </c>
      <c r="T115" s="119"/>
      <c r="U115" s="124"/>
      <c r="V115" s="126">
        <f>V114+V113</f>
        <v>115</v>
      </c>
      <c r="W115" s="78">
        <f>W114+W113</f>
        <v>115</v>
      </c>
    </row>
    <row r="116" spans="1:23" ht="14.25" customHeight="1">
      <c r="A116" s="324" t="s">
        <v>11</v>
      </c>
      <c r="B116" s="300" t="s">
        <v>17</v>
      </c>
      <c r="C116" s="303" t="s">
        <v>18</v>
      </c>
      <c r="D116" s="349" t="s">
        <v>118</v>
      </c>
      <c r="E116" s="269"/>
      <c r="F116" s="333" t="s">
        <v>19</v>
      </c>
      <c r="G116" s="251" t="s">
        <v>72</v>
      </c>
      <c r="H116" s="446" t="s">
        <v>73</v>
      </c>
      <c r="I116" s="84" t="s">
        <v>109</v>
      </c>
      <c r="J116" s="1">
        <f>K116+M116</f>
        <v>209.4</v>
      </c>
      <c r="K116" s="2">
        <v>209.4</v>
      </c>
      <c r="L116" s="2"/>
      <c r="M116" s="3"/>
      <c r="N116" s="1">
        <f>O116+Q116</f>
        <v>368.9</v>
      </c>
      <c r="O116" s="2">
        <v>368.9</v>
      </c>
      <c r="P116" s="2"/>
      <c r="Q116" s="3"/>
      <c r="R116" s="112">
        <f>S116</f>
        <v>0</v>
      </c>
      <c r="S116" s="113"/>
      <c r="T116" s="113"/>
      <c r="U116" s="132"/>
      <c r="V116" s="17">
        <v>370</v>
      </c>
      <c r="W116" s="34">
        <v>370</v>
      </c>
    </row>
    <row r="117" spans="1:23" ht="14.25" customHeight="1">
      <c r="A117" s="457"/>
      <c r="B117" s="301"/>
      <c r="C117" s="304"/>
      <c r="D117" s="345"/>
      <c r="E117" s="270"/>
      <c r="F117" s="353"/>
      <c r="G117" s="252"/>
      <c r="H117" s="447"/>
      <c r="I117" s="141" t="s">
        <v>12</v>
      </c>
      <c r="J117" s="7">
        <f>K117+M117</f>
        <v>135</v>
      </c>
      <c r="K117" s="8">
        <v>135</v>
      </c>
      <c r="L117" s="8"/>
      <c r="M117" s="9"/>
      <c r="N117" s="7">
        <f>O117+Q117</f>
        <v>135</v>
      </c>
      <c r="O117" s="8">
        <v>135</v>
      </c>
      <c r="P117" s="8"/>
      <c r="Q117" s="9"/>
      <c r="R117" s="115">
        <f>S117</f>
        <v>0</v>
      </c>
      <c r="S117" s="116"/>
      <c r="T117" s="116"/>
      <c r="U117" s="134"/>
      <c r="V117" s="19">
        <v>135</v>
      </c>
      <c r="W117" s="35">
        <v>135</v>
      </c>
    </row>
    <row r="118" spans="1:23" ht="14.25" customHeight="1" thickBot="1">
      <c r="A118" s="326"/>
      <c r="B118" s="302"/>
      <c r="C118" s="305"/>
      <c r="D118" s="331"/>
      <c r="E118" s="271"/>
      <c r="F118" s="335"/>
      <c r="G118" s="253"/>
      <c r="H118" s="448"/>
      <c r="I118" s="148" t="s">
        <v>13</v>
      </c>
      <c r="J118" s="118">
        <f>K118+M118</f>
        <v>344.4</v>
      </c>
      <c r="K118" s="119">
        <f>K117+K116</f>
        <v>344.4</v>
      </c>
      <c r="L118" s="119">
        <f>L116</f>
        <v>0</v>
      </c>
      <c r="M118" s="120"/>
      <c r="N118" s="118">
        <f>O118+Q118</f>
        <v>503.9</v>
      </c>
      <c r="O118" s="119">
        <f>O117+O116</f>
        <v>503.9</v>
      </c>
      <c r="P118" s="119"/>
      <c r="Q118" s="120"/>
      <c r="R118" s="118">
        <f>S118</f>
        <v>0</v>
      </c>
      <c r="S118" s="119">
        <f>S116+S117</f>
        <v>0</v>
      </c>
      <c r="T118" s="119">
        <f>T116+T117</f>
        <v>0</v>
      </c>
      <c r="U118" s="124">
        <f>U116+U117</f>
        <v>0</v>
      </c>
      <c r="V118" s="126">
        <f>V117+V116</f>
        <v>505</v>
      </c>
      <c r="W118" s="149">
        <f>W117+W116</f>
        <v>505</v>
      </c>
    </row>
    <row r="119" spans="1:23" ht="14.25" customHeight="1">
      <c r="A119" s="324" t="s">
        <v>11</v>
      </c>
      <c r="B119" s="300" t="s">
        <v>17</v>
      </c>
      <c r="C119" s="303" t="s">
        <v>20</v>
      </c>
      <c r="D119" s="349" t="s">
        <v>62</v>
      </c>
      <c r="E119" s="269"/>
      <c r="F119" s="333" t="s">
        <v>19</v>
      </c>
      <c r="G119" s="251" t="s">
        <v>72</v>
      </c>
      <c r="H119" s="446" t="s">
        <v>73</v>
      </c>
      <c r="I119" s="84" t="s">
        <v>109</v>
      </c>
      <c r="J119" s="1">
        <f>K119+M119</f>
        <v>57</v>
      </c>
      <c r="K119" s="2">
        <v>57</v>
      </c>
      <c r="L119" s="2"/>
      <c r="M119" s="3"/>
      <c r="N119" s="1">
        <f>O119+Q119</f>
        <v>70</v>
      </c>
      <c r="O119" s="2">
        <v>70</v>
      </c>
      <c r="P119" s="2"/>
      <c r="Q119" s="3"/>
      <c r="R119" s="112">
        <f>S119</f>
        <v>0</v>
      </c>
      <c r="S119" s="113"/>
      <c r="T119" s="113"/>
      <c r="U119" s="132"/>
      <c r="V119" s="17">
        <v>60</v>
      </c>
      <c r="W119" s="34">
        <v>60</v>
      </c>
    </row>
    <row r="120" spans="1:23" ht="14.25" customHeight="1">
      <c r="A120" s="457"/>
      <c r="B120" s="301"/>
      <c r="C120" s="304"/>
      <c r="D120" s="345"/>
      <c r="E120" s="270"/>
      <c r="F120" s="353"/>
      <c r="G120" s="252"/>
      <c r="H120" s="447"/>
      <c r="I120" s="141"/>
      <c r="J120" s="7"/>
      <c r="K120" s="8"/>
      <c r="L120" s="8"/>
      <c r="M120" s="9"/>
      <c r="N120" s="7"/>
      <c r="O120" s="8"/>
      <c r="P120" s="8"/>
      <c r="Q120" s="9"/>
      <c r="R120" s="115"/>
      <c r="S120" s="116"/>
      <c r="T120" s="116"/>
      <c r="U120" s="134"/>
      <c r="V120" s="19"/>
      <c r="W120" s="35"/>
    </row>
    <row r="121" spans="1:23" ht="14.25" customHeight="1" thickBot="1">
      <c r="A121" s="326"/>
      <c r="B121" s="302"/>
      <c r="C121" s="305"/>
      <c r="D121" s="331"/>
      <c r="E121" s="271"/>
      <c r="F121" s="335"/>
      <c r="G121" s="253"/>
      <c r="H121" s="448"/>
      <c r="I121" s="148" t="s">
        <v>13</v>
      </c>
      <c r="J121" s="118">
        <f>K121+M121</f>
        <v>57</v>
      </c>
      <c r="K121" s="119">
        <f>K120+K119</f>
        <v>57</v>
      </c>
      <c r="L121" s="119"/>
      <c r="M121" s="120"/>
      <c r="N121" s="118">
        <f>O121+Q121</f>
        <v>70</v>
      </c>
      <c r="O121" s="119">
        <f>O120+O119</f>
        <v>70</v>
      </c>
      <c r="P121" s="119"/>
      <c r="Q121" s="120"/>
      <c r="R121" s="118">
        <f>U121+S121</f>
        <v>0</v>
      </c>
      <c r="S121" s="119">
        <f>S120+S119</f>
        <v>0</v>
      </c>
      <c r="T121" s="119"/>
      <c r="U121" s="124"/>
      <c r="V121" s="126">
        <f>V120+V119</f>
        <v>60</v>
      </c>
      <c r="W121" s="149">
        <f>W120+W119</f>
        <v>60</v>
      </c>
    </row>
    <row r="122" spans="1:23" s="39" customFormat="1" ht="14.25" customHeight="1">
      <c r="A122" s="289" t="s">
        <v>11</v>
      </c>
      <c r="B122" s="300" t="s">
        <v>17</v>
      </c>
      <c r="C122" s="303" t="s">
        <v>22</v>
      </c>
      <c r="D122" s="306" t="s">
        <v>142</v>
      </c>
      <c r="E122" s="309"/>
      <c r="F122" s="286" t="s">
        <v>19</v>
      </c>
      <c r="G122" s="283" t="s">
        <v>72</v>
      </c>
      <c r="H122" s="286" t="s">
        <v>93</v>
      </c>
      <c r="I122" s="69" t="s">
        <v>12</v>
      </c>
      <c r="J122" s="1">
        <f>K122+M122</f>
        <v>26.9</v>
      </c>
      <c r="K122" s="2">
        <v>26.9</v>
      </c>
      <c r="L122" s="2"/>
      <c r="M122" s="3"/>
      <c r="N122" s="7">
        <f>O122+Q122</f>
        <v>40</v>
      </c>
      <c r="O122" s="2">
        <v>40</v>
      </c>
      <c r="P122" s="2"/>
      <c r="Q122" s="16"/>
      <c r="R122" s="112">
        <f>S122</f>
        <v>0</v>
      </c>
      <c r="S122" s="113"/>
      <c r="T122" s="113"/>
      <c r="U122" s="132"/>
      <c r="V122" s="17">
        <v>40</v>
      </c>
      <c r="W122" s="168">
        <v>40</v>
      </c>
    </row>
    <row r="123" spans="1:23" s="39" customFormat="1" ht="14.25" customHeight="1">
      <c r="A123" s="299"/>
      <c r="B123" s="301"/>
      <c r="C123" s="304"/>
      <c r="D123" s="307"/>
      <c r="E123" s="310"/>
      <c r="F123" s="298"/>
      <c r="G123" s="284"/>
      <c r="H123" s="298"/>
      <c r="I123" s="164" t="s">
        <v>21</v>
      </c>
      <c r="J123" s="36">
        <f>K123+M123</f>
        <v>27.8</v>
      </c>
      <c r="K123" s="8">
        <v>27.8</v>
      </c>
      <c r="L123" s="93"/>
      <c r="M123" s="94"/>
      <c r="N123" s="7">
        <f>O123+Q123</f>
        <v>37.6</v>
      </c>
      <c r="O123" s="93">
        <v>37.6</v>
      </c>
      <c r="P123" s="93"/>
      <c r="Q123" s="95"/>
      <c r="R123" s="130">
        <f>S123</f>
        <v>0</v>
      </c>
      <c r="S123" s="146"/>
      <c r="T123" s="146"/>
      <c r="U123" s="167"/>
      <c r="V123" s="170">
        <v>40</v>
      </c>
      <c r="W123" s="169">
        <v>40</v>
      </c>
    </row>
    <row r="124" spans="1:23" s="39" customFormat="1" ht="14.25" customHeight="1" thickBot="1">
      <c r="A124" s="291"/>
      <c r="B124" s="302"/>
      <c r="C124" s="305"/>
      <c r="D124" s="308"/>
      <c r="E124" s="311"/>
      <c r="F124" s="288"/>
      <c r="G124" s="285"/>
      <c r="H124" s="288"/>
      <c r="I124" s="138" t="s">
        <v>13</v>
      </c>
      <c r="J124" s="118">
        <f>J122+J123</f>
        <v>54.7</v>
      </c>
      <c r="K124" s="119">
        <f>K122+K123</f>
        <v>54.7</v>
      </c>
      <c r="L124" s="119"/>
      <c r="M124" s="120"/>
      <c r="N124" s="118">
        <f>N122+N123</f>
        <v>77.6</v>
      </c>
      <c r="O124" s="119">
        <f>O122+O123</f>
        <v>77.6</v>
      </c>
      <c r="P124" s="119"/>
      <c r="Q124" s="124"/>
      <c r="R124" s="118">
        <f>U124+S124</f>
        <v>0</v>
      </c>
      <c r="S124" s="119">
        <f>S123+S122</f>
        <v>0</v>
      </c>
      <c r="T124" s="119"/>
      <c r="U124" s="124"/>
      <c r="V124" s="126">
        <f>V122+V123</f>
        <v>80</v>
      </c>
      <c r="W124" s="149">
        <f>W122+W123</f>
        <v>80</v>
      </c>
    </row>
    <row r="125" spans="1:23" s="39" customFormat="1" ht="15.75" customHeight="1">
      <c r="A125" s="289" t="s">
        <v>11</v>
      </c>
      <c r="B125" s="300" t="s">
        <v>17</v>
      </c>
      <c r="C125" s="303" t="s">
        <v>82</v>
      </c>
      <c r="D125" s="306" t="s">
        <v>143</v>
      </c>
      <c r="E125" s="309"/>
      <c r="F125" s="286" t="s">
        <v>19</v>
      </c>
      <c r="G125" s="283" t="s">
        <v>72</v>
      </c>
      <c r="H125" s="286" t="s">
        <v>73</v>
      </c>
      <c r="I125" s="69" t="s">
        <v>12</v>
      </c>
      <c r="J125" s="1">
        <f>K125+M125</f>
        <v>8.8</v>
      </c>
      <c r="K125" s="2">
        <v>8.8</v>
      </c>
      <c r="L125" s="2"/>
      <c r="M125" s="3"/>
      <c r="N125" s="7">
        <f>O125+Q125</f>
        <v>8.3</v>
      </c>
      <c r="O125" s="2">
        <v>8.3</v>
      </c>
      <c r="P125" s="2"/>
      <c r="Q125" s="16"/>
      <c r="R125" s="112">
        <f>S125</f>
        <v>0</v>
      </c>
      <c r="S125" s="113"/>
      <c r="T125" s="113"/>
      <c r="U125" s="132"/>
      <c r="V125" s="17">
        <v>10</v>
      </c>
      <c r="W125" s="168">
        <v>10</v>
      </c>
    </row>
    <row r="126" spans="1:23" s="39" customFormat="1" ht="15.75" customHeight="1">
      <c r="A126" s="299"/>
      <c r="B126" s="301"/>
      <c r="C126" s="304"/>
      <c r="D126" s="307"/>
      <c r="E126" s="310"/>
      <c r="F126" s="298"/>
      <c r="G126" s="284"/>
      <c r="H126" s="298"/>
      <c r="I126" s="164" t="s">
        <v>21</v>
      </c>
      <c r="J126" s="7">
        <f>K126+M126</f>
        <v>45.5</v>
      </c>
      <c r="K126" s="93">
        <v>45.5</v>
      </c>
      <c r="L126" s="93"/>
      <c r="M126" s="94"/>
      <c r="N126" s="7">
        <f>O126+Q126</f>
        <v>42.7</v>
      </c>
      <c r="O126" s="93">
        <v>42.7</v>
      </c>
      <c r="P126" s="93"/>
      <c r="Q126" s="95"/>
      <c r="R126" s="130">
        <f>S126</f>
        <v>0</v>
      </c>
      <c r="S126" s="146"/>
      <c r="T126" s="146"/>
      <c r="U126" s="167"/>
      <c r="V126" s="170">
        <v>48</v>
      </c>
      <c r="W126" s="169">
        <v>48</v>
      </c>
    </row>
    <row r="127" spans="1:23" s="39" customFormat="1" ht="18" customHeight="1" thickBot="1">
      <c r="A127" s="291"/>
      <c r="B127" s="302"/>
      <c r="C127" s="305"/>
      <c r="D127" s="308"/>
      <c r="E127" s="311"/>
      <c r="F127" s="288"/>
      <c r="G127" s="285"/>
      <c r="H127" s="288"/>
      <c r="I127" s="138" t="s">
        <v>13</v>
      </c>
      <c r="J127" s="118">
        <f>J125+J126</f>
        <v>54.3</v>
      </c>
      <c r="K127" s="119">
        <f>K125+K126</f>
        <v>54.3</v>
      </c>
      <c r="L127" s="119"/>
      <c r="M127" s="120"/>
      <c r="N127" s="119">
        <f>N125+N126</f>
        <v>51</v>
      </c>
      <c r="O127" s="119">
        <f>O125+O126</f>
        <v>51</v>
      </c>
      <c r="P127" s="119"/>
      <c r="Q127" s="124"/>
      <c r="R127" s="118">
        <f>U127+S127</f>
        <v>0</v>
      </c>
      <c r="S127" s="119">
        <f>S126+S125</f>
        <v>0</v>
      </c>
      <c r="T127" s="119"/>
      <c r="U127" s="124"/>
      <c r="V127" s="125">
        <f>V125+V126</f>
        <v>58</v>
      </c>
      <c r="W127" s="136">
        <f>W125+W126</f>
        <v>58</v>
      </c>
    </row>
    <row r="128" spans="1:23" s="39" customFormat="1" ht="13.5" customHeight="1">
      <c r="A128" s="257" t="s">
        <v>11</v>
      </c>
      <c r="B128" s="260" t="s">
        <v>17</v>
      </c>
      <c r="C128" s="263" t="s">
        <v>19</v>
      </c>
      <c r="D128" s="306" t="s">
        <v>91</v>
      </c>
      <c r="E128" s="512"/>
      <c r="F128" s="514" t="s">
        <v>19</v>
      </c>
      <c r="G128" s="283" t="s">
        <v>72</v>
      </c>
      <c r="H128" s="514" t="s">
        <v>73</v>
      </c>
      <c r="I128" s="69" t="s">
        <v>12</v>
      </c>
      <c r="J128" s="1">
        <f>K128</f>
        <v>15.8</v>
      </c>
      <c r="K128" s="2">
        <v>15.8</v>
      </c>
      <c r="L128" s="2"/>
      <c r="M128" s="3"/>
      <c r="N128" s="7">
        <f>O128+Q128</f>
        <v>15</v>
      </c>
      <c r="O128" s="2">
        <v>15</v>
      </c>
      <c r="P128" s="2"/>
      <c r="Q128" s="16"/>
      <c r="R128" s="112">
        <f>S128</f>
        <v>0</v>
      </c>
      <c r="S128" s="113"/>
      <c r="T128" s="113"/>
      <c r="U128" s="114"/>
      <c r="V128" s="48">
        <v>20</v>
      </c>
      <c r="W128" s="18">
        <v>20</v>
      </c>
    </row>
    <row r="129" spans="1:23" s="39" customFormat="1" ht="10.5" customHeight="1">
      <c r="A129" s="258"/>
      <c r="B129" s="261"/>
      <c r="C129" s="264"/>
      <c r="D129" s="307"/>
      <c r="E129" s="310"/>
      <c r="F129" s="298"/>
      <c r="G129" s="284"/>
      <c r="H129" s="298"/>
      <c r="I129" s="164"/>
      <c r="J129" s="7"/>
      <c r="K129" s="93"/>
      <c r="L129" s="93"/>
      <c r="M129" s="94"/>
      <c r="N129" s="7"/>
      <c r="O129" s="93"/>
      <c r="P129" s="93"/>
      <c r="Q129" s="95"/>
      <c r="R129" s="130">
        <f>S129</f>
        <v>0</v>
      </c>
      <c r="S129" s="146"/>
      <c r="T129" s="146"/>
      <c r="U129" s="147"/>
      <c r="V129" s="105"/>
      <c r="W129" s="96"/>
    </row>
    <row r="130" spans="1:23" s="39" customFormat="1" ht="13.5" customHeight="1" thickBot="1">
      <c r="A130" s="259"/>
      <c r="B130" s="262"/>
      <c r="C130" s="265"/>
      <c r="D130" s="308"/>
      <c r="E130" s="513"/>
      <c r="F130" s="515"/>
      <c r="G130" s="285"/>
      <c r="H130" s="515"/>
      <c r="I130" s="138" t="s">
        <v>13</v>
      </c>
      <c r="J130" s="118">
        <f>J128+J129</f>
        <v>15.8</v>
      </c>
      <c r="K130" s="119">
        <f>K128+K129</f>
        <v>15.8</v>
      </c>
      <c r="L130" s="119"/>
      <c r="M130" s="120"/>
      <c r="N130" s="118">
        <f>N128</f>
        <v>15</v>
      </c>
      <c r="O130" s="119">
        <f>O128+O129</f>
        <v>15</v>
      </c>
      <c r="P130" s="119"/>
      <c r="Q130" s="124"/>
      <c r="R130" s="118">
        <f>U130+S130</f>
        <v>0</v>
      </c>
      <c r="S130" s="119">
        <f>S129+S128</f>
        <v>0</v>
      </c>
      <c r="T130" s="119"/>
      <c r="U130" s="120"/>
      <c r="V130" s="137">
        <f>V128+V129</f>
        <v>20</v>
      </c>
      <c r="W130" s="125">
        <f>W128+W129</f>
        <v>20</v>
      </c>
    </row>
    <row r="131" spans="1:23" s="39" customFormat="1" ht="15.75" customHeight="1">
      <c r="A131" s="289" t="s">
        <v>11</v>
      </c>
      <c r="B131" s="300" t="s">
        <v>17</v>
      </c>
      <c r="C131" s="303" t="s">
        <v>48</v>
      </c>
      <c r="D131" s="306" t="s">
        <v>144</v>
      </c>
      <c r="E131" s="309"/>
      <c r="F131" s="286" t="s">
        <v>19</v>
      </c>
      <c r="G131" s="283" t="s">
        <v>72</v>
      </c>
      <c r="H131" s="286" t="s">
        <v>73</v>
      </c>
      <c r="I131" s="69" t="s">
        <v>21</v>
      </c>
      <c r="J131" s="1">
        <f>K131+M131</f>
        <v>4138.1</v>
      </c>
      <c r="K131" s="2">
        <v>4138.1</v>
      </c>
      <c r="L131" s="2"/>
      <c r="M131" s="3"/>
      <c r="N131" s="7">
        <f>O131+Q131</f>
        <v>4269.6</v>
      </c>
      <c r="O131" s="2">
        <v>4269.6</v>
      </c>
      <c r="P131" s="2"/>
      <c r="Q131" s="16"/>
      <c r="R131" s="112">
        <f>S131</f>
        <v>0</v>
      </c>
      <c r="S131" s="113"/>
      <c r="T131" s="113"/>
      <c r="U131" s="114"/>
      <c r="V131" s="48">
        <v>4300</v>
      </c>
      <c r="W131" s="18">
        <v>4300</v>
      </c>
    </row>
    <row r="132" spans="1:23" s="39" customFormat="1" ht="10.5" customHeight="1">
      <c r="A132" s="299"/>
      <c r="B132" s="301"/>
      <c r="C132" s="304"/>
      <c r="D132" s="307"/>
      <c r="E132" s="310"/>
      <c r="F132" s="298"/>
      <c r="G132" s="284"/>
      <c r="H132" s="298"/>
      <c r="I132" s="164"/>
      <c r="J132" s="7"/>
      <c r="K132" s="93"/>
      <c r="L132" s="93"/>
      <c r="M132" s="94"/>
      <c r="N132" s="7"/>
      <c r="O132" s="93"/>
      <c r="P132" s="93"/>
      <c r="Q132" s="95"/>
      <c r="R132" s="130">
        <f>S132</f>
        <v>0</v>
      </c>
      <c r="S132" s="146"/>
      <c r="T132" s="146"/>
      <c r="U132" s="147"/>
      <c r="V132" s="105"/>
      <c r="W132" s="96"/>
    </row>
    <row r="133" spans="1:23" s="39" customFormat="1" ht="13.5" customHeight="1" thickBot="1">
      <c r="A133" s="291"/>
      <c r="B133" s="302"/>
      <c r="C133" s="305"/>
      <c r="D133" s="308"/>
      <c r="E133" s="311"/>
      <c r="F133" s="288"/>
      <c r="G133" s="285"/>
      <c r="H133" s="288"/>
      <c r="I133" s="138" t="s">
        <v>13</v>
      </c>
      <c r="J133" s="118">
        <f>J131+J132</f>
        <v>4138.1</v>
      </c>
      <c r="K133" s="119">
        <f>K131+K132</f>
        <v>4138.1</v>
      </c>
      <c r="L133" s="119"/>
      <c r="M133" s="120"/>
      <c r="N133" s="118">
        <f>N131</f>
        <v>4269.6</v>
      </c>
      <c r="O133" s="119">
        <f>O131+O132</f>
        <v>4269.6</v>
      </c>
      <c r="P133" s="119"/>
      <c r="Q133" s="124"/>
      <c r="R133" s="118">
        <f>U133+S133</f>
        <v>0</v>
      </c>
      <c r="S133" s="119">
        <f>S132+S131</f>
        <v>0</v>
      </c>
      <c r="T133" s="119"/>
      <c r="U133" s="120"/>
      <c r="V133" s="137">
        <f>V131+V132</f>
        <v>4300</v>
      </c>
      <c r="W133" s="125">
        <f>W131+W132</f>
        <v>4300</v>
      </c>
    </row>
    <row r="134" spans="1:23" s="39" customFormat="1" ht="13.5" customHeight="1">
      <c r="A134" s="289" t="s">
        <v>11</v>
      </c>
      <c r="B134" s="300" t="s">
        <v>17</v>
      </c>
      <c r="C134" s="303" t="s">
        <v>49</v>
      </c>
      <c r="D134" s="306" t="s">
        <v>92</v>
      </c>
      <c r="E134" s="309"/>
      <c r="F134" s="286" t="s">
        <v>19</v>
      </c>
      <c r="G134" s="283" t="s">
        <v>72</v>
      </c>
      <c r="H134" s="286" t="s">
        <v>73</v>
      </c>
      <c r="I134" s="69" t="s">
        <v>21</v>
      </c>
      <c r="J134" s="1">
        <f>K134+M134</f>
        <v>6.17</v>
      </c>
      <c r="K134" s="2">
        <v>6.17</v>
      </c>
      <c r="L134" s="2"/>
      <c r="M134" s="3"/>
      <c r="N134" s="7">
        <f>O134+Q134</f>
        <v>8.5</v>
      </c>
      <c r="O134" s="2">
        <v>8.5</v>
      </c>
      <c r="P134" s="2"/>
      <c r="Q134" s="16"/>
      <c r="R134" s="112">
        <f>S134</f>
        <v>0</v>
      </c>
      <c r="S134" s="113"/>
      <c r="T134" s="113"/>
      <c r="U134" s="114"/>
      <c r="V134" s="48">
        <v>10</v>
      </c>
      <c r="W134" s="18">
        <v>10</v>
      </c>
    </row>
    <row r="135" spans="1:23" s="39" customFormat="1" ht="13.5" customHeight="1">
      <c r="A135" s="299"/>
      <c r="B135" s="301"/>
      <c r="C135" s="304"/>
      <c r="D135" s="307"/>
      <c r="E135" s="310"/>
      <c r="F135" s="298"/>
      <c r="G135" s="284"/>
      <c r="H135" s="298"/>
      <c r="I135" s="164"/>
      <c r="J135" s="7"/>
      <c r="K135" s="93"/>
      <c r="L135" s="93"/>
      <c r="M135" s="94"/>
      <c r="N135" s="7"/>
      <c r="O135" s="93"/>
      <c r="P135" s="93"/>
      <c r="Q135" s="95"/>
      <c r="R135" s="130">
        <f>S135</f>
        <v>0</v>
      </c>
      <c r="S135" s="146"/>
      <c r="T135" s="146"/>
      <c r="U135" s="147"/>
      <c r="V135" s="105"/>
      <c r="W135" s="96"/>
    </row>
    <row r="136" spans="1:23" s="39" customFormat="1" ht="20.25" customHeight="1" thickBot="1">
      <c r="A136" s="291"/>
      <c r="B136" s="302"/>
      <c r="C136" s="305"/>
      <c r="D136" s="308"/>
      <c r="E136" s="311"/>
      <c r="F136" s="288"/>
      <c r="G136" s="285"/>
      <c r="H136" s="288"/>
      <c r="I136" s="138" t="s">
        <v>13</v>
      </c>
      <c r="J136" s="118">
        <f>J134+J135</f>
        <v>6.17</v>
      </c>
      <c r="K136" s="119">
        <f>K134+K135</f>
        <v>6.17</v>
      </c>
      <c r="L136" s="119"/>
      <c r="M136" s="120"/>
      <c r="N136" s="118">
        <f>N134</f>
        <v>8.5</v>
      </c>
      <c r="O136" s="119">
        <f>O134+O135</f>
        <v>8.5</v>
      </c>
      <c r="P136" s="119"/>
      <c r="Q136" s="124"/>
      <c r="R136" s="118">
        <f>U136+S136</f>
        <v>0</v>
      </c>
      <c r="S136" s="119">
        <f>S135+S134</f>
        <v>0</v>
      </c>
      <c r="T136" s="119"/>
      <c r="U136" s="120"/>
      <c r="V136" s="137">
        <f>V134+V135</f>
        <v>10</v>
      </c>
      <c r="W136" s="125">
        <f>W134+W135</f>
        <v>10</v>
      </c>
    </row>
    <row r="137" spans="1:23" s="39" customFormat="1" ht="15.75" customHeight="1">
      <c r="A137" s="289" t="s">
        <v>11</v>
      </c>
      <c r="B137" s="300" t="s">
        <v>17</v>
      </c>
      <c r="C137" s="303" t="s">
        <v>50</v>
      </c>
      <c r="D137" s="306" t="s">
        <v>94</v>
      </c>
      <c r="E137" s="309"/>
      <c r="F137" s="286" t="s">
        <v>19</v>
      </c>
      <c r="G137" s="283" t="s">
        <v>72</v>
      </c>
      <c r="H137" s="286" t="s">
        <v>73</v>
      </c>
      <c r="I137" s="69" t="s">
        <v>21</v>
      </c>
      <c r="J137" s="1">
        <f>K137+M137</f>
        <v>758.5</v>
      </c>
      <c r="K137" s="2">
        <v>758.5</v>
      </c>
      <c r="L137" s="2"/>
      <c r="M137" s="3"/>
      <c r="N137" s="7">
        <f>O137+Q137</f>
        <v>2772.8</v>
      </c>
      <c r="O137" s="2">
        <v>2772.8</v>
      </c>
      <c r="P137" s="2"/>
      <c r="Q137" s="16"/>
      <c r="R137" s="112">
        <f>S137</f>
        <v>0</v>
      </c>
      <c r="S137" s="113"/>
      <c r="T137" s="113"/>
      <c r="U137" s="114"/>
      <c r="V137" s="48">
        <v>2700</v>
      </c>
      <c r="W137" s="18">
        <v>2700</v>
      </c>
    </row>
    <row r="138" spans="1:23" s="39" customFormat="1" ht="10.5" customHeight="1">
      <c r="A138" s="299"/>
      <c r="B138" s="301"/>
      <c r="C138" s="304"/>
      <c r="D138" s="307"/>
      <c r="E138" s="310"/>
      <c r="F138" s="298"/>
      <c r="G138" s="284"/>
      <c r="H138" s="298"/>
      <c r="I138" s="164"/>
      <c r="J138" s="7"/>
      <c r="K138" s="93"/>
      <c r="L138" s="93"/>
      <c r="M138" s="94"/>
      <c r="N138" s="7"/>
      <c r="O138" s="93"/>
      <c r="P138" s="93"/>
      <c r="Q138" s="95"/>
      <c r="R138" s="130">
        <f>S138</f>
        <v>0</v>
      </c>
      <c r="S138" s="146"/>
      <c r="T138" s="146"/>
      <c r="U138" s="147"/>
      <c r="V138" s="105"/>
      <c r="W138" s="96"/>
    </row>
    <row r="139" spans="1:23" s="39" customFormat="1" ht="13.5" customHeight="1" thickBot="1">
      <c r="A139" s="291"/>
      <c r="B139" s="302"/>
      <c r="C139" s="305"/>
      <c r="D139" s="308"/>
      <c r="E139" s="311"/>
      <c r="F139" s="288"/>
      <c r="G139" s="285"/>
      <c r="H139" s="288"/>
      <c r="I139" s="138" t="s">
        <v>13</v>
      </c>
      <c r="J139" s="118">
        <f>J137+J138</f>
        <v>758.5</v>
      </c>
      <c r="K139" s="119">
        <f>K137+K138</f>
        <v>758.5</v>
      </c>
      <c r="L139" s="119"/>
      <c r="M139" s="120"/>
      <c r="N139" s="118">
        <f>N137</f>
        <v>2772.8</v>
      </c>
      <c r="O139" s="119">
        <f>O137+O138</f>
        <v>2772.8</v>
      </c>
      <c r="P139" s="119"/>
      <c r="Q139" s="124"/>
      <c r="R139" s="118">
        <f>U139+S139</f>
        <v>0</v>
      </c>
      <c r="S139" s="119">
        <f>S138+S137</f>
        <v>0</v>
      </c>
      <c r="T139" s="119"/>
      <c r="U139" s="120"/>
      <c r="V139" s="137">
        <f>V137+V138</f>
        <v>2700</v>
      </c>
      <c r="W139" s="125">
        <f>W137+W138</f>
        <v>2700</v>
      </c>
    </row>
    <row r="140" spans="1:23" s="39" customFormat="1" ht="13.5" customHeight="1">
      <c r="A140" s="289" t="s">
        <v>11</v>
      </c>
      <c r="B140" s="300" t="s">
        <v>17</v>
      </c>
      <c r="C140" s="303" t="s">
        <v>119</v>
      </c>
      <c r="D140" s="306" t="s">
        <v>120</v>
      </c>
      <c r="E140" s="309"/>
      <c r="F140" s="286" t="s">
        <v>19</v>
      </c>
      <c r="G140" s="283" t="s">
        <v>72</v>
      </c>
      <c r="H140" s="286" t="s">
        <v>73</v>
      </c>
      <c r="I140" s="69" t="s">
        <v>109</v>
      </c>
      <c r="J140" s="1">
        <f>K140+M140</f>
        <v>0.2</v>
      </c>
      <c r="K140" s="2">
        <v>0.2</v>
      </c>
      <c r="L140" s="2"/>
      <c r="M140" s="3"/>
      <c r="N140" s="7">
        <f>O140+Q140</f>
        <v>0.4</v>
      </c>
      <c r="O140" s="2">
        <v>0.4</v>
      </c>
      <c r="P140" s="2"/>
      <c r="Q140" s="16"/>
      <c r="R140" s="112">
        <f>S140</f>
        <v>0</v>
      </c>
      <c r="S140" s="113"/>
      <c r="T140" s="113"/>
      <c r="U140" s="114"/>
      <c r="V140" s="48">
        <v>1</v>
      </c>
      <c r="W140" s="18">
        <v>1</v>
      </c>
    </row>
    <row r="141" spans="1:23" s="39" customFormat="1" ht="10.5" customHeight="1">
      <c r="A141" s="299"/>
      <c r="B141" s="301"/>
      <c r="C141" s="304"/>
      <c r="D141" s="307"/>
      <c r="E141" s="310"/>
      <c r="F141" s="298"/>
      <c r="G141" s="284"/>
      <c r="H141" s="298"/>
      <c r="I141" s="164"/>
      <c r="J141" s="7"/>
      <c r="K141" s="93"/>
      <c r="L141" s="93"/>
      <c r="M141" s="94"/>
      <c r="N141" s="7"/>
      <c r="O141" s="93"/>
      <c r="P141" s="93"/>
      <c r="Q141" s="95"/>
      <c r="R141" s="130">
        <f>S141</f>
        <v>0</v>
      </c>
      <c r="S141" s="146"/>
      <c r="T141" s="146"/>
      <c r="U141" s="147"/>
      <c r="V141" s="105"/>
      <c r="W141" s="96"/>
    </row>
    <row r="142" spans="1:23" s="39" customFormat="1" ht="13.5" customHeight="1" thickBot="1">
      <c r="A142" s="291"/>
      <c r="B142" s="302"/>
      <c r="C142" s="305"/>
      <c r="D142" s="308"/>
      <c r="E142" s="311"/>
      <c r="F142" s="288"/>
      <c r="G142" s="285"/>
      <c r="H142" s="288"/>
      <c r="I142" s="138" t="s">
        <v>13</v>
      </c>
      <c r="J142" s="118">
        <f>J140+J141</f>
        <v>0.2</v>
      </c>
      <c r="K142" s="119">
        <f>K140+K141</f>
        <v>0.2</v>
      </c>
      <c r="L142" s="119"/>
      <c r="M142" s="120"/>
      <c r="N142" s="118">
        <f>N140</f>
        <v>0.4</v>
      </c>
      <c r="O142" s="119">
        <f>O140+O141</f>
        <v>0.4</v>
      </c>
      <c r="P142" s="119"/>
      <c r="Q142" s="124"/>
      <c r="R142" s="118">
        <f>U142+S142</f>
        <v>0</v>
      </c>
      <c r="S142" s="119">
        <f>S141+S140</f>
        <v>0</v>
      </c>
      <c r="T142" s="119"/>
      <c r="U142" s="120"/>
      <c r="V142" s="137">
        <f>V140+V141</f>
        <v>1</v>
      </c>
      <c r="W142" s="125">
        <f>W140+W141</f>
        <v>1</v>
      </c>
    </row>
    <row r="143" spans="1:23" ht="15.75" customHeight="1" thickBot="1">
      <c r="A143" s="66" t="s">
        <v>11</v>
      </c>
      <c r="B143" s="63" t="s">
        <v>17</v>
      </c>
      <c r="C143" s="320" t="s">
        <v>23</v>
      </c>
      <c r="D143" s="320"/>
      <c r="E143" s="320"/>
      <c r="F143" s="320"/>
      <c r="G143" s="320"/>
      <c r="H143" s="320"/>
      <c r="I143" s="321"/>
      <c r="J143" s="23">
        <f>K143+M143</f>
        <v>6975.37</v>
      </c>
      <c r="K143" s="24">
        <f>K103+K106+K109+K112+K115+K118+K121+K124+K127+K130+K133+K136+K139+K142</f>
        <v>6975.37</v>
      </c>
      <c r="L143" s="24">
        <f>L103+L106+L109+L112+L115+L118+L121+L124+L127+L130+L133+L136+L139+L142</f>
        <v>0</v>
      </c>
      <c r="M143" s="24">
        <f>M103+M106+M109+M112+M115+M118+M121+M124+M127+M130+M133+M136+M139+M142</f>
        <v>0</v>
      </c>
      <c r="N143" s="23">
        <f>O143+Q143</f>
        <v>9602.9</v>
      </c>
      <c r="O143" s="24">
        <f>O103+O106+O109+O112+O115+O118+O121+O124+O127+O130+O133+O136+O139+O142</f>
        <v>9602.9</v>
      </c>
      <c r="P143" s="24">
        <f>P103+P106+P109+P112+P115+P118+P121+P124+P127+P130+P133+P136+P139+P142</f>
        <v>0</v>
      </c>
      <c r="Q143" s="24">
        <f>Q103+Q106+Q109+Q112+Q115+Q118+Q121+Q124+Q127+Q130+Q133+Q136+Q139+Q142</f>
        <v>0</v>
      </c>
      <c r="R143" s="23">
        <f>S143+U143</f>
        <v>0</v>
      </c>
      <c r="S143" s="24">
        <f>S103+S106+S109+S112+S115+S118+S121+S124+S127+S130+S133+S136+S139+S142</f>
        <v>0</v>
      </c>
      <c r="T143" s="24">
        <f>T103+T106+T109+T112+T115+T118+T121+T124+T127+T130+T133+T136+T139+T142</f>
        <v>0</v>
      </c>
      <c r="U143" s="24">
        <f>U103+U106+U109+U112+U115+U118+U121+U124+U127+U130+U133+U136+U139+U142</f>
        <v>0</v>
      </c>
      <c r="V143" s="24">
        <f>V103+V106+V109+V112+V115+V118+V121+V124+V127+V130+V133+V136+V139+V142</f>
        <v>9635</v>
      </c>
      <c r="W143" s="24">
        <f>W103+W106+W109+W112+W115+W118+W121+W124+W127+W130+W133+W136+W139+W142</f>
        <v>9635</v>
      </c>
    </row>
    <row r="144" spans="1:23" ht="15" customHeight="1" thickBot="1">
      <c r="A144" s="67" t="s">
        <v>11</v>
      </c>
      <c r="B144" s="65" t="s">
        <v>18</v>
      </c>
      <c r="C144" s="322" t="s">
        <v>25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3"/>
    </row>
    <row r="145" spans="1:23" s="39" customFormat="1" ht="13.5" customHeight="1">
      <c r="A145" s="289" t="s">
        <v>11</v>
      </c>
      <c r="B145" s="377" t="s">
        <v>18</v>
      </c>
      <c r="C145" s="343" t="s">
        <v>11</v>
      </c>
      <c r="D145" s="329" t="s">
        <v>152</v>
      </c>
      <c r="E145" s="309"/>
      <c r="F145" s="286" t="s">
        <v>16</v>
      </c>
      <c r="G145" s="283" t="s">
        <v>72</v>
      </c>
      <c r="H145" s="286" t="s">
        <v>78</v>
      </c>
      <c r="I145" s="69" t="s">
        <v>109</v>
      </c>
      <c r="J145" s="1">
        <f>K145+M145</f>
        <v>141</v>
      </c>
      <c r="K145" s="2">
        <v>141</v>
      </c>
      <c r="L145" s="2"/>
      <c r="M145" s="3"/>
      <c r="N145" s="1">
        <f>O145+Q145</f>
        <v>184.9</v>
      </c>
      <c r="O145" s="2">
        <v>184.9</v>
      </c>
      <c r="P145" s="2"/>
      <c r="Q145" s="3"/>
      <c r="R145" s="112">
        <f>S145</f>
        <v>0</v>
      </c>
      <c r="S145" s="113"/>
      <c r="T145" s="113"/>
      <c r="U145" s="114"/>
      <c r="V145" s="48">
        <v>190</v>
      </c>
      <c r="W145" s="18">
        <v>190</v>
      </c>
    </row>
    <row r="146" spans="1:23" s="39" customFormat="1" ht="13.5" customHeight="1" thickBot="1">
      <c r="A146" s="291"/>
      <c r="B146" s="378"/>
      <c r="C146" s="344"/>
      <c r="D146" s="345"/>
      <c r="E146" s="311"/>
      <c r="F146" s="288"/>
      <c r="G146" s="285"/>
      <c r="H146" s="288"/>
      <c r="I146" s="138" t="s">
        <v>13</v>
      </c>
      <c r="J146" s="118">
        <f>M146+K146</f>
        <v>141</v>
      </c>
      <c r="K146" s="119">
        <f>SUM(K145:K145)</f>
        <v>141</v>
      </c>
      <c r="L146" s="119"/>
      <c r="M146" s="120"/>
      <c r="N146" s="118">
        <f>N145</f>
        <v>184.9</v>
      </c>
      <c r="O146" s="119">
        <f>O145</f>
        <v>184.9</v>
      </c>
      <c r="P146" s="119"/>
      <c r="Q146" s="120"/>
      <c r="R146" s="118">
        <f>R145</f>
        <v>0</v>
      </c>
      <c r="S146" s="119">
        <f>S145</f>
        <v>0</v>
      </c>
      <c r="T146" s="119"/>
      <c r="U146" s="120"/>
      <c r="V146" s="137">
        <f>V145</f>
        <v>190</v>
      </c>
      <c r="W146" s="126">
        <f>W145</f>
        <v>190</v>
      </c>
    </row>
    <row r="147" spans="1:23" ht="13.5" customHeight="1" thickBot="1">
      <c r="A147" s="66" t="s">
        <v>11</v>
      </c>
      <c r="B147" s="68" t="s">
        <v>18</v>
      </c>
      <c r="C147" s="429" t="s">
        <v>23</v>
      </c>
      <c r="D147" s="320"/>
      <c r="E147" s="320"/>
      <c r="F147" s="320"/>
      <c r="G147" s="320"/>
      <c r="H147" s="320"/>
      <c r="I147" s="321"/>
      <c r="J147" s="23">
        <f>K147+M147</f>
        <v>141</v>
      </c>
      <c r="K147" s="24">
        <f>K146</f>
        <v>141</v>
      </c>
      <c r="L147" s="24">
        <f>L146</f>
        <v>0</v>
      </c>
      <c r="M147" s="25">
        <f>M146</f>
        <v>0</v>
      </c>
      <c r="N147" s="23">
        <f>O147+Q147</f>
        <v>184.9</v>
      </c>
      <c r="O147" s="24">
        <f>O146</f>
        <v>184.9</v>
      </c>
      <c r="P147" s="24">
        <f>P146</f>
        <v>0</v>
      </c>
      <c r="Q147" s="25">
        <f>Q146</f>
        <v>0</v>
      </c>
      <c r="R147" s="23">
        <f>S147+U147</f>
        <v>0</v>
      </c>
      <c r="S147" s="24">
        <f>S146</f>
        <v>0</v>
      </c>
      <c r="T147" s="24">
        <f>T146</f>
        <v>0</v>
      </c>
      <c r="U147" s="25">
        <f>U146</f>
        <v>0</v>
      </c>
      <c r="V147" s="106">
        <f>V146</f>
        <v>190</v>
      </c>
      <c r="W147" s="87">
        <f>W146</f>
        <v>190</v>
      </c>
    </row>
    <row r="148" spans="1:23" ht="15" customHeight="1">
      <c r="A148" s="62" t="s">
        <v>11</v>
      </c>
      <c r="B148" s="491" t="s">
        <v>26</v>
      </c>
      <c r="C148" s="492"/>
      <c r="D148" s="492"/>
      <c r="E148" s="492"/>
      <c r="F148" s="492"/>
      <c r="G148" s="492"/>
      <c r="H148" s="492"/>
      <c r="I148" s="493"/>
      <c r="J148" s="76">
        <f>K148+M148</f>
        <v>8662.87</v>
      </c>
      <c r="K148" s="27">
        <f>K147+K143+K99+K88+K57+K31</f>
        <v>8530.77</v>
      </c>
      <c r="L148" s="27">
        <f>L147+L143+L99+L88+L57+L31</f>
        <v>499.4</v>
      </c>
      <c r="M148" s="27">
        <f>M147+M143+M99+M88+M57+M31</f>
        <v>132.10000000000002</v>
      </c>
      <c r="N148" s="76">
        <f>O148+Q148</f>
        <v>12161.899999999998</v>
      </c>
      <c r="O148" s="27">
        <f>O147+O143+O99+O88+O57+O31</f>
        <v>11723.099999999999</v>
      </c>
      <c r="P148" s="27">
        <f>P147+P143+P99+P88+P57+P31</f>
        <v>558</v>
      </c>
      <c r="Q148" s="27">
        <f>Q147+Q143+Q99+Q88+Q57+Q31</f>
        <v>438.79999999999995</v>
      </c>
      <c r="R148" s="76">
        <f>S148+U148</f>
        <v>0</v>
      </c>
      <c r="S148" s="27">
        <f>S147+S143+S99+S88+S57+S31</f>
        <v>0</v>
      </c>
      <c r="T148" s="27">
        <f>T147+T143+T99+T88+T57+T31</f>
        <v>0</v>
      </c>
      <c r="U148" s="27">
        <f>U147+U143+U99+U88+U57+U31</f>
        <v>0</v>
      </c>
      <c r="V148" s="107">
        <f>V147+V143+V99+V88+V57+V31</f>
        <v>12059.499999999998</v>
      </c>
      <c r="W148" s="109">
        <f>W147+W143+W99+W88+W57+W31</f>
        <v>11695.6</v>
      </c>
    </row>
    <row r="149" spans="1:23" ht="14.25" customHeight="1" thickBot="1">
      <c r="A149" s="97" t="s">
        <v>22</v>
      </c>
      <c r="B149" s="494" t="s">
        <v>27</v>
      </c>
      <c r="C149" s="495"/>
      <c r="D149" s="495"/>
      <c r="E149" s="495"/>
      <c r="F149" s="495"/>
      <c r="G149" s="495"/>
      <c r="H149" s="495"/>
      <c r="I149" s="496"/>
      <c r="J149" s="98">
        <f>K149+M149</f>
        <v>8662.87</v>
      </c>
      <c r="K149" s="99">
        <f>K148</f>
        <v>8530.77</v>
      </c>
      <c r="L149" s="99">
        <f>L148</f>
        <v>499.4</v>
      </c>
      <c r="M149" s="100">
        <f>M148</f>
        <v>132.10000000000002</v>
      </c>
      <c r="N149" s="98">
        <f>O149+Q149</f>
        <v>12161.899999999998</v>
      </c>
      <c r="O149" s="99">
        <f>O148</f>
        <v>11723.099999999999</v>
      </c>
      <c r="P149" s="99">
        <f>P148</f>
        <v>558</v>
      </c>
      <c r="Q149" s="100">
        <f>Q148</f>
        <v>438.79999999999995</v>
      </c>
      <c r="R149" s="98">
        <f>S149+U149</f>
        <v>0</v>
      </c>
      <c r="S149" s="99">
        <f>S148</f>
        <v>0</v>
      </c>
      <c r="T149" s="99">
        <f>T148</f>
        <v>0</v>
      </c>
      <c r="U149" s="100">
        <f>U148</f>
        <v>0</v>
      </c>
      <c r="V149" s="108">
        <f>V148</f>
        <v>12059.499999999998</v>
      </c>
      <c r="W149" s="101">
        <f>W148</f>
        <v>11695.6</v>
      </c>
    </row>
    <row r="150" spans="1:23" s="73" customFormat="1" ht="10.5" customHeight="1">
      <c r="A150" s="70"/>
      <c r="B150" s="71"/>
      <c r="C150" s="71"/>
      <c r="D150" s="71"/>
      <c r="E150" s="71"/>
      <c r="F150" s="71"/>
      <c r="G150" s="71"/>
      <c r="H150" s="71"/>
      <c r="I150" s="70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</row>
    <row r="151" spans="1:21" s="39" customFormat="1" ht="18" customHeight="1" thickBot="1">
      <c r="A151" s="490" t="s">
        <v>47</v>
      </c>
      <c r="B151" s="490"/>
      <c r="C151" s="490"/>
      <c r="D151" s="490"/>
      <c r="E151" s="490"/>
      <c r="F151" s="490"/>
      <c r="G151" s="490"/>
      <c r="H151" s="490"/>
      <c r="I151" s="490"/>
      <c r="J151" s="490"/>
      <c r="K151" s="490"/>
      <c r="L151" s="490"/>
      <c r="M151" s="490"/>
      <c r="N151" s="490"/>
      <c r="O151" s="490"/>
      <c r="P151" s="490"/>
      <c r="Q151" s="490"/>
      <c r="R151" s="490"/>
      <c r="S151" s="490"/>
      <c r="T151" s="316" t="s">
        <v>95</v>
      </c>
      <c r="U151" s="316"/>
    </row>
    <row r="152" spans="1:23" s="39" customFormat="1" ht="17.25" customHeight="1" thickBot="1">
      <c r="A152" s="312" t="s">
        <v>28</v>
      </c>
      <c r="B152" s="313"/>
      <c r="C152" s="313"/>
      <c r="D152" s="313"/>
      <c r="E152" s="313"/>
      <c r="F152" s="314"/>
      <c r="G152" s="386" t="s">
        <v>125</v>
      </c>
      <c r="H152" s="387"/>
      <c r="I152" s="387"/>
      <c r="J152" s="388"/>
      <c r="K152" s="386" t="s">
        <v>137</v>
      </c>
      <c r="L152" s="387"/>
      <c r="M152" s="388"/>
      <c r="N152" s="386" t="s">
        <v>138</v>
      </c>
      <c r="O152" s="387"/>
      <c r="P152" s="388"/>
      <c r="Q152" s="386" t="s">
        <v>126</v>
      </c>
      <c r="R152" s="387"/>
      <c r="S152" s="387"/>
      <c r="T152" s="506" t="s">
        <v>139</v>
      </c>
      <c r="U152" s="507"/>
      <c r="V152" s="508"/>
      <c r="W152" s="40"/>
    </row>
    <row r="153" spans="1:23" s="39" customFormat="1" ht="13.5" customHeight="1" thickBot="1">
      <c r="A153" s="406" t="s">
        <v>29</v>
      </c>
      <c r="B153" s="407"/>
      <c r="C153" s="407"/>
      <c r="D153" s="407"/>
      <c r="E153" s="407"/>
      <c r="F153" s="408"/>
      <c r="G153" s="389">
        <f>G154+G155+G156+G157+G158</f>
        <v>3519.4000000000005</v>
      </c>
      <c r="H153" s="390"/>
      <c r="I153" s="390"/>
      <c r="J153" s="391"/>
      <c r="K153" s="389">
        <f>K154+K155+K156+K157+K158</f>
        <v>4362.6</v>
      </c>
      <c r="L153" s="390"/>
      <c r="M153" s="391"/>
      <c r="N153" s="389">
        <f>N154+N155+N156+N157+N158</f>
        <v>0</v>
      </c>
      <c r="O153" s="390"/>
      <c r="P153" s="391"/>
      <c r="Q153" s="389">
        <f>Q154+Q155+Q156+Q157+Q158</f>
        <v>4533.1</v>
      </c>
      <c r="R153" s="390"/>
      <c r="S153" s="391"/>
      <c r="T153" s="389">
        <f>T154+T155+T156+T157+T158</f>
        <v>4398.1</v>
      </c>
      <c r="U153" s="390"/>
      <c r="V153" s="391"/>
      <c r="W153" s="41"/>
    </row>
    <row r="154" spans="1:23" s="39" customFormat="1" ht="17.25" customHeight="1">
      <c r="A154" s="397" t="s">
        <v>32</v>
      </c>
      <c r="B154" s="398"/>
      <c r="C154" s="398"/>
      <c r="D154" s="398"/>
      <c r="E154" s="398"/>
      <c r="F154" s="399"/>
      <c r="G154" s="409">
        <f>SUMIF(I16:I149,"SB",J16:J149)</f>
        <v>2518.5000000000005</v>
      </c>
      <c r="H154" s="410"/>
      <c r="I154" s="410"/>
      <c r="J154" s="411"/>
      <c r="K154" s="400">
        <f>SUMIF(I16:I149,"SB",N16:N149)</f>
        <v>3028.8</v>
      </c>
      <c r="L154" s="401"/>
      <c r="M154" s="402"/>
      <c r="N154" s="403">
        <f>SUMIF(I16:I149,"SB",R16:R149)</f>
        <v>0</v>
      </c>
      <c r="O154" s="404"/>
      <c r="P154" s="405"/>
      <c r="Q154" s="400">
        <f>SUMIF(I16:I149,"SB",V16:V149)</f>
        <v>3147</v>
      </c>
      <c r="R154" s="401"/>
      <c r="S154" s="401"/>
      <c r="T154" s="500">
        <f>SUMIF(I16:I149,"SB",W16:W149)</f>
        <v>3012</v>
      </c>
      <c r="U154" s="501"/>
      <c r="V154" s="502"/>
      <c r="W154" s="41"/>
    </row>
    <row r="155" spans="1:23" s="39" customFormat="1" ht="17.25" customHeight="1">
      <c r="A155" s="415" t="s">
        <v>85</v>
      </c>
      <c r="B155" s="416"/>
      <c r="C155" s="416"/>
      <c r="D155" s="416"/>
      <c r="E155" s="416"/>
      <c r="F155" s="417"/>
      <c r="G155" s="280">
        <f>SUMIF(I16:I149,"SB(SP)",J16:J149)</f>
        <v>130.9</v>
      </c>
      <c r="H155" s="281"/>
      <c r="I155" s="281"/>
      <c r="J155" s="282"/>
      <c r="K155" s="280">
        <f>SUMIF(I16:I149,"SB(SP)",N16:N149)</f>
        <v>123.4</v>
      </c>
      <c r="L155" s="281"/>
      <c r="M155" s="282"/>
      <c r="N155" s="412">
        <f>SUMIF(I16:I149,"SB(SP)",R16:R149)</f>
        <v>0</v>
      </c>
      <c r="O155" s="413"/>
      <c r="P155" s="414"/>
      <c r="Q155" s="280">
        <f>SUMIF(I16:I103,"SB(SP)",V16:V103)</f>
        <v>125</v>
      </c>
      <c r="R155" s="281"/>
      <c r="S155" s="281"/>
      <c r="T155" s="295">
        <f>SUMIF(I16:I149,"SB(SP)",W16:W149)</f>
        <v>125</v>
      </c>
      <c r="U155" s="296"/>
      <c r="V155" s="297"/>
      <c r="W155" s="41"/>
    </row>
    <row r="156" spans="1:23" s="39" customFormat="1" ht="16.5" customHeight="1">
      <c r="A156" s="418" t="s">
        <v>84</v>
      </c>
      <c r="B156" s="419"/>
      <c r="C156" s="419"/>
      <c r="D156" s="419"/>
      <c r="E156" s="419"/>
      <c r="F156" s="419"/>
      <c r="G156" s="280">
        <f>SUMIF(I16:I149,"SB(SPN)",J16:J149)</f>
        <v>0</v>
      </c>
      <c r="H156" s="281"/>
      <c r="I156" s="281"/>
      <c r="J156" s="282"/>
      <c r="K156" s="280">
        <f>SUMIF(I16:I149,"SB(SPN)",N16:N149)</f>
        <v>0.1</v>
      </c>
      <c r="L156" s="281"/>
      <c r="M156" s="282"/>
      <c r="N156" s="412">
        <f>SUMIF(I16:I149,"SB(SPN)",R16:R149)</f>
        <v>0</v>
      </c>
      <c r="O156" s="413"/>
      <c r="P156" s="414"/>
      <c r="Q156" s="280">
        <f>SUMIF(I16:I149,"SB(SPN)",V16:V149)</f>
        <v>0.1</v>
      </c>
      <c r="R156" s="281"/>
      <c r="S156" s="282"/>
      <c r="T156" s="280">
        <f>SUMIF(I16:I149,"SB(SPN)",W16:W149)</f>
        <v>0.1</v>
      </c>
      <c r="U156" s="281"/>
      <c r="V156" s="282"/>
      <c r="W156" s="41"/>
    </row>
    <row r="157" spans="1:23" s="39" customFormat="1" ht="24.75" customHeight="1">
      <c r="A157" s="415" t="s">
        <v>108</v>
      </c>
      <c r="B157" s="416"/>
      <c r="C157" s="416"/>
      <c r="D157" s="416"/>
      <c r="E157" s="416"/>
      <c r="F157" s="417"/>
      <c r="G157" s="280">
        <f>SUMIF(I16:I149,"SB(VD)",J16:J149)</f>
        <v>870.0000000000001</v>
      </c>
      <c r="H157" s="281"/>
      <c r="I157" s="281"/>
      <c r="J157" s="282"/>
      <c r="K157" s="280">
        <f>SUMIF(I16:I149,"SB(VD)",N16:N149)</f>
        <v>1210.3000000000002</v>
      </c>
      <c r="L157" s="281"/>
      <c r="M157" s="282"/>
      <c r="N157" s="412">
        <f>SUMIF(I16:I149,"SB(VD)",R16:R149)</f>
        <v>0</v>
      </c>
      <c r="O157" s="413"/>
      <c r="P157" s="414"/>
      <c r="Q157" s="280">
        <f>SUMIF(I16:I149,"SB(VD)",V16:V149)</f>
        <v>1261</v>
      </c>
      <c r="R157" s="281"/>
      <c r="S157" s="281"/>
      <c r="T157" s="295">
        <f>SUMIF(I16:I149,"SB(VD)",W16:W149)</f>
        <v>1261</v>
      </c>
      <c r="U157" s="296"/>
      <c r="V157" s="297"/>
      <c r="W157" s="42"/>
    </row>
    <row r="158" spans="1:23" s="39" customFormat="1" ht="17.25" customHeight="1" thickBot="1">
      <c r="A158" s="415" t="s">
        <v>107</v>
      </c>
      <c r="B158" s="416"/>
      <c r="C158" s="416"/>
      <c r="D158" s="416"/>
      <c r="E158" s="416"/>
      <c r="F158" s="417"/>
      <c r="G158" s="280">
        <f>SUMIF(I16:I149,"SB(VIP)",J16:J149)</f>
        <v>0</v>
      </c>
      <c r="H158" s="281"/>
      <c r="I158" s="281"/>
      <c r="J158" s="282"/>
      <c r="K158" s="280"/>
      <c r="L158" s="281"/>
      <c r="M158" s="282"/>
      <c r="N158" s="412"/>
      <c r="O158" s="413"/>
      <c r="P158" s="414"/>
      <c r="Q158" s="280"/>
      <c r="R158" s="281"/>
      <c r="S158" s="281"/>
      <c r="T158" s="295"/>
      <c r="U158" s="296"/>
      <c r="V158" s="297"/>
      <c r="W158" s="41"/>
    </row>
    <row r="159" spans="1:23" s="39" customFormat="1" ht="14.25" customHeight="1" thickBot="1">
      <c r="A159" s="406" t="s">
        <v>30</v>
      </c>
      <c r="B159" s="422"/>
      <c r="C159" s="422"/>
      <c r="D159" s="422"/>
      <c r="E159" s="422"/>
      <c r="F159" s="423"/>
      <c r="G159" s="389">
        <f>G160+G161+G162+G164+G165+G166</f>
        <v>5143.47</v>
      </c>
      <c r="H159" s="390"/>
      <c r="I159" s="390"/>
      <c r="J159" s="391"/>
      <c r="K159" s="389">
        <f>K160+K161+K162+K163+K164+K165+K166</f>
        <v>7799.3</v>
      </c>
      <c r="L159" s="390"/>
      <c r="M159" s="391"/>
      <c r="N159" s="389">
        <f>N160+N161+N162+N163+N164+N165+N166</f>
        <v>0</v>
      </c>
      <c r="O159" s="390"/>
      <c r="P159" s="391"/>
      <c r="Q159" s="389">
        <f>Q160+Q161+Q162+Q163+Q164+Q165+Q166</f>
        <v>7526.400000000001</v>
      </c>
      <c r="R159" s="390"/>
      <c r="S159" s="391"/>
      <c r="T159" s="389">
        <f>T160+T161+T162+T163+T164+T165+T166</f>
        <v>7297.5</v>
      </c>
      <c r="U159" s="390"/>
      <c r="V159" s="391"/>
      <c r="W159" s="41"/>
    </row>
    <row r="160" spans="1:23" s="39" customFormat="1" ht="27" customHeight="1" hidden="1">
      <c r="A160" s="415" t="s">
        <v>33</v>
      </c>
      <c r="B160" s="416"/>
      <c r="C160" s="416"/>
      <c r="D160" s="416"/>
      <c r="E160" s="416"/>
      <c r="F160" s="417"/>
      <c r="G160" s="277"/>
      <c r="H160" s="278"/>
      <c r="I160" s="278"/>
      <c r="J160" s="279"/>
      <c r="K160" s="280"/>
      <c r="L160" s="281"/>
      <c r="M160" s="282"/>
      <c r="N160" s="280"/>
      <c r="O160" s="281"/>
      <c r="P160" s="282"/>
      <c r="Q160" s="280"/>
      <c r="R160" s="281"/>
      <c r="S160" s="281"/>
      <c r="T160" s="295"/>
      <c r="U160" s="296"/>
      <c r="V160" s="297"/>
      <c r="W160" s="41"/>
    </row>
    <row r="161" spans="1:23" s="39" customFormat="1" ht="15.75" customHeight="1" hidden="1">
      <c r="A161" s="275" t="s">
        <v>34</v>
      </c>
      <c r="B161" s="276"/>
      <c r="C161" s="276"/>
      <c r="D161" s="276"/>
      <c r="E161" s="276"/>
      <c r="F161" s="276"/>
      <c r="G161" s="277"/>
      <c r="H161" s="278"/>
      <c r="I161" s="278"/>
      <c r="J161" s="279"/>
      <c r="K161" s="280"/>
      <c r="L161" s="281"/>
      <c r="M161" s="282"/>
      <c r="N161" s="280"/>
      <c r="O161" s="281"/>
      <c r="P161" s="282"/>
      <c r="Q161" s="280"/>
      <c r="R161" s="281"/>
      <c r="S161" s="281"/>
      <c r="T161" s="295"/>
      <c r="U161" s="296"/>
      <c r="V161" s="297"/>
      <c r="W161" s="41"/>
    </row>
    <row r="162" spans="1:23" s="39" customFormat="1" ht="12.75">
      <c r="A162" s="420" t="s">
        <v>35</v>
      </c>
      <c r="B162" s="421"/>
      <c r="C162" s="421"/>
      <c r="D162" s="421"/>
      <c r="E162" s="421"/>
      <c r="F162" s="421"/>
      <c r="G162" s="400">
        <f>SUMIF(I16:I149,"ES",J16:J149)</f>
        <v>167.4</v>
      </c>
      <c r="H162" s="401"/>
      <c r="I162" s="401"/>
      <c r="J162" s="402"/>
      <c r="K162" s="400">
        <f>SUMIF(I16:I149,"ES",N16:N103)</f>
        <v>457.4</v>
      </c>
      <c r="L162" s="401"/>
      <c r="M162" s="402"/>
      <c r="N162" s="403">
        <f>SUMIF(I16:I149,"ES",R16:R149)</f>
        <v>0</v>
      </c>
      <c r="O162" s="404"/>
      <c r="P162" s="405"/>
      <c r="Q162" s="400">
        <f>SUMIF(I16:I149,"ES",V16:V149)</f>
        <v>259.1</v>
      </c>
      <c r="R162" s="401"/>
      <c r="S162" s="401"/>
      <c r="T162" s="500">
        <f>SUMIF(I16:I149,"ES",W16:W149)</f>
        <v>33</v>
      </c>
      <c r="U162" s="501"/>
      <c r="V162" s="502"/>
      <c r="W162" s="41"/>
    </row>
    <row r="163" spans="1:23" s="39" customFormat="1" ht="12.75" hidden="1">
      <c r="A163" s="449" t="s">
        <v>36</v>
      </c>
      <c r="B163" s="450"/>
      <c r="C163" s="450"/>
      <c r="D163" s="450"/>
      <c r="E163" s="450"/>
      <c r="F163" s="450"/>
      <c r="G163" s="426"/>
      <c r="H163" s="427"/>
      <c r="I163" s="427"/>
      <c r="J163" s="428"/>
      <c r="K163" s="280"/>
      <c r="L163" s="281"/>
      <c r="M163" s="282"/>
      <c r="N163" s="412"/>
      <c r="O163" s="413"/>
      <c r="P163" s="414"/>
      <c r="Q163" s="280"/>
      <c r="R163" s="281"/>
      <c r="S163" s="281"/>
      <c r="T163" s="295"/>
      <c r="U163" s="296"/>
      <c r="V163" s="297"/>
      <c r="W163" s="41"/>
    </row>
    <row r="164" spans="1:23" s="39" customFormat="1" ht="12.75">
      <c r="A164" s="397" t="s">
        <v>37</v>
      </c>
      <c r="B164" s="398"/>
      <c r="C164" s="398"/>
      <c r="D164" s="398"/>
      <c r="E164" s="398"/>
      <c r="F164" s="399"/>
      <c r="G164" s="280">
        <f>SUMIF(I16:I149,"LRVB",J16:J149)</f>
        <v>4976.070000000001</v>
      </c>
      <c r="H164" s="281"/>
      <c r="I164" s="281"/>
      <c r="J164" s="282"/>
      <c r="K164" s="280">
        <f>SUMIF(I16:I149,"LRVB",N16:N149)</f>
        <v>7131.200000000001</v>
      </c>
      <c r="L164" s="281"/>
      <c r="M164" s="282"/>
      <c r="N164" s="412">
        <f>SUMIF(I16:I149,"LRVB",R16:R149)</f>
        <v>0</v>
      </c>
      <c r="O164" s="413"/>
      <c r="P164" s="414"/>
      <c r="Q164" s="280">
        <f>SUMIF(I16:I149,"LRVB",V16:V149)</f>
        <v>7098</v>
      </c>
      <c r="R164" s="281"/>
      <c r="S164" s="281"/>
      <c r="T164" s="295">
        <f>SUMIF(I16:I149,"LRVB",W16:W149)</f>
        <v>7098</v>
      </c>
      <c r="U164" s="296"/>
      <c r="V164" s="297"/>
      <c r="W164" s="41"/>
    </row>
    <row r="165" spans="1:23" s="39" customFormat="1" ht="12.75">
      <c r="A165" s="397" t="s">
        <v>110</v>
      </c>
      <c r="B165" s="398"/>
      <c r="C165" s="398"/>
      <c r="D165" s="398"/>
      <c r="E165" s="398"/>
      <c r="F165" s="399"/>
      <c r="G165" s="280">
        <f>SUMIF(I16:I149,"SB(P)",J16:J149)</f>
        <v>0</v>
      </c>
      <c r="H165" s="281"/>
      <c r="I165" s="281"/>
      <c r="J165" s="282"/>
      <c r="K165" s="280">
        <f>SUMIF(I16:I149,"SB(P)",N16:N149)</f>
        <v>64.7</v>
      </c>
      <c r="L165" s="281"/>
      <c r="M165" s="282"/>
      <c r="N165" s="412">
        <f>SUMIF(I16:I149,"SB(P)",R16:R149)</f>
        <v>0</v>
      </c>
      <c r="O165" s="413"/>
      <c r="P165" s="414"/>
      <c r="Q165" s="280">
        <f>SUMIF(I16:I149,"SB(P)",V16:V149)</f>
        <v>8.8</v>
      </c>
      <c r="R165" s="281"/>
      <c r="S165" s="281"/>
      <c r="T165" s="295">
        <f>SUMIF(I16:I149,"SB(P)",W16:W149)</f>
        <v>0</v>
      </c>
      <c r="U165" s="296"/>
      <c r="V165" s="297"/>
      <c r="W165" s="41"/>
    </row>
    <row r="166" spans="1:23" s="39" customFormat="1" ht="13.5" thickBot="1">
      <c r="A166" s="430" t="s">
        <v>121</v>
      </c>
      <c r="B166" s="431"/>
      <c r="C166" s="431"/>
      <c r="D166" s="431"/>
      <c r="E166" s="431"/>
      <c r="F166" s="432"/>
      <c r="G166" s="437">
        <f>SUMIF(I16:I149,"Kt",J16:J149)</f>
        <v>0</v>
      </c>
      <c r="H166" s="438"/>
      <c r="I166" s="438"/>
      <c r="J166" s="439"/>
      <c r="K166" s="424">
        <f>SUMIF(I16:I149,"Kt",N16:N149)</f>
        <v>146</v>
      </c>
      <c r="L166" s="425"/>
      <c r="M166" s="433"/>
      <c r="N166" s="434">
        <f>SUMIF(I16:I149,"Kt",R16:R149)</f>
        <v>0</v>
      </c>
      <c r="O166" s="435"/>
      <c r="P166" s="436"/>
      <c r="Q166" s="424">
        <f>SUMIF(I16:I149,"Kt",V16:V149)</f>
        <v>160.5</v>
      </c>
      <c r="R166" s="425"/>
      <c r="S166" s="425"/>
      <c r="T166" s="503">
        <f>SUMIF(I16:I149,"Kt",W16:W149)</f>
        <v>166.5</v>
      </c>
      <c r="U166" s="504"/>
      <c r="V166" s="505"/>
      <c r="W166" s="41"/>
    </row>
    <row r="167" spans="1:23" s="39" customFormat="1" ht="13.5" thickBot="1">
      <c r="A167" s="440" t="s">
        <v>31</v>
      </c>
      <c r="B167" s="441"/>
      <c r="C167" s="441"/>
      <c r="D167" s="441"/>
      <c r="E167" s="441"/>
      <c r="F167" s="442"/>
      <c r="G167" s="443">
        <f>G159+G153</f>
        <v>8662.87</v>
      </c>
      <c r="H167" s="444"/>
      <c r="I167" s="444"/>
      <c r="J167" s="445"/>
      <c r="K167" s="443">
        <f>K159+K153</f>
        <v>12161.900000000001</v>
      </c>
      <c r="L167" s="444"/>
      <c r="M167" s="445"/>
      <c r="N167" s="443">
        <f>N159+N153</f>
        <v>0</v>
      </c>
      <c r="O167" s="444"/>
      <c r="P167" s="445"/>
      <c r="Q167" s="443">
        <f>Q159+Q153</f>
        <v>12059.5</v>
      </c>
      <c r="R167" s="444"/>
      <c r="S167" s="444"/>
      <c r="T167" s="497">
        <f>T159+T153</f>
        <v>11695.6</v>
      </c>
      <c r="U167" s="498"/>
      <c r="V167" s="499"/>
      <c r="W167" s="41"/>
    </row>
    <row r="170" spans="4:11" ht="11.25">
      <c r="D170" s="61"/>
      <c r="I170" s="165"/>
      <c r="K170" s="61"/>
    </row>
    <row r="171" spans="4:11" ht="11.25">
      <c r="D171" s="61"/>
      <c r="J171" s="61"/>
      <c r="K171" s="61"/>
    </row>
    <row r="172" ht="11.25">
      <c r="K172" s="61"/>
    </row>
    <row r="173" spans="10:11" ht="11.25">
      <c r="J173" s="61"/>
      <c r="K173" s="61"/>
    </row>
    <row r="174" ht="11.25">
      <c r="K174" s="61"/>
    </row>
    <row r="175" ht="11.25">
      <c r="K175" s="61"/>
    </row>
    <row r="178" ht="11.25">
      <c r="J178" s="61"/>
    </row>
  </sheetData>
  <sheetProtection/>
  <mergeCells count="459">
    <mergeCell ref="A11:W11"/>
    <mergeCell ref="G96:G98"/>
    <mergeCell ref="H96:H98"/>
    <mergeCell ref="A96:A98"/>
    <mergeCell ref="B96:B98"/>
    <mergeCell ref="C96:C98"/>
    <mergeCell ref="D96:D98"/>
    <mergeCell ref="E96:E98"/>
    <mergeCell ref="F96:F98"/>
    <mergeCell ref="G51:G53"/>
    <mergeCell ref="H51:H53"/>
    <mergeCell ref="A54:A56"/>
    <mergeCell ref="B54:B56"/>
    <mergeCell ref="C54:C56"/>
    <mergeCell ref="D54:D56"/>
    <mergeCell ref="E54:E56"/>
    <mergeCell ref="F54:F56"/>
    <mergeCell ref="G54:G56"/>
    <mergeCell ref="H54:H56"/>
    <mergeCell ref="A51:A53"/>
    <mergeCell ref="B51:B53"/>
    <mergeCell ref="C51:C53"/>
    <mergeCell ref="D51:D53"/>
    <mergeCell ref="E51:E53"/>
    <mergeCell ref="F51:F53"/>
    <mergeCell ref="G45:G47"/>
    <mergeCell ref="H45:H47"/>
    <mergeCell ref="A45:A47"/>
    <mergeCell ref="B45:B47"/>
    <mergeCell ref="C45:C47"/>
    <mergeCell ref="D45:D47"/>
    <mergeCell ref="E45:E47"/>
    <mergeCell ref="F45:F47"/>
    <mergeCell ref="G84:G87"/>
    <mergeCell ref="H84:H87"/>
    <mergeCell ref="A84:A87"/>
    <mergeCell ref="B84:B87"/>
    <mergeCell ref="C84:C87"/>
    <mergeCell ref="D84:D87"/>
    <mergeCell ref="E84:E87"/>
    <mergeCell ref="F84:F87"/>
    <mergeCell ref="H131:H133"/>
    <mergeCell ref="A131:A133"/>
    <mergeCell ref="B131:B133"/>
    <mergeCell ref="C131:C133"/>
    <mergeCell ref="D131:D133"/>
    <mergeCell ref="E131:E133"/>
    <mergeCell ref="F131:F133"/>
    <mergeCell ref="G131:G133"/>
    <mergeCell ref="H81:H83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B81:B83"/>
    <mergeCell ref="C81:C83"/>
    <mergeCell ref="D81:D83"/>
    <mergeCell ref="E81:E83"/>
    <mergeCell ref="F81:F83"/>
    <mergeCell ref="G81:G83"/>
    <mergeCell ref="H28:H30"/>
    <mergeCell ref="F33:F35"/>
    <mergeCell ref="H33:H35"/>
    <mergeCell ref="G78:G80"/>
    <mergeCell ref="F28:F30"/>
    <mergeCell ref="A137:A139"/>
    <mergeCell ref="B137:B139"/>
    <mergeCell ref="C137:C139"/>
    <mergeCell ref="D137:D139"/>
    <mergeCell ref="E137:E139"/>
    <mergeCell ref="F137:F139"/>
    <mergeCell ref="A81:A83"/>
    <mergeCell ref="T166:V166"/>
    <mergeCell ref="T152:V152"/>
    <mergeCell ref="T153:V153"/>
    <mergeCell ref="T154:V154"/>
    <mergeCell ref="F93:F95"/>
    <mergeCell ref="G93:G95"/>
    <mergeCell ref="H93:H95"/>
    <mergeCell ref="G137:G139"/>
    <mergeCell ref="H137:H139"/>
    <mergeCell ref="T167:V167"/>
    <mergeCell ref="T157:V157"/>
    <mergeCell ref="T158:V158"/>
    <mergeCell ref="T159:V159"/>
    <mergeCell ref="T162:V162"/>
    <mergeCell ref="A93:A95"/>
    <mergeCell ref="B93:B95"/>
    <mergeCell ref="C93:C95"/>
    <mergeCell ref="D93:D95"/>
    <mergeCell ref="E93:E95"/>
    <mergeCell ref="T155:V155"/>
    <mergeCell ref="T156:V156"/>
    <mergeCell ref="G107:G109"/>
    <mergeCell ref="G110:G112"/>
    <mergeCell ref="G155:J155"/>
    <mergeCell ref="G116:G118"/>
    <mergeCell ref="G119:G121"/>
    <mergeCell ref="H119:H121"/>
    <mergeCell ref="B148:I148"/>
    <mergeCell ref="B149:I149"/>
    <mergeCell ref="C99:I99"/>
    <mergeCell ref="H107:H109"/>
    <mergeCell ref="C107:C109"/>
    <mergeCell ref="G167:J167"/>
    <mergeCell ref="A151:S151"/>
    <mergeCell ref="G157:J157"/>
    <mergeCell ref="G158:J158"/>
    <mergeCell ref="Q167:S167"/>
    <mergeCell ref="N165:P165"/>
    <mergeCell ref="Q163:S163"/>
    <mergeCell ref="C15:W15"/>
    <mergeCell ref="E19:E21"/>
    <mergeCell ref="F19:F21"/>
    <mergeCell ref="H16:H18"/>
    <mergeCell ref="F16:F18"/>
    <mergeCell ref="G74:G77"/>
    <mergeCell ref="C32:W32"/>
    <mergeCell ref="E33:E35"/>
    <mergeCell ref="C74:C77"/>
    <mergeCell ref="D74:D77"/>
    <mergeCell ref="C71:C73"/>
    <mergeCell ref="E65:E67"/>
    <mergeCell ref="A62:A64"/>
    <mergeCell ref="B62:B64"/>
    <mergeCell ref="A71:A73"/>
    <mergeCell ref="B74:B77"/>
    <mergeCell ref="A74:A77"/>
    <mergeCell ref="E74:E77"/>
    <mergeCell ref="G101:G103"/>
    <mergeCell ref="G104:G106"/>
    <mergeCell ref="H104:H106"/>
    <mergeCell ref="D101:D103"/>
    <mergeCell ref="A78:A80"/>
    <mergeCell ref="B78:B80"/>
    <mergeCell ref="C88:I88"/>
    <mergeCell ref="C101:C103"/>
    <mergeCell ref="H78:H80"/>
    <mergeCell ref="F101:F103"/>
    <mergeCell ref="A116:A118"/>
    <mergeCell ref="B71:B73"/>
    <mergeCell ref="A68:A70"/>
    <mergeCell ref="B68:B70"/>
    <mergeCell ref="E101:E103"/>
    <mergeCell ref="B101:B103"/>
    <mergeCell ref="C90:C92"/>
    <mergeCell ref="D90:D92"/>
    <mergeCell ref="E90:E92"/>
    <mergeCell ref="E78:E80"/>
    <mergeCell ref="A119:A121"/>
    <mergeCell ref="B119:B121"/>
    <mergeCell ref="F119:F121"/>
    <mergeCell ref="C119:C121"/>
    <mergeCell ref="D107:D109"/>
    <mergeCell ref="D119:D121"/>
    <mergeCell ref="E119:E121"/>
    <mergeCell ref="C113:C115"/>
    <mergeCell ref="D113:D115"/>
    <mergeCell ref="E113:E115"/>
    <mergeCell ref="C100:W100"/>
    <mergeCell ref="B116:B118"/>
    <mergeCell ref="C116:C118"/>
    <mergeCell ref="F113:F115"/>
    <mergeCell ref="E107:E109"/>
    <mergeCell ref="D116:D118"/>
    <mergeCell ref="E116:E118"/>
    <mergeCell ref="G113:G115"/>
    <mergeCell ref="H110:H112"/>
    <mergeCell ref="H113:H115"/>
    <mergeCell ref="A12:W12"/>
    <mergeCell ref="A113:A115"/>
    <mergeCell ref="B113:B115"/>
    <mergeCell ref="A107:A109"/>
    <mergeCell ref="B107:B109"/>
    <mergeCell ref="A101:A103"/>
    <mergeCell ref="F104:F106"/>
    <mergeCell ref="A104:A106"/>
    <mergeCell ref="F107:F109"/>
    <mergeCell ref="B104:B106"/>
    <mergeCell ref="G16:G18"/>
    <mergeCell ref="C68:C70"/>
    <mergeCell ref="D68:D70"/>
    <mergeCell ref="G68:G70"/>
    <mergeCell ref="C33:C35"/>
    <mergeCell ref="D33:D35"/>
    <mergeCell ref="E16:E18"/>
    <mergeCell ref="G48:G50"/>
    <mergeCell ref="D65:D67"/>
    <mergeCell ref="G65:G67"/>
    <mergeCell ref="H22:H24"/>
    <mergeCell ref="C31:I31"/>
    <mergeCell ref="G25:G27"/>
    <mergeCell ref="F39:F41"/>
    <mergeCell ref="E8:E10"/>
    <mergeCell ref="H39:H41"/>
    <mergeCell ref="D39:D41"/>
    <mergeCell ref="E39:E41"/>
    <mergeCell ref="G19:G21"/>
    <mergeCell ref="G22:G24"/>
    <mergeCell ref="J8:M8"/>
    <mergeCell ref="N8:Q8"/>
    <mergeCell ref="R8:U8"/>
    <mergeCell ref="S9:T9"/>
    <mergeCell ref="H8:H10"/>
    <mergeCell ref="I8:I10"/>
    <mergeCell ref="A167:F167"/>
    <mergeCell ref="K167:M167"/>
    <mergeCell ref="N167:P167"/>
    <mergeCell ref="A65:A67"/>
    <mergeCell ref="B65:B67"/>
    <mergeCell ref="C65:C67"/>
    <mergeCell ref="H68:H70"/>
    <mergeCell ref="E104:E106"/>
    <mergeCell ref="H116:H118"/>
    <mergeCell ref="A163:F163"/>
    <mergeCell ref="G163:J163"/>
    <mergeCell ref="C147:I147"/>
    <mergeCell ref="A165:F165"/>
    <mergeCell ref="A166:F166"/>
    <mergeCell ref="K166:M166"/>
    <mergeCell ref="N166:P166"/>
    <mergeCell ref="G166:J166"/>
    <mergeCell ref="K165:M165"/>
    <mergeCell ref="A164:F164"/>
    <mergeCell ref="K164:M164"/>
    <mergeCell ref="Q166:S166"/>
    <mergeCell ref="Q165:S165"/>
    <mergeCell ref="Q164:S164"/>
    <mergeCell ref="N159:P159"/>
    <mergeCell ref="K163:M163"/>
    <mergeCell ref="N163:P163"/>
    <mergeCell ref="N164:P164"/>
    <mergeCell ref="Q161:S161"/>
    <mergeCell ref="T163:V163"/>
    <mergeCell ref="T164:V164"/>
    <mergeCell ref="Q162:S162"/>
    <mergeCell ref="G159:J159"/>
    <mergeCell ref="G165:J165"/>
    <mergeCell ref="T165:V165"/>
    <mergeCell ref="Q159:S159"/>
    <mergeCell ref="Q160:S160"/>
    <mergeCell ref="T160:V160"/>
    <mergeCell ref="G164:J164"/>
    <mergeCell ref="A162:F162"/>
    <mergeCell ref="K162:M162"/>
    <mergeCell ref="N162:P162"/>
    <mergeCell ref="G162:J162"/>
    <mergeCell ref="A159:F159"/>
    <mergeCell ref="K159:M159"/>
    <mergeCell ref="A160:F160"/>
    <mergeCell ref="G160:J160"/>
    <mergeCell ref="K160:M160"/>
    <mergeCell ref="N160:P160"/>
    <mergeCell ref="Q155:S155"/>
    <mergeCell ref="Q158:S158"/>
    <mergeCell ref="N157:P157"/>
    <mergeCell ref="A156:F156"/>
    <mergeCell ref="A157:F157"/>
    <mergeCell ref="Q157:S157"/>
    <mergeCell ref="Q156:S156"/>
    <mergeCell ref="G156:J156"/>
    <mergeCell ref="N156:P156"/>
    <mergeCell ref="K157:M157"/>
    <mergeCell ref="K155:M155"/>
    <mergeCell ref="N155:P155"/>
    <mergeCell ref="A155:F155"/>
    <mergeCell ref="A158:F158"/>
    <mergeCell ref="K158:M158"/>
    <mergeCell ref="K156:M156"/>
    <mergeCell ref="N158:P158"/>
    <mergeCell ref="A154:F154"/>
    <mergeCell ref="K154:M154"/>
    <mergeCell ref="N154:P154"/>
    <mergeCell ref="Q154:S154"/>
    <mergeCell ref="A153:F153"/>
    <mergeCell ref="N153:P153"/>
    <mergeCell ref="K153:M153"/>
    <mergeCell ref="Q153:S153"/>
    <mergeCell ref="G154:J154"/>
    <mergeCell ref="K152:M152"/>
    <mergeCell ref="N152:P152"/>
    <mergeCell ref="Q152:S152"/>
    <mergeCell ref="G152:J152"/>
    <mergeCell ref="G153:J153"/>
    <mergeCell ref="A5:W5"/>
    <mergeCell ref="A8:A10"/>
    <mergeCell ref="B8:B10"/>
    <mergeCell ref="C8:C10"/>
    <mergeCell ref="D8:D10"/>
    <mergeCell ref="A6:W6"/>
    <mergeCell ref="U9:U10"/>
    <mergeCell ref="O9:P9"/>
    <mergeCell ref="F62:F64"/>
    <mergeCell ref="E68:E70"/>
    <mergeCell ref="F68:F70"/>
    <mergeCell ref="D62:D64"/>
    <mergeCell ref="C62:C64"/>
    <mergeCell ref="R9:R10"/>
    <mergeCell ref="Q9:Q10"/>
    <mergeCell ref="A145:A146"/>
    <mergeCell ref="B145:B146"/>
    <mergeCell ref="H19:H21"/>
    <mergeCell ref="E48:E50"/>
    <mergeCell ref="F48:F50"/>
    <mergeCell ref="F8:F10"/>
    <mergeCell ref="B14:W14"/>
    <mergeCell ref="C104:C106"/>
    <mergeCell ref="C59:C61"/>
    <mergeCell ref="E62:E64"/>
    <mergeCell ref="W8:W10"/>
    <mergeCell ref="J9:J10"/>
    <mergeCell ref="K9:L9"/>
    <mergeCell ref="M9:M10"/>
    <mergeCell ref="N9:N10"/>
    <mergeCell ref="H48:H50"/>
    <mergeCell ref="A13:W13"/>
    <mergeCell ref="V8:V10"/>
    <mergeCell ref="A16:A18"/>
    <mergeCell ref="G8:G10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E22:E24"/>
    <mergeCell ref="F22:F24"/>
    <mergeCell ref="H25:H27"/>
    <mergeCell ref="E25:E27"/>
    <mergeCell ref="G33:G35"/>
    <mergeCell ref="F25:F27"/>
    <mergeCell ref="D28:D30"/>
    <mergeCell ref="E28:E30"/>
    <mergeCell ref="G28:G30"/>
    <mergeCell ref="B33:B35"/>
    <mergeCell ref="D36:D38"/>
    <mergeCell ref="C36:C38"/>
    <mergeCell ref="E36:E38"/>
    <mergeCell ref="F36:F38"/>
    <mergeCell ref="B25:B27"/>
    <mergeCell ref="C25:C27"/>
    <mergeCell ref="D25:D27"/>
    <mergeCell ref="E59:E61"/>
    <mergeCell ref="E71:E73"/>
    <mergeCell ref="F71:F73"/>
    <mergeCell ref="D71:D73"/>
    <mergeCell ref="G39:G41"/>
    <mergeCell ref="G71:G73"/>
    <mergeCell ref="F65:F67"/>
    <mergeCell ref="D59:D61"/>
    <mergeCell ref="C58:W58"/>
    <mergeCell ref="H62:H64"/>
    <mergeCell ref="A59:A61"/>
    <mergeCell ref="B59:B61"/>
    <mergeCell ref="A25:A27"/>
    <mergeCell ref="A28:A30"/>
    <mergeCell ref="B28:B30"/>
    <mergeCell ref="C28:C30"/>
    <mergeCell ref="A39:A41"/>
    <mergeCell ref="B39:B41"/>
    <mergeCell ref="C39:C41"/>
    <mergeCell ref="A33:A35"/>
    <mergeCell ref="H59:H61"/>
    <mergeCell ref="F59:F61"/>
    <mergeCell ref="G59:G61"/>
    <mergeCell ref="F74:F77"/>
    <mergeCell ref="H71:H73"/>
    <mergeCell ref="A48:A50"/>
    <mergeCell ref="B48:B50"/>
    <mergeCell ref="C48:C50"/>
    <mergeCell ref="D48:D50"/>
    <mergeCell ref="G62:G64"/>
    <mergeCell ref="D78:D80"/>
    <mergeCell ref="F145:F146"/>
    <mergeCell ref="C145:C146"/>
    <mergeCell ref="D145:D146"/>
    <mergeCell ref="G145:G146"/>
    <mergeCell ref="H145:H146"/>
    <mergeCell ref="F78:F80"/>
    <mergeCell ref="D104:D106"/>
    <mergeCell ref="C78:C80"/>
    <mergeCell ref="F116:F118"/>
    <mergeCell ref="A122:A124"/>
    <mergeCell ref="C57:I57"/>
    <mergeCell ref="A110:A112"/>
    <mergeCell ref="B110:B112"/>
    <mergeCell ref="C110:C112"/>
    <mergeCell ref="D110:D112"/>
    <mergeCell ref="E110:E112"/>
    <mergeCell ref="F110:F112"/>
    <mergeCell ref="H65:H67"/>
    <mergeCell ref="C89:W89"/>
    <mergeCell ref="F122:F124"/>
    <mergeCell ref="G122:G124"/>
    <mergeCell ref="H74:H77"/>
    <mergeCell ref="G140:G142"/>
    <mergeCell ref="H140:H142"/>
    <mergeCell ref="T151:U151"/>
    <mergeCell ref="H101:H103"/>
    <mergeCell ref="C143:I143"/>
    <mergeCell ref="C144:W144"/>
    <mergeCell ref="E145:E146"/>
    <mergeCell ref="H122:H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B122:B124"/>
    <mergeCell ref="F90:F92"/>
    <mergeCell ref="A140:A142"/>
    <mergeCell ref="B140:B142"/>
    <mergeCell ref="C140:C142"/>
    <mergeCell ref="D140:D142"/>
    <mergeCell ref="E140:E142"/>
    <mergeCell ref="F140:F142"/>
    <mergeCell ref="C122:C124"/>
    <mergeCell ref="D122:D124"/>
    <mergeCell ref="E122:E124"/>
    <mergeCell ref="T161:V161"/>
    <mergeCell ref="G134:G136"/>
    <mergeCell ref="H134:H136"/>
    <mergeCell ref="A134:A136"/>
    <mergeCell ref="B134:B136"/>
    <mergeCell ref="C134:C136"/>
    <mergeCell ref="D134:D136"/>
    <mergeCell ref="E134:E136"/>
    <mergeCell ref="F134:F136"/>
    <mergeCell ref="A152:F152"/>
    <mergeCell ref="G36:G38"/>
    <mergeCell ref="H36:H38"/>
    <mergeCell ref="A161:F161"/>
    <mergeCell ref="G161:J161"/>
    <mergeCell ref="K161:M161"/>
    <mergeCell ref="N161:P161"/>
    <mergeCell ref="G90:G92"/>
    <mergeCell ref="H90:H92"/>
    <mergeCell ref="A90:A92"/>
    <mergeCell ref="B90:B92"/>
    <mergeCell ref="G42:G44"/>
    <mergeCell ref="H42:H44"/>
    <mergeCell ref="A42:A44"/>
    <mergeCell ref="B42:B44"/>
    <mergeCell ref="C42:C44"/>
    <mergeCell ref="D42:D44"/>
    <mergeCell ref="E42:E44"/>
    <mergeCell ref="F42:F44"/>
  </mergeCells>
  <printOptions/>
  <pageMargins left="0.1968503937007874" right="0" top="0.2362204724409449" bottom="0.1968503937007874" header="0.15748031496062992" footer="0.11811023622047245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Ernestas</cp:lastModifiedBy>
  <cp:lastPrinted>2018-02-14T09:51:19Z</cp:lastPrinted>
  <dcterms:created xsi:type="dcterms:W3CDTF">2010-02-21T09:31:37Z</dcterms:created>
  <dcterms:modified xsi:type="dcterms:W3CDTF">2018-02-14T09:53:09Z</dcterms:modified>
  <cp:category/>
  <cp:version/>
  <cp:contentType/>
  <cp:contentStatus/>
</cp:coreProperties>
</file>