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1"/>
  </bookViews>
  <sheets>
    <sheet name="2018 m. pajamos" sheetId="1" r:id="rId1"/>
    <sheet name="2 pried." sheetId="2" r:id="rId2"/>
    <sheet name="3 priedas" sheetId="3" r:id="rId3"/>
    <sheet name="4 pried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." sheetId="10" r:id="rId10"/>
    <sheet name="BĮP lik." sheetId="11" r:id="rId11"/>
    <sheet name="projektai(finans. š.)" sheetId="12" r:id="rId12"/>
  </sheets>
  <definedNames/>
  <calcPr fullCalcOnLoad="1"/>
</workbook>
</file>

<file path=xl/sharedStrings.xml><?xml version="1.0" encoding="utf-8"?>
<sst xmlns="http://schemas.openxmlformats.org/spreadsheetml/2006/main" count="3329" uniqueCount="711">
  <si>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</si>
  <si>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</si>
  <si>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</si>
  <si>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</si>
  <si>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</si>
  <si>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</si>
  <si>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</si>
  <si>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</si>
  <si>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</si>
  <si>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</si>
  <si>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</si>
  <si>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</si>
  <si>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</si>
  <si>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</si>
  <si>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</si>
  <si>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</si>
  <si>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</si>
  <si>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</si>
  <si>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</si>
  <si>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</si>
  <si>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</si>
  <si>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</si>
  <si>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</si>
  <si>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</si>
  <si>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</si>
  <si>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</si>
  <si>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</si>
  <si>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</si>
  <si>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</si>
  <si>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</si>
  <si>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</si>
  <si>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</si>
  <si>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</si>
  <si>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</si>
  <si>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</si>
  <si>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</si>
  <si>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</si>
  <si>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</si>
  <si>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</si>
  <si>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</si>
  <si>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</si>
  <si>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</si>
  <si>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</si>
  <si>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</si>
  <si>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</si>
  <si>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</si>
  <si>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</si>
  <si>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</si>
  <si>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</si>
  <si>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</si>
  <si>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</si>
  <si>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</si>
  <si>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</si>
  <si>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</si>
  <si>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</si>
  <si>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</si>
  <si>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</si>
  <si>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</si>
  <si>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</si>
  <si>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</si>
  <si>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</si>
  <si>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</si>
  <si>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</si>
  <si>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</si>
  <si>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</si>
  <si>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</si>
  <si>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</si>
  <si>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</si>
  <si>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</si>
  <si>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</si>
  <si>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</si>
  <si>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</si>
  <si>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</si>
  <si>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</si>
  <si>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</si>
  <si>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</si>
  <si>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</si>
  <si>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</si>
  <si>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</si>
  <si>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</si>
  <si>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</si>
  <si>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</si>
  <si>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</si>
  <si>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</si>
  <si>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</si>
  <si>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</si>
  <si>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</si>
  <si>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</si>
  <si>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</si>
  <si>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</si>
  <si>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</si>
  <si>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</si>
  <si>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</si>
  <si>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</si>
  <si>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</si>
  <si>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</si>
  <si>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</si>
  <si>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</si>
  <si>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</si>
  <si>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</si>
  <si>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</si>
  <si>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</si>
  <si>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</si>
  <si>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</si>
  <si>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</si>
  <si>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</si>
  <si>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</si>
  <si>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</si>
  <si>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</si>
  <si>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</si>
  <si>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</si>
  <si>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</si>
  <si>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</si>
  <si>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</si>
  <si>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</si>
  <si>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</si>
  <si>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</si>
  <si>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</si>
  <si>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</si>
  <si>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</si>
  <si>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</si>
  <si>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</si>
  <si>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</si>
  <si>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</si>
  <si>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</si>
  <si>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</si>
  <si>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</si>
  <si>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</si>
  <si>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</si>
  <si>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</si>
  <si>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</si>
  <si>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</si>
  <si>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</si>
  <si>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</si>
  <si>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</si>
  <si>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</si>
  <si>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</si>
  <si>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</si>
  <si>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</si>
  <si>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</si>
  <si>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</si>
  <si>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</si>
  <si>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</si>
  <si>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</si>
  <si>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</si>
  <si>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</si>
  <si>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</si>
  <si>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</si>
  <si>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</si>
  <si>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</si>
  <si>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</si>
  <si>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</si>
  <si>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</si>
  <si>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</si>
  <si>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</si>
  <si>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</si>
  <si>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</si>
  <si>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</si>
  <si>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</si>
  <si>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</si>
  <si>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</si>
  <si>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</si>
  <si>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</si>
  <si>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</si>
  <si>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</si>
  <si>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</si>
  <si>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</si>
  <si>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</si>
  <si>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</si>
  <si>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</si>
  <si>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</si>
  <si>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</si>
  <si>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</si>
  <si>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</si>
  <si>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</si>
  <si>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</si>
  <si>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</si>
  <si>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</si>
  <si>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</si>
  <si>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</si>
  <si>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</si>
  <si>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</si>
  <si>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</si>
  <si>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</si>
  <si>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</si>
  <si>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</si>
  <si>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</si>
  <si>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</si>
  <si>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</si>
  <si>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</si>
  <si>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</si>
  <si>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</si>
  <si>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</si>
  <si>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</si>
  <si>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</si>
  <si>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</si>
  <si>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</si>
  <si>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</si>
  <si>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</si>
  <si>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</si>
  <si>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</si>
  <si>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</si>
  <si>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</si>
  <si>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</si>
  <si>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</si>
  <si>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</si>
  <si>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</si>
  <si>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</si>
  <si>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</si>
  <si>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</si>
  <si>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</si>
  <si>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</si>
  <si>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</si>
  <si>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</si>
  <si>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</si>
  <si>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</si>
  <si>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</si>
  <si>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</si>
  <si>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</si>
  <si>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</si>
  <si>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</si>
  <si>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</si>
  <si>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</si>
  <si>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</si>
  <si>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</si>
  <si>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</si>
  <si>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</si>
  <si>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</si>
  <si>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</si>
  <si>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</si>
  <si>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</si>
  <si>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</si>
  <si>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</si>
  <si>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</si>
  <si>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</si>
  <si>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</si>
  <si>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</si>
  <si>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</si>
  <si>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</si>
  <si>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</si>
  <si>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</si>
  <si>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</si>
  <si>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</si>
  <si>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</si>
  <si>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</si>
  <si>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</si>
  <si>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</si>
  <si>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</si>
  <si>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</si>
  <si>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</si>
  <si>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</si>
  <si>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</si>
  <si>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</si>
  <si>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</si>
  <si>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</si>
  <si>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</si>
  <si>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</si>
  <si>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</si>
  <si>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</si>
  <si>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</si>
  <si>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</si>
  <si>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</si>
  <si>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</si>
  <si>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</si>
  <si>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</si>
  <si>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</si>
  <si>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</si>
  <si>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</si>
  <si>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</si>
  <si>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Valstybinėms (perduotoms savivaldybėms) funkcijoms vykdyti, iš jų:</t>
  </si>
  <si>
    <t xml:space="preserve">Žemės ūkio funkcijoms </t>
  </si>
  <si>
    <t xml:space="preserve">Vaikų ir jaunimo teisių apsaugai </t>
  </si>
  <si>
    <t>Socialinėms išmokoms ir kompensacijoms skaičiuoti ir mokėti</t>
  </si>
  <si>
    <t>Socialinei paramai mokiniams</t>
  </si>
  <si>
    <t>Socialinėms paslaugoms</t>
  </si>
  <si>
    <t>Gyventojų registro tvarkymui ir duomenų valstybės registrui teikimui</t>
  </si>
  <si>
    <t>Civilinės būklės aktų registravimui</t>
  </si>
  <si>
    <t>Civilinės saugos organizavimui</t>
  </si>
  <si>
    <t>Priešgaisrinių tarnybų organizavimui</t>
  </si>
  <si>
    <t>Valstybinės žemės ir kito valstybinio turto valdymui naudojimui ir disponavimui patikėjimo teise</t>
  </si>
  <si>
    <t>Valstybinės kalbos vartojimo ir taisyklingumo kontrolei</t>
  </si>
  <si>
    <t>Archyvinių dokumentų tvarkymui</t>
  </si>
  <si>
    <t>Mobilizacijos administravimui</t>
  </si>
  <si>
    <t>Pirminei teisinei pagalbai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</si>
  <si>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</si>
  <si>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</si>
  <si>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</si>
  <si>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</si>
  <si>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</si>
  <si>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</si>
  <si>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</si>
  <si>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</si>
  <si>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</si>
  <si>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</si>
  <si>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</si>
  <si>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</si>
  <si>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</si>
  <si>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</si>
  <si>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</si>
  <si>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</si>
  <si>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</si>
  <si>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</si>
  <si>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</si>
  <si>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</si>
  <si>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</si>
  <si>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</si>
  <si>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</si>
  <si>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</si>
  <si>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</si>
  <si>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</si>
  <si>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</si>
  <si>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</si>
  <si>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</si>
  <si>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</si>
  <si>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</si>
  <si>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</si>
  <si>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</si>
  <si>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</si>
  <si>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</si>
  <si>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</si>
  <si>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</si>
  <si>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</si>
  <si>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</si>
  <si>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</si>
  <si>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</si>
  <si>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</si>
  <si>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</si>
  <si>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</si>
  <si>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</si>
  <si>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</si>
  <si>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</si>
  <si>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</si>
  <si>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</si>
  <si>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</si>
  <si>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</si>
  <si>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</si>
  <si>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</si>
  <si>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</si>
  <si>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</si>
  <si>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</si>
  <si>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</si>
  <si>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</si>
  <si>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</si>
  <si>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</si>
  <si>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</si>
  <si>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</si>
  <si>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</si>
  <si>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</si>
  <si>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</si>
  <si>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</si>
  <si>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</si>
  <si>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</si>
  <si>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</si>
  <si>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</si>
  <si>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</si>
  <si>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</si>
  <si>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</si>
  <si>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</si>
  <si>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</si>
  <si>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</si>
  <si>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</si>
  <si>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</si>
  <si>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</si>
  <si>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</si>
  <si>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</si>
  <si>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</si>
  <si>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</si>
  <si>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</si>
  <si>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</si>
  <si>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</si>
  <si>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</si>
  <si>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</si>
  <si>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</si>
  <si>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</si>
  <si>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</si>
  <si>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</si>
  <si>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</si>
  <si>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</si>
  <si>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</si>
  <si>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</si>
  <si>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</si>
  <si>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</si>
  <si>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</si>
  <si>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</si>
  <si>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</si>
  <si>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</si>
  <si>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</si>
  <si>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</si>
  <si>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</si>
  <si>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</si>
  <si>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</si>
  <si>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</si>
  <si>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</si>
  <si>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</si>
  <si>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</si>
  <si>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</si>
  <si>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</si>
  <si>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</si>
  <si>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</si>
  <si>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</si>
  <si>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</si>
  <si>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</si>
  <si>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</si>
  <si>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</si>
  <si>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</si>
  <si>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</si>
  <si>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</si>
  <si>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</si>
  <si>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</si>
  <si>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</si>
  <si>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</si>
  <si>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</si>
  <si>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</si>
  <si>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</si>
  <si>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</si>
  <si>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</si>
  <si>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</si>
  <si>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</si>
  <si>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</si>
  <si>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</si>
  <si>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</si>
  <si>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</si>
  <si>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</si>
  <si>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</si>
  <si>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</si>
  <si>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</si>
  <si>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</si>
  <si>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</si>
  <si>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</si>
  <si>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</si>
  <si>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</si>
  <si>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</si>
  <si>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</si>
  <si>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</si>
  <si>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</si>
  <si>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Rietavo miesto Daržų gatvės atkarpos nuo Žaliosios iki Palangos gatvės techninių parametrų gerinimas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</si>
  <si>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</si>
  <si>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</si>
  <si>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</si>
  <si>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</si>
  <si>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</si>
  <si>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</si>
  <si>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</si>
  <si>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</si>
  <si>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</si>
  <si>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</si>
  <si>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</si>
  <si>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</si>
  <si>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</si>
  <si>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</si>
  <si>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</si>
  <si>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</si>
  <si>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</si>
  <si>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</si>
  <si>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</si>
  <si>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</si>
  <si>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</si>
  <si>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</si>
  <si>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</si>
  <si>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</si>
  <si>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</si>
  <si>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</si>
  <si>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</si>
  <si>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</si>
  <si>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</si>
  <si>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</si>
  <si>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</si>
  <si>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</si>
  <si>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</si>
  <si>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</si>
  <si>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</si>
  <si>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</si>
  <si>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</si>
  <si>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</si>
  <si>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Modernios edukacinės aplinkos kūrimas Rietavo Lauryno Ivinskio gimnazijoje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</si>
  <si>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</si>
  <si>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</si>
  <si>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</si>
  <si>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</si>
  <si>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</si>
  <si>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</si>
  <si>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</si>
  <si>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</si>
  <si>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</si>
  <si>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</si>
  <si>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</si>
  <si>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</si>
  <si>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</si>
  <si>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</si>
  <si>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</si>
  <si>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</si>
  <si>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</si>
  <si>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</si>
  <si>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</si>
  <si>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</si>
  <si>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Užimtumo didinimo programai įgyvendinti</t>
  </si>
  <si>
    <t>PAVADINIMAS</t>
  </si>
  <si>
    <t>02 08</t>
  </si>
  <si>
    <t>03 29</t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</si>
  <si>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</si>
  <si>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</si>
  <si>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</si>
  <si>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</si>
  <si>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</si>
  <si>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</si>
  <si>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</si>
  <si>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</si>
  <si>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</si>
  <si>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</si>
  <si>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GRĮŽO</t>
  </si>
  <si>
    <t>tūkst. Eur</t>
  </si>
  <si>
    <t xml:space="preserve"> Rietavo Oginskių kultūros istorijos muziejaus kompleksinis sutvarkymas ir pritaikymas kultūrinėms, edukacinėms reikmėms </t>
  </si>
  <si>
    <t xml:space="preserve">Pastato Parko g. 10 Rietave, renovacija, pritaikant jį Rietavo Mykolo Kleopo Oginskio meno mokyklos veiklai </t>
  </si>
  <si>
    <t>Skolintos lėšos</t>
  </si>
  <si>
    <t>Iš viso su skolintomis lėšomis</t>
  </si>
  <si>
    <t>Rietavo savivaldybės tarybos</t>
  </si>
  <si>
    <t>6.6.1.1.</t>
  </si>
  <si>
    <t>Keliai</t>
  </si>
  <si>
    <t>Specialioji tikslinė dotacija, iš jų:</t>
  </si>
  <si>
    <t xml:space="preserve">Vietinės reikšmės keliams (gatvėms) tiesti, rekonstruoti, taisyti (remontuoti), prižiūrėti ir saugaus eismo sąlygoms užtikrinti </t>
  </si>
  <si>
    <t>Dotacijos  (23+47+48)</t>
  </si>
  <si>
    <t>PAJAMOS</t>
  </si>
  <si>
    <t>Rietavo Lauryno Ivinskio gimnazijos pastato Rietave, Daržų g. 1, sporto salės priestato statybai</t>
  </si>
  <si>
    <t>05 24</t>
  </si>
  <si>
    <t>Medingėnų seniūnijos Užpelių k. Užpelių ir Kalnelio gatvių dangos kapitalinis remontas</t>
  </si>
  <si>
    <t>2.2.</t>
  </si>
  <si>
    <t>3.2.</t>
  </si>
  <si>
    <t>3.3.</t>
  </si>
  <si>
    <t>4.2.</t>
  </si>
  <si>
    <t>4.3.</t>
  </si>
  <si>
    <t>6.2.</t>
  </si>
  <si>
    <t>6.3.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</si>
  <si>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</si>
  <si>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</si>
  <si>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</si>
  <si>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</si>
  <si>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</si>
  <si>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</si>
  <si>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</si>
  <si>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</si>
  <si>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</si>
  <si>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</si>
  <si>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</si>
  <si>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</si>
  <si>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</si>
  <si>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</si>
  <si>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</si>
  <si>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</si>
  <si>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</si>
  <si>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</si>
  <si>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</si>
  <si>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</si>
  <si>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</si>
  <si>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</si>
  <si>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</si>
  <si>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</si>
  <si>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</si>
  <si>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</si>
  <si>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</si>
  <si>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</si>
  <si>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</si>
  <si>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</si>
  <si>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 xml:space="preserve">11.12. </t>
  </si>
  <si>
    <t>11.13.</t>
  </si>
  <si>
    <t>11.14.</t>
  </si>
  <si>
    <t>12.2.</t>
  </si>
  <si>
    <t>12.3.</t>
  </si>
  <si>
    <t xml:space="preserve">Vietinės reikšmės keliams (gatvių) tikslinis finansavimas (VIP) </t>
  </si>
  <si>
    <t>14.6.</t>
  </si>
  <si>
    <t>11.15.</t>
  </si>
  <si>
    <t>Daugėdų seniūnijos Gudalių gatvės apšvietimo įrengimas (Keliai)</t>
  </si>
  <si>
    <t>Tūkst. Eur</t>
  </si>
  <si>
    <t>KELIAI</t>
  </si>
  <si>
    <t>Savivaldybės biudžetas</t>
  </si>
  <si>
    <t>Savivaldybės erdvinių duomenų rinkinio tvarkymo funkcijai įgyvendinti</t>
  </si>
  <si>
    <t>RIETAVO SAVIVALDYBĖS VYKDOMŲ PROJEKTŲ SĄRAŠAS</t>
  </si>
  <si>
    <t xml:space="preserve">06 21 </t>
  </si>
  <si>
    <t>06 21</t>
  </si>
  <si>
    <t>04 25</t>
  </si>
  <si>
    <t>04 PROGRAMA</t>
  </si>
  <si>
    <t>Europos Sąjungos finansinės paramos lėšos</t>
  </si>
  <si>
    <t>Specialiji tikslinė dotacija</t>
  </si>
  <si>
    <t>Paskola</t>
  </si>
  <si>
    <t>04 programa iš viso</t>
  </si>
  <si>
    <t>KELIAI- 05 PROGRAMA</t>
  </si>
  <si>
    <t>Rietavo seniūnijos Giliogirio kaimo gatvių apšvietimas</t>
  </si>
  <si>
    <t>Rietavo miesto Vatušių gatvės apšvietimas</t>
  </si>
  <si>
    <t xml:space="preserve">Daugėdų seniūnijos Gudalių gatvės apšvietimo įrengimas </t>
  </si>
  <si>
    <t>Keliams (VIP-82,8)</t>
  </si>
  <si>
    <t>04 05</t>
  </si>
  <si>
    <t>5 programa</t>
  </si>
  <si>
    <t>Jūros upės kraštovaizdžio formavimas Rietavo mieste</t>
  </si>
  <si>
    <t>Socialinių paslaugų infrastruktūra (Išlaidos)</t>
  </si>
  <si>
    <t>Dalinis išlaidų kompensavimas renovuojant daugiabučius namus (išlaidos)</t>
  </si>
  <si>
    <t>Projektų draudimo ir kitos išlaidos</t>
  </si>
  <si>
    <t>Su  26,9</t>
  </si>
  <si>
    <t>5 programa iš viso</t>
  </si>
  <si>
    <t>5 programa su keliais</t>
  </si>
  <si>
    <t xml:space="preserve">Neformalaus vaikų švietimopaslaugų plėtra </t>
  </si>
  <si>
    <t>Aplinkos apsaugė rėmimo programa</t>
  </si>
  <si>
    <t>Anglies dvideginio mažinimas logistikoje</t>
  </si>
  <si>
    <t>Integralio pagalbos į namus teikimas</t>
  </si>
  <si>
    <t>IŠ VISO</t>
  </si>
  <si>
    <t>07 12</t>
  </si>
  <si>
    <t>Viso projekt.</t>
  </si>
  <si>
    <t>Dalies išlaidų kompensavimas įrengiant daugiabučių namų kiemuoseautomobilių stovėjimo aikšteles</t>
  </si>
  <si>
    <t>12.4.</t>
  </si>
  <si>
    <t>12.5.</t>
  </si>
  <si>
    <t xml:space="preserve">Dotaciją, skirtą pedagoginių darbuotojų skaičiaus optimizavimui </t>
  </si>
  <si>
    <t>4 priedas</t>
  </si>
  <si>
    <t xml:space="preserve">RIETAVO SAVIVALDYBĖS 2018 METŲ SPECIALIOSIOS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</si>
  <si>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</si>
  <si>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</si>
  <si>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</si>
  <si>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</si>
  <si>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</si>
  <si>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</si>
  <si>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</si>
  <si>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</si>
  <si>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</si>
  <si>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</si>
  <si>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</si>
  <si>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</si>
  <si>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</si>
  <si>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</si>
  <si>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</si>
  <si>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</si>
  <si>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</si>
  <si>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</si>
  <si>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</si>
  <si>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</si>
  <si>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</si>
  <si>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</si>
  <si>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Savivaldybės erdvinių duo-menų tvarky-mas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</si>
  <si>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</si>
  <si>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</si>
  <si>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</si>
  <si>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</si>
  <si>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>Visuo-menės sveikatos stiprini-mas ir stebė-sena</t>
  </si>
  <si>
    <t>Administracija</t>
  </si>
  <si>
    <t xml:space="preserve">išlaidoms </t>
  </si>
  <si>
    <t>darbo užmokesčiui</t>
  </si>
  <si>
    <t>Sveikatos, soc. paramos ir rūpybos sk.</t>
  </si>
  <si>
    <t>Priešgaisrinė tarnyba</t>
  </si>
  <si>
    <t>DU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</si>
  <si>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</si>
  <si>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mokinio krepšelis (mokymo lėšos)</t>
  </si>
  <si>
    <t>2018 m. rugsėjo 20 d.</t>
  </si>
  <si>
    <t>2 priedas</t>
  </si>
  <si>
    <t xml:space="preserve">IŠ SAVIVALDYBĖS BIUDŽETO IŠLAIKOMŲ ĮSTAIGŲ </t>
  </si>
  <si>
    <t>PAJAMŲ UŽ TEIKIAMAS PASLAUGAS IR PATALPŲ NUOMĄ</t>
  </si>
  <si>
    <t>ĮMOKOS Į SAVIVALDYBĖS 2018 METŲ BIUDŽETĄ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</si>
  <si>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</si>
  <si>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</si>
  <si>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</si>
  <si>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</si>
  <si>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</si>
  <si>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</si>
  <si>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</si>
  <si>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</si>
  <si>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</si>
  <si>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</si>
  <si>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</si>
  <si>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6.4.</t>
  </si>
  <si>
    <t xml:space="preserve">Iš viso </t>
  </si>
  <si>
    <t xml:space="preserve">7 priedas </t>
  </si>
  <si>
    <t xml:space="preserve">2018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</si>
  <si>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</si>
  <si>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</si>
  <si>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</si>
  <si>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</si>
  <si>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</si>
  <si>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</si>
  <si>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</si>
  <si>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</si>
  <si>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</si>
  <si>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</si>
  <si>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</si>
  <si>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</si>
  <si>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</si>
  <si>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</si>
  <si>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</si>
  <si>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Rietavo savivaldybės Tverų seniūnijos Piliakalnio gatvės kapitalinis remontas</t>
  </si>
  <si>
    <t>Modernios edukacinės erdvės kūrimas Rietavo Lauryno Ivinskio gimnazijoje</t>
  </si>
  <si>
    <t>11.16.</t>
  </si>
  <si>
    <t>Rietavo savivaldybės Tverų seniūnijos Tauravo kaimo Tverų, Dvaro ir Jurginų gatvių   kapitalinis remontas</t>
  </si>
  <si>
    <t>Mokinio krepšeliui finansuoti (mokymo lėšos)</t>
  </si>
  <si>
    <t>Asmens svei-katos priežiū-ros kokybės užtikrini-mas</t>
  </si>
  <si>
    <t xml:space="preserve">Mok-inių sveik-atos prie-žiūra </t>
  </si>
  <si>
    <t>Jauni-mo teisių apsau-ga</t>
  </si>
  <si>
    <t>Užim-tumo didini-mo progra-ma</t>
  </si>
  <si>
    <t xml:space="preserve">8 priedas </t>
  </si>
  <si>
    <t xml:space="preserve">2017 METŲ ĮSTAIGŲ PAJAMŲ UŽ TEIKIAMAS PASLAUGAS IR PATALPŲ NUOMOS LIKUČIŲ </t>
  </si>
  <si>
    <t>Seniūnijos iš viso</t>
  </si>
  <si>
    <t xml:space="preserve"> Iš viso Savivaldybės veiklos funkcijų vykdymo, strategijos formavimo ir įgyvendinimo programai</t>
  </si>
  <si>
    <t>Rietavo lopšelis - darželis</t>
  </si>
  <si>
    <t>09 20</t>
  </si>
  <si>
    <t xml:space="preserve">Rietavo savivaldybės Tverų seniūnijos Tauravo kaimo Tverų, Dvaro ir Jurginų gatvių kapitalinis remontas“  </t>
  </si>
  <si>
    <t>Vietinės reikšmės keliams (gatvėms) tiesti, rekonstruoti, taisyti (remontuoti), prižiūrėti ir saugaus eismo sąlygoms užtikrinti (rez. lėšos)</t>
  </si>
  <si>
    <t>Kompleks. paslaugos kiekvienai Rietavo savivaldybės šeimai</t>
  </si>
  <si>
    <r>
      <t xml:space="preserve">Jūros upės kraštovaizdžio formavimas Rietavo mieste (bendra suma -112,8 t. Eur)                                                                                                                            </t>
    </r>
  </si>
  <si>
    <t>2018 m. spalio 25 d.</t>
  </si>
  <si>
    <t xml:space="preserve">                                                                           2018 m. spalio 25 d.</t>
  </si>
  <si>
    <t>11.17.</t>
  </si>
  <si>
    <t>Rietavo savivaldybės Rietavo seniūnijos Girėnų, Labardžių ir Žadvainių kaimo gatvių apšvietimo įrengimas</t>
  </si>
  <si>
    <t>10 25</t>
  </si>
  <si>
    <t>Dalies pastato Plungės g. 18, Rietave, pritaikymas socialinio būsto reikmėms (Lik.-20,247)</t>
  </si>
  <si>
    <t>Savarankiško gyvenimo namų steigimas (Lik.-0,9)</t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</si>
  <si>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</si>
  <si>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</si>
  <si>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8"/>
        <color indexed="8"/>
        <rFont val="Arial"/>
        <family val="2"/>
      </rPr>
      <t>TT</t>
    </r>
    <r>
      <rPr>
        <sz val="8"/>
        <color indexed="8"/>
        <rFont val="Arial"/>
        <family val="2"/>
      </rPr>
      <t xml:space="preserve"> Poilsio ir rekreacijos zonos įrengimas šalia Rietavo kunigaikščių Oginskių dvarvietės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</si>
</sst>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0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Times New Roman"/>
      <family val="1"/>
    </font>
    <font>
      <b/>
      <u val="single"/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4" applyNumberFormat="0" applyAlignment="0" applyProtection="0"/>
    <xf numFmtId="0" fontId="7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4" borderId="0" applyNumberFormat="0" applyBorder="0" applyAlignment="0" applyProtection="0"/>
    <xf numFmtId="0" fontId="0" fillId="0" borderId="0">
      <alignment/>
      <protection/>
    </xf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79" fillId="0" borderId="1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11" xfId="0" applyFont="1" applyFill="1" applyBorder="1" applyAlignment="1">
      <alignment horizontal="right"/>
    </xf>
    <xf numFmtId="0" fontId="79" fillId="0" borderId="11" xfId="0" applyFont="1" applyFill="1" applyBorder="1" applyAlignment="1">
      <alignment horizontal="right"/>
    </xf>
    <xf numFmtId="0" fontId="79" fillId="0" borderId="12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2" fillId="0" borderId="10" xfId="0" applyFont="1" applyFill="1" applyBorder="1" applyAlignment="1">
      <alignment horizontal="right"/>
    </xf>
    <xf numFmtId="0" fontId="82" fillId="0" borderId="14" xfId="0" applyFont="1" applyFill="1" applyBorder="1" applyAlignment="1">
      <alignment horizontal="right"/>
    </xf>
    <xf numFmtId="0" fontId="79" fillId="0" borderId="15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0" fontId="79" fillId="0" borderId="16" xfId="0" applyFont="1" applyFill="1" applyBorder="1" applyAlignment="1">
      <alignment horizontal="left"/>
    </xf>
    <xf numFmtId="174" fontId="82" fillId="0" borderId="11" xfId="0" applyNumberFormat="1" applyFont="1" applyFill="1" applyBorder="1" applyAlignment="1">
      <alignment/>
    </xf>
    <xf numFmtId="174" fontId="79" fillId="0" borderId="17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 horizontal="right"/>
    </xf>
    <xf numFmtId="174" fontId="79" fillId="0" borderId="10" xfId="0" applyNumberFormat="1" applyFont="1" applyFill="1" applyBorder="1" applyAlignment="1">
      <alignment horizontal="right"/>
    </xf>
    <xf numFmtId="174" fontId="83" fillId="0" borderId="11" xfId="0" applyNumberFormat="1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174" fontId="82" fillId="0" borderId="11" xfId="0" applyNumberFormat="1" applyFont="1" applyFill="1" applyBorder="1" applyAlignment="1">
      <alignment wrapText="1"/>
    </xf>
    <xf numFmtId="174" fontId="79" fillId="0" borderId="13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174" fontId="82" fillId="0" borderId="17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 horizontal="right"/>
    </xf>
    <xf numFmtId="174" fontId="84" fillId="0" borderId="11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2" fontId="79" fillId="0" borderId="17" xfId="0" applyNumberFormat="1" applyFont="1" applyFill="1" applyBorder="1" applyAlignment="1">
      <alignment/>
    </xf>
    <xf numFmtId="1" fontId="79" fillId="0" borderId="17" xfId="0" applyNumberFormat="1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6" fillId="0" borderId="0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wrapText="1"/>
    </xf>
    <xf numFmtId="0" fontId="83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right"/>
    </xf>
    <xf numFmtId="0" fontId="83" fillId="0" borderId="18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 horizontal="right"/>
    </xf>
    <xf numFmtId="0" fontId="85" fillId="0" borderId="11" xfId="0" applyFont="1" applyFill="1" applyBorder="1" applyAlignment="1">
      <alignment vertical="top" wrapText="1"/>
    </xf>
    <xf numFmtId="174" fontId="85" fillId="0" borderId="11" xfId="0" applyNumberFormat="1" applyFont="1" applyFill="1" applyBorder="1" applyAlignment="1">
      <alignment/>
    </xf>
    <xf numFmtId="0" fontId="83" fillId="0" borderId="19" xfId="0" applyFont="1" applyFill="1" applyBorder="1" applyAlignment="1">
      <alignment wrapText="1"/>
    </xf>
    <xf numFmtId="174" fontId="83" fillId="0" borderId="11" xfId="0" applyNumberFormat="1" applyFont="1" applyFill="1" applyBorder="1" applyAlignment="1">
      <alignment horizontal="right" vertical="top" wrapText="1"/>
    </xf>
    <xf numFmtId="0" fontId="85" fillId="0" borderId="18" xfId="0" applyFont="1" applyFill="1" applyBorder="1" applyAlignment="1">
      <alignment vertical="top" wrapText="1"/>
    </xf>
    <xf numFmtId="0" fontId="83" fillId="0" borderId="0" xfId="0" applyFont="1" applyFill="1" applyBorder="1" applyAlignment="1">
      <alignment wrapText="1"/>
    </xf>
    <xf numFmtId="0" fontId="85" fillId="0" borderId="20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horizontal="right"/>
    </xf>
    <xf numFmtId="0" fontId="85" fillId="0" borderId="10" xfId="0" applyFont="1" applyFill="1" applyBorder="1" applyAlignment="1">
      <alignment vertical="top" wrapText="1"/>
    </xf>
    <xf numFmtId="0" fontId="87" fillId="0" borderId="0" xfId="0" applyFont="1" applyFill="1" applyAlignment="1">
      <alignment wrapText="1"/>
    </xf>
    <xf numFmtId="0" fontId="85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174" fontId="85" fillId="0" borderId="17" xfId="0" applyNumberFormat="1" applyFont="1" applyFill="1" applyBorder="1" applyAlignment="1">
      <alignment/>
    </xf>
    <xf numFmtId="0" fontId="81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81" fillId="0" borderId="0" xfId="0" applyFont="1" applyFill="1" applyBorder="1" applyAlignment="1">
      <alignment horizontal="left"/>
    </xf>
    <xf numFmtId="0" fontId="89" fillId="0" borderId="0" xfId="0" applyFont="1" applyFill="1" applyAlignment="1">
      <alignment/>
    </xf>
    <xf numFmtId="0" fontId="79" fillId="0" borderId="13" xfId="0" applyFont="1" applyFill="1" applyBorder="1" applyAlignment="1">
      <alignment/>
    </xf>
    <xf numFmtId="0" fontId="82" fillId="0" borderId="12" xfId="0" applyFont="1" applyFill="1" applyBorder="1" applyAlignment="1">
      <alignment horizontal="right"/>
    </xf>
    <xf numFmtId="0" fontId="90" fillId="0" borderId="13" xfId="0" applyFont="1" applyFill="1" applyBorder="1" applyAlignment="1">
      <alignment wrapText="1"/>
    </xf>
    <xf numFmtId="0" fontId="79" fillId="0" borderId="21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22" xfId="0" applyFont="1" applyFill="1" applyBorder="1" applyAlignment="1">
      <alignment horizontal="right"/>
    </xf>
    <xf numFmtId="0" fontId="82" fillId="0" borderId="13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174" fontId="79" fillId="0" borderId="23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174" fontId="79" fillId="0" borderId="0" xfId="0" applyNumberFormat="1" applyFont="1" applyFill="1" applyBorder="1" applyAlignment="1">
      <alignment/>
    </xf>
    <xf numFmtId="0" fontId="82" fillId="0" borderId="13" xfId="0" applyFont="1" applyFill="1" applyBorder="1" applyAlignment="1">
      <alignment wrapText="1"/>
    </xf>
    <xf numFmtId="0" fontId="82" fillId="0" borderId="16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4" fillId="0" borderId="11" xfId="0" applyFont="1" applyFill="1" applyBorder="1" applyAlignment="1">
      <alignment horizontal="right"/>
    </xf>
    <xf numFmtId="0" fontId="79" fillId="0" borderId="12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2" fillId="0" borderId="15" xfId="0" applyFont="1" applyFill="1" applyBorder="1" applyAlignment="1">
      <alignment horizontal="right"/>
    </xf>
    <xf numFmtId="0" fontId="82" fillId="0" borderId="1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79" fillId="0" borderId="0" xfId="0" applyFont="1" applyFill="1" applyAlignment="1">
      <alignment/>
    </xf>
    <xf numFmtId="174" fontId="82" fillId="0" borderId="17" xfId="0" applyNumberFormat="1" applyFont="1" applyFill="1" applyBorder="1" applyAlignment="1">
      <alignment horizontal="right"/>
    </xf>
    <xf numFmtId="0" fontId="82" fillId="0" borderId="22" xfId="0" applyFont="1" applyFill="1" applyBorder="1" applyAlignment="1">
      <alignment/>
    </xf>
    <xf numFmtId="0" fontId="82" fillId="0" borderId="14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6" xfId="0" applyFont="1" applyFill="1" applyBorder="1" applyAlignment="1">
      <alignment horizontal="left"/>
    </xf>
    <xf numFmtId="0" fontId="82" fillId="0" borderId="11" xfId="0" applyFont="1" applyFill="1" applyBorder="1" applyAlignment="1">
      <alignment wrapText="1"/>
    </xf>
    <xf numFmtId="0" fontId="91" fillId="0" borderId="11" xfId="0" applyFont="1" applyFill="1" applyBorder="1" applyAlignment="1">
      <alignment wrapText="1"/>
    </xf>
    <xf numFmtId="174" fontId="82" fillId="0" borderId="11" xfId="0" applyNumberFormat="1" applyFont="1" applyFill="1" applyBorder="1" applyAlignment="1">
      <alignment horizontal="right"/>
    </xf>
    <xf numFmtId="174" fontId="79" fillId="0" borderId="13" xfId="0" applyNumberFormat="1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 horizontal="right"/>
    </xf>
    <xf numFmtId="0" fontId="82" fillId="0" borderId="21" xfId="0" applyFont="1" applyFill="1" applyBorder="1" applyAlignment="1">
      <alignment/>
    </xf>
    <xf numFmtId="174" fontId="79" fillId="0" borderId="21" xfId="0" applyNumberFormat="1" applyFont="1" applyFill="1" applyBorder="1" applyAlignment="1">
      <alignment/>
    </xf>
    <xf numFmtId="174" fontId="84" fillId="0" borderId="21" xfId="0" applyNumberFormat="1" applyFont="1" applyFill="1" applyBorder="1" applyAlignment="1">
      <alignment/>
    </xf>
    <xf numFmtId="174" fontId="84" fillId="0" borderId="11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0" fontId="79" fillId="0" borderId="24" xfId="0" applyFont="1" applyFill="1" applyBorder="1" applyAlignment="1">
      <alignment/>
    </xf>
    <xf numFmtId="174" fontId="79" fillId="0" borderId="24" xfId="0" applyNumberFormat="1" applyFont="1" applyFill="1" applyBorder="1" applyAlignment="1">
      <alignment/>
    </xf>
    <xf numFmtId="0" fontId="85" fillId="0" borderId="12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 horizontal="center"/>
    </xf>
    <xf numFmtId="0" fontId="85" fillId="0" borderId="16" xfId="0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2" fillId="0" borderId="22" xfId="0" applyFont="1" applyFill="1" applyBorder="1" applyAlignment="1">
      <alignment wrapText="1"/>
    </xf>
    <xf numFmtId="0" fontId="79" fillId="0" borderId="13" xfId="0" applyFont="1" applyFill="1" applyBorder="1" applyAlignment="1">
      <alignment/>
    </xf>
    <xf numFmtId="0" fontId="79" fillId="0" borderId="12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/>
    </xf>
    <xf numFmtId="0" fontId="79" fillId="0" borderId="0" xfId="0" applyFont="1" applyFill="1" applyAlignment="1">
      <alignment wrapText="1"/>
    </xf>
    <xf numFmtId="0" fontId="79" fillId="0" borderId="12" xfId="0" applyFont="1" applyFill="1" applyBorder="1" applyAlignment="1">
      <alignment horizontal="left"/>
    </xf>
    <xf numFmtId="0" fontId="82" fillId="0" borderId="15" xfId="0" applyFont="1" applyFill="1" applyBorder="1" applyAlignment="1">
      <alignment/>
    </xf>
    <xf numFmtId="0" fontId="82" fillId="0" borderId="15" xfId="0" applyFont="1" applyFill="1" applyBorder="1" applyAlignment="1">
      <alignment wrapText="1"/>
    </xf>
    <xf numFmtId="0" fontId="79" fillId="0" borderId="22" xfId="0" applyFont="1" applyFill="1" applyBorder="1" applyAlignment="1">
      <alignment/>
    </xf>
    <xf numFmtId="0" fontId="79" fillId="0" borderId="12" xfId="0" applyFont="1" applyFill="1" applyBorder="1" applyAlignment="1">
      <alignment wrapText="1"/>
    </xf>
    <xf numFmtId="0" fontId="92" fillId="0" borderId="0" xfId="0" applyFont="1" applyFill="1" applyBorder="1" applyAlignment="1">
      <alignment/>
    </xf>
    <xf numFmtId="0" fontId="84" fillId="0" borderId="24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91" fillId="0" borderId="22" xfId="0" applyFont="1" applyFill="1" applyBorder="1" applyAlignment="1">
      <alignment wrapText="1"/>
    </xf>
    <xf numFmtId="0" fontId="91" fillId="0" borderId="11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wrapText="1"/>
    </xf>
    <xf numFmtId="0" fontId="82" fillId="0" borderId="11" xfId="0" applyFont="1" applyFill="1" applyBorder="1" applyAlignment="1">
      <alignment horizontal="left" vertical="center"/>
    </xf>
    <xf numFmtId="0" fontId="79" fillId="0" borderId="24" xfId="0" applyFont="1" applyFill="1" applyBorder="1" applyAlignment="1">
      <alignment horizontal="right"/>
    </xf>
    <xf numFmtId="174" fontId="79" fillId="0" borderId="21" xfId="0" applyNumberFormat="1" applyFont="1" applyFill="1" applyBorder="1" applyAlignment="1">
      <alignment horizontal="right"/>
    </xf>
    <xf numFmtId="174" fontId="84" fillId="0" borderId="17" xfId="0" applyNumberFormat="1" applyFont="1" applyFill="1" applyBorder="1" applyAlignment="1">
      <alignment horizontal="right"/>
    </xf>
    <xf numFmtId="0" fontId="79" fillId="0" borderId="15" xfId="0" applyFont="1" applyFill="1" applyBorder="1" applyAlignment="1">
      <alignment wrapText="1"/>
    </xf>
    <xf numFmtId="0" fontId="85" fillId="0" borderId="11" xfId="0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horizontal="left" wrapText="1"/>
    </xf>
    <xf numFmtId="0" fontId="79" fillId="0" borderId="0" xfId="0" applyFont="1" applyFill="1" applyAlignment="1">
      <alignment horizontal="right"/>
    </xf>
    <xf numFmtId="0" fontId="82" fillId="0" borderId="24" xfId="0" applyFont="1" applyFill="1" applyBorder="1" applyAlignment="1">
      <alignment wrapText="1"/>
    </xf>
    <xf numFmtId="0" fontId="83" fillId="0" borderId="11" xfId="0" applyFont="1" applyFill="1" applyBorder="1" applyAlignment="1">
      <alignment horizontal="right"/>
    </xf>
    <xf numFmtId="0" fontId="83" fillId="0" borderId="13" xfId="0" applyFont="1" applyFill="1" applyBorder="1" applyAlignment="1">
      <alignment horizontal="left" wrapText="1"/>
    </xf>
    <xf numFmtId="0" fontId="83" fillId="0" borderId="11" xfId="0" applyFont="1" applyFill="1" applyBorder="1" applyAlignment="1">
      <alignment wrapText="1"/>
    </xf>
    <xf numFmtId="0" fontId="82" fillId="0" borderId="0" xfId="0" applyFont="1" applyFill="1" applyAlignment="1">
      <alignment horizontal="right"/>
    </xf>
    <xf numFmtId="0" fontId="83" fillId="0" borderId="0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left" vertical="center" wrapText="1"/>
    </xf>
    <xf numFmtId="0" fontId="82" fillId="0" borderId="18" xfId="0" applyFont="1" applyFill="1" applyBorder="1" applyAlignment="1">
      <alignment/>
    </xf>
    <xf numFmtId="0" fontId="82" fillId="0" borderId="24" xfId="0" applyFont="1" applyFill="1" applyBorder="1" applyAlignment="1">
      <alignment horizontal="right"/>
    </xf>
    <xf numFmtId="0" fontId="85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wrapText="1"/>
    </xf>
    <xf numFmtId="173" fontId="79" fillId="0" borderId="17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 horizontal="right"/>
    </xf>
    <xf numFmtId="173" fontId="83" fillId="0" borderId="11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/>
    </xf>
    <xf numFmtId="173" fontId="82" fillId="0" borderId="10" xfId="0" applyNumberFormat="1" applyFont="1" applyFill="1" applyBorder="1" applyAlignment="1">
      <alignment horizontal="right"/>
    </xf>
    <xf numFmtId="173" fontId="82" fillId="0" borderId="11" xfId="0" applyNumberFormat="1" applyFont="1" applyFill="1" applyBorder="1" applyAlignment="1">
      <alignment horizontal="right"/>
    </xf>
    <xf numFmtId="173" fontId="79" fillId="0" borderId="10" xfId="0" applyNumberFormat="1" applyFont="1" applyFill="1" applyBorder="1" applyAlignment="1">
      <alignment horizontal="right"/>
    </xf>
    <xf numFmtId="173" fontId="93" fillId="0" borderId="11" xfId="0" applyNumberFormat="1" applyFont="1" applyFill="1" applyBorder="1" applyAlignment="1">
      <alignment horizontal="right" vertical="center"/>
    </xf>
    <xf numFmtId="173" fontId="82" fillId="0" borderId="17" xfId="0" applyNumberFormat="1" applyFont="1" applyFill="1" applyBorder="1" applyAlignment="1">
      <alignment horizontal="right"/>
    </xf>
    <xf numFmtId="0" fontId="86" fillId="0" borderId="11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173" fontId="83" fillId="0" borderId="17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 horizontal="right"/>
    </xf>
    <xf numFmtId="0" fontId="80" fillId="0" borderId="16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86" fillId="0" borderId="15" xfId="0" applyFont="1" applyFill="1" applyBorder="1" applyAlignment="1">
      <alignment wrapText="1"/>
    </xf>
    <xf numFmtId="0" fontId="86" fillId="0" borderId="15" xfId="0" applyFont="1" applyFill="1" applyBorder="1" applyAlignment="1">
      <alignment/>
    </xf>
    <xf numFmtId="0" fontId="80" fillId="0" borderId="11" xfId="0" applyFont="1" applyFill="1" applyBorder="1" applyAlignment="1">
      <alignment wrapText="1"/>
    </xf>
    <xf numFmtId="0" fontId="79" fillId="0" borderId="12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173" fontId="79" fillId="0" borderId="23" xfId="0" applyNumberFormat="1" applyFont="1" applyFill="1" applyBorder="1" applyAlignment="1">
      <alignment horizontal="right"/>
    </xf>
    <xf numFmtId="2" fontId="82" fillId="0" borderId="10" xfId="0" applyNumberFormat="1" applyFont="1" applyFill="1" applyBorder="1" applyAlignment="1">
      <alignment horizontal="right"/>
    </xf>
    <xf numFmtId="0" fontId="94" fillId="0" borderId="12" xfId="0" applyFont="1" applyFill="1" applyBorder="1" applyAlignment="1">
      <alignment wrapText="1"/>
    </xf>
    <xf numFmtId="0" fontId="95" fillId="0" borderId="10" xfId="0" applyFont="1" applyFill="1" applyBorder="1" applyAlignment="1">
      <alignment/>
    </xf>
    <xf numFmtId="173" fontId="96" fillId="0" borderId="25" xfId="0" applyNumberFormat="1" applyFont="1" applyFill="1" applyBorder="1" applyAlignment="1">
      <alignment/>
    </xf>
    <xf numFmtId="2" fontId="79" fillId="0" borderId="11" xfId="0" applyNumberFormat="1" applyFont="1" applyFill="1" applyBorder="1" applyAlignment="1">
      <alignment horizontal="right"/>
    </xf>
    <xf numFmtId="2" fontId="79" fillId="0" borderId="11" xfId="0" applyNumberFormat="1" applyFont="1" applyFill="1" applyBorder="1" applyAlignment="1">
      <alignment/>
    </xf>
    <xf numFmtId="0" fontId="79" fillId="0" borderId="24" xfId="0" applyFont="1" applyFill="1" applyBorder="1" applyAlignment="1">
      <alignment horizontal="left"/>
    </xf>
    <xf numFmtId="0" fontId="79" fillId="0" borderId="14" xfId="0" applyFont="1" applyFill="1" applyBorder="1" applyAlignment="1">
      <alignment horizontal="left"/>
    </xf>
    <xf numFmtId="0" fontId="79" fillId="0" borderId="14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85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82" fillId="0" borderId="12" xfId="0" applyFont="1" applyFill="1" applyBorder="1" applyAlignment="1">
      <alignment wrapText="1"/>
    </xf>
    <xf numFmtId="0" fontId="85" fillId="0" borderId="0" xfId="0" applyFont="1" applyFill="1" applyAlignment="1">
      <alignment/>
    </xf>
    <xf numFmtId="0" fontId="85" fillId="0" borderId="19" xfId="0" applyFont="1" applyFill="1" applyBorder="1" applyAlignment="1">
      <alignment wrapText="1"/>
    </xf>
    <xf numFmtId="0" fontId="85" fillId="0" borderId="13" xfId="0" applyFont="1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0" fontId="85" fillId="0" borderId="13" xfId="0" applyFont="1" applyFill="1" applyBorder="1" applyAlignment="1">
      <alignment/>
    </xf>
    <xf numFmtId="174" fontId="85" fillId="0" borderId="17" xfId="0" applyNumberFormat="1" applyFont="1" applyFill="1" applyBorder="1" applyAlignment="1">
      <alignment horizontal="right"/>
    </xf>
    <xf numFmtId="2" fontId="97" fillId="0" borderId="0" xfId="0" applyNumberFormat="1" applyFont="1" applyFill="1" applyBorder="1" applyAlignment="1">
      <alignment/>
    </xf>
    <xf numFmtId="173" fontId="79" fillId="0" borderId="17" xfId="0" applyNumberFormat="1" applyFont="1" applyFill="1" applyBorder="1" applyAlignment="1">
      <alignment horizontal="right"/>
    </xf>
    <xf numFmtId="0" fontId="79" fillId="0" borderId="24" xfId="0" applyFont="1" applyFill="1" applyBorder="1" applyAlignment="1">
      <alignment wrapText="1"/>
    </xf>
    <xf numFmtId="174" fontId="79" fillId="0" borderId="12" xfId="0" applyNumberFormat="1" applyFont="1" applyFill="1" applyBorder="1" applyAlignment="1">
      <alignment/>
    </xf>
    <xf numFmtId="173" fontId="82" fillId="0" borderId="13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/>
    </xf>
    <xf numFmtId="173" fontId="84" fillId="0" borderId="17" xfId="0" applyNumberFormat="1" applyFont="1" applyFill="1" applyBorder="1" applyAlignment="1">
      <alignment/>
    </xf>
    <xf numFmtId="173" fontId="84" fillId="0" borderId="11" xfId="0" applyNumberFormat="1" applyFont="1" applyFill="1" applyBorder="1" applyAlignment="1">
      <alignment/>
    </xf>
    <xf numFmtId="173" fontId="82" fillId="0" borderId="13" xfId="0" applyNumberFormat="1" applyFont="1" applyFill="1" applyBorder="1" applyAlignment="1">
      <alignment horizontal="right"/>
    </xf>
    <xf numFmtId="173" fontId="82" fillId="0" borderId="17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 wrapText="1"/>
    </xf>
    <xf numFmtId="173" fontId="82" fillId="0" borderId="15" xfId="0" applyNumberFormat="1" applyFont="1" applyFill="1" applyBorder="1" applyAlignment="1">
      <alignment horizontal="right"/>
    </xf>
    <xf numFmtId="173" fontId="82" fillId="0" borderId="18" xfId="0" applyNumberFormat="1" applyFont="1" applyFill="1" applyBorder="1" applyAlignment="1">
      <alignment horizontal="right"/>
    </xf>
    <xf numFmtId="0" fontId="85" fillId="0" borderId="0" xfId="0" applyFont="1" applyFill="1" applyAlignment="1">
      <alignment horizontal="left"/>
    </xf>
    <xf numFmtId="0" fontId="79" fillId="0" borderId="13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174" fontId="86" fillId="0" borderId="11" xfId="0" applyNumberFormat="1" applyFont="1" applyFill="1" applyBorder="1" applyAlignment="1">
      <alignment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86" fillId="0" borderId="11" xfId="0" applyFont="1" applyFill="1" applyBorder="1" applyAlignment="1">
      <alignment horizontal="right"/>
    </xf>
    <xf numFmtId="173" fontId="86" fillId="0" borderId="11" xfId="0" applyNumberFormat="1" applyFont="1" applyFill="1" applyBorder="1" applyAlignment="1">
      <alignment/>
    </xf>
    <xf numFmtId="0" fontId="80" fillId="0" borderId="12" xfId="0" applyFont="1" applyFill="1" applyBorder="1" applyAlignment="1">
      <alignment/>
    </xf>
    <xf numFmtId="173" fontId="80" fillId="0" borderId="1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174" fontId="80" fillId="0" borderId="13" xfId="0" applyNumberFormat="1" applyFont="1" applyFill="1" applyBorder="1" applyAlignment="1">
      <alignment/>
    </xf>
    <xf numFmtId="0" fontId="86" fillId="0" borderId="13" xfId="0" applyFont="1" applyFill="1" applyBorder="1" applyAlignment="1">
      <alignment wrapText="1"/>
    </xf>
    <xf numFmtId="174" fontId="86" fillId="0" borderId="13" xfId="0" applyNumberFormat="1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173" fontId="80" fillId="0" borderId="17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174" fontId="80" fillId="0" borderId="0" xfId="0" applyNumberFormat="1" applyFont="1" applyFill="1" applyBorder="1" applyAlignment="1">
      <alignment/>
    </xf>
    <xf numFmtId="2" fontId="86" fillId="0" borderId="11" xfId="0" applyNumberFormat="1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2" fillId="0" borderId="17" xfId="0" applyFont="1" applyFill="1" applyBorder="1" applyAlignment="1">
      <alignment horizontal="center"/>
    </xf>
    <xf numFmtId="0" fontId="86" fillId="0" borderId="14" xfId="0" applyFont="1" applyFill="1" applyBorder="1" applyAlignment="1">
      <alignment wrapText="1"/>
    </xf>
    <xf numFmtId="174" fontId="80" fillId="0" borderId="17" xfId="0" applyNumberFormat="1" applyFont="1" applyFill="1" applyBorder="1" applyAlignment="1">
      <alignment/>
    </xf>
    <xf numFmtId="2" fontId="80" fillId="0" borderId="17" xfId="0" applyNumberFormat="1" applyFont="1" applyFill="1" applyBorder="1" applyAlignment="1">
      <alignment/>
    </xf>
    <xf numFmtId="173" fontId="86" fillId="0" borderId="17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right"/>
    </xf>
    <xf numFmtId="14" fontId="79" fillId="0" borderId="11" xfId="0" applyNumberFormat="1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 horizontal="right"/>
    </xf>
    <xf numFmtId="0" fontId="86" fillId="0" borderId="17" xfId="0" applyFont="1" applyFill="1" applyBorder="1" applyAlignment="1">
      <alignment/>
    </xf>
    <xf numFmtId="0" fontId="86" fillId="0" borderId="18" xfId="0" applyFont="1" applyFill="1" applyBorder="1" applyAlignment="1">
      <alignment wrapText="1"/>
    </xf>
    <xf numFmtId="0" fontId="86" fillId="0" borderId="17" xfId="0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3" fontId="86" fillId="0" borderId="21" xfId="0" applyNumberFormat="1" applyFont="1" applyFill="1" applyBorder="1" applyAlignment="1">
      <alignment/>
    </xf>
    <xf numFmtId="174" fontId="86" fillId="0" borderId="21" xfId="0" applyNumberFormat="1" applyFont="1" applyFill="1" applyBorder="1" applyAlignment="1">
      <alignment/>
    </xf>
    <xf numFmtId="0" fontId="82" fillId="0" borderId="15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left" wrapText="1"/>
    </xf>
    <xf numFmtId="0" fontId="82" fillId="0" borderId="11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0" fontId="82" fillId="0" borderId="12" xfId="0" applyFont="1" applyFill="1" applyBorder="1" applyAlignment="1">
      <alignment vertical="top"/>
    </xf>
    <xf numFmtId="0" fontId="82" fillId="0" borderId="10" xfId="0" applyFont="1" applyFill="1" applyBorder="1" applyAlignment="1">
      <alignment vertical="top"/>
    </xf>
    <xf numFmtId="0" fontId="79" fillId="0" borderId="16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/>
    </xf>
    <xf numFmtId="174" fontId="82" fillId="0" borderId="12" xfId="0" applyNumberFormat="1" applyFont="1" applyFill="1" applyBorder="1" applyAlignment="1">
      <alignment horizontal="right"/>
    </xf>
    <xf numFmtId="0" fontId="80" fillId="0" borderId="15" xfId="0" applyFont="1" applyFill="1" applyBorder="1" applyAlignment="1">
      <alignment wrapText="1"/>
    </xf>
    <xf numFmtId="173" fontId="86" fillId="0" borderId="10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0" fontId="86" fillId="0" borderId="10" xfId="0" applyFont="1" applyFill="1" applyBorder="1" applyAlignment="1">
      <alignment vertical="center" wrapText="1"/>
    </xf>
    <xf numFmtId="2" fontId="86" fillId="0" borderId="17" xfId="0" applyNumberFormat="1" applyFont="1" applyFill="1" applyBorder="1" applyAlignment="1">
      <alignment/>
    </xf>
    <xf numFmtId="0" fontId="80" fillId="0" borderId="11" xfId="0" applyFont="1" applyFill="1" applyBorder="1" applyAlignment="1">
      <alignment/>
    </xf>
    <xf numFmtId="173" fontId="79" fillId="0" borderId="0" xfId="0" applyNumberFormat="1" applyFont="1" applyFill="1" applyAlignment="1">
      <alignment/>
    </xf>
    <xf numFmtId="174" fontId="83" fillId="0" borderId="17" xfId="0" applyNumberFormat="1" applyFont="1" applyFill="1" applyBorder="1" applyAlignment="1">
      <alignment horizontal="right" wrapText="1"/>
    </xf>
    <xf numFmtId="174" fontId="83" fillId="0" borderId="17" xfId="0" applyNumberFormat="1" applyFont="1" applyFill="1" applyBorder="1" applyAlignment="1">
      <alignment wrapText="1"/>
    </xf>
    <xf numFmtId="0" fontId="83" fillId="0" borderId="17" xfId="0" applyFont="1" applyFill="1" applyBorder="1" applyAlignment="1">
      <alignment horizontal="left" wrapText="1"/>
    </xf>
    <xf numFmtId="173" fontId="83" fillId="0" borderId="11" xfId="0" applyNumberFormat="1" applyFont="1" applyFill="1" applyBorder="1" applyAlignment="1">
      <alignment horizontal="right" vertical="top" wrapText="1"/>
    </xf>
    <xf numFmtId="173" fontId="87" fillId="0" borderId="11" xfId="0" applyNumberFormat="1" applyFont="1" applyFill="1" applyBorder="1" applyAlignment="1">
      <alignment horizontal="right" wrapText="1"/>
    </xf>
    <xf numFmtId="173" fontId="85" fillId="0" borderId="17" xfId="0" applyNumberFormat="1" applyFont="1" applyFill="1" applyBorder="1" applyAlignment="1">
      <alignment wrapText="1"/>
    </xf>
    <xf numFmtId="0" fontId="83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/>
    </xf>
    <xf numFmtId="0" fontId="85" fillId="0" borderId="12" xfId="0" applyFont="1" applyFill="1" applyBorder="1" applyAlignment="1">
      <alignment horizontal="left" wrapText="1"/>
    </xf>
    <xf numFmtId="173" fontId="80" fillId="0" borderId="21" xfId="0" applyNumberFormat="1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86" fillId="33" borderId="24" xfId="0" applyFont="1" applyFill="1" applyBorder="1" applyAlignment="1">
      <alignment/>
    </xf>
    <xf numFmtId="0" fontId="86" fillId="33" borderId="15" xfId="0" applyFont="1" applyFill="1" applyBorder="1" applyAlignment="1">
      <alignment/>
    </xf>
    <xf numFmtId="0" fontId="98" fillId="33" borderId="17" xfId="0" applyFont="1" applyFill="1" applyBorder="1" applyAlignment="1">
      <alignment/>
    </xf>
    <xf numFmtId="0" fontId="82" fillId="0" borderId="0" xfId="0" applyFont="1" applyFill="1" applyAlignment="1">
      <alignment horizontal="center"/>
    </xf>
    <xf numFmtId="0" fontId="79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center"/>
    </xf>
    <xf numFmtId="174" fontId="79" fillId="0" borderId="12" xfId="0" applyNumberFormat="1" applyFont="1" applyFill="1" applyBorder="1" applyAlignment="1">
      <alignment horizontal="right"/>
    </xf>
    <xf numFmtId="2" fontId="79" fillId="0" borderId="10" xfId="0" applyNumberFormat="1" applyFont="1" applyFill="1" applyBorder="1" applyAlignment="1">
      <alignment horizontal="right"/>
    </xf>
    <xf numFmtId="173" fontId="85" fillId="0" borderId="17" xfId="0" applyNumberFormat="1" applyFont="1" applyFill="1" applyBorder="1" applyAlignment="1">
      <alignment/>
    </xf>
    <xf numFmtId="0" fontId="85" fillId="0" borderId="10" xfId="0" applyFont="1" applyBorder="1" applyAlignment="1">
      <alignment horizontal="left" vertical="center" wrapText="1"/>
    </xf>
    <xf numFmtId="0" fontId="86" fillId="33" borderId="22" xfId="0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0" fontId="85" fillId="0" borderId="12" xfId="0" applyFont="1" applyBorder="1" applyAlignment="1">
      <alignment horizontal="left" vertical="center" wrapText="1"/>
    </xf>
    <xf numFmtId="0" fontId="83" fillId="0" borderId="15" xfId="0" applyFont="1" applyFill="1" applyBorder="1" applyAlignment="1">
      <alignment horizontal="right"/>
    </xf>
    <xf numFmtId="0" fontId="86" fillId="33" borderId="11" xfId="0" applyFont="1" applyFill="1" applyBorder="1" applyAlignment="1">
      <alignment wrapText="1"/>
    </xf>
    <xf numFmtId="0" fontId="86" fillId="33" borderId="15" xfId="0" applyFont="1" applyFill="1" applyBorder="1" applyAlignment="1">
      <alignment/>
    </xf>
    <xf numFmtId="173" fontId="82" fillId="0" borderId="11" xfId="0" applyNumberFormat="1" applyFont="1" applyFill="1" applyBorder="1" applyAlignment="1">
      <alignment horizontal="right" wrapText="1"/>
    </xf>
    <xf numFmtId="0" fontId="86" fillId="33" borderId="11" xfId="0" applyFont="1" applyFill="1" applyBorder="1" applyAlignment="1">
      <alignment horizontal="left"/>
    </xf>
    <xf numFmtId="0" fontId="86" fillId="33" borderId="13" xfId="0" applyFont="1" applyFill="1" applyBorder="1" applyAlignment="1">
      <alignment wrapText="1"/>
    </xf>
    <xf numFmtId="0" fontId="79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5" fillId="0" borderId="22" xfId="0" applyFont="1" applyFill="1" applyBorder="1" applyAlignment="1">
      <alignment horizontal="right"/>
    </xf>
    <xf numFmtId="173" fontId="100" fillId="0" borderId="11" xfId="0" applyNumberFormat="1" applyFont="1" applyFill="1" applyBorder="1" applyAlignment="1">
      <alignment/>
    </xf>
    <xf numFmtId="2" fontId="100" fillId="0" borderId="11" xfId="0" applyNumberFormat="1" applyFont="1" applyFill="1" applyBorder="1" applyAlignment="1">
      <alignment/>
    </xf>
    <xf numFmtId="0" fontId="101" fillId="0" borderId="0" xfId="0" applyFont="1" applyAlignment="1">
      <alignment/>
    </xf>
    <xf numFmtId="2" fontId="85" fillId="0" borderId="17" xfId="0" applyNumberFormat="1" applyFont="1" applyFill="1" applyBorder="1" applyAlignment="1">
      <alignment/>
    </xf>
    <xf numFmtId="0" fontId="83" fillId="0" borderId="12" xfId="0" applyFont="1" applyBorder="1" applyAlignment="1">
      <alignment horizontal="left" vertical="center" wrapText="1"/>
    </xf>
    <xf numFmtId="0" fontId="85" fillId="0" borderId="13" xfId="0" applyFont="1" applyFill="1" applyBorder="1" applyAlignment="1">
      <alignment wrapText="1"/>
    </xf>
    <xf numFmtId="0" fontId="85" fillId="0" borderId="12" xfId="0" applyFont="1" applyFill="1" applyBorder="1" applyAlignment="1">
      <alignment wrapText="1"/>
    </xf>
    <xf numFmtId="0" fontId="101" fillId="0" borderId="10" xfId="0" applyFont="1" applyBorder="1" applyAlignment="1">
      <alignment/>
    </xf>
    <xf numFmtId="0" fontId="79" fillId="0" borderId="10" xfId="0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/>
    </xf>
    <xf numFmtId="0" fontId="102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11" xfId="0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174" fontId="19" fillId="0" borderId="11" xfId="0" applyNumberFormat="1" applyFont="1" applyBorder="1" applyAlignment="1">
      <alignment horizontal="center" vertical="center" wrapText="1"/>
    </xf>
    <xf numFmtId="174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174" fontId="20" fillId="0" borderId="11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wrapText="1"/>
    </xf>
    <xf numFmtId="174" fontId="9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vertical="top" wrapText="1"/>
    </xf>
    <xf numFmtId="0" fontId="20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top" wrapText="1"/>
    </xf>
    <xf numFmtId="0" fontId="15" fillId="0" borderId="11" xfId="0" applyFont="1" applyBorder="1" applyAlignment="1">
      <alignment/>
    </xf>
    <xf numFmtId="174" fontId="12" fillId="0" borderId="11" xfId="0" applyNumberFormat="1" applyFont="1" applyFill="1" applyBorder="1" applyAlignment="1">
      <alignment horizontal="center"/>
    </xf>
    <xf numFmtId="16" fontId="2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74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49" fontId="79" fillId="0" borderId="19" xfId="0" applyNumberFormat="1" applyFont="1" applyFill="1" applyBorder="1" applyAlignment="1">
      <alignment wrapText="1"/>
    </xf>
    <xf numFmtId="0" fontId="79" fillId="0" borderId="10" xfId="0" applyFont="1" applyFill="1" applyBorder="1" applyAlignment="1">
      <alignment wrapText="1"/>
    </xf>
    <xf numFmtId="0" fontId="86" fillId="0" borderId="22" xfId="0" applyFont="1" applyFill="1" applyBorder="1" applyAlignment="1">
      <alignment wrapText="1"/>
    </xf>
    <xf numFmtId="174" fontId="82" fillId="0" borderId="14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right"/>
    </xf>
    <xf numFmtId="0" fontId="80" fillId="0" borderId="15" xfId="0" applyFont="1" applyFill="1" applyBorder="1" applyAlignment="1">
      <alignment/>
    </xf>
    <xf numFmtId="174" fontId="79" fillId="0" borderId="10" xfId="0" applyNumberFormat="1" applyFont="1" applyFill="1" applyBorder="1" applyAlignment="1">
      <alignment/>
    </xf>
    <xf numFmtId="0" fontId="80" fillId="0" borderId="15" xfId="0" applyFont="1" applyFill="1" applyBorder="1" applyAlignment="1">
      <alignment/>
    </xf>
    <xf numFmtId="0" fontId="103" fillId="0" borderId="15" xfId="0" applyFont="1" applyFill="1" applyBorder="1" applyAlignment="1">
      <alignment/>
    </xf>
    <xf numFmtId="174" fontId="92" fillId="0" borderId="11" xfId="0" applyNumberFormat="1" applyFont="1" applyFill="1" applyBorder="1" applyAlignment="1">
      <alignment/>
    </xf>
    <xf numFmtId="0" fontId="86" fillId="0" borderId="15" xfId="0" applyFont="1" applyFill="1" applyBorder="1" applyAlignment="1">
      <alignment/>
    </xf>
    <xf numFmtId="0" fontId="79" fillId="0" borderId="0" xfId="0" applyFont="1" applyFill="1" applyBorder="1" applyAlignment="1">
      <alignment horizontal="right"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4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Fill="1" applyAlignment="1">
      <alignment horizontal="left"/>
    </xf>
    <xf numFmtId="0" fontId="104" fillId="0" borderId="0" xfId="0" applyFont="1" applyFill="1" applyBorder="1" applyAlignment="1">
      <alignment/>
    </xf>
    <xf numFmtId="0" fontId="104" fillId="0" borderId="10" xfId="0" applyFont="1" applyFill="1" applyBorder="1" applyAlignment="1">
      <alignment horizontal="center" wrapText="1"/>
    </xf>
    <xf numFmtId="0" fontId="104" fillId="0" borderId="10" xfId="0" applyFont="1" applyFill="1" applyBorder="1" applyAlignment="1">
      <alignment wrapText="1"/>
    </xf>
    <xf numFmtId="0" fontId="104" fillId="0" borderId="11" xfId="0" applyFont="1" applyFill="1" applyBorder="1" applyAlignment="1">
      <alignment/>
    </xf>
    <xf numFmtId="0" fontId="105" fillId="0" borderId="11" xfId="0" applyFont="1" applyFill="1" applyBorder="1" applyAlignment="1">
      <alignment/>
    </xf>
    <xf numFmtId="174" fontId="104" fillId="0" borderId="11" xfId="0" applyNumberFormat="1" applyFont="1" applyFill="1" applyBorder="1" applyAlignment="1">
      <alignment/>
    </xf>
    <xf numFmtId="173" fontId="104" fillId="0" borderId="11" xfId="0" applyNumberFormat="1" applyFont="1" applyFill="1" applyBorder="1" applyAlignment="1">
      <alignment/>
    </xf>
    <xf numFmtId="174" fontId="104" fillId="0" borderId="11" xfId="0" applyNumberFormat="1" applyFont="1" applyFill="1" applyBorder="1" applyAlignment="1">
      <alignment horizontal="right"/>
    </xf>
    <xf numFmtId="174" fontId="105" fillId="0" borderId="11" xfId="0" applyNumberFormat="1" applyFont="1" applyFill="1" applyBorder="1" applyAlignment="1">
      <alignment wrapText="1"/>
    </xf>
    <xf numFmtId="174" fontId="105" fillId="0" borderId="11" xfId="0" applyNumberFormat="1" applyFont="1" applyFill="1" applyBorder="1" applyAlignment="1">
      <alignment/>
    </xf>
    <xf numFmtId="2" fontId="104" fillId="0" borderId="11" xfId="0" applyNumberFormat="1" applyFont="1" applyFill="1" applyBorder="1" applyAlignment="1">
      <alignment/>
    </xf>
    <xf numFmtId="174" fontId="105" fillId="0" borderId="11" xfId="0" applyNumberFormat="1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82" fillId="0" borderId="0" xfId="0" applyFont="1" applyFill="1" applyAlignment="1">
      <alignment horizontal="center"/>
    </xf>
    <xf numFmtId="0" fontId="82" fillId="0" borderId="11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left"/>
    </xf>
    <xf numFmtId="0" fontId="89" fillId="0" borderId="0" xfId="0" applyFont="1" applyFill="1" applyAlignment="1">
      <alignment horizontal="center"/>
    </xf>
    <xf numFmtId="2" fontId="92" fillId="0" borderId="11" xfId="0" applyNumberFormat="1" applyFont="1" applyFill="1" applyBorder="1" applyAlignment="1">
      <alignment/>
    </xf>
    <xf numFmtId="173" fontId="92" fillId="0" borderId="11" xfId="0" applyNumberFormat="1" applyFont="1" applyFill="1" applyBorder="1" applyAlignment="1">
      <alignment/>
    </xf>
    <xf numFmtId="0" fontId="86" fillId="33" borderId="10" xfId="0" applyFont="1" applyFill="1" applyBorder="1" applyAlignment="1">
      <alignment wrapText="1"/>
    </xf>
    <xf numFmtId="0" fontId="86" fillId="33" borderId="11" xfId="0" applyFont="1" applyFill="1" applyBorder="1" applyAlignment="1">
      <alignment vertical="center" wrapText="1"/>
    </xf>
    <xf numFmtId="0" fontId="106" fillId="0" borderId="0" xfId="0" applyFont="1" applyFill="1" applyAlignment="1">
      <alignment/>
    </xf>
    <xf numFmtId="0" fontId="105" fillId="0" borderId="11" xfId="0" applyFont="1" applyFill="1" applyBorder="1" applyAlignment="1">
      <alignment horizontal="justify" wrapText="1"/>
    </xf>
    <xf numFmtId="0" fontId="104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horizontal="justify" vertical="center" wrapText="1"/>
    </xf>
    <xf numFmtId="173" fontId="106" fillId="0" borderId="11" xfId="0" applyNumberFormat="1" applyFont="1" applyFill="1" applyBorder="1" applyAlignment="1">
      <alignment/>
    </xf>
    <xf numFmtId="0" fontId="104" fillId="0" borderId="11" xfId="0" applyFont="1" applyFill="1" applyBorder="1" applyAlignment="1">
      <alignment horizontal="justify" vertical="center"/>
    </xf>
    <xf numFmtId="0" fontId="106" fillId="0" borderId="24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173" fontId="104" fillId="0" borderId="17" xfId="0" applyNumberFormat="1" applyFont="1" applyFill="1" applyBorder="1" applyAlignment="1">
      <alignment/>
    </xf>
    <xf numFmtId="0" fontId="104" fillId="0" borderId="12" xfId="0" applyFont="1" applyFill="1" applyBorder="1" applyAlignment="1">
      <alignment vertical="top" wrapText="1"/>
    </xf>
    <xf numFmtId="0" fontId="104" fillId="0" borderId="11" xfId="0" applyFont="1" applyFill="1" applyBorder="1" applyAlignment="1">
      <alignment wrapText="1"/>
    </xf>
    <xf numFmtId="0" fontId="104" fillId="0" borderId="11" xfId="0" applyFont="1" applyFill="1" applyBorder="1" applyAlignment="1">
      <alignment horizontal="justify" wrapText="1"/>
    </xf>
    <xf numFmtId="0" fontId="104" fillId="0" borderId="11" xfId="0" applyFont="1" applyFill="1" applyBorder="1" applyAlignment="1">
      <alignment vertical="center" wrapText="1"/>
    </xf>
    <xf numFmtId="0" fontId="104" fillId="0" borderId="11" xfId="0" applyFont="1" applyFill="1" applyBorder="1" applyAlignment="1">
      <alignment horizontal="center"/>
    </xf>
    <xf numFmtId="173" fontId="106" fillId="0" borderId="11" xfId="0" applyNumberFormat="1" applyFont="1" applyFill="1" applyBorder="1" applyAlignment="1">
      <alignment horizontal="center"/>
    </xf>
    <xf numFmtId="0" fontId="105" fillId="33" borderId="11" xfId="0" applyFont="1" applyFill="1" applyBorder="1" applyAlignment="1">
      <alignment horizontal="right" vertical="center" wrapText="1"/>
    </xf>
    <xf numFmtId="173" fontId="104" fillId="0" borderId="11" xfId="0" applyNumberFormat="1" applyFont="1" applyFill="1" applyBorder="1" applyAlignment="1">
      <alignment/>
    </xf>
    <xf numFmtId="2" fontId="104" fillId="0" borderId="11" xfId="0" applyNumberFormat="1" applyFont="1" applyFill="1" applyBorder="1" applyAlignment="1">
      <alignment/>
    </xf>
    <xf numFmtId="173" fontId="104" fillId="33" borderId="11" xfId="0" applyNumberFormat="1" applyFont="1" applyFill="1" applyBorder="1" applyAlignment="1">
      <alignment/>
    </xf>
    <xf numFmtId="2" fontId="104" fillId="33" borderId="11" xfId="0" applyNumberFormat="1" applyFont="1" applyFill="1" applyBorder="1" applyAlignment="1">
      <alignment/>
    </xf>
    <xf numFmtId="173" fontId="104" fillId="0" borderId="0" xfId="0" applyNumberFormat="1" applyFont="1" applyFill="1" applyAlignment="1">
      <alignment/>
    </xf>
    <xf numFmtId="0" fontId="105" fillId="0" borderId="0" xfId="0" applyFont="1" applyFill="1" applyBorder="1" applyAlignment="1">
      <alignment horizontal="left" vertical="center" wrapText="1"/>
    </xf>
    <xf numFmtId="174" fontId="104" fillId="0" borderId="13" xfId="0" applyNumberFormat="1" applyFont="1" applyFill="1" applyBorder="1" applyAlignment="1">
      <alignment/>
    </xf>
    <xf numFmtId="0" fontId="104" fillId="0" borderId="13" xfId="0" applyFont="1" applyFill="1" applyBorder="1" applyAlignment="1">
      <alignment/>
    </xf>
    <xf numFmtId="173" fontId="104" fillId="0" borderId="13" xfId="0" applyNumberFormat="1" applyFont="1" applyFill="1" applyBorder="1" applyAlignment="1">
      <alignment/>
    </xf>
    <xf numFmtId="174" fontId="104" fillId="0" borderId="15" xfId="0" applyNumberFormat="1" applyFont="1" applyFill="1" applyBorder="1" applyAlignment="1">
      <alignment/>
    </xf>
    <xf numFmtId="0" fontId="104" fillId="0" borderId="18" xfId="0" applyFont="1" applyFill="1" applyBorder="1" applyAlignment="1">
      <alignment/>
    </xf>
    <xf numFmtId="174" fontId="104" fillId="0" borderId="18" xfId="0" applyNumberFormat="1" applyFont="1" applyFill="1" applyBorder="1" applyAlignment="1">
      <alignment/>
    </xf>
    <xf numFmtId="173" fontId="104" fillId="0" borderId="18" xfId="0" applyNumberFormat="1" applyFont="1" applyFill="1" applyBorder="1" applyAlignment="1">
      <alignment/>
    </xf>
    <xf numFmtId="0" fontId="104" fillId="0" borderId="20" xfId="0" applyFont="1" applyFill="1" applyBorder="1" applyAlignment="1">
      <alignment/>
    </xf>
    <xf numFmtId="174" fontId="104" fillId="0" borderId="12" xfId="0" applyNumberFormat="1" applyFont="1" applyFill="1" applyBorder="1" applyAlignment="1">
      <alignment/>
    </xf>
    <xf numFmtId="0" fontId="104" fillId="0" borderId="12" xfId="0" applyFont="1" applyFill="1" applyBorder="1" applyAlignment="1">
      <alignment/>
    </xf>
    <xf numFmtId="2" fontId="104" fillId="0" borderId="12" xfId="0" applyNumberFormat="1" applyFont="1" applyFill="1" applyBorder="1" applyAlignment="1">
      <alignment/>
    </xf>
    <xf numFmtId="174" fontId="104" fillId="0" borderId="10" xfId="0" applyNumberFormat="1" applyFont="1" applyFill="1" applyBorder="1" applyAlignment="1">
      <alignment/>
    </xf>
    <xf numFmtId="0" fontId="104" fillId="0" borderId="10" xfId="0" applyFont="1" applyFill="1" applyBorder="1" applyAlignment="1">
      <alignment/>
    </xf>
    <xf numFmtId="2" fontId="104" fillId="0" borderId="10" xfId="0" applyNumberFormat="1" applyFont="1" applyFill="1" applyBorder="1" applyAlignment="1">
      <alignment/>
    </xf>
    <xf numFmtId="173" fontId="104" fillId="0" borderId="12" xfId="0" applyNumberFormat="1" applyFont="1" applyFill="1" applyBorder="1" applyAlignment="1">
      <alignment/>
    </xf>
    <xf numFmtId="173" fontId="106" fillId="0" borderId="0" xfId="0" applyNumberFormat="1" applyFont="1" applyFill="1" applyBorder="1" applyAlignment="1">
      <alignment/>
    </xf>
    <xf numFmtId="0" fontId="104" fillId="0" borderId="10" xfId="0" applyFont="1" applyFill="1" applyBorder="1" applyAlignment="1">
      <alignment horizontal="left" vertical="center" wrapText="1"/>
    </xf>
    <xf numFmtId="173" fontId="104" fillId="0" borderId="11" xfId="0" applyNumberFormat="1" applyFont="1" applyFill="1" applyBorder="1" applyAlignment="1">
      <alignment horizontal="right" vertical="center"/>
    </xf>
    <xf numFmtId="0" fontId="104" fillId="0" borderId="11" xfId="0" applyFont="1" applyFill="1" applyBorder="1" applyAlignment="1">
      <alignment horizontal="center" vertical="center" wrapText="1"/>
    </xf>
    <xf numFmtId="173" fontId="104" fillId="0" borderId="11" xfId="0" applyNumberFormat="1" applyFont="1" applyFill="1" applyBorder="1" applyAlignment="1">
      <alignment vertical="center" wrapText="1"/>
    </xf>
    <xf numFmtId="0" fontId="104" fillId="0" borderId="11" xfId="0" applyFont="1" applyFill="1" applyBorder="1" applyAlignment="1">
      <alignment horizontal="right"/>
    </xf>
    <xf numFmtId="173" fontId="104" fillId="0" borderId="10" xfId="0" applyNumberFormat="1" applyFont="1" applyFill="1" applyBorder="1" applyAlignment="1">
      <alignment vertical="center" wrapText="1"/>
    </xf>
    <xf numFmtId="0" fontId="104" fillId="0" borderId="11" xfId="0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vertical="center"/>
    </xf>
    <xf numFmtId="173" fontId="104" fillId="0" borderId="11" xfId="0" applyNumberFormat="1" applyFont="1" applyFill="1" applyBorder="1" applyAlignment="1">
      <alignment horizontal="center" vertical="center" wrapText="1"/>
    </xf>
    <xf numFmtId="173" fontId="104" fillId="0" borderId="10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/>
    </xf>
    <xf numFmtId="2" fontId="105" fillId="0" borderId="11" xfId="0" applyNumberFormat="1" applyFont="1" applyFill="1" applyBorder="1" applyAlignment="1">
      <alignment horizontal="right"/>
    </xf>
    <xf numFmtId="173" fontId="105" fillId="0" borderId="11" xfId="0" applyNumberFormat="1" applyFont="1" applyFill="1" applyBorder="1" applyAlignment="1">
      <alignment horizontal="right"/>
    </xf>
    <xf numFmtId="0" fontId="104" fillId="0" borderId="0" xfId="0" applyFont="1" applyFill="1" applyBorder="1" applyAlignment="1">
      <alignment horizontal="right"/>
    </xf>
    <xf numFmtId="0" fontId="104" fillId="0" borderId="0" xfId="0" applyFont="1" applyFill="1" applyBorder="1" applyAlignment="1">
      <alignment horizontal="left" vertical="center" wrapText="1"/>
    </xf>
    <xf numFmtId="174" fontId="104" fillId="0" borderId="0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174" fontId="104" fillId="0" borderId="0" xfId="0" applyNumberFormat="1" applyFont="1" applyFill="1" applyBorder="1" applyAlignment="1">
      <alignment wrapText="1"/>
    </xf>
    <xf numFmtId="0" fontId="104" fillId="0" borderId="0" xfId="0" applyFont="1" applyFill="1" applyBorder="1" applyAlignment="1">
      <alignment horizontal="center" vertical="center"/>
    </xf>
    <xf numFmtId="174" fontId="104" fillId="0" borderId="0" xfId="0" applyNumberFormat="1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173" fontId="107" fillId="0" borderId="0" xfId="0" applyNumberFormat="1" applyFont="1" applyFill="1" applyBorder="1" applyAlignment="1">
      <alignment/>
    </xf>
    <xf numFmtId="174" fontId="108" fillId="0" borderId="11" xfId="0" applyNumberFormat="1" applyFont="1" applyFill="1" applyBorder="1" applyAlignment="1">
      <alignment/>
    </xf>
    <xf numFmtId="172" fontId="104" fillId="0" borderId="11" xfId="0" applyNumberFormat="1" applyFont="1" applyFill="1" applyBorder="1" applyAlignment="1">
      <alignment/>
    </xf>
    <xf numFmtId="180" fontId="104" fillId="0" borderId="11" xfId="0" applyNumberFormat="1" applyFont="1" applyFill="1" applyBorder="1" applyAlignment="1">
      <alignment/>
    </xf>
    <xf numFmtId="180" fontId="86" fillId="0" borderId="11" xfId="0" applyNumberFormat="1" applyFont="1" applyFill="1" applyBorder="1" applyAlignment="1">
      <alignment/>
    </xf>
    <xf numFmtId="180" fontId="80" fillId="0" borderId="17" xfId="0" applyNumberFormat="1" applyFont="1" applyFill="1" applyBorder="1" applyAlignment="1">
      <alignment/>
    </xf>
    <xf numFmtId="180" fontId="80" fillId="0" borderId="11" xfId="0" applyNumberFormat="1" applyFont="1" applyFill="1" applyBorder="1" applyAlignment="1">
      <alignment/>
    </xf>
    <xf numFmtId="0" fontId="86" fillId="33" borderId="11" xfId="0" applyFont="1" applyFill="1" applyBorder="1" applyAlignment="1">
      <alignment/>
    </xf>
    <xf numFmtId="0" fontId="104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wrapText="1"/>
    </xf>
    <xf numFmtId="0" fontId="79" fillId="0" borderId="24" xfId="0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 horizontal="left"/>
    </xf>
    <xf numFmtId="0" fontId="105" fillId="0" borderId="13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 wrapText="1"/>
    </xf>
    <xf numFmtId="0" fontId="104" fillId="0" borderId="10" xfId="0" applyFont="1" applyFill="1" applyBorder="1" applyAlignment="1">
      <alignment horizontal="center" wrapText="1"/>
    </xf>
    <xf numFmtId="0" fontId="104" fillId="0" borderId="19" xfId="0" applyFont="1" applyFill="1" applyBorder="1" applyAlignment="1">
      <alignment horizontal="center" wrapText="1"/>
    </xf>
    <xf numFmtId="0" fontId="104" fillId="0" borderId="15" xfId="0" applyFont="1" applyFill="1" applyBorder="1" applyAlignment="1">
      <alignment horizontal="center" wrapText="1"/>
    </xf>
    <xf numFmtId="0" fontId="104" fillId="0" borderId="18" xfId="0" applyFont="1" applyFill="1" applyBorder="1" applyAlignment="1">
      <alignment horizontal="center" wrapText="1"/>
    </xf>
    <xf numFmtId="0" fontId="104" fillId="0" borderId="17" xfId="0" applyFont="1" applyFill="1" applyBorder="1" applyAlignment="1">
      <alignment horizontal="center" wrapText="1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left"/>
    </xf>
    <xf numFmtId="0" fontId="82" fillId="0" borderId="13" xfId="0" applyFont="1" applyFill="1" applyBorder="1" applyAlignment="1">
      <alignment horizontal="left"/>
    </xf>
    <xf numFmtId="0" fontId="82" fillId="0" borderId="12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left"/>
    </xf>
    <xf numFmtId="173" fontId="82" fillId="0" borderId="15" xfId="0" applyNumberFormat="1" applyFont="1" applyFill="1" applyBorder="1" applyAlignment="1">
      <alignment horizontal="center"/>
    </xf>
    <xf numFmtId="173" fontId="82" fillId="0" borderId="18" xfId="0" applyNumberFormat="1" applyFont="1" applyFill="1" applyBorder="1" applyAlignment="1">
      <alignment horizontal="center"/>
    </xf>
    <xf numFmtId="173" fontId="82" fillId="0" borderId="17" xfId="0" applyNumberFormat="1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/>
    </xf>
    <xf numFmtId="0" fontId="89" fillId="0" borderId="0" xfId="0" applyFont="1" applyFill="1" applyAlignment="1">
      <alignment horizontal="center"/>
    </xf>
    <xf numFmtId="0" fontId="82" fillId="0" borderId="13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 wrapText="1"/>
    </xf>
    <xf numFmtId="0" fontId="82" fillId="0" borderId="16" xfId="0" applyFont="1" applyFill="1" applyBorder="1" applyAlignment="1">
      <alignment horizontal="center" wrapText="1"/>
    </xf>
    <xf numFmtId="0" fontId="82" fillId="0" borderId="23" xfId="0" applyFont="1" applyFill="1" applyBorder="1" applyAlignment="1">
      <alignment horizontal="center" wrapText="1"/>
    </xf>
    <xf numFmtId="0" fontId="105" fillId="0" borderId="0" xfId="0" applyFont="1" applyFill="1" applyBorder="1" applyAlignment="1">
      <alignment horizontal="center"/>
    </xf>
    <xf numFmtId="0" fontId="104" fillId="0" borderId="19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center"/>
    </xf>
    <xf numFmtId="0" fontId="106" fillId="34" borderId="15" xfId="0" applyFont="1" applyFill="1" applyBorder="1" applyAlignment="1">
      <alignment horizontal="center"/>
    </xf>
    <xf numFmtId="0" fontId="106" fillId="34" borderId="18" xfId="0" applyFont="1" applyFill="1" applyBorder="1" applyAlignment="1">
      <alignment horizontal="center"/>
    </xf>
    <xf numFmtId="0" fontId="106" fillId="34" borderId="17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center" vertical="top" wrapText="1"/>
    </xf>
    <xf numFmtId="173" fontId="20" fillId="0" borderId="17" xfId="0" applyNumberFormat="1" applyFont="1" applyFill="1" applyBorder="1" applyAlignment="1">
      <alignment/>
    </xf>
    <xf numFmtId="174" fontId="2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173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2" fontId="105" fillId="0" borderId="11" xfId="0" applyNumberFormat="1" applyFont="1" applyFill="1" applyBorder="1" applyAlignment="1">
      <alignment/>
    </xf>
    <xf numFmtId="173" fontId="105" fillId="0" borderId="15" xfId="0" applyNumberFormat="1" applyFont="1" applyFill="1" applyBorder="1" applyAlignment="1">
      <alignment horizontal="center" vertical="center"/>
    </xf>
    <xf numFmtId="173" fontId="105" fillId="0" borderId="18" xfId="0" applyNumberFormat="1" applyFont="1" applyFill="1" applyBorder="1" applyAlignment="1">
      <alignment horizontal="center" vertical="center"/>
    </xf>
    <xf numFmtId="173" fontId="105" fillId="0" borderId="17" xfId="0" applyNumberFormat="1" applyFont="1" applyFill="1" applyBorder="1" applyAlignment="1">
      <alignment horizontal="center" vertical="center"/>
    </xf>
    <xf numFmtId="174" fontId="104" fillId="34" borderId="11" xfId="0" applyNumberFormat="1" applyFont="1" applyFill="1" applyBorder="1" applyAlignment="1">
      <alignment/>
    </xf>
    <xf numFmtId="0" fontId="104" fillId="34" borderId="11" xfId="0" applyFont="1" applyFill="1" applyBorder="1" applyAlignment="1">
      <alignment/>
    </xf>
    <xf numFmtId="173" fontId="104" fillId="34" borderId="11" xfId="0" applyNumberFormat="1" applyFont="1" applyFill="1" applyBorder="1" applyAlignment="1">
      <alignment/>
    </xf>
    <xf numFmtId="2" fontId="104" fillId="34" borderId="11" xfId="0" applyNumberFormat="1" applyFont="1" applyFill="1" applyBorder="1" applyAlignment="1">
      <alignment/>
    </xf>
    <xf numFmtId="173" fontId="105" fillId="0" borderId="11" xfId="0" applyNumberFormat="1" applyFont="1" applyFill="1" applyBorder="1" applyAlignment="1">
      <alignment/>
    </xf>
    <xf numFmtId="0" fontId="105" fillId="0" borderId="14" xfId="0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/>
    </xf>
    <xf numFmtId="174" fontId="104" fillId="0" borderId="17" xfId="0" applyNumberFormat="1" applyFont="1" applyFill="1" applyBorder="1" applyAlignment="1">
      <alignment/>
    </xf>
    <xf numFmtId="174" fontId="104" fillId="12" borderId="11" xfId="0" applyNumberFormat="1" applyFont="1" applyFill="1" applyBorder="1" applyAlignment="1">
      <alignment/>
    </xf>
    <xf numFmtId="173" fontId="104" fillId="33" borderId="11" xfId="0" applyNumberFormat="1" applyFont="1" applyFill="1" applyBorder="1" applyAlignment="1">
      <alignment/>
    </xf>
    <xf numFmtId="0" fontId="104" fillId="34" borderId="11" xfId="0" applyFont="1" applyFill="1" applyBorder="1" applyAlignment="1">
      <alignment horizontal="left" vertical="center" wrapText="1"/>
    </xf>
    <xf numFmtId="0" fontId="104" fillId="33" borderId="11" xfId="0" applyFont="1" applyFill="1" applyBorder="1" applyAlignment="1">
      <alignment/>
    </xf>
    <xf numFmtId="0" fontId="105" fillId="0" borderId="11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horizontal="right" wrapText="1"/>
    </xf>
    <xf numFmtId="0" fontId="105" fillId="0" borderId="10" xfId="0" applyFont="1" applyFill="1" applyBorder="1" applyAlignment="1">
      <alignment/>
    </xf>
    <xf numFmtId="173" fontId="104" fillId="0" borderId="0" xfId="0" applyNumberFormat="1" applyFont="1" applyFill="1" applyBorder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61">
      <selection activeCell="H33" sqref="H33"/>
    </sheetView>
  </sheetViews>
  <sheetFormatPr defaultColWidth="9.140625" defaultRowHeight="12.75"/>
  <cols>
    <col min="1" max="1" width="0.2890625" style="39" customWidth="1"/>
    <col min="2" max="2" width="10.57421875" style="38" customWidth="1"/>
    <col min="3" max="3" width="71.421875" style="39" customWidth="1"/>
    <col min="4" max="4" width="12.140625" style="38" customWidth="1"/>
    <col min="5" max="16384" width="9.140625" style="39" customWidth="1"/>
  </cols>
  <sheetData>
    <row r="1" spans="3:4" ht="15.75" customHeight="1">
      <c r="C1" s="475" t="s">
        <v>392</v>
      </c>
      <c r="D1" s="475"/>
    </row>
    <row r="2" spans="3:4" ht="12" customHeight="1">
      <c r="C2" s="476" t="s">
        <v>702</v>
      </c>
      <c r="D2" s="476"/>
    </row>
    <row r="3" spans="3:4" ht="15.75" customHeight="1">
      <c r="C3" s="475" t="s">
        <v>469</v>
      </c>
      <c r="D3" s="475"/>
    </row>
    <row r="4" spans="3:4" ht="19.5" customHeight="1">
      <c r="C4" s="201"/>
      <c r="D4" s="220"/>
    </row>
    <row r="5" spans="3:4" ht="34.5" customHeight="1">
      <c r="C5" s="477" t="s">
        <v>489</v>
      </c>
      <c r="D5" s="477"/>
    </row>
    <row r="6" ht="16.5" customHeight="1">
      <c r="C6" s="40"/>
    </row>
    <row r="7" spans="2:4" ht="45" customHeight="1">
      <c r="B7" s="41" t="s">
        <v>341</v>
      </c>
      <c r="C7" s="42" t="s">
        <v>521</v>
      </c>
      <c r="D7" s="41" t="s">
        <v>470</v>
      </c>
    </row>
    <row r="8" spans="2:4" ht="32.25" customHeight="1">
      <c r="B8" s="43" t="s">
        <v>13</v>
      </c>
      <c r="C8" s="48" t="s">
        <v>487</v>
      </c>
      <c r="D8" s="24">
        <f>D9+D10</f>
        <v>4007</v>
      </c>
    </row>
    <row r="9" spans="2:4" ht="18" customHeight="1">
      <c r="B9" s="43" t="s">
        <v>471</v>
      </c>
      <c r="C9" s="202" t="s">
        <v>472</v>
      </c>
      <c r="D9" s="24">
        <v>3791</v>
      </c>
    </row>
    <row r="10" spans="2:4" ht="15.75" customHeight="1">
      <c r="B10" s="43" t="s">
        <v>15</v>
      </c>
      <c r="C10" s="202" t="s">
        <v>488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19</v>
      </c>
      <c r="C12" s="50" t="s">
        <v>255</v>
      </c>
      <c r="D12" s="47">
        <v>100</v>
      </c>
    </row>
    <row r="13" spans="2:4" ht="15.75" customHeight="1">
      <c r="B13" s="43" t="s">
        <v>525</v>
      </c>
      <c r="C13" s="50" t="s">
        <v>256</v>
      </c>
      <c r="D13" s="47">
        <v>56</v>
      </c>
    </row>
    <row r="14" spans="2:4" ht="18.75" customHeight="1">
      <c r="B14" s="43" t="s">
        <v>20</v>
      </c>
      <c r="C14" s="51" t="s">
        <v>257</v>
      </c>
      <c r="D14" s="49">
        <f>D15+D16+D17+D18</f>
        <v>230</v>
      </c>
    </row>
    <row r="15" spans="2:4" ht="15" customHeight="1">
      <c r="B15" s="43" t="s">
        <v>21</v>
      </c>
      <c r="C15" s="52" t="s">
        <v>258</v>
      </c>
      <c r="D15" s="47">
        <v>25</v>
      </c>
    </row>
    <row r="16" spans="2:4" ht="15" customHeight="1">
      <c r="B16" s="43" t="s">
        <v>526</v>
      </c>
      <c r="C16" s="52" t="s">
        <v>406</v>
      </c>
      <c r="D16" s="47">
        <v>6</v>
      </c>
    </row>
    <row r="17" spans="2:4" ht="16.5" customHeight="1">
      <c r="B17" s="43" t="s">
        <v>527</v>
      </c>
      <c r="C17" s="46" t="s">
        <v>264</v>
      </c>
      <c r="D17" s="47">
        <v>12</v>
      </c>
    </row>
    <row r="18" spans="2:4" ht="16.5" customHeight="1">
      <c r="B18" s="43" t="s">
        <v>22</v>
      </c>
      <c r="C18" s="53" t="s">
        <v>259</v>
      </c>
      <c r="D18" s="47">
        <f>D19+D21+D20</f>
        <v>187</v>
      </c>
    </row>
    <row r="19" spans="2:4" ht="15" customHeight="1">
      <c r="B19" s="43" t="s">
        <v>24</v>
      </c>
      <c r="C19" s="54" t="s">
        <v>260</v>
      </c>
      <c r="D19" s="47">
        <v>11</v>
      </c>
    </row>
    <row r="20" spans="2:4" ht="15" customHeight="1">
      <c r="B20" s="43" t="s">
        <v>528</v>
      </c>
      <c r="C20" s="54" t="s">
        <v>369</v>
      </c>
      <c r="D20" s="140"/>
    </row>
    <row r="21" spans="2:4" ht="15" customHeight="1">
      <c r="B21" s="43" t="s">
        <v>529</v>
      </c>
      <c r="C21" s="56" t="s">
        <v>261</v>
      </c>
      <c r="D21" s="47">
        <v>176</v>
      </c>
    </row>
    <row r="22" spans="2:4" ht="17.25" customHeight="1">
      <c r="B22" s="146" t="s">
        <v>25</v>
      </c>
      <c r="C22" s="148" t="s">
        <v>262</v>
      </c>
      <c r="D22" s="283">
        <f>D23</f>
        <v>26</v>
      </c>
    </row>
    <row r="23" spans="2:4" ht="32.25" customHeight="1">
      <c r="B23" s="55" t="s">
        <v>26</v>
      </c>
      <c r="C23" s="46" t="s">
        <v>263</v>
      </c>
      <c r="D23" s="47">
        <v>26</v>
      </c>
    </row>
    <row r="24" spans="2:4" ht="18" customHeight="1">
      <c r="B24" s="146" t="s">
        <v>27</v>
      </c>
      <c r="C24" s="147" t="s">
        <v>375</v>
      </c>
      <c r="D24" s="284">
        <f>D25+D26+D27</f>
        <v>139.2</v>
      </c>
    </row>
    <row r="25" spans="2:4" ht="15" customHeight="1">
      <c r="B25" s="43" t="s">
        <v>28</v>
      </c>
      <c r="C25" s="46" t="s">
        <v>151</v>
      </c>
      <c r="D25" s="47">
        <v>15.3</v>
      </c>
    </row>
    <row r="26" spans="2:4" ht="15.75" customHeight="1">
      <c r="B26" s="43" t="s">
        <v>530</v>
      </c>
      <c r="C26" s="46" t="s">
        <v>265</v>
      </c>
      <c r="D26" s="467">
        <v>63</v>
      </c>
    </row>
    <row r="27" spans="2:4" ht="15.75" customHeight="1">
      <c r="B27" s="43" t="s">
        <v>531</v>
      </c>
      <c r="C27" s="46" t="s">
        <v>266</v>
      </c>
      <c r="D27" s="47">
        <v>60.9</v>
      </c>
    </row>
    <row r="28" spans="2:4" ht="17.25" customHeight="1">
      <c r="B28" s="146" t="s">
        <v>29</v>
      </c>
      <c r="C28" s="44" t="s">
        <v>473</v>
      </c>
      <c r="D28" s="140">
        <v>185.938</v>
      </c>
    </row>
    <row r="29" spans="2:4" ht="15.75" customHeight="1">
      <c r="B29" s="146" t="s">
        <v>31</v>
      </c>
      <c r="C29" s="148" t="s">
        <v>268</v>
      </c>
      <c r="D29" s="24">
        <v>10</v>
      </c>
    </row>
    <row r="30" spans="2:4" ht="15.75">
      <c r="B30" s="146" t="s">
        <v>33</v>
      </c>
      <c r="C30" s="285" t="s">
        <v>407</v>
      </c>
      <c r="D30" s="286">
        <f>D8+D11+D14+D22+D24+D29+D28</f>
        <v>4754.138</v>
      </c>
    </row>
    <row r="31" spans="2:4" ht="15" customHeight="1">
      <c r="B31" s="43" t="s">
        <v>34</v>
      </c>
      <c r="C31" s="150" t="s">
        <v>520</v>
      </c>
      <c r="D31" s="286">
        <f>D32+D57+D75</f>
        <v>5188.8369999999995</v>
      </c>
    </row>
    <row r="32" spans="2:4" ht="16.5" customHeight="1">
      <c r="B32" s="146" t="s">
        <v>35</v>
      </c>
      <c r="C32" s="57" t="s">
        <v>417</v>
      </c>
      <c r="D32" s="287">
        <f>D33+D34</f>
        <v>2382.599</v>
      </c>
    </row>
    <row r="33" spans="2:4" ht="14.25" customHeight="1">
      <c r="B33" s="43" t="s">
        <v>436</v>
      </c>
      <c r="C33" s="58" t="s">
        <v>686</v>
      </c>
      <c r="D33" s="140">
        <v>1632.5</v>
      </c>
    </row>
    <row r="34" spans="2:4" ht="15.75" customHeight="1">
      <c r="B34" s="43" t="s">
        <v>437</v>
      </c>
      <c r="C34" s="58" t="s">
        <v>269</v>
      </c>
      <c r="D34" s="166">
        <f>D35+D36+D37+D38+D39+D40+D41+D42+D43+D44+D45+D46+D47+D48+D49+D50+D51+D52+D53+D54+D55+D56</f>
        <v>750.0990000000002</v>
      </c>
    </row>
    <row r="35" spans="2:4" ht="14.25" customHeight="1">
      <c r="B35" s="43" t="s">
        <v>438</v>
      </c>
      <c r="C35" s="58" t="s">
        <v>270</v>
      </c>
      <c r="D35" s="140">
        <v>164.237</v>
      </c>
    </row>
    <row r="36" spans="2:4" ht="17.25" customHeight="1">
      <c r="B36" s="43" t="s">
        <v>532</v>
      </c>
      <c r="C36" s="58" t="s">
        <v>271</v>
      </c>
      <c r="D36" s="140">
        <v>38.9</v>
      </c>
    </row>
    <row r="37" spans="2:4" ht="18" customHeight="1">
      <c r="B37" s="43" t="s">
        <v>533</v>
      </c>
      <c r="C37" s="58" t="s">
        <v>272</v>
      </c>
      <c r="D37" s="140">
        <v>48.8</v>
      </c>
    </row>
    <row r="38" spans="2:4" ht="14.25" customHeight="1">
      <c r="B38" s="43" t="s">
        <v>534</v>
      </c>
      <c r="C38" s="58" t="s">
        <v>273</v>
      </c>
      <c r="D38" s="47">
        <v>90.2</v>
      </c>
    </row>
    <row r="39" spans="2:4" ht="14.25" customHeight="1">
      <c r="B39" s="43" t="s">
        <v>535</v>
      </c>
      <c r="C39" s="58" t="s">
        <v>274</v>
      </c>
      <c r="D39" s="140">
        <v>195.9</v>
      </c>
    </row>
    <row r="40" spans="2:4" ht="14.25" customHeight="1">
      <c r="B40" s="43" t="s">
        <v>536</v>
      </c>
      <c r="C40" s="54" t="s">
        <v>495</v>
      </c>
      <c r="D40" s="140">
        <v>14.5</v>
      </c>
    </row>
    <row r="41" spans="2:4" ht="31.5" customHeight="1">
      <c r="B41" s="43" t="s">
        <v>537</v>
      </c>
      <c r="C41" s="108" t="s">
        <v>376</v>
      </c>
      <c r="D41" s="140">
        <v>0.2</v>
      </c>
    </row>
    <row r="42" spans="2:4" ht="20.25" customHeight="1">
      <c r="B42" s="43" t="s">
        <v>538</v>
      </c>
      <c r="C42" s="54" t="s">
        <v>275</v>
      </c>
      <c r="D42" s="140">
        <v>0.1</v>
      </c>
    </row>
    <row r="43" spans="2:4" ht="16.5" customHeight="1">
      <c r="B43" s="43" t="s">
        <v>539</v>
      </c>
      <c r="C43" s="54" t="s">
        <v>276</v>
      </c>
      <c r="D43" s="140">
        <v>17.2</v>
      </c>
    </row>
    <row r="44" spans="2:4" ht="16.5" customHeight="1">
      <c r="B44" s="43" t="s">
        <v>540</v>
      </c>
      <c r="C44" s="54" t="s">
        <v>277</v>
      </c>
      <c r="D44" s="154">
        <v>15.3</v>
      </c>
    </row>
    <row r="45" spans="2:4" ht="20.25" customHeight="1">
      <c r="B45" s="43" t="s">
        <v>541</v>
      </c>
      <c r="C45" s="54" t="s">
        <v>278</v>
      </c>
      <c r="D45" s="154">
        <v>103.9</v>
      </c>
    </row>
    <row r="46" spans="2:4" ht="33.75" customHeight="1">
      <c r="B46" s="43" t="s">
        <v>542</v>
      </c>
      <c r="C46" s="54" t="s">
        <v>279</v>
      </c>
      <c r="D46" s="140">
        <v>0.364</v>
      </c>
    </row>
    <row r="47" spans="2:4" ht="19.5" customHeight="1">
      <c r="B47" s="43" t="s">
        <v>543</v>
      </c>
      <c r="C47" s="54" t="s">
        <v>280</v>
      </c>
      <c r="D47" s="140">
        <v>7.7</v>
      </c>
    </row>
    <row r="48" spans="2:4" ht="19.5" customHeight="1">
      <c r="B48" s="43" t="s">
        <v>544</v>
      </c>
      <c r="C48" s="54" t="s">
        <v>281</v>
      </c>
      <c r="D48" s="140">
        <v>6.9</v>
      </c>
    </row>
    <row r="49" spans="2:4" ht="19.5" customHeight="1">
      <c r="B49" s="43" t="s">
        <v>545</v>
      </c>
      <c r="C49" s="54" t="s">
        <v>282</v>
      </c>
      <c r="D49" s="140">
        <v>6.2</v>
      </c>
    </row>
    <row r="50" spans="2:4" ht="19.5" customHeight="1">
      <c r="B50" s="43" t="s">
        <v>546</v>
      </c>
      <c r="C50" s="54" t="s">
        <v>283</v>
      </c>
      <c r="D50" s="47">
        <v>1.7</v>
      </c>
    </row>
    <row r="51" spans="2:4" ht="19.5" customHeight="1">
      <c r="B51" s="43" t="s">
        <v>547</v>
      </c>
      <c r="C51" s="54" t="s">
        <v>284</v>
      </c>
      <c r="D51" s="140">
        <v>3.6</v>
      </c>
    </row>
    <row r="52" spans="2:4" ht="19.5" customHeight="1">
      <c r="B52" s="43" t="s">
        <v>548</v>
      </c>
      <c r="C52" s="54" t="s">
        <v>339</v>
      </c>
      <c r="D52" s="140">
        <v>0.5</v>
      </c>
    </row>
    <row r="53" spans="2:4" ht="18" customHeight="1">
      <c r="B53" s="43" t="s">
        <v>549</v>
      </c>
      <c r="C53" s="54" t="s">
        <v>371</v>
      </c>
      <c r="D53" s="203">
        <v>19.4</v>
      </c>
    </row>
    <row r="54" spans="2:4" ht="19.5" customHeight="1">
      <c r="B54" s="43" t="s">
        <v>550</v>
      </c>
      <c r="C54" s="54" t="s">
        <v>372</v>
      </c>
      <c r="D54" s="204">
        <v>11.8</v>
      </c>
    </row>
    <row r="55" spans="2:4" ht="15.75" customHeight="1">
      <c r="B55" s="43" t="s">
        <v>551</v>
      </c>
      <c r="C55" s="54" t="s">
        <v>408</v>
      </c>
      <c r="D55" s="205">
        <v>0.348</v>
      </c>
    </row>
    <row r="56" spans="2:4" ht="14.25" customHeight="1">
      <c r="B56" s="318" t="s">
        <v>552</v>
      </c>
      <c r="C56" s="321" t="s">
        <v>574</v>
      </c>
      <c r="D56" s="140">
        <v>2.35</v>
      </c>
    </row>
    <row r="57" spans="2:4" s="59" customFormat="1" ht="20.25" customHeight="1">
      <c r="B57" s="60" t="s">
        <v>36</v>
      </c>
      <c r="C57" s="289" t="s">
        <v>421</v>
      </c>
      <c r="D57" s="170">
        <f>D58+D59+D60+D61+D62+D63+D64+D65+D66+D67+D68+D69+D70+D71+D72+D73+D74</f>
        <v>1105.3249999999998</v>
      </c>
    </row>
    <row r="58" spans="2:4" s="59" customFormat="1" ht="18.75" customHeight="1">
      <c r="B58" s="60" t="s">
        <v>37</v>
      </c>
      <c r="C58" s="53" t="s">
        <v>409</v>
      </c>
      <c r="D58" s="288">
        <v>28.014</v>
      </c>
    </row>
    <row r="59" spans="2:4" s="59" customFormat="1" ht="18.75" customHeight="1">
      <c r="B59" s="60" t="s">
        <v>464</v>
      </c>
      <c r="C59" s="291" t="s">
        <v>414</v>
      </c>
      <c r="D59" s="303">
        <v>14.498</v>
      </c>
    </row>
    <row r="60" spans="2:4" s="59" customFormat="1" ht="18" customHeight="1">
      <c r="B60" s="60" t="s">
        <v>553</v>
      </c>
      <c r="C60" s="54" t="s">
        <v>492</v>
      </c>
      <c r="D60" s="61">
        <v>36.1</v>
      </c>
    </row>
    <row r="61" spans="2:4" s="59" customFormat="1" ht="33" customHeight="1">
      <c r="B61" s="60" t="s">
        <v>554</v>
      </c>
      <c r="C61" s="54" t="s">
        <v>468</v>
      </c>
      <c r="D61" s="206">
        <v>151.6</v>
      </c>
    </row>
    <row r="62" spans="2:4" s="3" customFormat="1" ht="35.25" customHeight="1">
      <c r="B62" s="60" t="s">
        <v>555</v>
      </c>
      <c r="C62" s="54" t="s">
        <v>419</v>
      </c>
      <c r="D62" s="61">
        <v>25.2</v>
      </c>
    </row>
    <row r="63" spans="2:4" s="59" customFormat="1" ht="18.75" customHeight="1">
      <c r="B63" s="60" t="s">
        <v>556</v>
      </c>
      <c r="C63" s="54" t="s">
        <v>506</v>
      </c>
      <c r="D63" s="303">
        <v>2.541</v>
      </c>
    </row>
    <row r="64" spans="2:4" s="59" customFormat="1" ht="18.75" customHeight="1">
      <c r="B64" s="60" t="s">
        <v>557</v>
      </c>
      <c r="C64" s="54" t="s">
        <v>490</v>
      </c>
      <c r="D64" s="61">
        <v>17.4</v>
      </c>
    </row>
    <row r="65" spans="2:4" s="59" customFormat="1" ht="24" customHeight="1">
      <c r="B65" s="60" t="s">
        <v>558</v>
      </c>
      <c r="C65" s="54" t="s">
        <v>700</v>
      </c>
      <c r="D65" s="61">
        <v>74.5</v>
      </c>
    </row>
    <row r="66" spans="2:4" s="59" customFormat="1" ht="20.25" customHeight="1">
      <c r="B66" s="60" t="s">
        <v>559</v>
      </c>
      <c r="C66" s="54" t="s">
        <v>683</v>
      </c>
      <c r="D66" s="303">
        <v>106.537</v>
      </c>
    </row>
    <row r="67" spans="2:4" s="59" customFormat="1" ht="32.25" customHeight="1">
      <c r="B67" s="60" t="s">
        <v>560</v>
      </c>
      <c r="C67" s="307" t="s">
        <v>512</v>
      </c>
      <c r="D67" s="303">
        <v>101.295</v>
      </c>
    </row>
    <row r="68" spans="2:4" s="59" customFormat="1" ht="32.25" customHeight="1">
      <c r="B68" s="60" t="s">
        <v>561</v>
      </c>
      <c r="C68" s="54" t="s">
        <v>435</v>
      </c>
      <c r="D68" s="61">
        <v>25</v>
      </c>
    </row>
    <row r="69" spans="2:4" s="59" customFormat="1" ht="32.25" customHeight="1">
      <c r="B69" s="60" t="s">
        <v>562</v>
      </c>
      <c r="C69" s="307" t="s">
        <v>503</v>
      </c>
      <c r="D69" s="303">
        <v>113.967</v>
      </c>
    </row>
    <row r="70" spans="2:4" s="59" customFormat="1" ht="32.25" customHeight="1">
      <c r="B70" s="60" t="s">
        <v>563</v>
      </c>
      <c r="C70" s="307" t="s">
        <v>682</v>
      </c>
      <c r="D70" s="303">
        <v>94.202</v>
      </c>
    </row>
    <row r="71" spans="2:4" s="59" customFormat="1" ht="32.25" customHeight="1">
      <c r="B71" s="60" t="s">
        <v>564</v>
      </c>
      <c r="C71" s="307" t="s">
        <v>524</v>
      </c>
      <c r="D71" s="303">
        <v>40.575</v>
      </c>
    </row>
    <row r="72" spans="2:4" s="59" customFormat="1" ht="20.25" customHeight="1">
      <c r="B72" s="60" t="s">
        <v>569</v>
      </c>
      <c r="C72" s="307" t="s">
        <v>570</v>
      </c>
      <c r="D72" s="303">
        <v>23.319</v>
      </c>
    </row>
    <row r="73" spans="2:4" s="59" customFormat="1" ht="36" customHeight="1">
      <c r="B73" s="60" t="s">
        <v>684</v>
      </c>
      <c r="C73" s="304" t="s">
        <v>685</v>
      </c>
      <c r="D73" s="303">
        <v>140.944</v>
      </c>
    </row>
    <row r="74" spans="2:4" s="59" customFormat="1" ht="36" customHeight="1">
      <c r="B74" s="60" t="s">
        <v>703</v>
      </c>
      <c r="C74" s="307" t="s">
        <v>704</v>
      </c>
      <c r="D74" s="303">
        <v>109.633</v>
      </c>
    </row>
    <row r="75" spans="2:4" s="59" customFormat="1" ht="20.25" customHeight="1">
      <c r="B75" s="308" t="s">
        <v>38</v>
      </c>
      <c r="C75" s="323" t="s">
        <v>518</v>
      </c>
      <c r="D75" s="170">
        <f>D76+D77+D78+D79+D80</f>
        <v>1700.913</v>
      </c>
    </row>
    <row r="76" spans="2:4" s="59" customFormat="1" ht="30.75" customHeight="1">
      <c r="B76" s="60" t="s">
        <v>39</v>
      </c>
      <c r="C76" s="324" t="s">
        <v>519</v>
      </c>
      <c r="D76" s="61">
        <v>334.2</v>
      </c>
    </row>
    <row r="77" spans="2:4" s="59" customFormat="1" ht="30.75" customHeight="1">
      <c r="B77" s="60" t="s">
        <v>565</v>
      </c>
      <c r="C77" s="325" t="s">
        <v>522</v>
      </c>
      <c r="D77" s="61">
        <v>1194</v>
      </c>
    </row>
    <row r="78" spans="2:4" s="59" customFormat="1" ht="20.25" customHeight="1">
      <c r="B78" s="60" t="s">
        <v>566</v>
      </c>
      <c r="C78" s="325" t="s">
        <v>567</v>
      </c>
      <c r="D78" s="322">
        <v>82.8</v>
      </c>
    </row>
    <row r="79" spans="2:4" s="59" customFormat="1" ht="36" customHeight="1">
      <c r="B79" s="60" t="s">
        <v>606</v>
      </c>
      <c r="C79" s="325" t="s">
        <v>698</v>
      </c>
      <c r="D79" s="61">
        <v>81.7</v>
      </c>
    </row>
    <row r="80" spans="1:4" s="59" customFormat="1" ht="20.25" customHeight="1">
      <c r="A80" s="59" t="s">
        <v>607</v>
      </c>
      <c r="B80" s="60" t="s">
        <v>607</v>
      </c>
      <c r="C80" s="326" t="s">
        <v>608</v>
      </c>
      <c r="D80" s="303">
        <v>8.213</v>
      </c>
    </row>
    <row r="81" spans="2:4" s="59" customFormat="1" ht="15" customHeight="1">
      <c r="B81" s="43" t="s">
        <v>40</v>
      </c>
      <c r="C81" s="290" t="s">
        <v>418</v>
      </c>
      <c r="D81" s="161">
        <f>D30+D31</f>
        <v>9942.974999999999</v>
      </c>
    </row>
    <row r="82" spans="2:4" s="59" customFormat="1" ht="18" customHeight="1">
      <c r="B82" s="43" t="s">
        <v>42</v>
      </c>
      <c r="C82" s="148" t="s">
        <v>491</v>
      </c>
      <c r="D82" s="161">
        <f>D83+D84+D85+D86+D87+D88</f>
        <v>253.869</v>
      </c>
    </row>
    <row r="83" spans="2:4" s="59" customFormat="1" ht="15.75" customHeight="1">
      <c r="B83" s="43" t="s">
        <v>43</v>
      </c>
      <c r="C83" s="54" t="s">
        <v>410</v>
      </c>
      <c r="D83" s="140">
        <v>17.38</v>
      </c>
    </row>
    <row r="84" spans="2:4" s="59" customFormat="1" ht="18" customHeight="1">
      <c r="B84" s="43" t="s">
        <v>229</v>
      </c>
      <c r="C84" s="54" t="s">
        <v>411</v>
      </c>
      <c r="D84" s="140">
        <v>183.348</v>
      </c>
    </row>
    <row r="85" spans="2:4" s="59" customFormat="1" ht="16.5" customHeight="1">
      <c r="B85" s="43" t="s">
        <v>335</v>
      </c>
      <c r="C85" s="54" t="s">
        <v>420</v>
      </c>
      <c r="D85" s="140">
        <v>21.147</v>
      </c>
    </row>
    <row r="86" spans="2:4" s="59" customFormat="1" ht="16.5" customHeight="1">
      <c r="B86" s="43" t="s">
        <v>415</v>
      </c>
      <c r="C86" s="54" t="s">
        <v>412</v>
      </c>
      <c r="D86" s="140">
        <v>3.15</v>
      </c>
    </row>
    <row r="87" spans="2:4" s="59" customFormat="1" ht="17.25" customHeight="1">
      <c r="B87" s="43" t="s">
        <v>431</v>
      </c>
      <c r="C87" s="54" t="s">
        <v>413</v>
      </c>
      <c r="D87" s="140">
        <v>27.447</v>
      </c>
    </row>
    <row r="88" spans="2:4" s="59" customFormat="1" ht="30" customHeight="1">
      <c r="B88" s="43" t="s">
        <v>568</v>
      </c>
      <c r="C88" s="54" t="s">
        <v>493</v>
      </c>
      <c r="D88" s="140">
        <v>1.397</v>
      </c>
    </row>
    <row r="89" spans="2:4" s="59" customFormat="1" ht="15.75" customHeight="1">
      <c r="B89" s="146" t="s">
        <v>44</v>
      </c>
      <c r="C89" s="155" t="s">
        <v>0</v>
      </c>
      <c r="D89" s="161">
        <f>D81+D82</f>
        <v>10196.844</v>
      </c>
    </row>
    <row r="90" spans="2:4" s="59" customFormat="1" ht="15.75" customHeight="1">
      <c r="B90" s="146" t="s">
        <v>47</v>
      </c>
      <c r="C90" s="155" t="s">
        <v>513</v>
      </c>
      <c r="D90" s="24">
        <v>260</v>
      </c>
    </row>
    <row r="91" spans="2:4" ht="15.75">
      <c r="B91" s="146" t="s">
        <v>50</v>
      </c>
      <c r="C91" s="148" t="s">
        <v>514</v>
      </c>
      <c r="D91" s="306">
        <f>D89+D90</f>
        <v>10456.844</v>
      </c>
    </row>
    <row r="92" spans="2:4" ht="15.75">
      <c r="B92" s="39"/>
      <c r="C92" s="141"/>
      <c r="D92" s="207"/>
    </row>
    <row r="93" spans="3:4" ht="15.75">
      <c r="C93" s="143"/>
      <c r="D93" s="207"/>
    </row>
    <row r="94" spans="3:4" ht="15.75">
      <c r="C94" s="142"/>
      <c r="D94" s="207"/>
    </row>
    <row r="95" spans="3:4" ht="15.75">
      <c r="C95" s="142"/>
      <c r="D95" s="207"/>
    </row>
    <row r="96" spans="3:4" ht="15.75">
      <c r="C96" s="142"/>
      <c r="D96" s="207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5" t="s">
        <v>228</v>
      </c>
    </row>
    <row r="2" spans="6:8" ht="12.75">
      <c r="F2" s="487" t="s">
        <v>701</v>
      </c>
      <c r="G2" s="487"/>
      <c r="H2" s="487"/>
    </row>
    <row r="3" ht="14.25" customHeight="1">
      <c r="F3" s="176" t="s">
        <v>385</v>
      </c>
    </row>
    <row r="4" spans="6:8" ht="12.75">
      <c r="F4" s="487" t="s">
        <v>665</v>
      </c>
      <c r="G4" s="487"/>
      <c r="H4" s="487"/>
    </row>
    <row r="5" ht="10.5" customHeight="1"/>
    <row r="6" spans="1:8" ht="12.75">
      <c r="A6" s="546" t="s">
        <v>666</v>
      </c>
      <c r="B6" s="546"/>
      <c r="C6" s="546"/>
      <c r="D6" s="546"/>
      <c r="E6" s="546"/>
      <c r="F6" s="546"/>
      <c r="G6" s="546"/>
      <c r="H6" s="546"/>
    </row>
    <row r="7" spans="2:8" ht="12.75">
      <c r="B7" s="364"/>
      <c r="C7" s="546" t="s">
        <v>667</v>
      </c>
      <c r="D7" s="546"/>
      <c r="E7" s="546"/>
      <c r="F7" s="546"/>
      <c r="G7" s="546"/>
      <c r="H7" s="546"/>
    </row>
    <row r="8" spans="2:8" ht="13.5" customHeight="1">
      <c r="B8" s="365"/>
      <c r="C8" s="366"/>
      <c r="D8" s="366"/>
      <c r="E8" s="366"/>
      <c r="F8" s="366"/>
      <c r="G8" s="547" t="s">
        <v>386</v>
      </c>
      <c r="H8" s="547"/>
    </row>
    <row r="9" spans="2:8" ht="12.75" customHeight="1">
      <c r="B9" s="495" t="s">
        <v>341</v>
      </c>
      <c r="C9" s="548" t="s">
        <v>668</v>
      </c>
      <c r="D9" s="495" t="s">
        <v>669</v>
      </c>
      <c r="E9" s="541" t="s">
        <v>0</v>
      </c>
      <c r="F9" s="494" t="s">
        <v>9</v>
      </c>
      <c r="G9" s="494"/>
      <c r="H9" s="494"/>
    </row>
    <row r="10" spans="2:8" ht="12.75" customHeight="1">
      <c r="B10" s="534"/>
      <c r="C10" s="549"/>
      <c r="D10" s="534"/>
      <c r="E10" s="542"/>
      <c r="F10" s="494" t="s">
        <v>10</v>
      </c>
      <c r="G10" s="491"/>
      <c r="H10" s="495" t="s">
        <v>11</v>
      </c>
    </row>
    <row r="11" spans="2:8" ht="12.75" customHeight="1">
      <c r="B11" s="534"/>
      <c r="C11" s="549"/>
      <c r="D11" s="534"/>
      <c r="E11" s="542"/>
      <c r="F11" s="544" t="s">
        <v>12</v>
      </c>
      <c r="G11" s="66" t="s">
        <v>670</v>
      </c>
      <c r="H11" s="534"/>
    </row>
    <row r="12" spans="2:8" ht="12.75" customHeight="1">
      <c r="B12" s="496"/>
      <c r="C12" s="550"/>
      <c r="D12" s="496"/>
      <c r="E12" s="543"/>
      <c r="F12" s="545"/>
      <c r="G12" s="367" t="s">
        <v>671</v>
      </c>
      <c r="H12" s="496"/>
    </row>
    <row r="13" spans="2:9" ht="28.5" customHeight="1">
      <c r="B13" s="11" t="s">
        <v>13</v>
      </c>
      <c r="C13" s="368" t="s">
        <v>105</v>
      </c>
      <c r="D13" s="88" t="s">
        <v>138</v>
      </c>
      <c r="E13" s="20"/>
      <c r="F13" s="20"/>
      <c r="G13" s="369"/>
      <c r="H13" s="20"/>
      <c r="I13" s="370"/>
    </row>
    <row r="14" spans="2:8" ht="12.75">
      <c r="B14" s="12" t="s">
        <v>14</v>
      </c>
      <c r="C14" s="371" t="s">
        <v>1</v>
      </c>
      <c r="D14" s="5"/>
      <c r="E14" s="9">
        <f aca="true" t="shared" si="0" ref="E14:E19">F14+H14</f>
        <v>8.8</v>
      </c>
      <c r="F14" s="9">
        <v>8.8</v>
      </c>
      <c r="G14" s="9"/>
      <c r="H14" s="372"/>
    </row>
    <row r="15" spans="2:10" ht="12.75">
      <c r="B15" s="12" t="s">
        <v>15</v>
      </c>
      <c r="C15" s="373" t="s">
        <v>51</v>
      </c>
      <c r="D15" s="88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373" t="s">
        <v>56</v>
      </c>
      <c r="D16" s="88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17</v>
      </c>
      <c r="C17" s="371" t="s">
        <v>60</v>
      </c>
      <c r="D17" s="88"/>
      <c r="E17" s="9">
        <f t="shared" si="0"/>
        <v>5.8</v>
      </c>
      <c r="F17" s="9">
        <v>5.8</v>
      </c>
      <c r="G17" s="20"/>
      <c r="H17" s="20"/>
      <c r="J17" s="2"/>
    </row>
    <row r="18" spans="2:10" ht="12.75">
      <c r="B18" s="12" t="s">
        <v>71</v>
      </c>
      <c r="C18" s="371" t="s">
        <v>7</v>
      </c>
      <c r="D18" s="88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132</v>
      </c>
      <c r="C19" s="371" t="s">
        <v>8</v>
      </c>
      <c r="D19" s="88"/>
      <c r="E19" s="9">
        <f t="shared" si="0"/>
        <v>0.6</v>
      </c>
      <c r="F19" s="9">
        <v>0.6</v>
      </c>
      <c r="G19" s="20"/>
      <c r="H19" s="9"/>
      <c r="J19" s="2"/>
    </row>
    <row r="20" spans="2:10" ht="13.5">
      <c r="B20" s="12" t="s">
        <v>143</v>
      </c>
      <c r="C20" s="374" t="s">
        <v>672</v>
      </c>
      <c r="D20" s="6"/>
      <c r="E20" s="375">
        <f>F20+H20</f>
        <v>7.699999999999999</v>
      </c>
      <c r="F20" s="375">
        <f>F15+F16+F17+F18+F19</f>
        <v>7.699999999999999</v>
      </c>
      <c r="G20" s="375">
        <f>G15+G16+G17+G18+G19</f>
        <v>0</v>
      </c>
      <c r="H20" s="375">
        <f>H15+H16+H17+H18+H19</f>
        <v>0</v>
      </c>
      <c r="J20" s="2"/>
    </row>
    <row r="21" spans="2:10" ht="26.25" customHeight="1">
      <c r="B21" s="11"/>
      <c r="C21" s="177" t="s">
        <v>673</v>
      </c>
      <c r="D21" s="6"/>
      <c r="E21" s="20">
        <f>E14+E20</f>
        <v>16.5</v>
      </c>
      <c r="F21" s="20">
        <f>F14+F20</f>
        <v>16.5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78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373" t="s">
        <v>422</v>
      </c>
      <c r="D23" s="88"/>
      <c r="E23" s="9">
        <f>F23+H23</f>
        <v>46</v>
      </c>
      <c r="F23" s="9">
        <v>45.3</v>
      </c>
      <c r="G23" s="9"/>
      <c r="H23" s="9">
        <v>0.7</v>
      </c>
      <c r="J23" s="2"/>
    </row>
    <row r="24" spans="2:10" ht="15.75" customHeight="1">
      <c r="B24" s="12" t="s">
        <v>525</v>
      </c>
      <c r="C24" s="373" t="s">
        <v>250</v>
      </c>
      <c r="D24" s="6"/>
      <c r="E24" s="9">
        <f>F24+H24</f>
        <v>12.9</v>
      </c>
      <c r="F24" s="9">
        <v>10.4</v>
      </c>
      <c r="G24" s="20">
        <v>0.7</v>
      </c>
      <c r="H24" s="9">
        <v>2.5</v>
      </c>
      <c r="J24" s="2"/>
    </row>
    <row r="25" spans="2:10" ht="12.75">
      <c r="B25" s="12" t="s">
        <v>674</v>
      </c>
      <c r="C25" s="373" t="s">
        <v>465</v>
      </c>
      <c r="D25" s="88"/>
      <c r="E25" s="9">
        <f>F25+H25</f>
        <v>40</v>
      </c>
      <c r="F25" s="9">
        <v>40</v>
      </c>
      <c r="G25" s="9"/>
      <c r="H25" s="9"/>
      <c r="J25" s="2"/>
    </row>
    <row r="26" spans="2:10" ht="13.5" customHeight="1">
      <c r="B26" s="12" t="s">
        <v>675</v>
      </c>
      <c r="C26" s="373" t="s">
        <v>494</v>
      </c>
      <c r="D26" s="6"/>
      <c r="E26" s="9">
        <f>F26+H26</f>
        <v>7</v>
      </c>
      <c r="F26" s="9">
        <v>7</v>
      </c>
      <c r="G26" s="20"/>
      <c r="H26" s="9"/>
      <c r="J26" s="2"/>
    </row>
    <row r="27" spans="2:8" ht="12.75">
      <c r="B27" s="12" t="s">
        <v>676</v>
      </c>
      <c r="C27" s="373" t="s">
        <v>5</v>
      </c>
      <c r="D27" s="88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330" t="s">
        <v>645</v>
      </c>
      <c r="D28" s="6"/>
      <c r="E28" s="20">
        <f>E25+E26+E27</f>
        <v>50</v>
      </c>
      <c r="F28" s="20">
        <f>F25+F26+F27</f>
        <v>50</v>
      </c>
      <c r="G28" s="20">
        <f>G25+G26+G27</f>
        <v>0</v>
      </c>
      <c r="H28" s="20">
        <f>H25+H26+H27</f>
        <v>0</v>
      </c>
    </row>
    <row r="29" spans="2:8" ht="25.5">
      <c r="B29" s="12" t="s">
        <v>677</v>
      </c>
      <c r="C29" s="179" t="s">
        <v>336</v>
      </c>
      <c r="D29" s="88"/>
      <c r="E29" s="9">
        <f>F29+H29</f>
        <v>0.5</v>
      </c>
      <c r="F29" s="9">
        <v>0.5</v>
      </c>
      <c r="G29" s="9"/>
      <c r="H29" s="9"/>
    </row>
    <row r="30" spans="2:8" ht="12.75">
      <c r="B30" s="12" t="s">
        <v>678</v>
      </c>
      <c r="C30" s="373" t="s">
        <v>6</v>
      </c>
      <c r="D30" s="6"/>
      <c r="E30" s="9">
        <f>F30+H30</f>
        <v>4.8</v>
      </c>
      <c r="F30" s="9">
        <v>3</v>
      </c>
      <c r="G30" s="20"/>
      <c r="H30" s="20">
        <v>1.8</v>
      </c>
    </row>
    <row r="31" spans="2:8" ht="12.75">
      <c r="B31" s="180" t="s">
        <v>679</v>
      </c>
      <c r="C31" s="373" t="s">
        <v>45</v>
      </c>
      <c r="D31" s="88"/>
      <c r="E31" s="9">
        <f>F31+H31</f>
        <v>6.5</v>
      </c>
      <c r="F31" s="9">
        <v>6.5</v>
      </c>
      <c r="G31" s="9"/>
      <c r="H31" s="9"/>
    </row>
    <row r="32" spans="2:8" ht="12.75">
      <c r="B32" s="12"/>
      <c r="C32" s="376" t="s">
        <v>680</v>
      </c>
      <c r="D32" s="7"/>
      <c r="E32" s="20">
        <f>E29+E30+E31+E28+E24+E23</f>
        <v>120.7</v>
      </c>
      <c r="F32" s="20">
        <f>F29+F30+F31+F28+F24+F23</f>
        <v>115.7</v>
      </c>
      <c r="G32" s="20">
        <f>G29+G30+G31+G28+G24+G23</f>
        <v>0.7</v>
      </c>
      <c r="H32" s="20">
        <f>H29+H30+H31+H28+H24+H23</f>
        <v>5</v>
      </c>
    </row>
    <row r="33" spans="2:8" ht="25.5">
      <c r="B33" s="11" t="s">
        <v>20</v>
      </c>
      <c r="C33" s="177" t="s">
        <v>681</v>
      </c>
      <c r="D33" s="88" t="s">
        <v>136</v>
      </c>
      <c r="E33" s="9">
        <f>E34</f>
        <v>2</v>
      </c>
      <c r="F33" s="9">
        <f>F34</f>
        <v>2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3" t="s">
        <v>110</v>
      </c>
      <c r="D34" s="88"/>
      <c r="E34" s="21">
        <f>F34+H34</f>
        <v>2</v>
      </c>
      <c r="F34" s="9">
        <v>2</v>
      </c>
      <c r="G34" s="9"/>
      <c r="H34" s="9"/>
    </row>
    <row r="35" spans="2:8" ht="11.25" customHeight="1">
      <c r="B35" s="11"/>
      <c r="C35" s="181" t="s">
        <v>129</v>
      </c>
      <c r="D35" s="7"/>
      <c r="E35" s="20">
        <f>E21+E32+E34</f>
        <v>139.2</v>
      </c>
      <c r="F35" s="20">
        <f>F21+F32+F34</f>
        <v>134.2</v>
      </c>
      <c r="G35" s="20">
        <f>G21+G32+G34</f>
        <v>0.7</v>
      </c>
      <c r="H35" s="20">
        <f>H21+H32+H34</f>
        <v>5</v>
      </c>
    </row>
    <row r="36" spans="2:10" s="34" customFormat="1" ht="12.75">
      <c r="B36" s="377"/>
      <c r="C36" s="81"/>
      <c r="D36" s="81"/>
      <c r="E36" s="78"/>
      <c r="F36" s="78"/>
      <c r="G36" s="78"/>
      <c r="H36" s="78"/>
      <c r="J36" s="105"/>
    </row>
  </sheetData>
  <sheetProtection/>
  <mergeCells count="13"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  <mergeCell ref="F10:G10"/>
    <mergeCell ref="H10:H12"/>
    <mergeCell ref="F11:F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5" t="s">
        <v>228</v>
      </c>
    </row>
    <row r="2" spans="6:8" ht="12.75">
      <c r="F2" s="487" t="s">
        <v>701</v>
      </c>
      <c r="G2" s="487"/>
      <c r="H2" s="487"/>
    </row>
    <row r="3" ht="14.25" customHeight="1">
      <c r="F3" s="176" t="s">
        <v>385</v>
      </c>
    </row>
    <row r="4" spans="6:8" ht="12.75">
      <c r="F4" s="487" t="s">
        <v>691</v>
      </c>
      <c r="G4" s="487"/>
      <c r="H4" s="487"/>
    </row>
    <row r="5" ht="10.5" customHeight="1"/>
    <row r="6" spans="1:8" ht="12.75">
      <c r="A6" s="546" t="s">
        <v>692</v>
      </c>
      <c r="B6" s="546"/>
      <c r="C6" s="546"/>
      <c r="D6" s="546"/>
      <c r="E6" s="546"/>
      <c r="F6" s="546"/>
      <c r="G6" s="546"/>
      <c r="H6" s="546"/>
    </row>
    <row r="7" spans="2:8" ht="12.75">
      <c r="B7" s="364"/>
      <c r="C7" s="546" t="s">
        <v>667</v>
      </c>
      <c r="D7" s="546"/>
      <c r="E7" s="546"/>
      <c r="F7" s="546"/>
      <c r="G7" s="546"/>
      <c r="H7" s="546"/>
    </row>
    <row r="8" spans="2:8" ht="13.5" customHeight="1">
      <c r="B8" s="365"/>
      <c r="C8" s="366"/>
      <c r="D8" s="366"/>
      <c r="E8" s="366"/>
      <c r="F8" s="366"/>
      <c r="G8" s="547" t="s">
        <v>386</v>
      </c>
      <c r="H8" s="547"/>
    </row>
    <row r="9" spans="2:8" ht="12.75" customHeight="1">
      <c r="B9" s="495" t="s">
        <v>341</v>
      </c>
      <c r="C9" s="548" t="s">
        <v>668</v>
      </c>
      <c r="D9" s="495" t="s">
        <v>669</v>
      </c>
      <c r="E9" s="541" t="s">
        <v>0</v>
      </c>
      <c r="F9" s="494" t="s">
        <v>9</v>
      </c>
      <c r="G9" s="494"/>
      <c r="H9" s="494"/>
    </row>
    <row r="10" spans="2:8" ht="12.75" customHeight="1">
      <c r="B10" s="534"/>
      <c r="C10" s="549"/>
      <c r="D10" s="534"/>
      <c r="E10" s="542"/>
      <c r="F10" s="494" t="s">
        <v>10</v>
      </c>
      <c r="G10" s="491"/>
      <c r="H10" s="495" t="s">
        <v>11</v>
      </c>
    </row>
    <row r="11" spans="2:8" ht="12.75" customHeight="1">
      <c r="B11" s="534"/>
      <c r="C11" s="549"/>
      <c r="D11" s="534"/>
      <c r="E11" s="542"/>
      <c r="F11" s="544" t="s">
        <v>12</v>
      </c>
      <c r="G11" s="66" t="s">
        <v>670</v>
      </c>
      <c r="H11" s="534"/>
    </row>
    <row r="12" spans="2:8" ht="12.75" customHeight="1">
      <c r="B12" s="496"/>
      <c r="C12" s="550"/>
      <c r="D12" s="496"/>
      <c r="E12" s="543"/>
      <c r="F12" s="545"/>
      <c r="G12" s="367" t="s">
        <v>671</v>
      </c>
      <c r="H12" s="496"/>
    </row>
    <row r="13" spans="2:9" ht="37.5" customHeight="1">
      <c r="B13" s="11" t="s">
        <v>13</v>
      </c>
      <c r="C13" s="368" t="s">
        <v>105</v>
      </c>
      <c r="D13" s="88" t="s">
        <v>138</v>
      </c>
      <c r="E13" s="20"/>
      <c r="F13" s="20"/>
      <c r="G13" s="369"/>
      <c r="H13" s="20"/>
      <c r="I13" s="370"/>
    </row>
    <row r="14" spans="2:8" ht="12.75">
      <c r="B14" s="12" t="s">
        <v>14</v>
      </c>
      <c r="C14" s="371" t="s">
        <v>1</v>
      </c>
      <c r="D14" s="5"/>
      <c r="E14" s="159">
        <f aca="true" t="shared" si="0" ref="E14:E19">F14+H14</f>
        <v>2.651</v>
      </c>
      <c r="F14" s="159">
        <v>2.651</v>
      </c>
      <c r="G14" s="9"/>
      <c r="H14" s="372"/>
    </row>
    <row r="15" spans="2:10" ht="12.75">
      <c r="B15" s="12" t="s">
        <v>15</v>
      </c>
      <c r="C15" s="373" t="s">
        <v>51</v>
      </c>
      <c r="D15" s="88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16</v>
      </c>
      <c r="C16" s="373" t="s">
        <v>56</v>
      </c>
      <c r="D16" s="88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17</v>
      </c>
      <c r="C17" s="371" t="s">
        <v>60</v>
      </c>
      <c r="D17" s="88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71</v>
      </c>
      <c r="C18" s="371" t="s">
        <v>7</v>
      </c>
      <c r="D18" s="88"/>
      <c r="E18" s="188">
        <f t="shared" si="0"/>
        <v>0.08</v>
      </c>
      <c r="F18" s="188">
        <v>0.08</v>
      </c>
      <c r="G18" s="20"/>
      <c r="H18" s="20"/>
      <c r="J18" s="2"/>
    </row>
    <row r="19" spans="2:10" ht="12.75">
      <c r="B19" s="12" t="s">
        <v>132</v>
      </c>
      <c r="C19" s="371" t="s">
        <v>8</v>
      </c>
      <c r="D19" s="88"/>
      <c r="E19" s="159">
        <f t="shared" si="0"/>
        <v>0.027</v>
      </c>
      <c r="F19" s="159">
        <v>0.027</v>
      </c>
      <c r="G19" s="20"/>
      <c r="H19" s="9"/>
      <c r="J19" s="2"/>
    </row>
    <row r="20" spans="2:10" ht="13.5">
      <c r="B20" s="12" t="s">
        <v>143</v>
      </c>
      <c r="C20" s="374" t="s">
        <v>693</v>
      </c>
      <c r="D20" s="6"/>
      <c r="E20" s="401">
        <f>F20+H20</f>
        <v>0.107</v>
      </c>
      <c r="F20" s="402">
        <f>F15+F16+F17+F18+F19</f>
        <v>0.107</v>
      </c>
      <c r="G20" s="375">
        <f>G15+G16+G17+G18+G19</f>
        <v>0</v>
      </c>
      <c r="H20" s="375">
        <f>H15+H16+H17+H18+H19</f>
        <v>0</v>
      </c>
      <c r="J20" s="2"/>
    </row>
    <row r="21" spans="2:10" ht="38.25" customHeight="1">
      <c r="B21" s="11"/>
      <c r="C21" s="177" t="s">
        <v>694</v>
      </c>
      <c r="D21" s="6"/>
      <c r="E21" s="162">
        <f>E14+E20</f>
        <v>2.758</v>
      </c>
      <c r="F21" s="162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78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373" t="s">
        <v>695</v>
      </c>
      <c r="D23" s="88"/>
      <c r="E23" s="159">
        <f>F23+H23</f>
        <v>0.143</v>
      </c>
      <c r="F23" s="159">
        <v>0.143</v>
      </c>
      <c r="G23" s="9"/>
      <c r="H23" s="9"/>
      <c r="J23" s="2"/>
    </row>
    <row r="24" spans="2:10" ht="15.75" customHeight="1">
      <c r="B24" s="12" t="s">
        <v>525</v>
      </c>
      <c r="C24" s="373" t="s">
        <v>250</v>
      </c>
      <c r="D24" s="6"/>
      <c r="E24" s="159">
        <f>F24+H24</f>
        <v>0.788</v>
      </c>
      <c r="F24" s="159">
        <v>0.788</v>
      </c>
      <c r="G24" s="20"/>
      <c r="H24" s="9"/>
      <c r="J24" s="2"/>
    </row>
    <row r="25" spans="2:10" ht="12.75">
      <c r="B25" s="12" t="s">
        <v>674</v>
      </c>
      <c r="C25" s="373" t="s">
        <v>465</v>
      </c>
      <c r="D25" s="88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675</v>
      </c>
      <c r="C26" s="373" t="s">
        <v>494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676</v>
      </c>
      <c r="C27" s="373" t="s">
        <v>5</v>
      </c>
      <c r="D27" s="88"/>
      <c r="E27" s="159">
        <f>F27+H27</f>
        <v>0.039</v>
      </c>
      <c r="F27" s="159">
        <v>0.039</v>
      </c>
      <c r="G27" s="9"/>
      <c r="H27" s="9"/>
    </row>
    <row r="28" spans="2:8" ht="14.25" customHeight="1">
      <c r="B28" s="11"/>
      <c r="C28" s="330" t="s">
        <v>645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677</v>
      </c>
      <c r="C29" s="373" t="s">
        <v>6</v>
      </c>
      <c r="D29" s="88"/>
      <c r="E29" s="9">
        <f>F29+H29</f>
        <v>0</v>
      </c>
      <c r="F29" s="9"/>
      <c r="G29" s="9"/>
      <c r="H29" s="9"/>
    </row>
    <row r="30" spans="2:8" ht="12.75">
      <c r="B30" s="12" t="s">
        <v>678</v>
      </c>
      <c r="C30" s="373" t="s">
        <v>45</v>
      </c>
      <c r="D30" s="6"/>
      <c r="E30" s="9">
        <f>F30+H30</f>
        <v>0</v>
      </c>
      <c r="F30" s="9"/>
      <c r="G30" s="20"/>
      <c r="H30" s="20"/>
    </row>
    <row r="31" spans="2:8" ht="25.5">
      <c r="B31" s="180" t="s">
        <v>679</v>
      </c>
      <c r="C31" s="179" t="s">
        <v>336</v>
      </c>
      <c r="D31" s="88"/>
      <c r="E31" s="9">
        <f>F31+H31</f>
        <v>0</v>
      </c>
      <c r="F31" s="9"/>
      <c r="G31" s="9"/>
      <c r="H31" s="9"/>
    </row>
    <row r="32" spans="2:8" ht="12.75">
      <c r="B32" s="12"/>
      <c r="C32" s="376" t="s">
        <v>680</v>
      </c>
      <c r="D32" s="7"/>
      <c r="E32" s="162">
        <f>E29+E30+E31+E28+E24+E23</f>
        <v>0.9700000000000001</v>
      </c>
      <c r="F32" s="162">
        <f>F29+F30+F31+F28+F24+F23</f>
        <v>0.9700000000000001</v>
      </c>
      <c r="G32" s="162">
        <f>G29+G30+G31+G28+G24+G23</f>
        <v>0</v>
      </c>
      <c r="H32" s="162">
        <f>H29+H30+H31+H28+H24+H23</f>
        <v>0</v>
      </c>
    </row>
    <row r="33" spans="2:8" ht="25.5">
      <c r="B33" s="11" t="s">
        <v>20</v>
      </c>
      <c r="C33" s="177" t="s">
        <v>681</v>
      </c>
      <c r="D33" s="88" t="s">
        <v>136</v>
      </c>
      <c r="E33" s="159">
        <f>E34</f>
        <v>0.376</v>
      </c>
      <c r="F33" s="159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3" t="s">
        <v>110</v>
      </c>
      <c r="D34" s="88"/>
      <c r="E34" s="158">
        <f>F34+H34</f>
        <v>0.376</v>
      </c>
      <c r="F34" s="159">
        <v>0.376</v>
      </c>
      <c r="G34" s="9"/>
      <c r="H34" s="9"/>
    </row>
    <row r="35" spans="2:8" ht="11.25" customHeight="1">
      <c r="B35" s="11"/>
      <c r="C35" s="178" t="s">
        <v>129</v>
      </c>
      <c r="D35" s="7"/>
      <c r="E35" s="162">
        <f>E21+E32+E34</f>
        <v>4.104</v>
      </c>
      <c r="F35" s="162">
        <f>F21+F32+F34</f>
        <v>4.104</v>
      </c>
      <c r="G35" s="162">
        <f>G21+G32+G34</f>
        <v>0</v>
      </c>
      <c r="H35" s="162">
        <f>H21+H32+H34</f>
        <v>0</v>
      </c>
    </row>
    <row r="36" spans="2:10" s="34" customFormat="1" ht="12.75">
      <c r="B36" s="377"/>
      <c r="C36" s="81"/>
      <c r="D36" s="81"/>
      <c r="E36" s="78"/>
      <c r="F36" s="78"/>
      <c r="G36" s="78"/>
      <c r="H36" s="78"/>
      <c r="J36" s="105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78"/>
    </row>
    <row r="43" spans="3:5" ht="12.75">
      <c r="C43" s="34"/>
      <c r="D43" s="34"/>
      <c r="E43" s="78"/>
    </row>
    <row r="44" spans="3:5" ht="12.75">
      <c r="C44" s="34"/>
      <c r="D44" s="34"/>
      <c r="E44" s="34"/>
    </row>
    <row r="45" spans="3:5" ht="12.75">
      <c r="C45" s="34"/>
      <c r="D45" s="34"/>
      <c r="E45" s="78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4" sqref="A4:O64"/>
    </sheetView>
  </sheetViews>
  <sheetFormatPr defaultColWidth="9.140625" defaultRowHeight="12.75"/>
  <cols>
    <col min="1" max="1" width="40.8515625" style="381" customWidth="1"/>
    <col min="2" max="2" width="7.28125" style="381" customWidth="1"/>
    <col min="3" max="3" width="6.7109375" style="381" customWidth="1"/>
    <col min="4" max="6" width="7.28125" style="381" customWidth="1"/>
    <col min="7" max="7" width="7.00390625" style="381" customWidth="1"/>
    <col min="8" max="8" width="6.7109375" style="381" customWidth="1"/>
    <col min="9" max="9" width="6.8515625" style="381" customWidth="1"/>
    <col min="10" max="11" width="7.8515625" style="381" customWidth="1"/>
    <col min="12" max="12" width="7.7109375" style="381" customWidth="1"/>
    <col min="13" max="14" width="7.57421875" style="381" customWidth="1"/>
    <col min="15" max="16" width="6.7109375" style="381" customWidth="1"/>
    <col min="17" max="17" width="6.28125" style="381" customWidth="1"/>
    <col min="18" max="18" width="7.28125" style="381" customWidth="1"/>
    <col min="19" max="19" width="6.8515625" style="381" customWidth="1"/>
    <col min="20" max="20" width="7.8515625" style="381" customWidth="1"/>
    <col min="21" max="21" width="7.7109375" style="381" customWidth="1"/>
    <col min="22" max="24" width="7.8515625" style="381" customWidth="1"/>
    <col min="25" max="25" width="8.57421875" style="405" customWidth="1"/>
    <col min="26" max="27" width="7.7109375" style="381" customWidth="1"/>
    <col min="28" max="28" width="9.421875" style="381" customWidth="1"/>
    <col min="29" max="29" width="7.8515625" style="381" customWidth="1"/>
    <col min="30" max="16384" width="9.140625" style="381" customWidth="1"/>
  </cols>
  <sheetData>
    <row r="1" spans="1:21" ht="24.75" customHeight="1">
      <c r="A1" s="551" t="s">
        <v>575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</row>
    <row r="2" spans="1:25" ht="16.5" customHeight="1">
      <c r="A2" s="378"/>
      <c r="B2" s="552" t="s">
        <v>571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</row>
    <row r="3" spans="1:25" ht="31.5" customHeight="1">
      <c r="A3" s="406" t="s">
        <v>496</v>
      </c>
      <c r="B3" s="407" t="s">
        <v>497</v>
      </c>
      <c r="C3" s="407" t="s">
        <v>498</v>
      </c>
      <c r="D3" s="407" t="s">
        <v>523</v>
      </c>
      <c r="E3" s="407" t="s">
        <v>576</v>
      </c>
      <c r="F3" s="407" t="s">
        <v>603</v>
      </c>
      <c r="G3" s="407" t="s">
        <v>696</v>
      </c>
      <c r="H3" s="408" t="s">
        <v>0</v>
      </c>
      <c r="I3" s="407" t="s">
        <v>497</v>
      </c>
      <c r="J3" s="407" t="s">
        <v>498</v>
      </c>
      <c r="K3" s="407" t="s">
        <v>577</v>
      </c>
      <c r="L3" s="407" t="s">
        <v>603</v>
      </c>
      <c r="M3" s="407" t="s">
        <v>696</v>
      </c>
      <c r="N3" s="407" t="s">
        <v>705</v>
      </c>
      <c r="O3" s="408" t="s">
        <v>0</v>
      </c>
      <c r="P3" s="407" t="s">
        <v>578</v>
      </c>
      <c r="Q3" s="407" t="s">
        <v>523</v>
      </c>
      <c r="R3" s="407" t="s">
        <v>577</v>
      </c>
      <c r="S3" s="407" t="s">
        <v>603</v>
      </c>
      <c r="T3" s="407" t="s">
        <v>696</v>
      </c>
      <c r="U3" s="408" t="s">
        <v>0</v>
      </c>
      <c r="V3" s="407" t="s">
        <v>498</v>
      </c>
      <c r="W3" s="407" t="s">
        <v>696</v>
      </c>
      <c r="X3" s="407" t="s">
        <v>582</v>
      </c>
      <c r="Y3" s="571" t="s">
        <v>604</v>
      </c>
    </row>
    <row r="4" spans="1:25" ht="18" customHeight="1">
      <c r="A4" s="406" t="s">
        <v>579</v>
      </c>
      <c r="B4" s="572" t="s">
        <v>573</v>
      </c>
      <c r="C4" s="573"/>
      <c r="D4" s="573"/>
      <c r="E4" s="573"/>
      <c r="F4" s="573"/>
      <c r="G4" s="573"/>
      <c r="H4" s="574"/>
      <c r="I4" s="572" t="s">
        <v>580</v>
      </c>
      <c r="J4" s="573"/>
      <c r="K4" s="573"/>
      <c r="L4" s="573"/>
      <c r="M4" s="573"/>
      <c r="N4" s="573"/>
      <c r="O4" s="574"/>
      <c r="P4" s="572" t="s">
        <v>581</v>
      </c>
      <c r="Q4" s="573"/>
      <c r="R4" s="573"/>
      <c r="S4" s="573"/>
      <c r="T4" s="573"/>
      <c r="U4" s="574"/>
      <c r="V4" s="572" t="s">
        <v>582</v>
      </c>
      <c r="W4" s="573"/>
      <c r="X4" s="573"/>
      <c r="Y4" s="574"/>
    </row>
    <row r="5" spans="1:25" ht="24.75" customHeight="1">
      <c r="A5" s="409" t="s">
        <v>511</v>
      </c>
      <c r="B5" s="386"/>
      <c r="C5" s="386"/>
      <c r="D5" s="386"/>
      <c r="E5" s="386"/>
      <c r="F5" s="386"/>
      <c r="G5" s="386"/>
      <c r="H5" s="388">
        <f>B5+C5+D5+E5+F5+G5</f>
        <v>0</v>
      </c>
      <c r="I5" s="388">
        <v>151.6</v>
      </c>
      <c r="J5" s="386"/>
      <c r="K5" s="386"/>
      <c r="L5" s="386"/>
      <c r="M5" s="386"/>
      <c r="N5" s="386"/>
      <c r="O5" s="388">
        <f>I5+J5+K5+L5+M5+N5</f>
        <v>151.6</v>
      </c>
      <c r="P5" s="386"/>
      <c r="Q5" s="386"/>
      <c r="R5" s="386"/>
      <c r="S5" s="386"/>
      <c r="T5" s="386"/>
      <c r="U5" s="388">
        <f>P5+Q5+R5+S5+T5</f>
        <v>0</v>
      </c>
      <c r="V5" s="388">
        <v>37.9</v>
      </c>
      <c r="W5" s="388">
        <v>-14.1</v>
      </c>
      <c r="X5" s="388">
        <f>V5+W5</f>
        <v>23.799999999999997</v>
      </c>
      <c r="Y5" s="393">
        <f>H5+O5+X5</f>
        <v>175.39999999999998</v>
      </c>
    </row>
    <row r="6" spans="1:25" ht="18" customHeight="1">
      <c r="A6" s="410" t="s">
        <v>345</v>
      </c>
      <c r="B6" s="386">
        <v>3.7</v>
      </c>
      <c r="C6" s="386"/>
      <c r="D6" s="386"/>
      <c r="E6" s="386"/>
      <c r="F6" s="386"/>
      <c r="G6" s="386"/>
      <c r="H6" s="388">
        <f>B6+C6+D6+E6+F6+G6</f>
        <v>3.7</v>
      </c>
      <c r="I6" s="386"/>
      <c r="J6" s="386"/>
      <c r="K6" s="386"/>
      <c r="L6" s="386"/>
      <c r="M6" s="386"/>
      <c r="N6" s="386"/>
      <c r="O6" s="388">
        <f>I6+J6+K6+L6+M6+N6</f>
        <v>0</v>
      </c>
      <c r="P6" s="386"/>
      <c r="Q6" s="386"/>
      <c r="R6" s="386"/>
      <c r="S6" s="386"/>
      <c r="T6" s="386"/>
      <c r="U6" s="388">
        <f>P6+Q6+R6+S6</f>
        <v>0</v>
      </c>
      <c r="V6" s="388"/>
      <c r="W6" s="388"/>
      <c r="X6" s="388">
        <f>V6+W6</f>
        <v>0</v>
      </c>
      <c r="Y6" s="393">
        <f>H6+O6+X6</f>
        <v>3.7</v>
      </c>
    </row>
    <row r="7" spans="1:25" ht="18.75" customHeight="1">
      <c r="A7" s="406" t="s">
        <v>583</v>
      </c>
      <c r="B7" s="387">
        <f>B5+B6</f>
        <v>3.7</v>
      </c>
      <c r="C7" s="387">
        <f aca="true" t="shared" si="0" ref="C7:U7">C5+C6</f>
        <v>0</v>
      </c>
      <c r="D7" s="387">
        <f t="shared" si="0"/>
        <v>0</v>
      </c>
      <c r="E7" s="387">
        <f t="shared" si="0"/>
        <v>0</v>
      </c>
      <c r="F7" s="387">
        <f t="shared" si="0"/>
        <v>0</v>
      </c>
      <c r="G7" s="387">
        <f t="shared" si="0"/>
        <v>0</v>
      </c>
      <c r="H7" s="387">
        <f t="shared" si="0"/>
        <v>3.7</v>
      </c>
      <c r="I7" s="387">
        <f t="shared" si="0"/>
        <v>151.6</v>
      </c>
      <c r="J7" s="387">
        <f t="shared" si="0"/>
        <v>0</v>
      </c>
      <c r="K7" s="387">
        <f t="shared" si="0"/>
        <v>0</v>
      </c>
      <c r="L7" s="387"/>
      <c r="M7" s="387"/>
      <c r="N7" s="387"/>
      <c r="O7" s="392">
        <f>I7+J7+K7+L7</f>
        <v>151.6</v>
      </c>
      <c r="P7" s="387">
        <f t="shared" si="0"/>
        <v>0</v>
      </c>
      <c r="Q7" s="387">
        <f t="shared" si="0"/>
        <v>0</v>
      </c>
      <c r="R7" s="387">
        <f t="shared" si="0"/>
        <v>0</v>
      </c>
      <c r="S7" s="387">
        <f t="shared" si="0"/>
        <v>0</v>
      </c>
      <c r="T7" s="387">
        <f t="shared" si="0"/>
        <v>0</v>
      </c>
      <c r="U7" s="387">
        <f t="shared" si="0"/>
        <v>0</v>
      </c>
      <c r="V7" s="392">
        <f>V5+V6</f>
        <v>37.9</v>
      </c>
      <c r="W7" s="392">
        <f>W5+W6</f>
        <v>-14.1</v>
      </c>
      <c r="X7" s="392">
        <f>X5+X6</f>
        <v>23.799999999999997</v>
      </c>
      <c r="Y7" s="575">
        <f>H7+O7+U7+V7</f>
        <v>193.2</v>
      </c>
    </row>
    <row r="8" spans="1:25" ht="22.5" customHeight="1">
      <c r="A8" s="406" t="s">
        <v>584</v>
      </c>
      <c r="B8" s="572" t="s">
        <v>573</v>
      </c>
      <c r="C8" s="573"/>
      <c r="D8" s="573"/>
      <c r="E8" s="573"/>
      <c r="F8" s="573"/>
      <c r="G8" s="573"/>
      <c r="H8" s="574"/>
      <c r="I8" s="572" t="s">
        <v>580</v>
      </c>
      <c r="J8" s="573"/>
      <c r="K8" s="573"/>
      <c r="L8" s="573"/>
      <c r="M8" s="573"/>
      <c r="N8" s="573"/>
      <c r="O8" s="574"/>
      <c r="P8" s="572" t="s">
        <v>581</v>
      </c>
      <c r="Q8" s="573"/>
      <c r="R8" s="573"/>
      <c r="S8" s="573"/>
      <c r="T8" s="573"/>
      <c r="U8" s="574"/>
      <c r="V8" s="576" t="s">
        <v>582</v>
      </c>
      <c r="W8" s="577"/>
      <c r="X8" s="577"/>
      <c r="Y8" s="578"/>
    </row>
    <row r="9" spans="1:25" ht="32.25" customHeight="1">
      <c r="A9" s="409" t="s">
        <v>500</v>
      </c>
      <c r="B9" s="386"/>
      <c r="C9" s="386"/>
      <c r="D9" s="386"/>
      <c r="E9" s="386"/>
      <c r="F9" s="386"/>
      <c r="G9" s="386"/>
      <c r="H9" s="389">
        <f>B9+C9+D9+E9+F9+G9</f>
        <v>0</v>
      </c>
      <c r="I9" s="386"/>
      <c r="J9" s="386"/>
      <c r="K9" s="386"/>
      <c r="L9" s="386"/>
      <c r="M9" s="386"/>
      <c r="N9" s="386"/>
      <c r="O9" s="389">
        <f>I9+J9+K9+L9+M9+N9</f>
        <v>0</v>
      </c>
      <c r="P9" s="386"/>
      <c r="Q9" s="386"/>
      <c r="R9" s="386"/>
      <c r="S9" s="386"/>
      <c r="T9" s="386"/>
      <c r="U9" s="388">
        <f>P9+Q9+R9+S9+T9</f>
        <v>0</v>
      </c>
      <c r="V9" s="389"/>
      <c r="W9" s="389"/>
      <c r="X9" s="388">
        <f>V9+W9</f>
        <v>0</v>
      </c>
      <c r="Y9" s="389">
        <f aca="true" t="shared" si="1" ref="Y9:Y22">H9+O9+X9+U9</f>
        <v>0</v>
      </c>
    </row>
    <row r="10" spans="1:25" ht="24.75" customHeight="1">
      <c r="A10" s="409" t="s">
        <v>585</v>
      </c>
      <c r="B10" s="386"/>
      <c r="C10" s="388"/>
      <c r="D10" s="388"/>
      <c r="E10" s="388"/>
      <c r="F10" s="388">
        <v>0.3</v>
      </c>
      <c r="G10" s="388"/>
      <c r="H10" s="389">
        <f aca="true" t="shared" si="2" ref="H10:H22">B10+C10+D10+E10+F10+G10</f>
        <v>0.3</v>
      </c>
      <c r="I10" s="386"/>
      <c r="J10" s="388"/>
      <c r="K10" s="388"/>
      <c r="L10" s="388"/>
      <c r="M10" s="388"/>
      <c r="N10" s="388"/>
      <c r="O10" s="389">
        <f aca="true" t="shared" si="3" ref="O10:O22">I10+J10+K10+L10+M10+N10</f>
        <v>0</v>
      </c>
      <c r="P10" s="386"/>
      <c r="Q10" s="388"/>
      <c r="R10" s="388"/>
      <c r="S10" s="388"/>
      <c r="T10" s="388"/>
      <c r="U10" s="388">
        <f aca="true" t="shared" si="4" ref="U10:U22">P10+Q10+R10+S10+T10</f>
        <v>0</v>
      </c>
      <c r="V10" s="388">
        <v>54.2</v>
      </c>
      <c r="W10" s="388"/>
      <c r="X10" s="388">
        <f aca="true" t="shared" si="5" ref="X10:X44">V10+W10</f>
        <v>54.2</v>
      </c>
      <c r="Y10" s="389">
        <f t="shared" si="1"/>
        <v>54.5</v>
      </c>
    </row>
    <row r="11" spans="1:25" ht="27.75" customHeight="1">
      <c r="A11" s="409" t="s">
        <v>435</v>
      </c>
      <c r="B11" s="386"/>
      <c r="C11" s="386">
        <v>6.9</v>
      </c>
      <c r="D11" s="386"/>
      <c r="E11" s="386"/>
      <c r="F11" s="386"/>
      <c r="G11" s="386"/>
      <c r="H11" s="389">
        <f t="shared" si="2"/>
        <v>6.9</v>
      </c>
      <c r="I11" s="388">
        <v>25</v>
      </c>
      <c r="J11" s="386"/>
      <c r="K11" s="386"/>
      <c r="L11" s="386"/>
      <c r="M11" s="386"/>
      <c r="N11" s="386"/>
      <c r="O11" s="389">
        <f t="shared" si="3"/>
        <v>25</v>
      </c>
      <c r="P11" s="388"/>
      <c r="Q11" s="386"/>
      <c r="R11" s="386"/>
      <c r="S11" s="386"/>
      <c r="T11" s="386"/>
      <c r="U11" s="388">
        <f t="shared" si="4"/>
        <v>0</v>
      </c>
      <c r="V11" s="388">
        <v>26.9</v>
      </c>
      <c r="W11" s="388">
        <v>-11.1</v>
      </c>
      <c r="X11" s="388">
        <f t="shared" si="5"/>
        <v>15.799999999999999</v>
      </c>
      <c r="Y11" s="389">
        <f t="shared" si="1"/>
        <v>47.699999999999996</v>
      </c>
    </row>
    <row r="12" spans="1:25" ht="24.75" customHeight="1">
      <c r="A12" s="412" t="s">
        <v>502</v>
      </c>
      <c r="B12" s="386"/>
      <c r="C12" s="386">
        <v>3.6</v>
      </c>
      <c r="D12" s="386"/>
      <c r="E12" s="386"/>
      <c r="F12" s="386"/>
      <c r="G12" s="386"/>
      <c r="H12" s="389">
        <f t="shared" si="2"/>
        <v>3.6</v>
      </c>
      <c r="I12" s="388"/>
      <c r="J12" s="386"/>
      <c r="K12" s="386"/>
      <c r="L12" s="386"/>
      <c r="M12" s="386"/>
      <c r="N12" s="386"/>
      <c r="O12" s="389">
        <f t="shared" si="3"/>
        <v>0</v>
      </c>
      <c r="P12" s="388"/>
      <c r="Q12" s="386"/>
      <c r="R12" s="386"/>
      <c r="S12" s="386"/>
      <c r="T12" s="386"/>
      <c r="U12" s="388">
        <f t="shared" si="4"/>
        <v>0</v>
      </c>
      <c r="V12" s="388"/>
      <c r="W12" s="388"/>
      <c r="X12" s="388">
        <f t="shared" si="5"/>
        <v>0</v>
      </c>
      <c r="Y12" s="389">
        <f t="shared" si="1"/>
        <v>3.6</v>
      </c>
    </row>
    <row r="13" spans="1:25" ht="32.25" customHeight="1">
      <c r="A13" s="409" t="s">
        <v>503</v>
      </c>
      <c r="B13" s="388">
        <v>5</v>
      </c>
      <c r="C13" s="386">
        <v>11.2</v>
      </c>
      <c r="D13" s="386">
        <v>23.6</v>
      </c>
      <c r="E13" s="386"/>
      <c r="F13" s="386"/>
      <c r="G13" s="386">
        <v>-25.6</v>
      </c>
      <c r="H13" s="389">
        <f t="shared" si="2"/>
        <v>14.199999999999996</v>
      </c>
      <c r="I13" s="388"/>
      <c r="J13" s="386">
        <v>113.967</v>
      </c>
      <c r="K13" s="386"/>
      <c r="L13" s="386"/>
      <c r="M13" s="386"/>
      <c r="N13" s="386"/>
      <c r="O13" s="389">
        <f t="shared" si="3"/>
        <v>113.967</v>
      </c>
      <c r="P13" s="388"/>
      <c r="Q13" s="386"/>
      <c r="R13" s="386"/>
      <c r="S13" s="386"/>
      <c r="T13" s="386"/>
      <c r="U13" s="388">
        <f t="shared" si="4"/>
        <v>0</v>
      </c>
      <c r="V13" s="388"/>
      <c r="W13" s="388"/>
      <c r="X13" s="388">
        <f t="shared" si="5"/>
        <v>0</v>
      </c>
      <c r="Y13" s="389">
        <f t="shared" si="1"/>
        <v>128.167</v>
      </c>
    </row>
    <row r="14" spans="1:25" ht="32.25" customHeight="1">
      <c r="A14" s="409" t="s">
        <v>504</v>
      </c>
      <c r="B14" s="388"/>
      <c r="C14" s="386">
        <v>30.6</v>
      </c>
      <c r="D14" s="386">
        <v>33.239</v>
      </c>
      <c r="E14" s="386"/>
      <c r="F14" s="386"/>
      <c r="G14" s="386">
        <v>-34.7</v>
      </c>
      <c r="H14" s="389">
        <f t="shared" si="2"/>
        <v>29.138999999999996</v>
      </c>
      <c r="I14" s="388"/>
      <c r="J14" s="386"/>
      <c r="K14" s="386"/>
      <c r="L14" s="386"/>
      <c r="M14" s="386"/>
      <c r="N14" s="386"/>
      <c r="O14" s="389">
        <f t="shared" si="3"/>
        <v>0</v>
      </c>
      <c r="P14" s="388"/>
      <c r="Q14" s="386"/>
      <c r="R14" s="386"/>
      <c r="S14" s="386"/>
      <c r="T14" s="386"/>
      <c r="U14" s="388">
        <f t="shared" si="4"/>
        <v>0</v>
      </c>
      <c r="V14" s="388"/>
      <c r="W14" s="388"/>
      <c r="X14" s="388">
        <f t="shared" si="5"/>
        <v>0</v>
      </c>
      <c r="Y14" s="389">
        <f t="shared" si="1"/>
        <v>29.138999999999996</v>
      </c>
    </row>
    <row r="15" spans="1:25" ht="22.5" customHeight="1">
      <c r="A15" s="409" t="s">
        <v>505</v>
      </c>
      <c r="B15" s="388">
        <v>2.7</v>
      </c>
      <c r="C15" s="386">
        <v>8.8</v>
      </c>
      <c r="D15" s="386"/>
      <c r="E15" s="386"/>
      <c r="F15" s="386"/>
      <c r="G15" s="386"/>
      <c r="H15" s="389">
        <f t="shared" si="2"/>
        <v>11.5</v>
      </c>
      <c r="I15" s="388"/>
      <c r="J15" s="386"/>
      <c r="K15" s="386"/>
      <c r="L15" s="386"/>
      <c r="M15" s="386"/>
      <c r="N15" s="386"/>
      <c r="O15" s="389">
        <f t="shared" si="3"/>
        <v>0</v>
      </c>
      <c r="P15" s="388"/>
      <c r="Q15" s="386"/>
      <c r="R15" s="386">
        <v>82.8</v>
      </c>
      <c r="S15" s="386">
        <v>81.7</v>
      </c>
      <c r="T15" s="386"/>
      <c r="U15" s="388">
        <f t="shared" si="4"/>
        <v>164.5</v>
      </c>
      <c r="V15" s="388"/>
      <c r="W15" s="388"/>
      <c r="X15" s="388">
        <f t="shared" si="5"/>
        <v>0</v>
      </c>
      <c r="Y15" s="389">
        <f t="shared" si="1"/>
        <v>176</v>
      </c>
    </row>
    <row r="16" spans="1:25" ht="29.25" customHeight="1">
      <c r="A16" s="409" t="s">
        <v>682</v>
      </c>
      <c r="B16" s="388"/>
      <c r="C16" s="386"/>
      <c r="D16" s="386"/>
      <c r="E16" s="386"/>
      <c r="F16" s="386"/>
      <c r="G16" s="386"/>
      <c r="H16" s="389">
        <f t="shared" si="2"/>
        <v>0</v>
      </c>
      <c r="I16" s="388"/>
      <c r="J16" s="386">
        <v>94.202</v>
      </c>
      <c r="K16" s="386"/>
      <c r="L16" s="386"/>
      <c r="M16" s="386"/>
      <c r="N16" s="386"/>
      <c r="O16" s="389">
        <f t="shared" si="3"/>
        <v>94.202</v>
      </c>
      <c r="P16" s="388"/>
      <c r="Q16" s="386"/>
      <c r="R16" s="386"/>
      <c r="S16" s="386"/>
      <c r="T16" s="386"/>
      <c r="U16" s="388">
        <f t="shared" si="4"/>
        <v>0</v>
      </c>
      <c r="V16" s="388"/>
      <c r="W16" s="388">
        <v>40.2</v>
      </c>
      <c r="X16" s="388">
        <f t="shared" si="5"/>
        <v>40.2</v>
      </c>
      <c r="Y16" s="389">
        <f t="shared" si="1"/>
        <v>134.402</v>
      </c>
    </row>
    <row r="17" spans="1:28" ht="21" customHeight="1">
      <c r="A17" s="409" t="s">
        <v>586</v>
      </c>
      <c r="B17" s="388"/>
      <c r="C17" s="386"/>
      <c r="D17" s="386"/>
      <c r="E17" s="386"/>
      <c r="F17" s="386">
        <v>0.2</v>
      </c>
      <c r="G17" s="386"/>
      <c r="H17" s="389">
        <f t="shared" si="2"/>
        <v>0.2</v>
      </c>
      <c r="I17" s="388"/>
      <c r="J17" s="386"/>
      <c r="K17" s="386"/>
      <c r="L17" s="386"/>
      <c r="M17" s="386"/>
      <c r="N17" s="386"/>
      <c r="O17" s="389">
        <f t="shared" si="3"/>
        <v>0</v>
      </c>
      <c r="P17" s="388"/>
      <c r="Q17" s="386"/>
      <c r="R17" s="386"/>
      <c r="S17" s="386"/>
      <c r="T17" s="386"/>
      <c r="U17" s="388">
        <f t="shared" si="4"/>
        <v>0</v>
      </c>
      <c r="V17" s="388">
        <v>53.9</v>
      </c>
      <c r="W17" s="388"/>
      <c r="X17" s="388">
        <f t="shared" si="5"/>
        <v>53.9</v>
      </c>
      <c r="Y17" s="389">
        <f t="shared" si="1"/>
        <v>54.1</v>
      </c>
      <c r="Z17" s="413"/>
      <c r="AA17" s="414"/>
      <c r="AB17" s="414"/>
    </row>
    <row r="18" spans="1:28" ht="31.5" customHeight="1">
      <c r="A18" s="409" t="s">
        <v>524</v>
      </c>
      <c r="B18" s="415"/>
      <c r="C18" s="386"/>
      <c r="D18" s="386"/>
      <c r="E18" s="386"/>
      <c r="F18" s="386"/>
      <c r="G18" s="386"/>
      <c r="H18" s="389">
        <f t="shared" si="2"/>
        <v>0</v>
      </c>
      <c r="I18" s="388"/>
      <c r="J18" s="386"/>
      <c r="K18" s="386">
        <v>40.575</v>
      </c>
      <c r="L18" s="386"/>
      <c r="M18" s="386"/>
      <c r="N18" s="386"/>
      <c r="O18" s="389">
        <f t="shared" si="3"/>
        <v>40.575</v>
      </c>
      <c r="P18" s="388"/>
      <c r="Q18" s="386"/>
      <c r="R18" s="386"/>
      <c r="S18" s="386"/>
      <c r="T18" s="386"/>
      <c r="U18" s="388">
        <f t="shared" si="4"/>
        <v>0</v>
      </c>
      <c r="V18" s="388"/>
      <c r="W18" s="388"/>
      <c r="X18" s="388">
        <f t="shared" si="5"/>
        <v>0</v>
      </c>
      <c r="Y18" s="389">
        <f t="shared" si="1"/>
        <v>40.575</v>
      </c>
      <c r="Z18" s="414"/>
      <c r="AA18" s="414"/>
      <c r="AB18" s="414"/>
    </row>
    <row r="19" spans="1:29" ht="20.25" customHeight="1">
      <c r="A19" s="409" t="s">
        <v>587</v>
      </c>
      <c r="B19" s="415"/>
      <c r="C19" s="386"/>
      <c r="D19" s="386"/>
      <c r="E19" s="386"/>
      <c r="F19" s="386"/>
      <c r="G19" s="386"/>
      <c r="H19" s="389">
        <f t="shared" si="2"/>
        <v>0</v>
      </c>
      <c r="I19" s="388"/>
      <c r="J19" s="386"/>
      <c r="K19" s="386">
        <v>23.319</v>
      </c>
      <c r="L19" s="386"/>
      <c r="M19" s="386"/>
      <c r="N19" s="386"/>
      <c r="O19" s="389">
        <f t="shared" si="3"/>
        <v>23.319</v>
      </c>
      <c r="P19" s="388"/>
      <c r="Q19" s="386"/>
      <c r="R19" s="386"/>
      <c r="S19" s="386"/>
      <c r="T19" s="386"/>
      <c r="U19" s="388">
        <f t="shared" si="4"/>
        <v>0</v>
      </c>
      <c r="V19" s="388"/>
      <c r="W19" s="388"/>
      <c r="X19" s="388">
        <f t="shared" si="5"/>
        <v>0</v>
      </c>
      <c r="Y19" s="389">
        <f t="shared" si="1"/>
        <v>23.319</v>
      </c>
      <c r="Z19" s="553"/>
      <c r="AA19" s="553"/>
      <c r="AB19" s="553"/>
      <c r="AC19" s="553"/>
    </row>
    <row r="20" spans="1:29" ht="20.25" customHeight="1">
      <c r="A20" s="409" t="s">
        <v>588</v>
      </c>
      <c r="B20" s="388"/>
      <c r="C20" s="386"/>
      <c r="D20" s="386"/>
      <c r="E20" s="386"/>
      <c r="F20" s="386"/>
      <c r="G20" s="386"/>
      <c r="H20" s="389">
        <f t="shared" si="2"/>
        <v>0</v>
      </c>
      <c r="I20" s="388"/>
      <c r="J20" s="386"/>
      <c r="K20" s="386"/>
      <c r="L20" s="386"/>
      <c r="M20" s="386"/>
      <c r="N20" s="386"/>
      <c r="O20" s="389">
        <f t="shared" si="3"/>
        <v>0</v>
      </c>
      <c r="P20" s="388">
        <v>334.2</v>
      </c>
      <c r="Q20" s="393"/>
      <c r="R20" s="393"/>
      <c r="S20" s="393"/>
      <c r="T20" s="393"/>
      <c r="U20" s="388">
        <f t="shared" si="4"/>
        <v>334.2</v>
      </c>
      <c r="V20" s="388"/>
      <c r="W20" s="388"/>
      <c r="X20" s="388">
        <f t="shared" si="5"/>
        <v>0</v>
      </c>
      <c r="Y20" s="389">
        <f t="shared" si="1"/>
        <v>334.2</v>
      </c>
      <c r="Z20" s="465"/>
      <c r="AA20" s="465"/>
      <c r="AB20" s="465"/>
      <c r="AC20" s="465"/>
    </row>
    <row r="21" spans="1:29" ht="29.25" customHeight="1">
      <c r="A21" s="409" t="s">
        <v>697</v>
      </c>
      <c r="B21" s="388"/>
      <c r="C21" s="386"/>
      <c r="D21" s="386"/>
      <c r="E21" s="386"/>
      <c r="F21" s="386"/>
      <c r="G21" s="386">
        <v>89.8</v>
      </c>
      <c r="H21" s="389">
        <f t="shared" si="2"/>
        <v>89.8</v>
      </c>
      <c r="I21" s="388"/>
      <c r="J21" s="386"/>
      <c r="K21" s="386"/>
      <c r="L21" s="386"/>
      <c r="M21" s="386">
        <v>140.944</v>
      </c>
      <c r="N21" s="386"/>
      <c r="O21" s="389">
        <f t="shared" si="3"/>
        <v>140.944</v>
      </c>
      <c r="P21" s="388"/>
      <c r="Q21" s="393"/>
      <c r="R21" s="393"/>
      <c r="S21" s="393"/>
      <c r="T21" s="393"/>
      <c r="U21" s="388">
        <f t="shared" si="4"/>
        <v>0</v>
      </c>
      <c r="V21" s="388"/>
      <c r="W21" s="388"/>
      <c r="X21" s="388">
        <f t="shared" si="5"/>
        <v>0</v>
      </c>
      <c r="Y21" s="389">
        <f t="shared" si="1"/>
        <v>230.74399999999997</v>
      </c>
      <c r="Z21" s="465"/>
      <c r="AA21" s="465"/>
      <c r="AB21" s="465"/>
      <c r="AC21" s="465"/>
    </row>
    <row r="22" spans="1:29" ht="29.25" customHeight="1">
      <c r="A22" s="590" t="s">
        <v>704</v>
      </c>
      <c r="B22" s="579"/>
      <c r="C22" s="580"/>
      <c r="D22" s="580"/>
      <c r="E22" s="580"/>
      <c r="F22" s="580"/>
      <c r="G22" s="580"/>
      <c r="H22" s="581">
        <f t="shared" si="2"/>
        <v>0</v>
      </c>
      <c r="I22" s="579"/>
      <c r="J22" s="580"/>
      <c r="K22" s="580"/>
      <c r="L22" s="580"/>
      <c r="M22" s="580"/>
      <c r="N22" s="580">
        <v>109.633</v>
      </c>
      <c r="O22" s="581">
        <f t="shared" si="3"/>
        <v>109.633</v>
      </c>
      <c r="P22" s="579"/>
      <c r="Q22" s="582"/>
      <c r="R22" s="582"/>
      <c r="S22" s="582"/>
      <c r="T22" s="582"/>
      <c r="U22" s="579">
        <f t="shared" si="4"/>
        <v>0</v>
      </c>
      <c r="V22" s="579"/>
      <c r="W22" s="579"/>
      <c r="X22" s="579"/>
      <c r="Y22" s="581">
        <f t="shared" si="1"/>
        <v>109.633</v>
      </c>
      <c r="Z22" s="465"/>
      <c r="AA22" s="465"/>
      <c r="AB22" s="465"/>
      <c r="AC22" s="465"/>
    </row>
    <row r="23" spans="1:29" ht="22.5" customHeight="1">
      <c r="A23" s="387" t="s">
        <v>572</v>
      </c>
      <c r="B23" s="583">
        <f aca="true" t="shared" si="6" ref="B23:G23">B15+B14+B13+B12+B11+B10+B9+B16+B20+B17+B18+B19+B21</f>
        <v>7.7</v>
      </c>
      <c r="C23" s="583">
        <f t="shared" si="6"/>
        <v>61.10000000000001</v>
      </c>
      <c r="D23" s="583">
        <f t="shared" si="6"/>
        <v>56.839</v>
      </c>
      <c r="E23" s="583">
        <f t="shared" si="6"/>
        <v>0</v>
      </c>
      <c r="F23" s="583">
        <f t="shared" si="6"/>
        <v>0.5</v>
      </c>
      <c r="G23" s="575">
        <f t="shared" si="6"/>
        <v>29.499999999999993</v>
      </c>
      <c r="H23" s="583">
        <f>H15+H14+H13+H12+H11+H10+H9+H16+H20+H17+H18+H19+H21+H22</f>
        <v>155.639</v>
      </c>
      <c r="I23" s="583">
        <f aca="true" t="shared" si="7" ref="I23:N23">I15+I14+I13+I12+I11+I10+I9+I16+I20+I17+I18+I19+I21</f>
        <v>25</v>
      </c>
      <c r="J23" s="583">
        <f t="shared" si="7"/>
        <v>208.16899999999998</v>
      </c>
      <c r="K23" s="583">
        <f t="shared" si="7"/>
        <v>63.894000000000005</v>
      </c>
      <c r="L23" s="583">
        <f t="shared" si="7"/>
        <v>0</v>
      </c>
      <c r="M23" s="583">
        <f t="shared" si="7"/>
        <v>140.944</v>
      </c>
      <c r="N23" s="583">
        <f t="shared" si="7"/>
        <v>0</v>
      </c>
      <c r="O23" s="583">
        <f>O15+O14+O13+O12+O11+O10+O9+O16+O20+O17+O18+O19+O21+O22</f>
        <v>547.64</v>
      </c>
      <c r="P23" s="392">
        <f>P15+P14+P13+P12+P11+P10+P9+P16+P20+P17+P18+P19+P21</f>
        <v>334.2</v>
      </c>
      <c r="Q23" s="583">
        <f>Q15+Q14+Q13+Q12+Q11+Q10+Q9+Q16+Q20+Q17+Q18+Q19+Q21</f>
        <v>0</v>
      </c>
      <c r="R23" s="583">
        <f>R15+R14+R13+R12+R11+R10+R9+R16+R20+R17+R18+R19+R21</f>
        <v>82.8</v>
      </c>
      <c r="S23" s="583">
        <f>S15+S14+S13+S12+S11+S10+S9+S16+S20+S17+S18+S19+S21</f>
        <v>81.7</v>
      </c>
      <c r="T23" s="583">
        <f>T15+T14+T13+T12+T11+T10+T9+T16+T20+T17+T18+T19+T21</f>
        <v>0</v>
      </c>
      <c r="U23" s="583">
        <f>U15+U14+U13+U12+U11+U10+U9+U16+U20+U17+U18+U19+U21+U22</f>
        <v>498.7</v>
      </c>
      <c r="V23" s="392">
        <f>V15+V14+V13+V12+V11+V10+V9+V16+V20+V17+V18+V19+V21</f>
        <v>135</v>
      </c>
      <c r="W23" s="392">
        <f>W15+W14+W13+W12+W11+W10+W9+W16+W20+W17+W18+W19+W21</f>
        <v>29.1</v>
      </c>
      <c r="X23" s="388">
        <f t="shared" si="5"/>
        <v>164.1</v>
      </c>
      <c r="Y23" s="583">
        <f>Y15+Y14+Y13+Y12+Y11+Y10+Y9+Y16+Y20+Y17+Y18+Y19+Y21+Y22</f>
        <v>1366.0790000000002</v>
      </c>
      <c r="Z23" s="466"/>
      <c r="AA23" s="466"/>
      <c r="AB23" s="466"/>
      <c r="AC23" s="466"/>
    </row>
    <row r="24" spans="1:25" ht="24.75" customHeight="1">
      <c r="A24" s="387" t="s">
        <v>590</v>
      </c>
      <c r="B24" s="572" t="s">
        <v>573</v>
      </c>
      <c r="C24" s="573"/>
      <c r="D24" s="573"/>
      <c r="E24" s="573"/>
      <c r="F24" s="573"/>
      <c r="G24" s="573"/>
      <c r="H24" s="574"/>
      <c r="I24" s="572" t="s">
        <v>580</v>
      </c>
      <c r="J24" s="573"/>
      <c r="K24" s="573"/>
      <c r="L24" s="573"/>
      <c r="M24" s="573"/>
      <c r="N24" s="573"/>
      <c r="O24" s="574"/>
      <c r="P24" s="572" t="s">
        <v>581</v>
      </c>
      <c r="Q24" s="573"/>
      <c r="R24" s="573"/>
      <c r="S24" s="573"/>
      <c r="T24" s="573"/>
      <c r="U24" s="574"/>
      <c r="V24" s="572" t="s">
        <v>582</v>
      </c>
      <c r="W24" s="573"/>
      <c r="X24" s="573"/>
      <c r="Y24" s="574"/>
    </row>
    <row r="25" spans="1:25" ht="25.5" customHeight="1">
      <c r="A25" s="416" t="s">
        <v>474</v>
      </c>
      <c r="B25" s="388">
        <v>8.7</v>
      </c>
      <c r="C25" s="386"/>
      <c r="D25" s="386"/>
      <c r="E25" s="386"/>
      <c r="F25" s="386"/>
      <c r="G25" s="386"/>
      <c r="H25" s="388">
        <f aca="true" t="shared" si="8" ref="H25:H44">B25+C25+D25+E25+F25+G25</f>
        <v>8.7</v>
      </c>
      <c r="I25" s="388">
        <v>97.9</v>
      </c>
      <c r="J25" s="386"/>
      <c r="K25" s="386"/>
      <c r="L25" s="386"/>
      <c r="M25" s="386">
        <v>8.637</v>
      </c>
      <c r="N25" s="386"/>
      <c r="O25" s="389">
        <f>I25+J25+K25+L25+M25+N25</f>
        <v>106.537</v>
      </c>
      <c r="P25" s="386"/>
      <c r="Q25" s="386"/>
      <c r="R25" s="386"/>
      <c r="S25" s="386"/>
      <c r="T25" s="386"/>
      <c r="U25" s="388">
        <f>P25+Q25+R25+S25+T25</f>
        <v>0</v>
      </c>
      <c r="V25" s="386"/>
      <c r="W25" s="386"/>
      <c r="X25" s="388">
        <f t="shared" si="5"/>
        <v>0</v>
      </c>
      <c r="Y25" s="389">
        <f aca="true" t="shared" si="9" ref="Y25:Y43">H25+O25+U25+X25</f>
        <v>115.23700000000001</v>
      </c>
    </row>
    <row r="26" spans="1:25" ht="18.75" customHeight="1">
      <c r="A26" s="386" t="s">
        <v>591</v>
      </c>
      <c r="B26" s="386"/>
      <c r="C26" s="386"/>
      <c r="D26" s="389"/>
      <c r="E26" s="389"/>
      <c r="F26" s="389"/>
      <c r="G26" s="389"/>
      <c r="H26" s="388">
        <f t="shared" si="8"/>
        <v>0</v>
      </c>
      <c r="I26" s="388">
        <v>74.5</v>
      </c>
      <c r="J26" s="386"/>
      <c r="K26" s="386"/>
      <c r="L26" s="386"/>
      <c r="M26" s="386"/>
      <c r="N26" s="386"/>
      <c r="O26" s="389">
        <f aca="true" t="shared" si="10" ref="O26:O45">I26+J26+K26+L26+M26+N26</f>
        <v>74.5</v>
      </c>
      <c r="P26" s="386"/>
      <c r="Q26" s="386"/>
      <c r="R26" s="386"/>
      <c r="S26" s="386"/>
      <c r="T26" s="386"/>
      <c r="U26" s="388">
        <f aca="true" t="shared" si="11" ref="U26:U43">P26+Q26+R26+S26+T26</f>
        <v>0</v>
      </c>
      <c r="V26" s="386">
        <v>13.2</v>
      </c>
      <c r="W26" s="386"/>
      <c r="X26" s="388">
        <f t="shared" si="5"/>
        <v>13.2</v>
      </c>
      <c r="Y26" s="389">
        <f t="shared" si="9"/>
        <v>87.7</v>
      </c>
    </row>
    <row r="27" spans="1:25" ht="25.5" customHeight="1">
      <c r="A27" s="417" t="s">
        <v>512</v>
      </c>
      <c r="B27" s="386"/>
      <c r="C27" s="386"/>
      <c r="D27" s="386"/>
      <c r="E27" s="386"/>
      <c r="F27" s="386"/>
      <c r="G27" s="386"/>
      <c r="H27" s="388">
        <f t="shared" si="8"/>
        <v>0</v>
      </c>
      <c r="I27" s="388"/>
      <c r="J27" s="386">
        <v>101.295</v>
      </c>
      <c r="K27" s="386"/>
      <c r="L27" s="386"/>
      <c r="M27" s="386"/>
      <c r="N27" s="386"/>
      <c r="O27" s="389">
        <f t="shared" si="10"/>
        <v>101.295</v>
      </c>
      <c r="P27" s="386"/>
      <c r="Q27" s="386"/>
      <c r="R27" s="386"/>
      <c r="S27" s="386"/>
      <c r="T27" s="386"/>
      <c r="U27" s="388">
        <f t="shared" si="11"/>
        <v>0</v>
      </c>
      <c r="V27" s="386"/>
      <c r="W27" s="386"/>
      <c r="X27" s="388">
        <f t="shared" si="5"/>
        <v>0</v>
      </c>
      <c r="Y27" s="389">
        <f t="shared" si="9"/>
        <v>101.295</v>
      </c>
    </row>
    <row r="28" spans="1:25" ht="21" customHeight="1">
      <c r="A28" s="409" t="s">
        <v>506</v>
      </c>
      <c r="B28" s="388">
        <v>30</v>
      </c>
      <c r="C28" s="388">
        <v>-30</v>
      </c>
      <c r="D28" s="388"/>
      <c r="E28" s="388"/>
      <c r="F28" s="388"/>
      <c r="G28" s="388"/>
      <c r="H28" s="388">
        <f t="shared" si="8"/>
        <v>0</v>
      </c>
      <c r="I28" s="386">
        <v>2.541</v>
      </c>
      <c r="J28" s="386"/>
      <c r="K28" s="386"/>
      <c r="L28" s="386"/>
      <c r="M28" s="386"/>
      <c r="N28" s="386"/>
      <c r="O28" s="389">
        <f t="shared" si="10"/>
        <v>2.541</v>
      </c>
      <c r="P28" s="386"/>
      <c r="Q28" s="386"/>
      <c r="R28" s="386"/>
      <c r="S28" s="386"/>
      <c r="T28" s="386"/>
      <c r="U28" s="388">
        <f t="shared" si="11"/>
        <v>0</v>
      </c>
      <c r="V28" s="386"/>
      <c r="W28" s="386"/>
      <c r="X28" s="388">
        <f t="shared" si="5"/>
        <v>0</v>
      </c>
      <c r="Y28" s="389">
        <f t="shared" si="9"/>
        <v>2.541</v>
      </c>
    </row>
    <row r="29" spans="1:25" ht="40.5" customHeight="1">
      <c r="A29" s="418" t="s">
        <v>708</v>
      </c>
      <c r="B29" s="386">
        <v>8.8</v>
      </c>
      <c r="C29" s="386">
        <v>3.5</v>
      </c>
      <c r="D29" s="386"/>
      <c r="E29" s="386"/>
      <c r="F29" s="386"/>
      <c r="G29" s="386"/>
      <c r="H29" s="388">
        <f t="shared" si="8"/>
        <v>12.3</v>
      </c>
      <c r="I29" s="388"/>
      <c r="J29" s="386"/>
      <c r="K29" s="386"/>
      <c r="L29" s="386"/>
      <c r="M29" s="386"/>
      <c r="N29" s="386"/>
      <c r="O29" s="389">
        <f t="shared" si="10"/>
        <v>0</v>
      </c>
      <c r="P29" s="386"/>
      <c r="Q29" s="386"/>
      <c r="R29" s="386"/>
      <c r="S29" s="386"/>
      <c r="T29" s="386"/>
      <c r="U29" s="388">
        <f t="shared" si="11"/>
        <v>0</v>
      </c>
      <c r="V29" s="388">
        <v>12</v>
      </c>
      <c r="W29" s="388"/>
      <c r="X29" s="388">
        <f t="shared" si="5"/>
        <v>12</v>
      </c>
      <c r="Y29" s="389">
        <f t="shared" si="9"/>
        <v>24.3</v>
      </c>
    </row>
    <row r="30" spans="1:25" ht="25.5" customHeight="1">
      <c r="A30" s="410" t="s">
        <v>709</v>
      </c>
      <c r="B30" s="386"/>
      <c r="C30" s="386">
        <v>29.5</v>
      </c>
      <c r="D30" s="386"/>
      <c r="E30" s="386"/>
      <c r="F30" s="386"/>
      <c r="G30" s="386">
        <v>-29.5</v>
      </c>
      <c r="H30" s="393">
        <f t="shared" si="8"/>
        <v>0</v>
      </c>
      <c r="I30" s="388"/>
      <c r="J30" s="386"/>
      <c r="K30" s="386"/>
      <c r="L30" s="386"/>
      <c r="M30" s="386"/>
      <c r="N30" s="386"/>
      <c r="O30" s="389">
        <f t="shared" si="10"/>
        <v>0</v>
      </c>
      <c r="P30" s="386"/>
      <c r="Q30" s="386"/>
      <c r="R30" s="386"/>
      <c r="S30" s="386"/>
      <c r="T30" s="386"/>
      <c r="U30" s="388">
        <f t="shared" si="11"/>
        <v>0</v>
      </c>
      <c r="V30" s="386"/>
      <c r="W30" s="386"/>
      <c r="X30" s="388">
        <f t="shared" si="5"/>
        <v>0</v>
      </c>
      <c r="Y30" s="389">
        <f t="shared" si="9"/>
        <v>0</v>
      </c>
    </row>
    <row r="31" spans="1:25" ht="30.75" customHeight="1">
      <c r="A31" s="418" t="s">
        <v>710</v>
      </c>
      <c r="B31" s="386"/>
      <c r="C31" s="386">
        <v>13.7</v>
      </c>
      <c r="D31" s="386"/>
      <c r="E31" s="386"/>
      <c r="F31" s="386"/>
      <c r="G31" s="386"/>
      <c r="H31" s="389">
        <f t="shared" si="8"/>
        <v>13.7</v>
      </c>
      <c r="I31" s="388"/>
      <c r="J31" s="386"/>
      <c r="K31" s="386"/>
      <c r="L31" s="386"/>
      <c r="M31" s="386"/>
      <c r="N31" s="386"/>
      <c r="O31" s="389">
        <f t="shared" si="10"/>
        <v>0</v>
      </c>
      <c r="P31" s="386"/>
      <c r="Q31" s="386"/>
      <c r="R31" s="386"/>
      <c r="S31" s="386"/>
      <c r="T31" s="386"/>
      <c r="U31" s="388">
        <f t="shared" si="11"/>
        <v>0</v>
      </c>
      <c r="V31" s="386">
        <v>16.9</v>
      </c>
      <c r="W31" s="386">
        <v>-15</v>
      </c>
      <c r="X31" s="388">
        <f t="shared" si="5"/>
        <v>1.8999999999999986</v>
      </c>
      <c r="Y31" s="389">
        <f t="shared" si="9"/>
        <v>15.599999999999998</v>
      </c>
    </row>
    <row r="32" spans="1:25" ht="26.25" customHeight="1">
      <c r="A32" s="418" t="s">
        <v>706</v>
      </c>
      <c r="B32" s="591">
        <v>20.247</v>
      </c>
      <c r="C32" s="386"/>
      <c r="D32" s="386"/>
      <c r="E32" s="386"/>
      <c r="F32" s="386"/>
      <c r="G32" s="386"/>
      <c r="H32" s="389">
        <f t="shared" si="8"/>
        <v>20.247</v>
      </c>
      <c r="I32" s="388">
        <v>25.2</v>
      </c>
      <c r="J32" s="386"/>
      <c r="K32" s="386"/>
      <c r="L32" s="386"/>
      <c r="M32" s="386"/>
      <c r="N32" s="386"/>
      <c r="O32" s="389">
        <f t="shared" si="10"/>
        <v>25.2</v>
      </c>
      <c r="P32" s="386"/>
      <c r="Q32" s="386"/>
      <c r="R32" s="386"/>
      <c r="S32" s="386"/>
      <c r="T32" s="386"/>
      <c r="U32" s="388">
        <f t="shared" si="11"/>
        <v>0</v>
      </c>
      <c r="V32" s="386"/>
      <c r="W32" s="386"/>
      <c r="X32" s="388">
        <f t="shared" si="5"/>
        <v>0</v>
      </c>
      <c r="Y32" s="389">
        <f t="shared" si="9"/>
        <v>45.447</v>
      </c>
    </row>
    <row r="33" spans="1:25" ht="14.25" customHeight="1">
      <c r="A33" s="418" t="s">
        <v>707</v>
      </c>
      <c r="B33" s="591">
        <v>0.9</v>
      </c>
      <c r="C33" s="386">
        <v>2.8</v>
      </c>
      <c r="D33" s="386"/>
      <c r="E33" s="386"/>
      <c r="F33" s="386"/>
      <c r="G33" s="386"/>
      <c r="H33" s="389">
        <f t="shared" si="8"/>
        <v>3.6999999999999997</v>
      </c>
      <c r="I33" s="388"/>
      <c r="J33" s="386"/>
      <c r="K33" s="386"/>
      <c r="L33" s="386"/>
      <c r="M33" s="386"/>
      <c r="N33" s="386"/>
      <c r="O33" s="389">
        <f t="shared" si="10"/>
        <v>0</v>
      </c>
      <c r="P33" s="386"/>
      <c r="Q33" s="386"/>
      <c r="R33" s="386"/>
      <c r="S33" s="386"/>
      <c r="T33" s="386"/>
      <c r="U33" s="388">
        <f t="shared" si="11"/>
        <v>0</v>
      </c>
      <c r="V33" s="386"/>
      <c r="W33" s="386"/>
      <c r="X33" s="388">
        <f t="shared" si="5"/>
        <v>0</v>
      </c>
      <c r="Y33" s="389">
        <f t="shared" si="9"/>
        <v>3.6999999999999997</v>
      </c>
    </row>
    <row r="34" spans="1:25" ht="15.75" customHeight="1">
      <c r="A34" s="418" t="s">
        <v>592</v>
      </c>
      <c r="B34" s="388">
        <v>10</v>
      </c>
      <c r="C34" s="386"/>
      <c r="D34" s="386"/>
      <c r="E34" s="386"/>
      <c r="F34" s="386"/>
      <c r="G34" s="386"/>
      <c r="H34" s="393">
        <f t="shared" si="8"/>
        <v>10</v>
      </c>
      <c r="I34" s="388"/>
      <c r="J34" s="386"/>
      <c r="K34" s="386"/>
      <c r="L34" s="386"/>
      <c r="M34" s="386"/>
      <c r="N34" s="386"/>
      <c r="O34" s="389">
        <f t="shared" si="10"/>
        <v>0</v>
      </c>
      <c r="P34" s="386"/>
      <c r="Q34" s="386"/>
      <c r="R34" s="386"/>
      <c r="S34" s="386"/>
      <c r="T34" s="386"/>
      <c r="U34" s="388">
        <f t="shared" si="11"/>
        <v>0</v>
      </c>
      <c r="V34" s="386"/>
      <c r="W34" s="386"/>
      <c r="X34" s="388">
        <f t="shared" si="5"/>
        <v>0</v>
      </c>
      <c r="Y34" s="389">
        <f t="shared" si="9"/>
        <v>10</v>
      </c>
    </row>
    <row r="35" spans="1:25" ht="24.75" customHeight="1">
      <c r="A35" s="418" t="s">
        <v>499</v>
      </c>
      <c r="B35" s="386">
        <v>8.1</v>
      </c>
      <c r="C35" s="386"/>
      <c r="D35" s="386"/>
      <c r="E35" s="386"/>
      <c r="F35" s="386"/>
      <c r="G35" s="386"/>
      <c r="H35" s="393">
        <f t="shared" si="8"/>
        <v>8.1</v>
      </c>
      <c r="I35" s="388"/>
      <c r="J35" s="386"/>
      <c r="K35" s="386"/>
      <c r="L35" s="386"/>
      <c r="M35" s="386"/>
      <c r="N35" s="386"/>
      <c r="O35" s="389">
        <f t="shared" si="10"/>
        <v>0</v>
      </c>
      <c r="P35" s="386"/>
      <c r="Q35" s="386"/>
      <c r="R35" s="386"/>
      <c r="S35" s="386"/>
      <c r="T35" s="386"/>
      <c r="U35" s="388">
        <f t="shared" si="11"/>
        <v>0</v>
      </c>
      <c r="V35" s="386"/>
      <c r="W35" s="386"/>
      <c r="X35" s="388">
        <f t="shared" si="5"/>
        <v>0</v>
      </c>
      <c r="Y35" s="389">
        <f t="shared" si="9"/>
        <v>8.1</v>
      </c>
    </row>
    <row r="36" spans="1:25" ht="24.75" customHeight="1">
      <c r="A36" s="409" t="s">
        <v>507</v>
      </c>
      <c r="B36" s="386"/>
      <c r="C36" s="386">
        <v>2.5</v>
      </c>
      <c r="D36" s="386"/>
      <c r="E36" s="386"/>
      <c r="F36" s="386"/>
      <c r="G36" s="386"/>
      <c r="H36" s="393">
        <f t="shared" si="8"/>
        <v>2.5</v>
      </c>
      <c r="I36" s="388"/>
      <c r="J36" s="386"/>
      <c r="K36" s="386"/>
      <c r="L36" s="386"/>
      <c r="M36" s="386"/>
      <c r="N36" s="386"/>
      <c r="O36" s="389">
        <f t="shared" si="10"/>
        <v>0</v>
      </c>
      <c r="P36" s="386"/>
      <c r="Q36" s="386"/>
      <c r="R36" s="386"/>
      <c r="S36" s="386"/>
      <c r="T36" s="386"/>
      <c r="U36" s="388">
        <f t="shared" si="11"/>
        <v>0</v>
      </c>
      <c r="V36" s="386"/>
      <c r="W36" s="386"/>
      <c r="X36" s="388">
        <f t="shared" si="5"/>
        <v>0</v>
      </c>
      <c r="Y36" s="389">
        <f t="shared" si="9"/>
        <v>2.5</v>
      </c>
    </row>
    <row r="37" spans="1:25" ht="24.75" customHeight="1">
      <c r="A37" s="419" t="s">
        <v>508</v>
      </c>
      <c r="B37" s="388">
        <v>12</v>
      </c>
      <c r="C37" s="386"/>
      <c r="D37" s="386"/>
      <c r="E37" s="386"/>
      <c r="F37" s="386"/>
      <c r="G37" s="386"/>
      <c r="H37" s="393">
        <f t="shared" si="8"/>
        <v>12</v>
      </c>
      <c r="I37" s="388"/>
      <c r="J37" s="386"/>
      <c r="K37" s="386"/>
      <c r="L37" s="386"/>
      <c r="M37" s="386"/>
      <c r="N37" s="386"/>
      <c r="O37" s="389">
        <f t="shared" si="10"/>
        <v>0</v>
      </c>
      <c r="P37" s="386"/>
      <c r="Q37" s="386"/>
      <c r="R37" s="386"/>
      <c r="S37" s="386"/>
      <c r="T37" s="386"/>
      <c r="U37" s="388">
        <f t="shared" si="11"/>
        <v>0</v>
      </c>
      <c r="V37" s="386"/>
      <c r="W37" s="386"/>
      <c r="X37" s="388">
        <f t="shared" si="5"/>
        <v>0</v>
      </c>
      <c r="Y37" s="389">
        <f t="shared" si="9"/>
        <v>12</v>
      </c>
    </row>
    <row r="38" spans="1:25" ht="24.75" customHeight="1">
      <c r="A38" s="385" t="s">
        <v>522</v>
      </c>
      <c r="B38" s="386"/>
      <c r="C38" s="386">
        <v>0.3</v>
      </c>
      <c r="D38" s="386"/>
      <c r="E38" s="386"/>
      <c r="F38" s="386"/>
      <c r="G38" s="386"/>
      <c r="H38" s="393">
        <f t="shared" si="8"/>
        <v>0.3</v>
      </c>
      <c r="I38" s="388"/>
      <c r="J38" s="386"/>
      <c r="K38" s="386"/>
      <c r="L38" s="386"/>
      <c r="M38" s="386"/>
      <c r="N38" s="386"/>
      <c r="O38" s="389">
        <f t="shared" si="10"/>
        <v>0</v>
      </c>
      <c r="P38" s="386"/>
      <c r="Q38" s="388">
        <v>656</v>
      </c>
      <c r="R38" s="386"/>
      <c r="S38" s="386"/>
      <c r="T38" s="386">
        <v>538</v>
      </c>
      <c r="U38" s="388">
        <f t="shared" si="11"/>
        <v>1194</v>
      </c>
      <c r="V38" s="386"/>
      <c r="W38" s="386"/>
      <c r="X38" s="388">
        <f t="shared" si="5"/>
        <v>0</v>
      </c>
      <c r="Y38" s="389">
        <f t="shared" si="9"/>
        <v>1194.3</v>
      </c>
    </row>
    <row r="39" spans="1:25" ht="24.75" customHeight="1">
      <c r="A39" s="385" t="s">
        <v>593</v>
      </c>
      <c r="B39" s="386">
        <v>20.8</v>
      </c>
      <c r="C39" s="386"/>
      <c r="D39" s="386"/>
      <c r="E39" s="386"/>
      <c r="F39" s="386"/>
      <c r="G39" s="386"/>
      <c r="H39" s="393">
        <f t="shared" si="8"/>
        <v>20.8</v>
      </c>
      <c r="I39" s="388"/>
      <c r="J39" s="386"/>
      <c r="K39" s="386"/>
      <c r="L39" s="386"/>
      <c r="M39" s="386"/>
      <c r="N39" s="386"/>
      <c r="O39" s="389">
        <f t="shared" si="10"/>
        <v>0</v>
      </c>
      <c r="P39" s="386"/>
      <c r="Q39" s="386"/>
      <c r="R39" s="386"/>
      <c r="S39" s="386"/>
      <c r="T39" s="386"/>
      <c r="U39" s="388">
        <f t="shared" si="11"/>
        <v>0</v>
      </c>
      <c r="V39" s="386"/>
      <c r="W39" s="386"/>
      <c r="X39" s="388">
        <f t="shared" si="5"/>
        <v>0</v>
      </c>
      <c r="Y39" s="389">
        <f t="shared" si="9"/>
        <v>20.8</v>
      </c>
    </row>
    <row r="40" spans="1:25" ht="14.25" customHeight="1">
      <c r="A40" s="385" t="s">
        <v>594</v>
      </c>
      <c r="B40" s="386">
        <v>0.1</v>
      </c>
      <c r="C40" s="388"/>
      <c r="D40" s="388">
        <v>5</v>
      </c>
      <c r="E40" s="386"/>
      <c r="F40" s="386"/>
      <c r="G40" s="386"/>
      <c r="H40" s="393">
        <f t="shared" si="8"/>
        <v>5.1</v>
      </c>
      <c r="I40" s="388"/>
      <c r="J40" s="386"/>
      <c r="K40" s="386"/>
      <c r="L40" s="386"/>
      <c r="M40" s="386"/>
      <c r="N40" s="386"/>
      <c r="O40" s="389">
        <f t="shared" si="10"/>
        <v>0</v>
      </c>
      <c r="P40" s="386"/>
      <c r="Q40" s="386"/>
      <c r="R40" s="386"/>
      <c r="S40" s="386"/>
      <c r="T40" s="386"/>
      <c r="U40" s="388">
        <f t="shared" si="11"/>
        <v>0</v>
      </c>
      <c r="V40" s="386"/>
      <c r="W40" s="386"/>
      <c r="X40" s="388">
        <f t="shared" si="5"/>
        <v>0</v>
      </c>
      <c r="Y40" s="389">
        <f t="shared" si="9"/>
        <v>5.1</v>
      </c>
    </row>
    <row r="41" spans="1:25" ht="25.5" customHeight="1">
      <c r="A41" s="409" t="s">
        <v>501</v>
      </c>
      <c r="B41" s="386"/>
      <c r="C41" s="388">
        <v>45</v>
      </c>
      <c r="D41" s="386"/>
      <c r="E41" s="386"/>
      <c r="F41" s="386"/>
      <c r="G41" s="386"/>
      <c r="H41" s="393">
        <f t="shared" si="8"/>
        <v>45</v>
      </c>
      <c r="I41" s="388"/>
      <c r="J41" s="386"/>
      <c r="K41" s="386"/>
      <c r="L41" s="386"/>
      <c r="M41" s="386"/>
      <c r="N41" s="386"/>
      <c r="O41" s="389">
        <f t="shared" si="10"/>
        <v>0</v>
      </c>
      <c r="P41" s="386"/>
      <c r="Q41" s="386"/>
      <c r="R41" s="386"/>
      <c r="S41" s="386"/>
      <c r="T41" s="386"/>
      <c r="U41" s="388">
        <f t="shared" si="11"/>
        <v>0</v>
      </c>
      <c r="V41" s="388">
        <v>45</v>
      </c>
      <c r="W41" s="388"/>
      <c r="X41" s="388">
        <f t="shared" si="5"/>
        <v>45</v>
      </c>
      <c r="Y41" s="389">
        <f t="shared" si="9"/>
        <v>90</v>
      </c>
    </row>
    <row r="42" spans="1:28" ht="25.5" customHeight="1">
      <c r="A42" s="409" t="s">
        <v>500</v>
      </c>
      <c r="B42" s="386"/>
      <c r="C42" s="386">
        <v>3.8</v>
      </c>
      <c r="D42" s="386"/>
      <c r="E42" s="386"/>
      <c r="F42" s="386"/>
      <c r="G42" s="386"/>
      <c r="H42" s="393">
        <f t="shared" si="8"/>
        <v>3.8</v>
      </c>
      <c r="I42" s="386"/>
      <c r="J42" s="386"/>
      <c r="K42" s="386"/>
      <c r="L42" s="386"/>
      <c r="M42" s="386"/>
      <c r="N42" s="386"/>
      <c r="O42" s="389">
        <f t="shared" si="10"/>
        <v>0</v>
      </c>
      <c r="P42" s="386"/>
      <c r="Q42" s="386"/>
      <c r="R42" s="386"/>
      <c r="S42" s="386"/>
      <c r="T42" s="386"/>
      <c r="U42" s="388">
        <f t="shared" si="11"/>
        <v>0</v>
      </c>
      <c r="V42" s="386"/>
      <c r="W42" s="386"/>
      <c r="X42" s="388">
        <f t="shared" si="5"/>
        <v>0</v>
      </c>
      <c r="Y42" s="389">
        <f t="shared" si="9"/>
        <v>3.8</v>
      </c>
      <c r="Z42" s="420" t="s">
        <v>498</v>
      </c>
      <c r="AA42" s="420" t="s">
        <v>589</v>
      </c>
      <c r="AB42" s="420" t="s">
        <v>523</v>
      </c>
    </row>
    <row r="43" spans="1:28" ht="25.5" customHeight="1">
      <c r="A43" s="409" t="s">
        <v>605</v>
      </c>
      <c r="B43" s="386"/>
      <c r="C43" s="386"/>
      <c r="D43" s="386"/>
      <c r="E43" s="386">
        <v>0.6</v>
      </c>
      <c r="F43" s="386"/>
      <c r="G43" s="386"/>
      <c r="H43" s="393">
        <f t="shared" si="8"/>
        <v>0.6</v>
      </c>
      <c r="I43" s="386"/>
      <c r="J43" s="386"/>
      <c r="K43" s="386"/>
      <c r="L43" s="386"/>
      <c r="M43" s="386"/>
      <c r="N43" s="386"/>
      <c r="O43" s="389">
        <f t="shared" si="10"/>
        <v>0</v>
      </c>
      <c r="P43" s="386"/>
      <c r="Q43" s="386"/>
      <c r="R43" s="386"/>
      <c r="S43" s="386"/>
      <c r="T43" s="386"/>
      <c r="U43" s="388">
        <f t="shared" si="11"/>
        <v>0</v>
      </c>
      <c r="V43" s="386"/>
      <c r="W43" s="386"/>
      <c r="X43" s="388">
        <f t="shared" si="5"/>
        <v>0</v>
      </c>
      <c r="Y43" s="389">
        <f t="shared" si="9"/>
        <v>0.6</v>
      </c>
      <c r="Z43" s="554" t="s">
        <v>595</v>
      </c>
      <c r="AA43" s="555"/>
      <c r="AB43" s="556"/>
    </row>
    <row r="44" spans="1:28" ht="21" customHeight="1">
      <c r="A44" s="592" t="s">
        <v>596</v>
      </c>
      <c r="B44" s="389">
        <f aca="true" t="shared" si="12" ref="B44:G44">B25+B26+B27+B28+B29+B30+B31+B32+B33+B34+B35+B36+B37+B38+B39+B40+B41+B42+B43</f>
        <v>119.64699999999999</v>
      </c>
      <c r="C44" s="389">
        <f t="shared" si="12"/>
        <v>71.1</v>
      </c>
      <c r="D44" s="389">
        <f t="shared" si="12"/>
        <v>5</v>
      </c>
      <c r="E44" s="389">
        <f t="shared" si="12"/>
        <v>0.6</v>
      </c>
      <c r="F44" s="389">
        <f t="shared" si="12"/>
        <v>0</v>
      </c>
      <c r="G44" s="389">
        <f t="shared" si="12"/>
        <v>-29.5</v>
      </c>
      <c r="H44" s="389">
        <f t="shared" si="8"/>
        <v>166.84699999999998</v>
      </c>
      <c r="I44" s="393">
        <f>I25+I26+I27+I28+I29+I30+I31+I32+I33+I34+I35+I36+I37+I38+I39+I40+I41+I42</f>
        <v>200.141</v>
      </c>
      <c r="J44" s="389">
        <f>J25+J26+J27+J28+J29+J30+J31+J32+J33+J34+J35+J36+J37+J38+J39+J40+J41+J42</f>
        <v>101.295</v>
      </c>
      <c r="K44" s="389">
        <f>K25+K26+K27+K28+K29+K30+K31+K32+K33+K34+K35+K36+K37+K38+K39+K40+K41+K42</f>
        <v>0</v>
      </c>
      <c r="L44" s="393">
        <f>L25+L26+L27+L28+L29+L30+L31+L32+L33+L34+L35+L36+L37+L38+L39+L40+L41+L42</f>
        <v>0</v>
      </c>
      <c r="M44" s="389">
        <f>M25+M26+M27+M28+M29+M30+M31+M32+M33+M34+M35+M36+M37+M38+M39+M40+M41+M42</f>
        <v>8.637</v>
      </c>
      <c r="N44" s="389"/>
      <c r="O44" s="389">
        <f t="shared" si="10"/>
        <v>310.073</v>
      </c>
      <c r="P44" s="393">
        <f aca="true" t="shared" si="13" ref="P44:V44">P25+P26+P27+P28+P29+P30+P31+P32+P33+P34+P35+P36+P37+P38+P39+P40+P41+P42+P43</f>
        <v>0</v>
      </c>
      <c r="Q44" s="388">
        <f t="shared" si="13"/>
        <v>656</v>
      </c>
      <c r="R44" s="389">
        <f t="shared" si="13"/>
        <v>0</v>
      </c>
      <c r="S44" s="389">
        <f t="shared" si="13"/>
        <v>0</v>
      </c>
      <c r="T44" s="388">
        <f t="shared" si="13"/>
        <v>538</v>
      </c>
      <c r="U44" s="388">
        <f t="shared" si="13"/>
        <v>1194</v>
      </c>
      <c r="V44" s="393">
        <f t="shared" si="13"/>
        <v>87.1</v>
      </c>
      <c r="W44" s="393">
        <f>W25+W26+W27+W28+W29+W30+W31+W32+W33+W34+W35+W36+W37+W38+W39+W40+W41+W42+W43</f>
        <v>-15</v>
      </c>
      <c r="X44" s="388">
        <f t="shared" si="5"/>
        <v>72.1</v>
      </c>
      <c r="Y44" s="389">
        <f>Y25+Y26+Y27+Y28+Y29+Y30+Y31+Y32+Y33+Y34+Y35+Y36+Y37+Y38+Y39+Y40+Y41+Y42+Y43</f>
        <v>1743.0199999999998</v>
      </c>
      <c r="Z44" s="421">
        <f>B44+C44++I44+J44+P44+V44+V11-C40</f>
        <v>606.183</v>
      </c>
      <c r="AA44" s="421">
        <f>B44+C44+D44+I44+J44+P44+V44+V11</f>
        <v>611.183</v>
      </c>
      <c r="AB44" s="411">
        <f>B44+C44+D44+I44+J44+P44+Q44+V11+V44</f>
        <v>1267.183</v>
      </c>
    </row>
    <row r="45" spans="1:26" ht="11.25">
      <c r="A45" s="422" t="s">
        <v>597</v>
      </c>
      <c r="B45" s="423">
        <f aca="true" t="shared" si="14" ref="B45:M45">B23+B44</f>
        <v>127.347</v>
      </c>
      <c r="C45" s="424">
        <f t="shared" si="14"/>
        <v>132.2</v>
      </c>
      <c r="D45" s="425">
        <f t="shared" si="14"/>
        <v>61.839</v>
      </c>
      <c r="E45" s="425">
        <f t="shared" si="14"/>
        <v>0.6</v>
      </c>
      <c r="F45" s="425">
        <f t="shared" si="14"/>
        <v>0.5</v>
      </c>
      <c r="G45" s="425">
        <f t="shared" si="14"/>
        <v>0</v>
      </c>
      <c r="H45" s="425">
        <f t="shared" si="14"/>
        <v>322.486</v>
      </c>
      <c r="I45" s="424">
        <f t="shared" si="14"/>
        <v>225.141</v>
      </c>
      <c r="J45" s="425">
        <f t="shared" si="14"/>
        <v>309.464</v>
      </c>
      <c r="K45" s="425">
        <f t="shared" si="14"/>
        <v>63.894000000000005</v>
      </c>
      <c r="L45" s="426">
        <f t="shared" si="14"/>
        <v>0</v>
      </c>
      <c r="M45" s="425">
        <f t="shared" si="14"/>
        <v>149.581</v>
      </c>
      <c r="N45" s="425"/>
      <c r="O45" s="389">
        <f t="shared" si="10"/>
        <v>748.08</v>
      </c>
      <c r="P45" s="426">
        <f aca="true" t="shared" si="15" ref="P45:X45">P23+P44</f>
        <v>334.2</v>
      </c>
      <c r="Q45" s="426">
        <f t="shared" si="15"/>
        <v>656</v>
      </c>
      <c r="R45" s="426">
        <f t="shared" si="15"/>
        <v>82.8</v>
      </c>
      <c r="S45" s="426">
        <f t="shared" si="15"/>
        <v>81.7</v>
      </c>
      <c r="T45" s="426">
        <f t="shared" si="15"/>
        <v>538</v>
      </c>
      <c r="U45" s="426">
        <f t="shared" si="15"/>
        <v>1692.7</v>
      </c>
      <c r="V45" s="426">
        <f t="shared" si="15"/>
        <v>222.1</v>
      </c>
      <c r="W45" s="426">
        <f t="shared" si="15"/>
        <v>14.100000000000001</v>
      </c>
      <c r="X45" s="426">
        <f t="shared" si="15"/>
        <v>236.2</v>
      </c>
      <c r="Y45" s="425">
        <f>Y23+Y44</f>
        <v>3109.099</v>
      </c>
      <c r="Z45" s="427"/>
    </row>
    <row r="46" spans="1:25" ht="11.25">
      <c r="A46" s="593" t="s">
        <v>102</v>
      </c>
      <c r="B46" s="584" t="s">
        <v>573</v>
      </c>
      <c r="C46" s="585"/>
      <c r="D46" s="585"/>
      <c r="E46" s="585"/>
      <c r="F46" s="585"/>
      <c r="G46" s="585"/>
      <c r="H46" s="586"/>
      <c r="I46" s="584" t="s">
        <v>580</v>
      </c>
      <c r="J46" s="585"/>
      <c r="K46" s="585"/>
      <c r="L46" s="585"/>
      <c r="M46" s="585"/>
      <c r="N46" s="585"/>
      <c r="O46" s="586"/>
      <c r="P46" s="584" t="s">
        <v>581</v>
      </c>
      <c r="Q46" s="585"/>
      <c r="R46" s="585"/>
      <c r="S46" s="585"/>
      <c r="T46" s="585"/>
      <c r="U46" s="586"/>
      <c r="V46" s="572" t="s">
        <v>582</v>
      </c>
      <c r="W46" s="573"/>
      <c r="X46" s="573"/>
      <c r="Y46" s="574"/>
    </row>
    <row r="47" spans="1:25" ht="11.25">
      <c r="A47" s="428" t="s">
        <v>598</v>
      </c>
      <c r="B47" s="429"/>
      <c r="C47" s="430"/>
      <c r="D47" s="430"/>
      <c r="E47" s="430"/>
      <c r="F47" s="430"/>
      <c r="G47" s="430"/>
      <c r="H47" s="429">
        <f>B47+C47+D47+E47</f>
        <v>0</v>
      </c>
      <c r="I47" s="431">
        <v>28.014</v>
      </c>
      <c r="J47" s="430"/>
      <c r="K47" s="430"/>
      <c r="L47" s="430"/>
      <c r="M47" s="430"/>
      <c r="N47" s="430"/>
      <c r="O47" s="389">
        <f>I47+J47+K47+L47+M47+N47</f>
        <v>28.014</v>
      </c>
      <c r="P47" s="430"/>
      <c r="Q47" s="430"/>
      <c r="R47" s="430"/>
      <c r="S47" s="430"/>
      <c r="T47" s="430"/>
      <c r="U47" s="429">
        <f>P47+Q47+R47</f>
        <v>0</v>
      </c>
      <c r="V47" s="430"/>
      <c r="W47" s="430"/>
      <c r="X47" s="430"/>
      <c r="Y47" s="389">
        <f>H47+O47+U47+V47</f>
        <v>28.014</v>
      </c>
    </row>
    <row r="48" spans="1:25" ht="11.25">
      <c r="A48" s="458" t="s">
        <v>599</v>
      </c>
      <c r="B48" s="432"/>
      <c r="C48" s="433"/>
      <c r="D48" s="433"/>
      <c r="E48" s="433"/>
      <c r="F48" s="433"/>
      <c r="G48" s="433"/>
      <c r="H48" s="434"/>
      <c r="I48" s="435"/>
      <c r="J48" s="433"/>
      <c r="K48" s="433"/>
      <c r="L48" s="433"/>
      <c r="M48" s="433"/>
      <c r="N48" s="433"/>
      <c r="O48" s="435"/>
      <c r="P48" s="433"/>
      <c r="Q48" s="433"/>
      <c r="R48" s="433"/>
      <c r="S48" s="433"/>
      <c r="T48" s="433"/>
      <c r="U48" s="587"/>
      <c r="V48" s="433"/>
      <c r="W48" s="436"/>
      <c r="X48" s="436"/>
      <c r="Y48" s="431"/>
    </row>
    <row r="49" spans="1:25" ht="11.25">
      <c r="A49" s="379" t="s">
        <v>600</v>
      </c>
      <c r="B49" s="437"/>
      <c r="C49" s="438"/>
      <c r="D49" s="438"/>
      <c r="E49" s="438"/>
      <c r="F49" s="438"/>
      <c r="G49" s="438"/>
      <c r="H49" s="437">
        <f>B49+C49+D49+E49</f>
        <v>0</v>
      </c>
      <c r="I49" s="439">
        <v>12</v>
      </c>
      <c r="J49" s="438"/>
      <c r="K49" s="438"/>
      <c r="L49" s="438">
        <v>2.498</v>
      </c>
      <c r="M49" s="438"/>
      <c r="N49" s="438"/>
      <c r="O49" s="389">
        <f>I49+J49+K49+L49</f>
        <v>14.498000000000001</v>
      </c>
      <c r="P49" s="438"/>
      <c r="Q49" s="438"/>
      <c r="R49" s="438"/>
      <c r="S49" s="438"/>
      <c r="T49" s="438"/>
      <c r="U49" s="437">
        <f>P49+Q49+R49</f>
        <v>0</v>
      </c>
      <c r="V49" s="438"/>
      <c r="W49" s="386"/>
      <c r="X49" s="386"/>
      <c r="Y49" s="389">
        <f>H49+O49+U49+V49</f>
        <v>14.498000000000001</v>
      </c>
    </row>
    <row r="50" spans="1:25" ht="26.25" customHeight="1">
      <c r="A50" s="594" t="s">
        <v>103</v>
      </c>
      <c r="B50" s="432"/>
      <c r="C50" s="433"/>
      <c r="D50" s="433"/>
      <c r="E50" s="433"/>
      <c r="F50" s="433"/>
      <c r="G50" s="433"/>
      <c r="H50" s="434"/>
      <c r="I50" s="435"/>
      <c r="J50" s="433"/>
      <c r="K50" s="433"/>
      <c r="L50" s="433"/>
      <c r="M50" s="433"/>
      <c r="N50" s="433"/>
      <c r="O50" s="435"/>
      <c r="P50" s="433"/>
      <c r="Q50" s="433"/>
      <c r="R50" s="433"/>
      <c r="S50" s="433"/>
      <c r="T50" s="433"/>
      <c r="U50" s="587"/>
      <c r="V50" s="433"/>
      <c r="W50" s="436"/>
      <c r="X50" s="436"/>
      <c r="Y50" s="431"/>
    </row>
    <row r="51" spans="1:25" ht="11.25">
      <c r="A51" s="379" t="s">
        <v>601</v>
      </c>
      <c r="B51" s="440"/>
      <c r="C51" s="441"/>
      <c r="D51" s="441"/>
      <c r="E51" s="441"/>
      <c r="F51" s="441"/>
      <c r="G51" s="441"/>
      <c r="H51" s="440">
        <f>B51+C51+D51+E51</f>
        <v>0</v>
      </c>
      <c r="I51" s="442">
        <v>36.1</v>
      </c>
      <c r="J51" s="441"/>
      <c r="K51" s="441"/>
      <c r="L51" s="441"/>
      <c r="M51" s="441"/>
      <c r="N51" s="441"/>
      <c r="O51" s="442">
        <f>I51+J51+K51</f>
        <v>36.1</v>
      </c>
      <c r="P51" s="441"/>
      <c r="Q51" s="441"/>
      <c r="R51" s="441"/>
      <c r="S51" s="441"/>
      <c r="T51" s="441"/>
      <c r="U51" s="440">
        <f>P51+Q51+R51</f>
        <v>0</v>
      </c>
      <c r="V51" s="441"/>
      <c r="W51" s="386"/>
      <c r="X51" s="386"/>
      <c r="Y51" s="393">
        <f>H51+O51+U51+V51</f>
        <v>36.1</v>
      </c>
    </row>
    <row r="52" spans="1:25" ht="11.25">
      <c r="A52" s="378" t="s">
        <v>699</v>
      </c>
      <c r="B52" s="440"/>
      <c r="C52" s="441"/>
      <c r="D52" s="441"/>
      <c r="E52" s="441"/>
      <c r="F52" s="441"/>
      <c r="G52" s="441"/>
      <c r="H52" s="440">
        <f>B52+C52+D52+E52</f>
        <v>0</v>
      </c>
      <c r="I52" s="442">
        <v>17.4</v>
      </c>
      <c r="J52" s="441"/>
      <c r="K52" s="441"/>
      <c r="L52" s="441"/>
      <c r="M52" s="441"/>
      <c r="N52" s="441"/>
      <c r="O52" s="442">
        <f>I52+J52+K52</f>
        <v>17.4</v>
      </c>
      <c r="P52" s="441"/>
      <c r="Q52" s="441"/>
      <c r="R52" s="441"/>
      <c r="S52" s="441"/>
      <c r="T52" s="441"/>
      <c r="U52" s="440">
        <f>P52+Q52+R52</f>
        <v>0</v>
      </c>
      <c r="V52" s="441"/>
      <c r="W52" s="441"/>
      <c r="X52" s="441"/>
      <c r="Y52" s="393">
        <f>H52+O52+U52+V52</f>
        <v>17.4</v>
      </c>
    </row>
    <row r="53" spans="1:25" ht="11.25">
      <c r="A53" s="379"/>
      <c r="B53" s="437"/>
      <c r="C53" s="438"/>
      <c r="D53" s="438"/>
      <c r="E53" s="438"/>
      <c r="F53" s="438"/>
      <c r="G53" s="438"/>
      <c r="H53" s="437">
        <f>B53+C53+D53+E53</f>
        <v>0</v>
      </c>
      <c r="I53" s="443"/>
      <c r="J53" s="438"/>
      <c r="K53" s="438"/>
      <c r="L53" s="438"/>
      <c r="M53" s="438"/>
      <c r="N53" s="438"/>
      <c r="O53" s="442">
        <f>I53+J53+K53</f>
        <v>0</v>
      </c>
      <c r="P53" s="439"/>
      <c r="Q53" s="439"/>
      <c r="R53" s="439"/>
      <c r="S53" s="439"/>
      <c r="T53" s="439"/>
      <c r="U53" s="442">
        <f>P53+Q53+R53</f>
        <v>0</v>
      </c>
      <c r="V53" s="439"/>
      <c r="W53" s="439"/>
      <c r="X53" s="439"/>
      <c r="Y53" s="393">
        <f>H53+O53+U53+V53</f>
        <v>0</v>
      </c>
    </row>
    <row r="54" spans="1:25" ht="11.25">
      <c r="A54" s="387" t="s">
        <v>602</v>
      </c>
      <c r="B54" s="389">
        <f>B45+B47+B49+B51+B52+B53+B7</f>
        <v>131.047</v>
      </c>
      <c r="C54" s="393">
        <f aca="true" t="shared" si="16" ref="C54:Y54">C45+C47+C49+C51+C52+C53+C7</f>
        <v>132.2</v>
      </c>
      <c r="D54" s="389">
        <f t="shared" si="16"/>
        <v>61.839</v>
      </c>
      <c r="E54" s="393">
        <f t="shared" si="16"/>
        <v>0.6</v>
      </c>
      <c r="F54" s="393">
        <f t="shared" si="16"/>
        <v>0.5</v>
      </c>
      <c r="G54" s="393">
        <f t="shared" si="16"/>
        <v>0</v>
      </c>
      <c r="H54" s="389">
        <f>H45+H47+H49+H51+H52+H53+H7</f>
        <v>326.186</v>
      </c>
      <c r="I54" s="393">
        <f t="shared" si="16"/>
        <v>470.255</v>
      </c>
      <c r="J54" s="389">
        <f t="shared" si="16"/>
        <v>309.464</v>
      </c>
      <c r="K54" s="389">
        <f t="shared" si="16"/>
        <v>63.894000000000005</v>
      </c>
      <c r="L54" s="389">
        <f t="shared" si="16"/>
        <v>2.498</v>
      </c>
      <c r="M54" s="389">
        <f t="shared" si="16"/>
        <v>149.581</v>
      </c>
      <c r="N54" s="389"/>
      <c r="O54" s="389">
        <f t="shared" si="16"/>
        <v>995.6920000000001</v>
      </c>
      <c r="P54" s="393">
        <f t="shared" si="16"/>
        <v>334.2</v>
      </c>
      <c r="Q54" s="393">
        <f t="shared" si="16"/>
        <v>656</v>
      </c>
      <c r="R54" s="393">
        <f t="shared" si="16"/>
        <v>82.8</v>
      </c>
      <c r="S54" s="393">
        <f t="shared" si="16"/>
        <v>81.7</v>
      </c>
      <c r="T54" s="388">
        <f t="shared" si="16"/>
        <v>538</v>
      </c>
      <c r="U54" s="393">
        <f t="shared" si="16"/>
        <v>1692.7</v>
      </c>
      <c r="V54" s="588">
        <f t="shared" si="16"/>
        <v>260</v>
      </c>
      <c r="W54" s="588">
        <f t="shared" si="16"/>
        <v>0</v>
      </c>
      <c r="X54" s="588">
        <f t="shared" si="16"/>
        <v>260</v>
      </c>
      <c r="Y54" s="589">
        <f t="shared" si="16"/>
        <v>3398.311</v>
      </c>
    </row>
    <row r="55" spans="1:21" ht="11.25">
      <c r="A55" s="595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444"/>
      <c r="Q55" s="444"/>
      <c r="R55" s="444"/>
      <c r="S55" s="444"/>
      <c r="T55" s="444"/>
      <c r="U55" s="444"/>
    </row>
    <row r="56" ht="11.25">
      <c r="A56" s="445" t="s">
        <v>509</v>
      </c>
    </row>
    <row r="57" spans="1:9" ht="22.5">
      <c r="A57" s="409" t="s">
        <v>512</v>
      </c>
      <c r="B57" s="446">
        <v>101.295</v>
      </c>
      <c r="C57" s="447" t="s">
        <v>510</v>
      </c>
      <c r="D57" s="447"/>
      <c r="E57" s="447"/>
      <c r="F57" s="447"/>
      <c r="G57" s="447"/>
      <c r="H57" s="448">
        <f>SUM(B57+D57)</f>
        <v>101.295</v>
      </c>
      <c r="I57" s="378"/>
    </row>
    <row r="58" spans="1:9" ht="39.75" customHeight="1">
      <c r="A58" s="409" t="s">
        <v>511</v>
      </c>
      <c r="B58" s="449">
        <v>2.512</v>
      </c>
      <c r="C58" s="447" t="s">
        <v>510</v>
      </c>
      <c r="D58" s="447">
        <v>4.616</v>
      </c>
      <c r="E58" s="474"/>
      <c r="F58" s="474"/>
      <c r="G58" s="474"/>
      <c r="H58" s="450">
        <f>SUM(B58+D58)</f>
        <v>7.128</v>
      </c>
      <c r="I58" s="378"/>
    </row>
    <row r="59" spans="1:9" ht="22.5" customHeight="1">
      <c r="A59" s="409" t="s">
        <v>506</v>
      </c>
      <c r="B59" s="451">
        <v>2.5</v>
      </c>
      <c r="C59" s="447" t="s">
        <v>510</v>
      </c>
      <c r="D59" s="447"/>
      <c r="E59" s="474"/>
      <c r="F59" s="474"/>
      <c r="G59" s="474"/>
      <c r="H59" s="450">
        <f>SUM(B59+D59)</f>
        <v>2.5</v>
      </c>
      <c r="I59" s="452"/>
    </row>
    <row r="60" spans="1:9" ht="22.5">
      <c r="A60" s="409" t="s">
        <v>503</v>
      </c>
      <c r="B60" s="451">
        <v>22.793</v>
      </c>
      <c r="C60" s="447" t="s">
        <v>510</v>
      </c>
      <c r="D60" s="453">
        <v>52.223</v>
      </c>
      <c r="E60" s="454"/>
      <c r="F60" s="454"/>
      <c r="G60" s="454"/>
      <c r="H60" s="450">
        <f>SUM(B60+D60)</f>
        <v>75.01599999999999</v>
      </c>
      <c r="I60" s="452"/>
    </row>
    <row r="61" spans="1:8" ht="18.75" customHeight="1">
      <c r="A61" s="455" t="s">
        <v>517</v>
      </c>
      <c r="B61" s="456">
        <f>SUM(B57:B60)</f>
        <v>129.1</v>
      </c>
      <c r="C61" s="456"/>
      <c r="D61" s="457">
        <f>SUM(D57:D60)</f>
        <v>56.839</v>
      </c>
      <c r="E61" s="457"/>
      <c r="F61" s="457"/>
      <c r="G61" s="457"/>
      <c r="H61" s="456">
        <f>SUM(H57:H60)</f>
        <v>185.939</v>
      </c>
    </row>
    <row r="62" spans="1:8" ht="11.25" hidden="1">
      <c r="A62" s="378"/>
      <c r="B62" s="458"/>
      <c r="C62" s="378"/>
      <c r="D62" s="378"/>
      <c r="E62" s="378"/>
      <c r="F62" s="378"/>
      <c r="G62" s="378"/>
      <c r="H62" s="378"/>
    </row>
    <row r="63" spans="1:8" ht="11.25">
      <c r="A63" s="459"/>
      <c r="B63" s="460"/>
      <c r="C63" s="461"/>
      <c r="D63" s="461"/>
      <c r="E63" s="461"/>
      <c r="F63" s="461"/>
      <c r="G63" s="461"/>
      <c r="H63" s="462"/>
    </row>
    <row r="64" spans="1:7" ht="11.25">
      <c r="A64" s="463"/>
      <c r="B64" s="463"/>
      <c r="C64" s="461"/>
      <c r="D64" s="461"/>
      <c r="E64" s="461"/>
      <c r="F64" s="461"/>
      <c r="G64" s="461"/>
    </row>
    <row r="65" spans="1:8" ht="35.25" customHeight="1">
      <c r="A65" s="459"/>
      <c r="B65" s="378"/>
      <c r="C65" s="378"/>
      <c r="D65" s="378"/>
      <c r="E65" s="378"/>
      <c r="F65" s="378"/>
      <c r="G65" s="378"/>
      <c r="H65" s="464"/>
    </row>
  </sheetData>
  <sheetProtection/>
  <mergeCells count="20">
    <mergeCell ref="Z19:AC19"/>
    <mergeCell ref="B24:H24"/>
    <mergeCell ref="I24:O24"/>
    <mergeCell ref="P24:U24"/>
    <mergeCell ref="V24:Y24"/>
    <mergeCell ref="Z43:AB43"/>
    <mergeCell ref="B8:H8"/>
    <mergeCell ref="I8:O8"/>
    <mergeCell ref="P8:U8"/>
    <mergeCell ref="V8:Y8"/>
    <mergeCell ref="B46:H46"/>
    <mergeCell ref="I46:O46"/>
    <mergeCell ref="P46:U46"/>
    <mergeCell ref="V46:Y46"/>
    <mergeCell ref="A1:U1"/>
    <mergeCell ref="B2:Y2"/>
    <mergeCell ref="B4:H4"/>
    <mergeCell ref="I4:O4"/>
    <mergeCell ref="P4:U4"/>
    <mergeCell ref="V4:Y4"/>
  </mergeCells>
  <printOptions/>
  <pageMargins left="0" right="0" top="0.7480314960629921" bottom="0.35433070866141736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E30" sqref="E30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333" customWidth="1"/>
    <col min="6" max="7" width="10.140625" style="0" customWidth="1"/>
  </cols>
  <sheetData>
    <row r="1" spans="1:7" ht="15.75">
      <c r="A1" s="331"/>
      <c r="E1" s="486" t="s">
        <v>515</v>
      </c>
      <c r="F1" s="486"/>
      <c r="G1" s="486"/>
    </row>
    <row r="2" spans="5:7" ht="12.75">
      <c r="E2" s="487" t="s">
        <v>647</v>
      </c>
      <c r="F2" s="487"/>
      <c r="G2" s="487"/>
    </row>
    <row r="3" spans="2:7" ht="15.75">
      <c r="B3" s="331"/>
      <c r="C3" s="332"/>
      <c r="D3" s="332"/>
      <c r="E3" s="488" t="s">
        <v>377</v>
      </c>
      <c r="F3" s="488"/>
      <c r="G3" s="488"/>
    </row>
    <row r="4" spans="2:6" ht="15.75">
      <c r="B4" s="331"/>
      <c r="E4" s="489" t="s">
        <v>648</v>
      </c>
      <c r="F4" s="489"/>
    </row>
    <row r="5" ht="15.75">
      <c r="B5" s="331"/>
    </row>
    <row r="6" spans="1:7" ht="15.75">
      <c r="A6" s="334"/>
      <c r="C6" s="490" t="s">
        <v>649</v>
      </c>
      <c r="D6" s="490"/>
      <c r="E6" s="490"/>
      <c r="F6" s="490"/>
      <c r="G6" s="490"/>
    </row>
    <row r="7" spans="1:7" ht="15.75">
      <c r="A7" s="331"/>
      <c r="B7" s="490" t="s">
        <v>650</v>
      </c>
      <c r="C7" s="490"/>
      <c r="D7" s="490"/>
      <c r="E7" s="490"/>
      <c r="F7" s="490"/>
      <c r="G7" s="490"/>
    </row>
    <row r="8" spans="1:11" ht="15.75">
      <c r="A8" s="335"/>
      <c r="C8" s="478" t="s">
        <v>651</v>
      </c>
      <c r="D8" s="478"/>
      <c r="E8" s="478"/>
      <c r="F8" s="478"/>
      <c r="G8" s="478"/>
      <c r="H8" s="478"/>
      <c r="I8" s="478"/>
      <c r="J8" s="478"/>
      <c r="K8" s="478"/>
    </row>
    <row r="9" spans="2:7" ht="15.75">
      <c r="B9" s="336"/>
      <c r="F9" s="479" t="s">
        <v>571</v>
      </c>
      <c r="G9" s="479"/>
    </row>
    <row r="10" spans="2:7" ht="30.75" customHeight="1">
      <c r="B10" s="480" t="s">
        <v>652</v>
      </c>
      <c r="C10" s="481" t="s">
        <v>653</v>
      </c>
      <c r="D10" s="482" t="s">
        <v>0</v>
      </c>
      <c r="E10" s="485" t="s">
        <v>654</v>
      </c>
      <c r="F10" s="481" t="s">
        <v>655</v>
      </c>
      <c r="G10" s="481" t="s">
        <v>151</v>
      </c>
    </row>
    <row r="11" spans="2:7" ht="17.25" customHeight="1">
      <c r="B11" s="480"/>
      <c r="C11" s="481"/>
      <c r="D11" s="483"/>
      <c r="E11" s="485"/>
      <c r="F11" s="481"/>
      <c r="G11" s="481"/>
    </row>
    <row r="12" spans="2:7" ht="18.75" customHeight="1">
      <c r="B12" s="480"/>
      <c r="C12" s="481"/>
      <c r="D12" s="483"/>
      <c r="E12" s="485"/>
      <c r="F12" s="481"/>
      <c r="G12" s="481"/>
    </row>
    <row r="13" spans="2:7" ht="21" customHeight="1">
      <c r="B13" s="480"/>
      <c r="C13" s="481"/>
      <c r="D13" s="484"/>
      <c r="E13" s="485"/>
      <c r="F13" s="481"/>
      <c r="G13" s="481"/>
    </row>
    <row r="14" spans="2:7" ht="21" customHeight="1">
      <c r="B14" s="337" t="s">
        <v>13</v>
      </c>
      <c r="C14" s="338" t="s">
        <v>656</v>
      </c>
      <c r="D14" s="339">
        <f>E14+F14+G14</f>
        <v>50</v>
      </c>
      <c r="E14" s="340">
        <f>E15+E16+E17</f>
        <v>48</v>
      </c>
      <c r="F14" s="340">
        <f>F15+F16+F17</f>
        <v>2</v>
      </c>
      <c r="G14" s="340">
        <f>G15+G16+G17</f>
        <v>0</v>
      </c>
    </row>
    <row r="15" spans="2:7" ht="21" customHeight="1">
      <c r="B15" s="341" t="s">
        <v>14</v>
      </c>
      <c r="C15" s="342" t="s">
        <v>465</v>
      </c>
      <c r="D15" s="343">
        <f>E15+F15+G15</f>
        <v>40</v>
      </c>
      <c r="E15" s="343">
        <v>40</v>
      </c>
      <c r="F15" s="343"/>
      <c r="G15" s="343"/>
    </row>
    <row r="16" spans="2:7" ht="21" customHeight="1">
      <c r="B16" s="341" t="s">
        <v>15</v>
      </c>
      <c r="C16" s="342" t="s">
        <v>494</v>
      </c>
      <c r="D16" s="343">
        <f aca="true" t="shared" si="0" ref="D16:D31">E16+F16+G16</f>
        <v>7</v>
      </c>
      <c r="E16" s="344">
        <v>5</v>
      </c>
      <c r="F16" s="344">
        <v>2</v>
      </c>
      <c r="G16" s="344"/>
    </row>
    <row r="17" spans="2:7" ht="20.25" customHeight="1">
      <c r="B17" s="345" t="s">
        <v>16</v>
      </c>
      <c r="C17" s="342" t="s">
        <v>5</v>
      </c>
      <c r="D17" s="343">
        <f t="shared" si="0"/>
        <v>3</v>
      </c>
      <c r="E17" s="344">
        <v>3</v>
      </c>
      <c r="F17" s="329"/>
      <c r="G17" s="329"/>
    </row>
    <row r="18" spans="2:7" ht="29.25" customHeight="1">
      <c r="B18" s="345" t="s">
        <v>18</v>
      </c>
      <c r="C18" s="346" t="s">
        <v>250</v>
      </c>
      <c r="D18" s="340">
        <f t="shared" si="0"/>
        <v>12.9</v>
      </c>
      <c r="E18" s="347"/>
      <c r="F18" s="343">
        <v>12.9</v>
      </c>
      <c r="G18" s="329"/>
    </row>
    <row r="19" spans="2:7" ht="20.25" customHeight="1">
      <c r="B19" s="345" t="s">
        <v>20</v>
      </c>
      <c r="C19" s="348" t="s">
        <v>422</v>
      </c>
      <c r="D19" s="340">
        <f t="shared" si="0"/>
        <v>46</v>
      </c>
      <c r="E19" s="343"/>
      <c r="F19" s="343">
        <v>46</v>
      </c>
      <c r="G19" s="343"/>
    </row>
    <row r="20" spans="2:7" ht="20.25" customHeight="1">
      <c r="B20" s="345" t="s">
        <v>22</v>
      </c>
      <c r="C20" s="348" t="s">
        <v>1</v>
      </c>
      <c r="D20" s="340">
        <f t="shared" si="0"/>
        <v>8.8</v>
      </c>
      <c r="E20" s="343"/>
      <c r="F20" s="343"/>
      <c r="G20" s="343">
        <v>8.8</v>
      </c>
    </row>
    <row r="21" spans="2:7" ht="20.25" customHeight="1">
      <c r="B21" s="349" t="s">
        <v>25</v>
      </c>
      <c r="C21" s="350" t="s">
        <v>657</v>
      </c>
      <c r="D21" s="340">
        <f>D22+D23+D24+D25+D26</f>
        <v>7.699999999999999</v>
      </c>
      <c r="E21" s="340">
        <f>E22+E23+E24+E25+E26</f>
        <v>1.2</v>
      </c>
      <c r="F21" s="340">
        <f>F22+F23+F24+F25+F26</f>
        <v>0</v>
      </c>
      <c r="G21" s="340">
        <f>G22+G23+G24+G25+G26</f>
        <v>6.499999999999999</v>
      </c>
    </row>
    <row r="22" spans="2:7" ht="17.25" customHeight="1">
      <c r="B22" s="351" t="s">
        <v>26</v>
      </c>
      <c r="C22" s="352" t="s">
        <v>51</v>
      </c>
      <c r="D22" s="343">
        <f t="shared" si="0"/>
        <v>0.1</v>
      </c>
      <c r="E22" s="343"/>
      <c r="F22" s="343"/>
      <c r="G22" s="343">
        <v>0.1</v>
      </c>
    </row>
    <row r="23" spans="2:7" ht="18" customHeight="1">
      <c r="B23" s="351" t="s">
        <v>658</v>
      </c>
      <c r="C23" s="352" t="s">
        <v>56</v>
      </c>
      <c r="D23" s="343">
        <f t="shared" si="0"/>
        <v>0.9</v>
      </c>
      <c r="E23" s="343"/>
      <c r="F23" s="343"/>
      <c r="G23" s="343">
        <v>0.9</v>
      </c>
    </row>
    <row r="24" spans="2:7" ht="18" customHeight="1">
      <c r="B24" s="351" t="s">
        <v>659</v>
      </c>
      <c r="C24" s="342" t="s">
        <v>60</v>
      </c>
      <c r="D24" s="343">
        <f t="shared" si="0"/>
        <v>5.8</v>
      </c>
      <c r="E24" s="343">
        <v>1.2</v>
      </c>
      <c r="F24" s="343"/>
      <c r="G24" s="343">
        <v>4.6</v>
      </c>
    </row>
    <row r="25" spans="2:7" ht="17.25" customHeight="1">
      <c r="B25" s="337" t="s">
        <v>660</v>
      </c>
      <c r="C25" s="353" t="s">
        <v>7</v>
      </c>
      <c r="D25" s="343">
        <f t="shared" si="0"/>
        <v>0.3</v>
      </c>
      <c r="E25" s="343"/>
      <c r="F25" s="343"/>
      <c r="G25" s="343">
        <v>0.3</v>
      </c>
    </row>
    <row r="26" spans="2:7" ht="17.25" customHeight="1">
      <c r="B26" s="341" t="s">
        <v>661</v>
      </c>
      <c r="C26" s="352" t="s">
        <v>8</v>
      </c>
      <c r="D26" s="343">
        <f t="shared" si="0"/>
        <v>0.6</v>
      </c>
      <c r="E26" s="343"/>
      <c r="F26" s="343"/>
      <c r="G26" s="343">
        <v>0.6</v>
      </c>
    </row>
    <row r="27" spans="2:7" ht="17.25" customHeight="1">
      <c r="B27" s="341" t="s">
        <v>27</v>
      </c>
      <c r="C27" s="348" t="s">
        <v>662</v>
      </c>
      <c r="D27" s="339">
        <f>D28+D29+D30+D31</f>
        <v>13.8</v>
      </c>
      <c r="E27" s="340">
        <f>E28+E29+E30+E31</f>
        <v>13.8</v>
      </c>
      <c r="F27" s="340">
        <f>F28+F29+F30+F31</f>
        <v>0</v>
      </c>
      <c r="G27" s="340">
        <f>G28+G29+G30+G31</f>
        <v>0</v>
      </c>
    </row>
    <row r="28" spans="2:7" ht="33" customHeight="1">
      <c r="B28" s="345" t="s">
        <v>28</v>
      </c>
      <c r="C28" s="352" t="s">
        <v>336</v>
      </c>
      <c r="D28" s="343">
        <f t="shared" si="0"/>
        <v>0.5</v>
      </c>
      <c r="E28" s="344">
        <v>0.5</v>
      </c>
      <c r="F28" s="329"/>
      <c r="G28" s="329"/>
    </row>
    <row r="29" spans="2:7" ht="34.5" customHeight="1">
      <c r="B29" s="345" t="s">
        <v>530</v>
      </c>
      <c r="C29" s="342" t="s">
        <v>6</v>
      </c>
      <c r="D29" s="343">
        <f t="shared" si="0"/>
        <v>4.8</v>
      </c>
      <c r="E29" s="343">
        <v>4.8</v>
      </c>
      <c r="F29" s="328"/>
      <c r="G29" s="328"/>
    </row>
    <row r="30" spans="2:7" ht="18" customHeight="1">
      <c r="B30" s="345" t="s">
        <v>531</v>
      </c>
      <c r="C30" s="352" t="s">
        <v>145</v>
      </c>
      <c r="D30" s="343">
        <f t="shared" si="0"/>
        <v>6.5</v>
      </c>
      <c r="E30" s="557">
        <v>6.5</v>
      </c>
      <c r="F30" s="328"/>
      <c r="G30" s="328"/>
    </row>
    <row r="31" spans="2:7" ht="18" customHeight="1">
      <c r="B31" s="345" t="s">
        <v>663</v>
      </c>
      <c r="C31" s="353" t="s">
        <v>110</v>
      </c>
      <c r="D31" s="343">
        <f t="shared" si="0"/>
        <v>2</v>
      </c>
      <c r="E31" s="347">
        <v>2</v>
      </c>
      <c r="F31" s="328"/>
      <c r="G31" s="328"/>
    </row>
    <row r="32" spans="2:7" ht="18.75" customHeight="1">
      <c r="B32" s="345" t="s">
        <v>29</v>
      </c>
      <c r="C32" s="354" t="s">
        <v>664</v>
      </c>
      <c r="D32" s="355">
        <f>D14+D18+D19+D21+D27+D20</f>
        <v>139.20000000000002</v>
      </c>
      <c r="E32" s="355">
        <f>E14+E18+E19+E21+E27+E20</f>
        <v>63</v>
      </c>
      <c r="F32" s="355">
        <f>F14+F18+F19+F21+F27+F20</f>
        <v>60.9</v>
      </c>
      <c r="G32" s="355">
        <f>G14+G18+G19+G21+G27+G20</f>
        <v>15.3</v>
      </c>
    </row>
    <row r="33" spans="2:7" ht="20.25" customHeight="1">
      <c r="B33" s="356"/>
      <c r="C33" s="357"/>
      <c r="D33" s="357"/>
      <c r="E33" s="358"/>
      <c r="F33" s="359"/>
      <c r="G33" s="359"/>
    </row>
    <row r="34" spans="2:7" ht="20.25" customHeight="1">
      <c r="B34" s="356"/>
      <c r="C34" s="360"/>
      <c r="D34" s="360"/>
      <c r="E34" s="361"/>
      <c r="F34" s="359"/>
      <c r="G34" s="359"/>
    </row>
    <row r="35" spans="2:7" ht="20.25" customHeight="1">
      <c r="B35" s="356"/>
      <c r="C35" s="360"/>
      <c r="D35" s="360"/>
      <c r="E35" s="362"/>
      <c r="F35" s="359"/>
      <c r="G35" s="359"/>
    </row>
    <row r="36" spans="2:7" ht="19.5" customHeight="1">
      <c r="B36" s="363"/>
      <c r="C36" s="360"/>
      <c r="D36" s="360"/>
      <c r="E36" s="361"/>
      <c r="F36" s="359"/>
      <c r="G36" s="359"/>
    </row>
  </sheetData>
  <sheetProtection/>
  <mergeCells count="15">
    <mergeCell ref="E1:G1"/>
    <mergeCell ref="E2:G2"/>
    <mergeCell ref="E3:G3"/>
    <mergeCell ref="E4:F4"/>
    <mergeCell ref="C6:G6"/>
    <mergeCell ref="B7:G7"/>
    <mergeCell ref="C8:G8"/>
    <mergeCell ref="H8:K8"/>
    <mergeCell ref="F9:G9"/>
    <mergeCell ref="B10:B13"/>
    <mergeCell ref="C10:C13"/>
    <mergeCell ref="D10:D13"/>
    <mergeCell ref="E10:E13"/>
    <mergeCell ref="F10:F13"/>
    <mergeCell ref="G10:G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A202">
      <selection activeCell="E80" sqref="E80:E91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5" t="s">
        <v>416</v>
      </c>
    </row>
    <row r="2" spans="6:8" ht="12.75">
      <c r="F2" s="487" t="s">
        <v>701</v>
      </c>
      <c r="G2" s="487"/>
      <c r="H2" s="487"/>
    </row>
    <row r="3" ht="12.75">
      <c r="F3" s="2" t="s">
        <v>377</v>
      </c>
    </row>
    <row r="4" ht="12.75">
      <c r="F4" s="2" t="s">
        <v>223</v>
      </c>
    </row>
    <row r="5" spans="1:7" ht="12.75">
      <c r="A5" s="497" t="s">
        <v>484</v>
      </c>
      <c r="B5" s="497"/>
      <c r="C5" s="497"/>
      <c r="D5" s="497"/>
      <c r="E5" s="497"/>
      <c r="F5" s="497"/>
      <c r="G5" s="497"/>
    </row>
    <row r="6" spans="1:7" ht="12.75">
      <c r="A6" s="497" t="s">
        <v>167</v>
      </c>
      <c r="B6" s="497"/>
      <c r="C6" s="497"/>
      <c r="D6" s="497"/>
      <c r="E6" s="497"/>
      <c r="F6" s="497"/>
      <c r="G6" s="497"/>
    </row>
    <row r="7" ht="12.75">
      <c r="G7" s="2" t="s">
        <v>387</v>
      </c>
    </row>
    <row r="8" spans="1:7" ht="12.75" customHeight="1">
      <c r="A8" s="491" t="s">
        <v>168</v>
      </c>
      <c r="B8" s="503" t="s">
        <v>169</v>
      </c>
      <c r="C8" s="506" t="s">
        <v>253</v>
      </c>
      <c r="D8" s="491" t="s">
        <v>0</v>
      </c>
      <c r="E8" s="494" t="s">
        <v>9</v>
      </c>
      <c r="F8" s="494"/>
      <c r="G8" s="494"/>
    </row>
    <row r="9" spans="1:7" ht="12.75" customHeight="1">
      <c r="A9" s="492"/>
      <c r="B9" s="504"/>
      <c r="C9" s="506"/>
      <c r="D9" s="492"/>
      <c r="E9" s="494" t="s">
        <v>10</v>
      </c>
      <c r="F9" s="494"/>
      <c r="G9" s="494" t="s">
        <v>11</v>
      </c>
    </row>
    <row r="10" spans="1:7" ht="12.75" customHeight="1">
      <c r="A10" s="493"/>
      <c r="B10" s="504"/>
      <c r="C10" s="506"/>
      <c r="D10" s="492"/>
      <c r="E10" s="491" t="s">
        <v>12</v>
      </c>
      <c r="F10" s="495" t="s">
        <v>224</v>
      </c>
      <c r="G10" s="494"/>
    </row>
    <row r="11" spans="1:7" ht="13.5" customHeight="1">
      <c r="A11" s="224" t="s">
        <v>170</v>
      </c>
      <c r="B11" s="505"/>
      <c r="C11" s="506"/>
      <c r="D11" s="493"/>
      <c r="E11" s="493"/>
      <c r="F11" s="496"/>
      <c r="G11" s="494"/>
    </row>
    <row r="12" spans="1:7" ht="14.25" customHeight="1">
      <c r="A12" s="224">
        <v>1</v>
      </c>
      <c r="B12" s="229">
        <v>2</v>
      </c>
      <c r="C12" s="230">
        <v>3</v>
      </c>
      <c r="D12" s="223">
        <v>4</v>
      </c>
      <c r="E12" s="223">
        <v>5</v>
      </c>
      <c r="F12" s="327">
        <v>6</v>
      </c>
      <c r="G12" s="327">
        <v>7</v>
      </c>
    </row>
    <row r="13" spans="1:8" ht="16.5" customHeight="1">
      <c r="A13" s="231" t="s">
        <v>13</v>
      </c>
      <c r="B13" s="295" t="s">
        <v>1</v>
      </c>
      <c r="C13" s="109"/>
      <c r="D13" s="232">
        <f>D14+D20+D24+D26+D29+D31+D33+D35+D18</f>
        <v>4824.767</v>
      </c>
      <c r="E13" s="232">
        <f>E14+E20+E24+E26+E29+E31+E33+E35+E18</f>
        <v>1654.969</v>
      </c>
      <c r="F13" s="232">
        <f>F14+F20+F24+F26+F29+F31+F33+F35+F18</f>
        <v>577.5419999999999</v>
      </c>
      <c r="G13" s="232">
        <f>G14+G20+G24+G26+G29+G31+G33+G35+G18</f>
        <v>3169.7980000000002</v>
      </c>
      <c r="H13" s="282"/>
    </row>
    <row r="14" spans="1:7" ht="12.75">
      <c r="A14" s="11" t="s">
        <v>14</v>
      </c>
      <c r="B14" s="174" t="s">
        <v>171</v>
      </c>
      <c r="C14" s="225" t="s">
        <v>134</v>
      </c>
      <c r="D14" s="232">
        <f aca="true" t="shared" si="0" ref="D14:D19">E14+G14</f>
        <v>249.61399999999998</v>
      </c>
      <c r="E14" s="232">
        <f>E15+E16+E17</f>
        <v>213.11399999999998</v>
      </c>
      <c r="F14" s="232">
        <f>F15+F16+F17</f>
        <v>85.213</v>
      </c>
      <c r="G14" s="232">
        <f>G15+G16+G17</f>
        <v>36.5</v>
      </c>
    </row>
    <row r="15" spans="1:8" ht="12.75">
      <c r="A15" s="12" t="s">
        <v>172</v>
      </c>
      <c r="B15" s="233" t="s">
        <v>286</v>
      </c>
      <c r="C15" s="221"/>
      <c r="D15" s="232">
        <f t="shared" si="0"/>
        <v>228.314</v>
      </c>
      <c r="E15" s="234">
        <v>191.814</v>
      </c>
      <c r="F15" s="234">
        <v>77.113</v>
      </c>
      <c r="G15" s="235">
        <v>36.5</v>
      </c>
      <c r="H15" s="282"/>
    </row>
    <row r="16" spans="1:7" ht="27" customHeight="1">
      <c r="A16" s="12" t="s">
        <v>173</v>
      </c>
      <c r="B16" s="3" t="s">
        <v>340</v>
      </c>
      <c r="C16" s="222"/>
      <c r="D16" s="228">
        <f t="shared" si="0"/>
        <v>12.2</v>
      </c>
      <c r="E16" s="235">
        <v>12.2</v>
      </c>
      <c r="F16" s="235">
        <v>8.1</v>
      </c>
      <c r="G16" s="235"/>
    </row>
    <row r="17" spans="1:7" ht="12.75">
      <c r="A17" s="12" t="s">
        <v>175</v>
      </c>
      <c r="B17" s="236" t="s">
        <v>646</v>
      </c>
      <c r="C17" s="222"/>
      <c r="D17" s="228">
        <f t="shared" si="0"/>
        <v>9.1</v>
      </c>
      <c r="E17" s="237">
        <v>9.1</v>
      </c>
      <c r="F17" s="237"/>
      <c r="G17" s="237"/>
    </row>
    <row r="18" spans="1:7" ht="24.75" customHeight="1">
      <c r="A18" s="86" t="s">
        <v>15</v>
      </c>
      <c r="B18" s="313" t="s">
        <v>103</v>
      </c>
      <c r="C18" s="500" t="s">
        <v>136</v>
      </c>
      <c r="D18" s="228">
        <f t="shared" si="0"/>
        <v>0.2</v>
      </c>
      <c r="E18" s="239">
        <f>E19</f>
        <v>0.2</v>
      </c>
      <c r="F18" s="239">
        <f>F19</f>
        <v>0</v>
      </c>
      <c r="G18" s="239">
        <f>G19</f>
        <v>0</v>
      </c>
    </row>
    <row r="19" spans="1:7" ht="25.5">
      <c r="A19" s="17" t="s">
        <v>177</v>
      </c>
      <c r="B19" s="240" t="s">
        <v>340</v>
      </c>
      <c r="C19" s="502"/>
      <c r="D19" s="235">
        <f t="shared" si="0"/>
        <v>0.2</v>
      </c>
      <c r="E19" s="237">
        <v>0.2</v>
      </c>
      <c r="F19" s="237"/>
      <c r="G19" s="237"/>
    </row>
    <row r="20" spans="1:7" ht="26.25" customHeight="1">
      <c r="A20" s="11" t="s">
        <v>16</v>
      </c>
      <c r="B20" s="403" t="s">
        <v>176</v>
      </c>
      <c r="C20" s="226" t="s">
        <v>138</v>
      </c>
      <c r="D20" s="232">
        <f>D21+D22+D23</f>
        <v>958.0830000000001</v>
      </c>
      <c r="E20" s="232">
        <f>E21+E22+E23</f>
        <v>914.883</v>
      </c>
      <c r="F20" s="232">
        <f>F21+F22+F23</f>
        <v>476.379</v>
      </c>
      <c r="G20" s="228">
        <f>G21+G22+G23</f>
        <v>43.2</v>
      </c>
    </row>
    <row r="21" spans="1:7" ht="12.75">
      <c r="A21" s="12" t="s">
        <v>107</v>
      </c>
      <c r="B21" s="233" t="s">
        <v>286</v>
      </c>
      <c r="C21" s="221"/>
      <c r="D21" s="241">
        <f>E21+G21</f>
        <v>860.368</v>
      </c>
      <c r="E21" s="234">
        <v>817.168</v>
      </c>
      <c r="F21" s="235">
        <v>417.1</v>
      </c>
      <c r="G21" s="235">
        <v>43.2</v>
      </c>
    </row>
    <row r="22" spans="1:7" ht="27" customHeight="1">
      <c r="A22" s="12" t="s">
        <v>381</v>
      </c>
      <c r="B22" s="3" t="s">
        <v>340</v>
      </c>
      <c r="C22" s="222"/>
      <c r="D22" s="241">
        <f>E22+G22</f>
        <v>86.264</v>
      </c>
      <c r="E22" s="234">
        <v>86.264</v>
      </c>
      <c r="F22" s="234">
        <v>59.279</v>
      </c>
      <c r="G22" s="242"/>
    </row>
    <row r="23" spans="1:7" ht="12.75">
      <c r="A23" s="12" t="s">
        <v>382</v>
      </c>
      <c r="B23" s="243" t="s">
        <v>291</v>
      </c>
      <c r="C23" s="223"/>
      <c r="D23" s="241">
        <f>E23+G23</f>
        <v>11.451</v>
      </c>
      <c r="E23" s="234">
        <v>11.451</v>
      </c>
      <c r="F23" s="235"/>
      <c r="G23" s="242"/>
    </row>
    <row r="24" spans="1:7" ht="12.75">
      <c r="A24" s="11" t="s">
        <v>17</v>
      </c>
      <c r="B24" s="404" t="s">
        <v>178</v>
      </c>
      <c r="C24" s="244" t="s">
        <v>137</v>
      </c>
      <c r="D24" s="232">
        <f>D25</f>
        <v>211.74699999999999</v>
      </c>
      <c r="E24" s="232">
        <f>E25</f>
        <v>24.047</v>
      </c>
      <c r="F24" s="228">
        <f>F25</f>
        <v>6</v>
      </c>
      <c r="G24" s="228">
        <f>G25</f>
        <v>187.7</v>
      </c>
    </row>
    <row r="25" spans="1:10" ht="12.75">
      <c r="A25" s="12" t="s">
        <v>179</v>
      </c>
      <c r="B25" s="233" t="s">
        <v>286</v>
      </c>
      <c r="C25" s="224"/>
      <c r="D25" s="234">
        <f>E25+G25</f>
        <v>211.74699999999999</v>
      </c>
      <c r="E25" s="234">
        <v>24.047</v>
      </c>
      <c r="F25" s="235">
        <v>6</v>
      </c>
      <c r="G25" s="235">
        <v>187.7</v>
      </c>
      <c r="J25" s="245"/>
    </row>
    <row r="26" spans="1:7" ht="12.75">
      <c r="A26" s="11" t="s">
        <v>71</v>
      </c>
      <c r="B26" s="293" t="s">
        <v>109</v>
      </c>
      <c r="C26" s="225" t="s">
        <v>139</v>
      </c>
      <c r="D26" s="232">
        <f>D27+D28</f>
        <v>3142.898</v>
      </c>
      <c r="E26" s="228">
        <f>E27+E28</f>
        <v>256.4</v>
      </c>
      <c r="F26" s="228">
        <f>F27+F28</f>
        <v>0.8</v>
      </c>
      <c r="G26" s="232">
        <f>G27+G28</f>
        <v>2886.498</v>
      </c>
    </row>
    <row r="27" spans="1:7" ht="12.75">
      <c r="A27" s="12" t="s">
        <v>112</v>
      </c>
      <c r="B27" s="247" t="s">
        <v>286</v>
      </c>
      <c r="C27" s="225"/>
      <c r="D27" s="558">
        <f aca="true" t="shared" si="1" ref="D27:D36">E27+G27</f>
        <v>3142.898</v>
      </c>
      <c r="E27" s="559">
        <v>256.4</v>
      </c>
      <c r="F27" s="559">
        <v>0.8</v>
      </c>
      <c r="G27" s="560">
        <v>2886.498</v>
      </c>
    </row>
    <row r="28" spans="1:7" ht="25.5" customHeight="1">
      <c r="A28" s="12" t="s">
        <v>383</v>
      </c>
      <c r="B28" s="3" t="s">
        <v>357</v>
      </c>
      <c r="C28" s="244"/>
      <c r="D28" s="558">
        <f t="shared" si="1"/>
        <v>0</v>
      </c>
      <c r="E28" s="560"/>
      <c r="F28" s="560"/>
      <c r="G28" s="560"/>
    </row>
    <row r="29" spans="1:7" ht="25.5">
      <c r="A29" s="11" t="s">
        <v>132</v>
      </c>
      <c r="B29" s="309" t="s">
        <v>184</v>
      </c>
      <c r="C29" s="244" t="s">
        <v>140</v>
      </c>
      <c r="D29" s="561">
        <f t="shared" si="1"/>
        <v>3</v>
      </c>
      <c r="E29" s="561">
        <f>E30</f>
        <v>3</v>
      </c>
      <c r="F29" s="561">
        <f>F30</f>
        <v>0</v>
      </c>
      <c r="G29" s="561">
        <f>G30</f>
        <v>0</v>
      </c>
    </row>
    <row r="30" spans="1:7" ht="12.75">
      <c r="A30" s="12" t="s">
        <v>133</v>
      </c>
      <c r="B30" s="233" t="s">
        <v>286</v>
      </c>
      <c r="C30" s="109"/>
      <c r="D30" s="559">
        <f t="shared" si="1"/>
        <v>3</v>
      </c>
      <c r="E30" s="559">
        <v>3</v>
      </c>
      <c r="F30" s="559"/>
      <c r="G30" s="559"/>
    </row>
    <row r="31" spans="1:7" ht="12.75">
      <c r="A31" s="11" t="s">
        <v>143</v>
      </c>
      <c r="B31" s="295" t="s">
        <v>75</v>
      </c>
      <c r="C31" s="109" t="s">
        <v>135</v>
      </c>
      <c r="D31" s="562">
        <f t="shared" si="1"/>
        <v>65.575</v>
      </c>
      <c r="E31" s="562">
        <f>E32</f>
        <v>50.575</v>
      </c>
      <c r="F31" s="563">
        <f>F32</f>
        <v>9.15</v>
      </c>
      <c r="G31" s="561">
        <f>G32</f>
        <v>15</v>
      </c>
    </row>
    <row r="32" spans="1:7" ht="12.75">
      <c r="A32" s="11" t="s">
        <v>144</v>
      </c>
      <c r="B32" s="233" t="s">
        <v>286</v>
      </c>
      <c r="C32" s="109"/>
      <c r="D32" s="560">
        <f t="shared" si="1"/>
        <v>65.575</v>
      </c>
      <c r="E32" s="560">
        <v>50.575</v>
      </c>
      <c r="F32" s="564">
        <v>9.15</v>
      </c>
      <c r="G32" s="559">
        <v>15</v>
      </c>
    </row>
    <row r="33" spans="1:7" ht="25.5">
      <c r="A33" s="11" t="s">
        <v>150</v>
      </c>
      <c r="B33" s="309" t="s">
        <v>148</v>
      </c>
      <c r="C33" s="109" t="s">
        <v>34</v>
      </c>
      <c r="D33" s="563">
        <f t="shared" si="1"/>
        <v>192.15</v>
      </c>
      <c r="E33" s="563">
        <f>E34</f>
        <v>192.15</v>
      </c>
      <c r="F33" s="559"/>
      <c r="G33" s="559"/>
    </row>
    <row r="34" spans="1:7" ht="12.75">
      <c r="A34" s="11" t="s">
        <v>181</v>
      </c>
      <c r="B34" s="233" t="s">
        <v>286</v>
      </c>
      <c r="C34" s="5"/>
      <c r="D34" s="564">
        <f t="shared" si="1"/>
        <v>192.15</v>
      </c>
      <c r="E34" s="565">
        <v>192.15</v>
      </c>
      <c r="F34" s="328"/>
      <c r="G34" s="328"/>
    </row>
    <row r="35" spans="1:7" ht="12.75">
      <c r="A35" s="11" t="s">
        <v>182</v>
      </c>
      <c r="B35" s="473" t="s">
        <v>149</v>
      </c>
      <c r="C35" s="109" t="s">
        <v>36</v>
      </c>
      <c r="D35" s="228">
        <f t="shared" si="1"/>
        <v>1.5</v>
      </c>
      <c r="E35" s="228">
        <f>E36</f>
        <v>0.6</v>
      </c>
      <c r="F35" s="228">
        <f>F36+H35</f>
        <v>0</v>
      </c>
      <c r="G35" s="228">
        <f>G36+I35</f>
        <v>0.9</v>
      </c>
    </row>
    <row r="36" spans="1:7" ht="12.75">
      <c r="A36" s="11" t="s">
        <v>183</v>
      </c>
      <c r="B36" s="233" t="s">
        <v>286</v>
      </c>
      <c r="C36" s="5"/>
      <c r="D36" s="235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310" t="s">
        <v>221</v>
      </c>
      <c r="C37" s="109"/>
      <c r="D37" s="228">
        <f>D39</f>
        <v>31.8</v>
      </c>
      <c r="E37" s="228">
        <f>E39</f>
        <v>31.8</v>
      </c>
      <c r="F37" s="228">
        <f>F39</f>
        <v>22.9</v>
      </c>
      <c r="G37" s="228">
        <f>G39</f>
        <v>0</v>
      </c>
    </row>
    <row r="38" spans="1:7" ht="25.5">
      <c r="A38" s="11" t="s">
        <v>19</v>
      </c>
      <c r="B38" s="238" t="s">
        <v>176</v>
      </c>
      <c r="C38" s="109" t="s">
        <v>138</v>
      </c>
      <c r="D38" s="228">
        <f>D39</f>
        <v>31.8</v>
      </c>
      <c r="E38" s="228">
        <f>E39</f>
        <v>31.8</v>
      </c>
      <c r="F38" s="228">
        <f>F39</f>
        <v>22.9</v>
      </c>
      <c r="G38" s="228">
        <f>G39</f>
        <v>0</v>
      </c>
    </row>
    <row r="39" spans="1:7" ht="12.75">
      <c r="A39" s="12" t="s">
        <v>94</v>
      </c>
      <c r="B39" s="233" t="s">
        <v>286</v>
      </c>
      <c r="C39" s="224"/>
      <c r="D39" s="235">
        <f>E39+G39</f>
        <v>31.8</v>
      </c>
      <c r="E39" s="235">
        <v>31.8</v>
      </c>
      <c r="F39" s="235">
        <v>22.9</v>
      </c>
      <c r="G39" s="235"/>
    </row>
    <row r="40" spans="1:7" ht="19.5" customHeight="1">
      <c r="A40" s="11" t="s">
        <v>20</v>
      </c>
      <c r="B40" s="310" t="s">
        <v>80</v>
      </c>
      <c r="C40" s="248"/>
      <c r="D40" s="232">
        <f>E40+G40</f>
        <v>709.8</v>
      </c>
      <c r="E40" s="228">
        <f>E42+E43</f>
        <v>709.8</v>
      </c>
      <c r="F40" s="228">
        <f>F42+F43</f>
        <v>34.8</v>
      </c>
      <c r="G40" s="246">
        <f>G42+G43</f>
        <v>0</v>
      </c>
    </row>
    <row r="41" spans="1:7" ht="25.5">
      <c r="A41" s="11" t="s">
        <v>21</v>
      </c>
      <c r="B41" s="249" t="s">
        <v>103</v>
      </c>
      <c r="C41" s="225" t="s">
        <v>136</v>
      </c>
      <c r="D41" s="232">
        <f>E41+G40</f>
        <v>709.8</v>
      </c>
      <c r="E41" s="246">
        <f>E42+E43</f>
        <v>709.8</v>
      </c>
      <c r="F41" s="228">
        <f>F42+F43</f>
        <v>34.8</v>
      </c>
      <c r="G41" s="246">
        <f>G42+G43</f>
        <v>0</v>
      </c>
    </row>
    <row r="42" spans="1:7" ht="12.75">
      <c r="A42" s="12" t="s">
        <v>95</v>
      </c>
      <c r="B42" s="233" t="s">
        <v>286</v>
      </c>
      <c r="C42" s="221"/>
      <c r="D42" s="232">
        <f>E42+G41</f>
        <v>449.252</v>
      </c>
      <c r="E42" s="234">
        <v>449.252</v>
      </c>
      <c r="F42" s="235">
        <v>29.7</v>
      </c>
      <c r="G42" s="242"/>
    </row>
    <row r="43" spans="1:7" ht="12.75">
      <c r="A43" s="12" t="s">
        <v>96</v>
      </c>
      <c r="B43" s="176" t="s">
        <v>174</v>
      </c>
      <c r="C43" s="223"/>
      <c r="D43" s="232">
        <f>E43+G42</f>
        <v>260.548</v>
      </c>
      <c r="E43" s="234">
        <v>260.548</v>
      </c>
      <c r="F43" s="235">
        <v>5.1</v>
      </c>
      <c r="G43" s="242"/>
    </row>
    <row r="44" spans="1:7" ht="12.75">
      <c r="A44" s="11" t="s">
        <v>22</v>
      </c>
      <c r="B44" s="310" t="s">
        <v>23</v>
      </c>
      <c r="C44" s="244"/>
      <c r="D44" s="470">
        <f>D45</f>
        <v>143.99137</v>
      </c>
      <c r="E44" s="470">
        <f>E45</f>
        <v>143.99137</v>
      </c>
      <c r="F44" s="232">
        <f>F45</f>
        <v>40.841</v>
      </c>
      <c r="G44" s="228">
        <f>G45</f>
        <v>0</v>
      </c>
    </row>
    <row r="45" spans="1:7" ht="25.5">
      <c r="A45" s="11" t="s">
        <v>24</v>
      </c>
      <c r="B45" s="168" t="s">
        <v>184</v>
      </c>
      <c r="C45" s="109" t="s">
        <v>140</v>
      </c>
      <c r="D45" s="470">
        <f>D46+D47</f>
        <v>143.99137</v>
      </c>
      <c r="E45" s="470">
        <f>E46+E47</f>
        <v>143.99137</v>
      </c>
      <c r="F45" s="232">
        <f>F46+F47</f>
        <v>40.841</v>
      </c>
      <c r="G45" s="228">
        <f>G46+G47</f>
        <v>0</v>
      </c>
    </row>
    <row r="46" spans="1:7" ht="12.75">
      <c r="A46" s="12" t="s">
        <v>97</v>
      </c>
      <c r="B46" s="176" t="s">
        <v>174</v>
      </c>
      <c r="C46" s="223"/>
      <c r="D46" s="471">
        <f>E46+G46</f>
        <v>143.99137</v>
      </c>
      <c r="E46" s="472">
        <v>143.99137</v>
      </c>
      <c r="F46" s="234">
        <v>40.841</v>
      </c>
      <c r="G46" s="235"/>
    </row>
    <row r="47" spans="1:7" ht="25.5">
      <c r="A47" s="12" t="s">
        <v>356</v>
      </c>
      <c r="B47" s="3" t="s">
        <v>357</v>
      </c>
      <c r="C47" s="223"/>
      <c r="D47" s="251">
        <f>E47+G47</f>
        <v>0</v>
      </c>
      <c r="E47" s="242"/>
      <c r="F47" s="235"/>
      <c r="G47" s="242"/>
    </row>
    <row r="48" spans="1:7" ht="12.75">
      <c r="A48" s="11" t="s">
        <v>25</v>
      </c>
      <c r="B48" s="295" t="s">
        <v>422</v>
      </c>
      <c r="C48" s="244"/>
      <c r="D48" s="228">
        <f>D50+D51+D52+D53</f>
        <v>540.7</v>
      </c>
      <c r="E48" s="228">
        <f>E50+E51+E52+E53</f>
        <v>536.6</v>
      </c>
      <c r="F48" s="228">
        <f>F50+F51+F52+F53</f>
        <v>344.79999999999995</v>
      </c>
      <c r="G48" s="228">
        <f>G50+G51+G52</f>
        <v>4.1</v>
      </c>
    </row>
    <row r="49" spans="1:7" ht="12.75">
      <c r="A49" s="12" t="s">
        <v>26</v>
      </c>
      <c r="B49" s="174" t="s">
        <v>171</v>
      </c>
      <c r="C49" s="225" t="s">
        <v>134</v>
      </c>
      <c r="D49" s="228">
        <f>E49+G49</f>
        <v>540.7</v>
      </c>
      <c r="E49" s="228">
        <f>E50+E51+E52</f>
        <v>536.6</v>
      </c>
      <c r="F49" s="228">
        <f>F50+F51+F52+F53</f>
        <v>344.79999999999995</v>
      </c>
      <c r="G49" s="228">
        <f>G50+G51+G52</f>
        <v>4.1</v>
      </c>
    </row>
    <row r="50" spans="1:7" ht="12.75">
      <c r="A50" s="180" t="s">
        <v>98</v>
      </c>
      <c r="B50" s="233" t="s">
        <v>286</v>
      </c>
      <c r="C50" s="221"/>
      <c r="D50" s="241">
        <f>E50+G50</f>
        <v>310.657</v>
      </c>
      <c r="E50" s="234">
        <v>307.257</v>
      </c>
      <c r="F50" s="235">
        <v>209.2</v>
      </c>
      <c r="G50" s="235">
        <v>3.4</v>
      </c>
    </row>
    <row r="51" spans="1:7" ht="12.75">
      <c r="A51" s="12" t="s">
        <v>185</v>
      </c>
      <c r="B51" s="236" t="s">
        <v>646</v>
      </c>
      <c r="C51" s="222"/>
      <c r="D51" s="250">
        <f>E51+G51</f>
        <v>183.9</v>
      </c>
      <c r="E51" s="235">
        <v>183.9</v>
      </c>
      <c r="F51" s="235">
        <v>135.6</v>
      </c>
      <c r="G51" s="242"/>
    </row>
    <row r="52" spans="1:7" ht="12.75">
      <c r="A52" s="12" t="s">
        <v>186</v>
      </c>
      <c r="B52" s="243" t="s">
        <v>366</v>
      </c>
      <c r="C52" s="223"/>
      <c r="D52" s="241">
        <f>E52+G52</f>
        <v>46.143</v>
      </c>
      <c r="E52" s="234">
        <v>45.443</v>
      </c>
      <c r="F52" s="235"/>
      <c r="G52" s="235">
        <v>0.7</v>
      </c>
    </row>
    <row r="53" spans="1:7" ht="12.75">
      <c r="A53" s="12" t="s">
        <v>384</v>
      </c>
      <c r="B53" s="176" t="s">
        <v>174</v>
      </c>
      <c r="C53" s="225" t="s">
        <v>136</v>
      </c>
      <c r="D53" s="250">
        <f>E53+G53</f>
        <v>0</v>
      </c>
      <c r="E53" s="234"/>
      <c r="F53" s="234"/>
      <c r="G53" s="234"/>
    </row>
    <row r="54" spans="1:7" ht="12.75">
      <c r="A54" s="11" t="s">
        <v>27</v>
      </c>
      <c r="B54" s="309" t="s">
        <v>250</v>
      </c>
      <c r="C54" s="109"/>
      <c r="D54" s="232">
        <f>D56+D57+D58</f>
        <v>262.6</v>
      </c>
      <c r="E54" s="246">
        <f>E56+E57+E58</f>
        <v>260.1</v>
      </c>
      <c r="F54" s="246">
        <f>F56+F57+F58</f>
        <v>182.29999999999998</v>
      </c>
      <c r="G54" s="246">
        <f>G56+G57+G58</f>
        <v>2.5</v>
      </c>
    </row>
    <row r="55" spans="1:7" ht="12.75">
      <c r="A55" s="12" t="s">
        <v>28</v>
      </c>
      <c r="B55" s="174" t="s">
        <v>171</v>
      </c>
      <c r="C55" s="225" t="s">
        <v>134</v>
      </c>
      <c r="D55" s="232">
        <f>E55+G55</f>
        <v>262.6</v>
      </c>
      <c r="E55" s="228">
        <f>E56+E57+E58</f>
        <v>260.1</v>
      </c>
      <c r="F55" s="228">
        <f>F56+F57+F58</f>
        <v>182.29999999999998</v>
      </c>
      <c r="G55" s="228">
        <f>G56+G57+G58</f>
        <v>2.5</v>
      </c>
    </row>
    <row r="56" spans="1:7" ht="12.75">
      <c r="A56" s="12" t="s">
        <v>99</v>
      </c>
      <c r="B56" s="233" t="s">
        <v>286</v>
      </c>
      <c r="C56" s="221"/>
      <c r="D56" s="241">
        <f>E56+G56</f>
        <v>231.412</v>
      </c>
      <c r="E56" s="234">
        <v>231.412</v>
      </c>
      <c r="F56" s="235">
        <v>168.2</v>
      </c>
      <c r="G56" s="235"/>
    </row>
    <row r="57" spans="1:7" ht="12.75">
      <c r="A57" s="12" t="s">
        <v>187</v>
      </c>
      <c r="B57" s="236" t="s">
        <v>646</v>
      </c>
      <c r="C57" s="223"/>
      <c r="D57" s="241">
        <f>E57+G57</f>
        <v>17.5</v>
      </c>
      <c r="E57" s="234">
        <v>17.5</v>
      </c>
      <c r="F57" s="235">
        <v>13.4</v>
      </c>
      <c r="G57" s="235"/>
    </row>
    <row r="58" spans="1:7" ht="12.75">
      <c r="A58" s="12" t="s">
        <v>297</v>
      </c>
      <c r="B58" s="243" t="s">
        <v>366</v>
      </c>
      <c r="C58" s="223"/>
      <c r="D58" s="241">
        <f>E58+G58</f>
        <v>13.688</v>
      </c>
      <c r="E58" s="234">
        <v>11.188</v>
      </c>
      <c r="F58" s="235">
        <v>0.7</v>
      </c>
      <c r="G58" s="235">
        <v>2.5</v>
      </c>
    </row>
    <row r="59" spans="1:7" ht="12.75">
      <c r="A59" s="11" t="s">
        <v>29</v>
      </c>
      <c r="B59" s="295" t="s">
        <v>465</v>
      </c>
      <c r="C59" s="244"/>
      <c r="D59" s="232">
        <f>D61+D62+D63</f>
        <v>1227.294</v>
      </c>
      <c r="E59" s="232">
        <f>E61+E62+E63</f>
        <v>1214.694</v>
      </c>
      <c r="F59" s="232">
        <f>F61+F62+F63</f>
        <v>815.825</v>
      </c>
      <c r="G59" s="228">
        <f>G61+G62+G63</f>
        <v>12.6</v>
      </c>
    </row>
    <row r="60" spans="1:7" ht="12.75">
      <c r="A60" s="11" t="s">
        <v>30</v>
      </c>
      <c r="B60" s="174" t="s">
        <v>171</v>
      </c>
      <c r="C60" s="225" t="s">
        <v>134</v>
      </c>
      <c r="D60" s="232">
        <f>E60+G60</f>
        <v>1227.2939999999999</v>
      </c>
      <c r="E60" s="232">
        <f>E61+E62+E63</f>
        <v>1214.694</v>
      </c>
      <c r="F60" s="232">
        <f>F61+F62+F63</f>
        <v>815.825</v>
      </c>
      <c r="G60" s="228">
        <f>G61+G62+G63</f>
        <v>12.6</v>
      </c>
    </row>
    <row r="61" spans="1:7" ht="12.75">
      <c r="A61" s="12" t="s">
        <v>100</v>
      </c>
      <c r="B61" s="233" t="s">
        <v>286</v>
      </c>
      <c r="C61" s="221"/>
      <c r="D61" s="232">
        <f>E61+G61</f>
        <v>364.694</v>
      </c>
      <c r="E61" s="234">
        <v>352.094</v>
      </c>
      <c r="F61" s="234">
        <v>202.825</v>
      </c>
      <c r="G61" s="235">
        <v>12.6</v>
      </c>
    </row>
    <row r="62" spans="1:7" ht="12.75">
      <c r="A62" s="12" t="s">
        <v>188</v>
      </c>
      <c r="B62" s="236" t="s">
        <v>646</v>
      </c>
      <c r="C62" s="222"/>
      <c r="D62" s="228">
        <f>E62+G62</f>
        <v>822.6</v>
      </c>
      <c r="E62" s="235">
        <v>822.6</v>
      </c>
      <c r="F62" s="235">
        <v>613</v>
      </c>
      <c r="G62" s="235"/>
    </row>
    <row r="63" spans="1:7" ht="12.75">
      <c r="A63" s="180" t="s">
        <v>189</v>
      </c>
      <c r="B63" s="243" t="s">
        <v>366</v>
      </c>
      <c r="C63" s="223"/>
      <c r="D63" s="228">
        <f>E63+G63</f>
        <v>40</v>
      </c>
      <c r="E63" s="235">
        <v>40</v>
      </c>
      <c r="F63" s="235"/>
      <c r="G63" s="235"/>
    </row>
    <row r="64" spans="1:7" ht="12.75">
      <c r="A64" s="11" t="s">
        <v>31</v>
      </c>
      <c r="B64" s="295" t="s">
        <v>494</v>
      </c>
      <c r="C64" s="244"/>
      <c r="D64" s="232">
        <f>D65</f>
        <v>745.319</v>
      </c>
      <c r="E64" s="246">
        <f>E65</f>
        <v>728.309</v>
      </c>
      <c r="F64" s="246">
        <f>F65</f>
        <v>492.57000000000005</v>
      </c>
      <c r="G64" s="246">
        <f>G65</f>
        <v>17.01</v>
      </c>
    </row>
    <row r="65" spans="1:7" ht="12.75">
      <c r="A65" s="11" t="s">
        <v>32</v>
      </c>
      <c r="B65" s="174" t="s">
        <v>171</v>
      </c>
      <c r="C65" s="225" t="s">
        <v>134</v>
      </c>
      <c r="D65" s="232">
        <f>D66+D67+D68</f>
        <v>745.319</v>
      </c>
      <c r="E65" s="232">
        <f>E66+E67+E68</f>
        <v>728.309</v>
      </c>
      <c r="F65" s="246">
        <f>F66+F67+F68</f>
        <v>492.57000000000005</v>
      </c>
      <c r="G65" s="246">
        <f>G66+G67+G68</f>
        <v>17.01</v>
      </c>
    </row>
    <row r="66" spans="1:7" ht="12.75">
      <c r="A66" s="12" t="s">
        <v>101</v>
      </c>
      <c r="B66" s="233" t="s">
        <v>286</v>
      </c>
      <c r="C66" s="221"/>
      <c r="D66" s="241">
        <f>E66+G66</f>
        <v>319.819</v>
      </c>
      <c r="E66" s="319">
        <v>302.809</v>
      </c>
      <c r="F66" s="320">
        <v>178.47</v>
      </c>
      <c r="G66" s="242">
        <v>17.01</v>
      </c>
    </row>
    <row r="67" spans="1:7" ht="12.75">
      <c r="A67" s="12" t="s">
        <v>190</v>
      </c>
      <c r="B67" s="236" t="s">
        <v>646</v>
      </c>
      <c r="C67" s="222"/>
      <c r="D67" s="251">
        <f>E67+G67</f>
        <v>418.5</v>
      </c>
      <c r="E67" s="235">
        <v>418.5</v>
      </c>
      <c r="F67" s="235">
        <v>314.1</v>
      </c>
      <c r="G67" s="235"/>
    </row>
    <row r="68" spans="1:7" ht="12.75">
      <c r="A68" s="12" t="s">
        <v>233</v>
      </c>
      <c r="B68" s="243" t="s">
        <v>366</v>
      </c>
      <c r="C68" s="222"/>
      <c r="D68" s="250">
        <f>E68+G68</f>
        <v>7</v>
      </c>
      <c r="E68" s="235">
        <v>7</v>
      </c>
      <c r="F68" s="235"/>
      <c r="G68" s="235"/>
    </row>
    <row r="69" spans="1:7" ht="12.75">
      <c r="A69" s="11" t="s">
        <v>33</v>
      </c>
      <c r="B69" s="295" t="s">
        <v>5</v>
      </c>
      <c r="C69" s="224"/>
      <c r="D69" s="232">
        <f>D70</f>
        <v>289.601</v>
      </c>
      <c r="E69" s="232">
        <f>E70</f>
        <v>289.601</v>
      </c>
      <c r="F69" s="228">
        <f>F70</f>
        <v>198.7</v>
      </c>
      <c r="G69" s="228">
        <f>G70</f>
        <v>0</v>
      </c>
    </row>
    <row r="70" spans="1:7" ht="12.75">
      <c r="A70" s="11" t="s">
        <v>191</v>
      </c>
      <c r="B70" s="178" t="s">
        <v>171</v>
      </c>
      <c r="C70" s="109" t="s">
        <v>134</v>
      </c>
      <c r="D70" s="252">
        <f>D71+D72+D73</f>
        <v>289.601</v>
      </c>
      <c r="E70" s="252">
        <f>E71+E72+E73</f>
        <v>289.601</v>
      </c>
      <c r="F70" s="253">
        <f>F71+F72+F73</f>
        <v>198.7</v>
      </c>
      <c r="G70" s="253">
        <f>G71+G72+G73</f>
        <v>0</v>
      </c>
    </row>
    <row r="71" spans="1:7" ht="12.75">
      <c r="A71" s="12" t="s">
        <v>192</v>
      </c>
      <c r="B71" s="233" t="s">
        <v>286</v>
      </c>
      <c r="C71" s="13"/>
      <c r="D71" s="241">
        <f>E71+G71</f>
        <v>105.662</v>
      </c>
      <c r="E71" s="234">
        <v>105.662</v>
      </c>
      <c r="F71" s="235">
        <v>62.6</v>
      </c>
      <c r="G71" s="235"/>
    </row>
    <row r="72" spans="1:7" ht="12.75">
      <c r="A72" s="12" t="s">
        <v>193</v>
      </c>
      <c r="B72" s="236" t="s">
        <v>646</v>
      </c>
      <c r="C72" s="13"/>
      <c r="D72" s="250">
        <f>E72+G72</f>
        <v>180.9</v>
      </c>
      <c r="E72" s="235">
        <v>180.9</v>
      </c>
      <c r="F72" s="235">
        <v>136.1</v>
      </c>
      <c r="G72" s="235"/>
    </row>
    <row r="73" spans="1:7" ht="12.75">
      <c r="A73" s="180" t="s">
        <v>194</v>
      </c>
      <c r="B73" s="243" t="s">
        <v>366</v>
      </c>
      <c r="C73" s="13"/>
      <c r="D73" s="241">
        <f>E73+G73</f>
        <v>3.039</v>
      </c>
      <c r="E73" s="234">
        <v>3.039</v>
      </c>
      <c r="F73" s="235"/>
      <c r="G73" s="235"/>
    </row>
    <row r="74" spans="1:7" ht="12.75">
      <c r="A74" s="11" t="s">
        <v>34</v>
      </c>
      <c r="B74" s="178" t="s">
        <v>486</v>
      </c>
      <c r="C74" s="109"/>
      <c r="D74" s="252">
        <f>E74+G74</f>
        <v>2262.2140000000004</v>
      </c>
      <c r="E74" s="228">
        <f>E75</f>
        <v>2232.6040000000003</v>
      </c>
      <c r="F74" s="228">
        <f>F75</f>
        <v>1507.095</v>
      </c>
      <c r="G74" s="228">
        <f>G75</f>
        <v>29.61</v>
      </c>
    </row>
    <row r="75" spans="1:7" ht="12.75">
      <c r="A75" s="11" t="s">
        <v>35</v>
      </c>
      <c r="B75" s="174" t="s">
        <v>171</v>
      </c>
      <c r="C75" s="225" t="s">
        <v>134</v>
      </c>
      <c r="D75" s="252">
        <f>D76+D77+D78</f>
        <v>2262.2140000000004</v>
      </c>
      <c r="E75" s="228">
        <f>E76+E77+E78</f>
        <v>2232.6040000000003</v>
      </c>
      <c r="F75" s="228">
        <f>F76+F77+F78</f>
        <v>1507.095</v>
      </c>
      <c r="G75" s="228">
        <f>G76+G77+G78</f>
        <v>29.61</v>
      </c>
    </row>
    <row r="76" spans="1:7" ht="12.75">
      <c r="A76" s="12" t="s">
        <v>436</v>
      </c>
      <c r="B76" s="233" t="s">
        <v>286</v>
      </c>
      <c r="C76" s="221"/>
      <c r="D76" s="241">
        <f aca="true" t="shared" si="2" ref="D76:D84">E76+G76</f>
        <v>790.1750000000001</v>
      </c>
      <c r="E76" s="241">
        <f aca="true" t="shared" si="3" ref="E76:G78">E61+E66+E71</f>
        <v>760.565</v>
      </c>
      <c r="F76" s="250">
        <f t="shared" si="3"/>
        <v>443.895</v>
      </c>
      <c r="G76" s="250">
        <f t="shared" si="3"/>
        <v>29.61</v>
      </c>
    </row>
    <row r="77" spans="1:7" ht="12.75">
      <c r="A77" s="12" t="s">
        <v>437</v>
      </c>
      <c r="B77" s="236" t="s">
        <v>646</v>
      </c>
      <c r="C77" s="222"/>
      <c r="D77" s="241">
        <f t="shared" si="2"/>
        <v>1422</v>
      </c>
      <c r="E77" s="250">
        <f t="shared" si="3"/>
        <v>1422</v>
      </c>
      <c r="F77" s="250">
        <f t="shared" si="3"/>
        <v>1063.2</v>
      </c>
      <c r="G77" s="250">
        <f t="shared" si="3"/>
        <v>0</v>
      </c>
    </row>
    <row r="78" spans="1:7" ht="12.75">
      <c r="A78" s="12" t="s">
        <v>438</v>
      </c>
      <c r="B78" s="243" t="s">
        <v>291</v>
      </c>
      <c r="C78" s="223"/>
      <c r="D78" s="241">
        <f t="shared" si="2"/>
        <v>50.039</v>
      </c>
      <c r="E78" s="250">
        <f t="shared" si="3"/>
        <v>50.039</v>
      </c>
      <c r="F78" s="250">
        <f t="shared" si="3"/>
        <v>0</v>
      </c>
      <c r="G78" s="250">
        <f t="shared" si="3"/>
        <v>0</v>
      </c>
    </row>
    <row r="79" spans="1:7" ht="12.75">
      <c r="A79" s="11" t="s">
        <v>36</v>
      </c>
      <c r="B79" s="295" t="s">
        <v>6</v>
      </c>
      <c r="C79" s="244"/>
      <c r="D79" s="228">
        <f t="shared" si="2"/>
        <v>123.6</v>
      </c>
      <c r="E79" s="228">
        <f>E80+E83</f>
        <v>119.3</v>
      </c>
      <c r="F79" s="228">
        <f>F80+F83</f>
        <v>66.7</v>
      </c>
      <c r="G79" s="228">
        <f>G80+G83</f>
        <v>4.3</v>
      </c>
    </row>
    <row r="80" spans="1:7" ht="12.75">
      <c r="A80" s="11" t="s">
        <v>37</v>
      </c>
      <c r="B80" s="254" t="s">
        <v>171</v>
      </c>
      <c r="C80" s="500" t="s">
        <v>134</v>
      </c>
      <c r="D80" s="228">
        <f t="shared" si="2"/>
        <v>123.6</v>
      </c>
      <c r="E80" s="228">
        <f>E81+E82</f>
        <v>119.3</v>
      </c>
      <c r="F80" s="228">
        <f>F81+F82</f>
        <v>66.7</v>
      </c>
      <c r="G80" s="228">
        <f>G81+G82</f>
        <v>4.3</v>
      </c>
    </row>
    <row r="81" spans="1:7" ht="12.75">
      <c r="A81" s="12" t="s">
        <v>104</v>
      </c>
      <c r="B81" s="233" t="s">
        <v>286</v>
      </c>
      <c r="C81" s="501"/>
      <c r="D81" s="235">
        <f t="shared" si="2"/>
        <v>118.8</v>
      </c>
      <c r="E81" s="9">
        <v>116.3</v>
      </c>
      <c r="F81" s="9">
        <v>66.7</v>
      </c>
      <c r="G81" s="9">
        <v>2.5</v>
      </c>
    </row>
    <row r="82" spans="1:7" ht="12.75">
      <c r="A82" s="12" t="s">
        <v>195</v>
      </c>
      <c r="B82" s="243" t="s">
        <v>366</v>
      </c>
      <c r="C82" s="502"/>
      <c r="D82" s="235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464</v>
      </c>
      <c r="B83" s="254" t="s">
        <v>461</v>
      </c>
      <c r="C83" s="500" t="s">
        <v>180</v>
      </c>
      <c r="D83" s="228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466</v>
      </c>
      <c r="B84" s="3" t="s">
        <v>340</v>
      </c>
      <c r="C84" s="502"/>
      <c r="D84" s="235">
        <f t="shared" si="2"/>
        <v>0</v>
      </c>
      <c r="E84" s="235"/>
      <c r="F84" s="9"/>
      <c r="G84" s="9"/>
    </row>
    <row r="85" spans="1:7" ht="12.75">
      <c r="A85" s="11" t="s">
        <v>38</v>
      </c>
      <c r="B85" s="295" t="s">
        <v>45</v>
      </c>
      <c r="C85" s="109"/>
      <c r="D85" s="228">
        <f>D87+D88</f>
        <v>210.6</v>
      </c>
      <c r="E85" s="228">
        <f>E87+E88</f>
        <v>210.6</v>
      </c>
      <c r="F85" s="228">
        <f>F87+F88</f>
        <v>115.5</v>
      </c>
      <c r="G85" s="228">
        <f>G87+G88</f>
        <v>0</v>
      </c>
    </row>
    <row r="86" spans="1:7" ht="12.75">
      <c r="A86" s="11" t="s">
        <v>39</v>
      </c>
      <c r="B86" s="174" t="s">
        <v>171</v>
      </c>
      <c r="C86" s="225" t="s">
        <v>134</v>
      </c>
      <c r="D86" s="228">
        <f>D87+D88</f>
        <v>210.6</v>
      </c>
      <c r="E86" s="228">
        <f>E87+E88</f>
        <v>210.6</v>
      </c>
      <c r="F86" s="228">
        <f>F87+F88</f>
        <v>115.5</v>
      </c>
      <c r="G86" s="228">
        <f>G87+G88</f>
        <v>0</v>
      </c>
    </row>
    <row r="87" spans="1:7" ht="12.75">
      <c r="A87" s="12" t="s">
        <v>114</v>
      </c>
      <c r="B87" s="233" t="s">
        <v>286</v>
      </c>
      <c r="C87" s="224"/>
      <c r="D87" s="235">
        <f>E87+G87</f>
        <v>204.1</v>
      </c>
      <c r="E87" s="235">
        <v>204.1</v>
      </c>
      <c r="F87" s="235">
        <v>115.5</v>
      </c>
      <c r="G87" s="235"/>
    </row>
    <row r="88" spans="1:7" ht="12.75">
      <c r="A88" s="12" t="s">
        <v>196</v>
      </c>
      <c r="B88" s="243" t="s">
        <v>366</v>
      </c>
      <c r="C88" s="224"/>
      <c r="D88" s="235">
        <f>E88+G88</f>
        <v>6.5</v>
      </c>
      <c r="E88" s="235">
        <v>6.5</v>
      </c>
      <c r="F88" s="235"/>
      <c r="G88" s="242"/>
    </row>
    <row r="89" spans="1:7" ht="25.5">
      <c r="A89" s="11" t="s">
        <v>40</v>
      </c>
      <c r="B89" s="309" t="s">
        <v>336</v>
      </c>
      <c r="C89" s="255"/>
      <c r="D89" s="228">
        <f>D91+D92</f>
        <v>122.89999999999999</v>
      </c>
      <c r="E89" s="228">
        <f>E91+E92</f>
        <v>122.3</v>
      </c>
      <c r="F89" s="228">
        <f>F91+F92</f>
        <v>80.6</v>
      </c>
      <c r="G89" s="228">
        <f>G91+G92</f>
        <v>0.6</v>
      </c>
    </row>
    <row r="90" spans="1:7" ht="12.75">
      <c r="A90" s="11" t="s">
        <v>41</v>
      </c>
      <c r="B90" s="174" t="s">
        <v>171</v>
      </c>
      <c r="C90" s="225" t="s">
        <v>134</v>
      </c>
      <c r="D90" s="228">
        <f>D91+D92</f>
        <v>122.89999999999999</v>
      </c>
      <c r="E90" s="228">
        <f>E91+E92</f>
        <v>122.3</v>
      </c>
      <c r="F90" s="228">
        <f>F91+F92</f>
        <v>80.6</v>
      </c>
      <c r="G90" s="228">
        <f>G91+G92</f>
        <v>0.6</v>
      </c>
    </row>
    <row r="91" spans="1:7" ht="12.75">
      <c r="A91" s="12" t="s">
        <v>115</v>
      </c>
      <c r="B91" s="233" t="s">
        <v>286</v>
      </c>
      <c r="C91" s="221"/>
      <c r="D91" s="250">
        <f>E91+G91</f>
        <v>122.39999999999999</v>
      </c>
      <c r="E91" s="235">
        <v>121.8</v>
      </c>
      <c r="F91" s="235">
        <v>80.6</v>
      </c>
      <c r="G91" s="235">
        <v>0.6</v>
      </c>
    </row>
    <row r="92" spans="1:7" ht="12.75">
      <c r="A92" s="12" t="s">
        <v>197</v>
      </c>
      <c r="B92" s="243" t="s">
        <v>366</v>
      </c>
      <c r="C92" s="223"/>
      <c r="D92" s="250">
        <f>E92+G92</f>
        <v>0.5</v>
      </c>
      <c r="E92" s="235">
        <v>0.5</v>
      </c>
      <c r="F92" s="235"/>
      <c r="G92" s="235"/>
    </row>
    <row r="93" spans="1:7" ht="12.75">
      <c r="A93" s="11" t="s">
        <v>42</v>
      </c>
      <c r="B93" s="295" t="s">
        <v>51</v>
      </c>
      <c r="C93" s="244"/>
      <c r="D93" s="228">
        <f>D94+D96+D99+D102+D104</f>
        <v>53.2</v>
      </c>
      <c r="E93" s="228">
        <f>E94+E96+E99+E102+E104</f>
        <v>52.5</v>
      </c>
      <c r="F93" s="228">
        <f>F94+F96+F99+F102+F104</f>
        <v>31.7</v>
      </c>
      <c r="G93" s="228">
        <f>G94+G96+G99+G102+G104</f>
        <v>0.7</v>
      </c>
    </row>
    <row r="94" spans="1:7" ht="12.75">
      <c r="A94" s="11" t="s">
        <v>43</v>
      </c>
      <c r="B94" s="181" t="s">
        <v>102</v>
      </c>
      <c r="C94" s="109" t="s">
        <v>134</v>
      </c>
      <c r="D94" s="228">
        <f>D95</f>
        <v>1.2</v>
      </c>
      <c r="E94" s="228">
        <f>E95</f>
        <v>1.2</v>
      </c>
      <c r="F94" s="228">
        <f>F95</f>
        <v>0</v>
      </c>
      <c r="G94" s="228">
        <f>G95</f>
        <v>0</v>
      </c>
    </row>
    <row r="95" spans="1:7" ht="12.75">
      <c r="A95" s="5" t="s">
        <v>116</v>
      </c>
      <c r="B95" s="233" t="s">
        <v>286</v>
      </c>
      <c r="C95" s="224"/>
      <c r="D95" s="235">
        <f>E95+G95</f>
        <v>1.2</v>
      </c>
      <c r="E95" s="235">
        <v>1.2</v>
      </c>
      <c r="F95" s="235"/>
      <c r="G95" s="235"/>
    </row>
    <row r="96" spans="1:7" ht="25.5">
      <c r="A96" s="11" t="s">
        <v>229</v>
      </c>
      <c r="B96" s="177" t="s">
        <v>105</v>
      </c>
      <c r="C96" s="226" t="s">
        <v>138</v>
      </c>
      <c r="D96" s="228">
        <f>D97+D98</f>
        <v>46.800000000000004</v>
      </c>
      <c r="E96" s="228">
        <f>E97+E98</f>
        <v>46.1</v>
      </c>
      <c r="F96" s="228">
        <f>F97+F98</f>
        <v>28.4</v>
      </c>
      <c r="G96" s="228">
        <f>G97+G98</f>
        <v>0.7</v>
      </c>
    </row>
    <row r="97" spans="1:7" ht="12.75">
      <c r="A97" s="12" t="s">
        <v>439</v>
      </c>
      <c r="B97" s="247" t="s">
        <v>286</v>
      </c>
      <c r="C97" s="221"/>
      <c r="D97" s="250">
        <f aca="true" t="shared" si="4" ref="D97:D105">E97+G97</f>
        <v>46.7</v>
      </c>
      <c r="E97" s="235">
        <v>46</v>
      </c>
      <c r="F97" s="235">
        <v>28.4</v>
      </c>
      <c r="G97" s="235">
        <v>0.7</v>
      </c>
    </row>
    <row r="98" spans="1:7" ht="12.75">
      <c r="A98" s="12" t="s">
        <v>440</v>
      </c>
      <c r="B98" s="243" t="s">
        <v>366</v>
      </c>
      <c r="C98" s="13"/>
      <c r="D98" s="250">
        <f>E98+G98</f>
        <v>0.1</v>
      </c>
      <c r="E98" s="235">
        <v>0.1</v>
      </c>
      <c r="F98" s="228"/>
      <c r="G98" s="228"/>
    </row>
    <row r="99" spans="1:7" ht="25.5">
      <c r="A99" s="11" t="s">
        <v>335</v>
      </c>
      <c r="B99" s="168" t="s">
        <v>184</v>
      </c>
      <c r="C99" s="109" t="s">
        <v>140</v>
      </c>
      <c r="D99" s="253">
        <f t="shared" si="4"/>
        <v>4.3</v>
      </c>
      <c r="E99" s="228">
        <f>E100+E101</f>
        <v>4.3</v>
      </c>
      <c r="F99" s="228">
        <f>F100+F101</f>
        <v>3.3</v>
      </c>
      <c r="G99" s="228">
        <f>G100+G101</f>
        <v>0</v>
      </c>
    </row>
    <row r="100" spans="1:7" ht="25.5">
      <c r="A100" s="12" t="s">
        <v>441</v>
      </c>
      <c r="B100" s="3" t="s">
        <v>340</v>
      </c>
      <c r="C100" s="226"/>
      <c r="D100" s="250">
        <f t="shared" si="4"/>
        <v>4.3</v>
      </c>
      <c r="E100" s="235">
        <v>4.3</v>
      </c>
      <c r="F100" s="256">
        <v>3.3</v>
      </c>
      <c r="G100" s="256"/>
    </row>
    <row r="101" spans="1:7" ht="16.5" customHeight="1">
      <c r="A101" s="12" t="s">
        <v>442</v>
      </c>
      <c r="B101" s="233" t="s">
        <v>286</v>
      </c>
      <c r="C101" s="226"/>
      <c r="D101" s="250">
        <f t="shared" si="4"/>
        <v>0</v>
      </c>
      <c r="E101" s="235"/>
      <c r="F101" s="256"/>
      <c r="G101" s="256"/>
    </row>
    <row r="102" spans="1:7" ht="12.75">
      <c r="A102" s="11" t="s">
        <v>415</v>
      </c>
      <c r="B102" s="168" t="s">
        <v>461</v>
      </c>
      <c r="C102" s="109" t="s">
        <v>180</v>
      </c>
      <c r="D102" s="253">
        <f t="shared" si="4"/>
        <v>0</v>
      </c>
      <c r="E102" s="228">
        <f>E103</f>
        <v>0</v>
      </c>
      <c r="F102" s="228">
        <f>F103</f>
        <v>0</v>
      </c>
      <c r="G102" s="228">
        <f>G103</f>
        <v>0</v>
      </c>
    </row>
    <row r="103" spans="1:7" ht="25.5">
      <c r="A103" s="12" t="s">
        <v>443</v>
      </c>
      <c r="B103" s="3" t="s">
        <v>340</v>
      </c>
      <c r="C103" s="226"/>
      <c r="D103" s="250">
        <f t="shared" si="4"/>
        <v>0</v>
      </c>
      <c r="E103" s="235"/>
      <c r="F103" s="256"/>
      <c r="G103" s="256"/>
    </row>
    <row r="104" spans="1:7" ht="12.75">
      <c r="A104" s="11" t="s">
        <v>431</v>
      </c>
      <c r="B104" s="174" t="s">
        <v>75</v>
      </c>
      <c r="C104" s="225" t="s">
        <v>135</v>
      </c>
      <c r="D104" s="228">
        <f t="shared" si="4"/>
        <v>0.9</v>
      </c>
      <c r="E104" s="228">
        <f>E105</f>
        <v>0.9</v>
      </c>
      <c r="F104" s="228">
        <f>F105</f>
        <v>0</v>
      </c>
      <c r="G104" s="228">
        <f>G105</f>
        <v>0</v>
      </c>
    </row>
    <row r="105" spans="1:7" ht="15" customHeight="1">
      <c r="A105" s="257" t="s">
        <v>444</v>
      </c>
      <c r="B105" s="233" t="s">
        <v>286</v>
      </c>
      <c r="C105" s="14"/>
      <c r="D105" s="250">
        <f t="shared" si="4"/>
        <v>0.9</v>
      </c>
      <c r="E105" s="235">
        <v>0.9</v>
      </c>
      <c r="F105" s="256"/>
      <c r="G105" s="256"/>
    </row>
    <row r="106" spans="1:7" ht="12.75">
      <c r="A106" s="15" t="s">
        <v>44</v>
      </c>
      <c r="B106" s="294" t="s">
        <v>56</v>
      </c>
      <c r="C106" s="1"/>
      <c r="D106" s="253">
        <f>E106+G106</f>
        <v>71.9</v>
      </c>
      <c r="E106" s="253">
        <f>E107+E109+E112+E115+E117</f>
        <v>70.4</v>
      </c>
      <c r="F106" s="253">
        <f>F107+F109+F112+F115+F117</f>
        <v>44.699999999999996</v>
      </c>
      <c r="G106" s="253">
        <f>G107+G109+G112+G115+G117</f>
        <v>1.5</v>
      </c>
    </row>
    <row r="107" spans="1:7" ht="12.75">
      <c r="A107" s="11" t="s">
        <v>46</v>
      </c>
      <c r="B107" s="181" t="s">
        <v>102</v>
      </c>
      <c r="C107" s="244" t="s">
        <v>134</v>
      </c>
      <c r="D107" s="228">
        <f>D108</f>
        <v>1.9</v>
      </c>
      <c r="E107" s="228">
        <f>E108</f>
        <v>1.9</v>
      </c>
      <c r="F107" s="228">
        <f>F108</f>
        <v>0</v>
      </c>
      <c r="G107" s="228">
        <f>G108</f>
        <v>0</v>
      </c>
    </row>
    <row r="108" spans="1:7" ht="12.75">
      <c r="A108" s="12" t="s">
        <v>117</v>
      </c>
      <c r="B108" s="233" t="s">
        <v>286</v>
      </c>
      <c r="C108" s="224"/>
      <c r="D108" s="235">
        <f>E108+G108</f>
        <v>1.9</v>
      </c>
      <c r="E108" s="235">
        <v>1.9</v>
      </c>
      <c r="F108" s="235"/>
      <c r="G108" s="235"/>
    </row>
    <row r="109" spans="1:7" ht="25.5">
      <c r="A109" s="11" t="s">
        <v>230</v>
      </c>
      <c r="B109" s="177" t="s">
        <v>105</v>
      </c>
      <c r="C109" s="226" t="s">
        <v>138</v>
      </c>
      <c r="D109" s="228">
        <f>D110+D111</f>
        <v>64.5</v>
      </c>
      <c r="E109" s="228">
        <f>E110+E111</f>
        <v>63</v>
      </c>
      <c r="F109" s="228">
        <f>F110+F111</f>
        <v>41.3</v>
      </c>
      <c r="G109" s="228">
        <f>G110+G111</f>
        <v>1.5</v>
      </c>
    </row>
    <row r="110" spans="1:7" ht="12.75">
      <c r="A110" s="12" t="s">
        <v>231</v>
      </c>
      <c r="B110" s="233" t="s">
        <v>286</v>
      </c>
      <c r="C110" s="221"/>
      <c r="D110" s="250">
        <f aca="true" t="shared" si="5" ref="D110:D118">E110+G110</f>
        <v>63.6</v>
      </c>
      <c r="E110" s="235">
        <v>62.1</v>
      </c>
      <c r="F110" s="235">
        <v>41.3</v>
      </c>
      <c r="G110" s="235">
        <v>1.5</v>
      </c>
    </row>
    <row r="111" spans="1:7" ht="12.75">
      <c r="A111" s="12" t="s">
        <v>363</v>
      </c>
      <c r="B111" s="243" t="s">
        <v>366</v>
      </c>
      <c r="C111" s="1"/>
      <c r="D111" s="250">
        <f t="shared" si="5"/>
        <v>0.9</v>
      </c>
      <c r="E111" s="235">
        <v>0.9</v>
      </c>
      <c r="F111" s="228"/>
      <c r="G111" s="228"/>
    </row>
    <row r="112" spans="1:7" ht="25.5">
      <c r="A112" s="11" t="s">
        <v>289</v>
      </c>
      <c r="B112" s="168" t="s">
        <v>184</v>
      </c>
      <c r="C112" s="109" t="s">
        <v>140</v>
      </c>
      <c r="D112" s="253">
        <f t="shared" si="5"/>
        <v>4.4</v>
      </c>
      <c r="E112" s="228">
        <f>E113+E114</f>
        <v>4.4</v>
      </c>
      <c r="F112" s="228">
        <f>F113+F114</f>
        <v>3.4</v>
      </c>
      <c r="G112" s="228">
        <f>G113+G114</f>
        <v>0</v>
      </c>
    </row>
    <row r="113" spans="1:7" ht="25.5">
      <c r="A113" s="12" t="s">
        <v>290</v>
      </c>
      <c r="B113" s="3" t="s">
        <v>340</v>
      </c>
      <c r="C113" s="226"/>
      <c r="D113" s="250">
        <f t="shared" si="5"/>
        <v>4.4</v>
      </c>
      <c r="E113" s="235">
        <v>4.4</v>
      </c>
      <c r="F113" s="256">
        <v>3.4</v>
      </c>
      <c r="G113" s="256"/>
    </row>
    <row r="114" spans="1:7" ht="12.75">
      <c r="A114" s="12" t="s">
        <v>433</v>
      </c>
      <c r="B114" s="233" t="s">
        <v>286</v>
      </c>
      <c r="C114" s="226"/>
      <c r="D114" s="250">
        <f t="shared" si="5"/>
        <v>0</v>
      </c>
      <c r="E114" s="235"/>
      <c r="F114" s="256"/>
      <c r="G114" s="256"/>
    </row>
    <row r="115" spans="1:7" ht="12.75">
      <c r="A115" s="11" t="s">
        <v>299</v>
      </c>
      <c r="B115" s="168" t="s">
        <v>461</v>
      </c>
      <c r="C115" s="109" t="s">
        <v>180</v>
      </c>
      <c r="D115" s="253">
        <f>E115+G115</f>
        <v>0</v>
      </c>
      <c r="E115" s="228">
        <f>E116</f>
        <v>0</v>
      </c>
      <c r="F115" s="228">
        <f>F116</f>
        <v>0</v>
      </c>
      <c r="G115" s="228">
        <f>G116</f>
        <v>0</v>
      </c>
    </row>
    <row r="116" spans="1:7" ht="25.5">
      <c r="A116" s="12" t="s">
        <v>300</v>
      </c>
      <c r="B116" s="3" t="s">
        <v>340</v>
      </c>
      <c r="C116" s="226"/>
      <c r="D116" s="250">
        <f t="shared" si="5"/>
        <v>0</v>
      </c>
      <c r="E116" s="235"/>
      <c r="F116" s="256"/>
      <c r="G116" s="256"/>
    </row>
    <row r="117" spans="1:7" ht="12.75">
      <c r="A117" s="16" t="s">
        <v>301</v>
      </c>
      <c r="B117" s="174" t="s">
        <v>75</v>
      </c>
      <c r="C117" s="225" t="s">
        <v>135</v>
      </c>
      <c r="D117" s="253">
        <f t="shared" si="5"/>
        <v>1.1</v>
      </c>
      <c r="E117" s="228">
        <f>E118</f>
        <v>1.1</v>
      </c>
      <c r="F117" s="228">
        <f>F118</f>
        <v>0</v>
      </c>
      <c r="G117" s="228">
        <f>G118</f>
        <v>0</v>
      </c>
    </row>
    <row r="118" spans="1:7" ht="12.75">
      <c r="A118" s="17" t="s">
        <v>302</v>
      </c>
      <c r="B118" s="233" t="s">
        <v>286</v>
      </c>
      <c r="C118" s="6"/>
      <c r="D118" s="235">
        <f t="shared" si="5"/>
        <v>1.1</v>
      </c>
      <c r="E118" s="235">
        <v>1.1</v>
      </c>
      <c r="F118" s="256"/>
      <c r="G118" s="256"/>
    </row>
    <row r="119" spans="1:7" ht="12.75">
      <c r="A119" s="15" t="s">
        <v>47</v>
      </c>
      <c r="B119" s="293" t="s">
        <v>60</v>
      </c>
      <c r="C119" s="5"/>
      <c r="D119" s="228">
        <f>D120+D124+D126+D128</f>
        <v>182.5</v>
      </c>
      <c r="E119" s="228">
        <f>E120+E124+E126+E128</f>
        <v>173.20000000000002</v>
      </c>
      <c r="F119" s="228">
        <f>F120+F124+F126+F128</f>
        <v>86.8</v>
      </c>
      <c r="G119" s="228">
        <f>G120+G124+G126+G128</f>
        <v>9.3</v>
      </c>
    </row>
    <row r="120" spans="1:7" ht="25.5">
      <c r="A120" s="11" t="s">
        <v>48</v>
      </c>
      <c r="B120" s="238" t="s">
        <v>105</v>
      </c>
      <c r="C120" s="226" t="s">
        <v>138</v>
      </c>
      <c r="D120" s="228">
        <f>D121+D123+D122</f>
        <v>170.9</v>
      </c>
      <c r="E120" s="228">
        <f>E121+E123+E122</f>
        <v>162.9</v>
      </c>
      <c r="F120" s="228">
        <f>F121+F123+F122</f>
        <v>86.7</v>
      </c>
      <c r="G120" s="228">
        <f>G121+G123+G122</f>
        <v>8</v>
      </c>
    </row>
    <row r="121" spans="1:7" ht="12.75">
      <c r="A121" s="12" t="s">
        <v>119</v>
      </c>
      <c r="B121" s="233" t="s">
        <v>286</v>
      </c>
      <c r="C121" s="221"/>
      <c r="D121" s="250">
        <f aca="true" t="shared" si="6" ref="D121:D127">E121+G121</f>
        <v>165.1</v>
      </c>
      <c r="E121" s="235">
        <v>157.1</v>
      </c>
      <c r="F121" s="235">
        <v>86.7</v>
      </c>
      <c r="G121" s="235">
        <v>8</v>
      </c>
    </row>
    <row r="122" spans="1:7" ht="12.75">
      <c r="A122" s="12" t="s">
        <v>445</v>
      </c>
      <c r="B122" s="173" t="s">
        <v>174</v>
      </c>
      <c r="C122" s="222"/>
      <c r="D122" s="250">
        <f t="shared" si="6"/>
        <v>0</v>
      </c>
      <c r="E122" s="235"/>
      <c r="F122" s="235"/>
      <c r="G122" s="235"/>
    </row>
    <row r="123" spans="1:7" ht="12.75">
      <c r="A123" s="12" t="s">
        <v>446</v>
      </c>
      <c r="B123" s="243" t="s">
        <v>366</v>
      </c>
      <c r="C123" s="223"/>
      <c r="D123" s="250">
        <f t="shared" si="6"/>
        <v>5.8</v>
      </c>
      <c r="E123" s="235">
        <v>5.8</v>
      </c>
      <c r="F123" s="242"/>
      <c r="G123" s="242"/>
    </row>
    <row r="124" spans="1:7" ht="15" customHeight="1">
      <c r="A124" s="11" t="s">
        <v>49</v>
      </c>
      <c r="B124" s="168" t="s">
        <v>461</v>
      </c>
      <c r="C124" s="244" t="s">
        <v>180</v>
      </c>
      <c r="D124" s="253">
        <f t="shared" si="6"/>
        <v>5.4</v>
      </c>
      <c r="E124" s="228">
        <f>E125</f>
        <v>5.4</v>
      </c>
      <c r="F124" s="228">
        <f>F125</f>
        <v>0.1</v>
      </c>
      <c r="G124" s="228">
        <f>G125</f>
        <v>0</v>
      </c>
    </row>
    <row r="125" spans="1:7" ht="25.5">
      <c r="A125" s="12" t="s">
        <v>120</v>
      </c>
      <c r="B125" s="3" t="s">
        <v>340</v>
      </c>
      <c r="C125" s="226"/>
      <c r="D125" s="250">
        <f t="shared" si="6"/>
        <v>5.4</v>
      </c>
      <c r="E125" s="235">
        <v>5.4</v>
      </c>
      <c r="F125" s="235">
        <v>0.1</v>
      </c>
      <c r="G125" s="256"/>
    </row>
    <row r="126" spans="1:7" ht="12.75">
      <c r="A126" s="11" t="s">
        <v>234</v>
      </c>
      <c r="B126" s="174" t="s">
        <v>75</v>
      </c>
      <c r="C126" s="109" t="s">
        <v>135</v>
      </c>
      <c r="D126" s="253">
        <f t="shared" si="6"/>
        <v>4</v>
      </c>
      <c r="E126" s="228">
        <f>E127</f>
        <v>4</v>
      </c>
      <c r="F126" s="228">
        <f>F127</f>
        <v>0</v>
      </c>
      <c r="G126" s="228">
        <f>G127</f>
        <v>0</v>
      </c>
    </row>
    <row r="127" spans="1:7" ht="12.75">
      <c r="A127" s="12" t="s">
        <v>434</v>
      </c>
      <c r="B127" s="233" t="s">
        <v>286</v>
      </c>
      <c r="C127" s="6"/>
      <c r="D127" s="235">
        <f t="shared" si="6"/>
        <v>4</v>
      </c>
      <c r="E127" s="235">
        <v>4</v>
      </c>
      <c r="F127" s="256"/>
      <c r="G127" s="256"/>
    </row>
    <row r="128" spans="1:7" ht="12.75">
      <c r="A128" s="11" t="s">
        <v>235</v>
      </c>
      <c r="B128" s="181" t="s">
        <v>149</v>
      </c>
      <c r="C128" s="109" t="s">
        <v>36</v>
      </c>
      <c r="D128" s="228">
        <f>D129</f>
        <v>2.2</v>
      </c>
      <c r="E128" s="228">
        <f>E129</f>
        <v>0.9</v>
      </c>
      <c r="F128" s="228">
        <f>F129</f>
        <v>0</v>
      </c>
      <c r="G128" s="228">
        <f>G129</f>
        <v>1.3</v>
      </c>
    </row>
    <row r="129" spans="1:7" ht="12.75">
      <c r="A129" s="12" t="s">
        <v>236</v>
      </c>
      <c r="B129" s="233" t="s">
        <v>286</v>
      </c>
      <c r="C129" s="5"/>
      <c r="D129" s="235">
        <f>E129+G129</f>
        <v>2.2</v>
      </c>
      <c r="E129" s="235">
        <v>0.9</v>
      </c>
      <c r="F129" s="256"/>
      <c r="G129" s="256">
        <v>1.3</v>
      </c>
    </row>
    <row r="130" spans="1:7" ht="12.75">
      <c r="A130" s="16" t="s">
        <v>50</v>
      </c>
      <c r="B130" s="293" t="s">
        <v>141</v>
      </c>
      <c r="D130" s="232">
        <f>D133+D136+D138+D140+D131</f>
        <v>110.09562999999999</v>
      </c>
      <c r="E130" s="232">
        <f>E133+E136+E138+E140+E131</f>
        <v>110.09562999999999</v>
      </c>
      <c r="F130" s="232">
        <f>F133+F136+F138+F140+F131</f>
        <v>52.77129</v>
      </c>
      <c r="G130" s="228">
        <f>G133+G136+G138+G140+G131</f>
        <v>0</v>
      </c>
    </row>
    <row r="131" spans="1:7" ht="12.75">
      <c r="A131" s="86" t="s">
        <v>52</v>
      </c>
      <c r="B131" s="181" t="s">
        <v>102</v>
      </c>
      <c r="C131" s="244" t="s">
        <v>134</v>
      </c>
      <c r="D131" s="228">
        <f>D132</f>
        <v>1</v>
      </c>
      <c r="E131" s="228">
        <f>E132</f>
        <v>1</v>
      </c>
      <c r="F131" s="228">
        <f>F132</f>
        <v>0</v>
      </c>
      <c r="G131" s="228">
        <f>G132</f>
        <v>0</v>
      </c>
    </row>
    <row r="132" spans="1:7" ht="12.75">
      <c r="A132" s="15" t="s">
        <v>121</v>
      </c>
      <c r="B132" s="233" t="s">
        <v>286</v>
      </c>
      <c r="C132" s="224"/>
      <c r="D132" s="235">
        <f>E132+G132</f>
        <v>1</v>
      </c>
      <c r="E132" s="235">
        <v>1</v>
      </c>
      <c r="F132" s="235"/>
      <c r="G132" s="235"/>
    </row>
    <row r="133" spans="1:7" ht="25.5">
      <c r="A133" s="11" t="s">
        <v>53</v>
      </c>
      <c r="B133" s="238" t="s">
        <v>105</v>
      </c>
      <c r="C133" s="226" t="s">
        <v>138</v>
      </c>
      <c r="D133" s="246">
        <f>D134+D135</f>
        <v>90.3</v>
      </c>
      <c r="E133" s="246">
        <f>E134+E135</f>
        <v>90.3</v>
      </c>
      <c r="F133" s="228">
        <f>F134+F135</f>
        <v>47.5</v>
      </c>
      <c r="G133" s="228">
        <f>G134+G135</f>
        <v>0</v>
      </c>
    </row>
    <row r="134" spans="1:7" ht="12.75">
      <c r="A134" s="191" t="s">
        <v>122</v>
      </c>
      <c r="B134" s="233" t="s">
        <v>286</v>
      </c>
      <c r="C134" s="221"/>
      <c r="D134" s="251">
        <f>E134+G134</f>
        <v>89.92</v>
      </c>
      <c r="E134" s="242">
        <v>89.92</v>
      </c>
      <c r="F134" s="235">
        <v>47.5</v>
      </c>
      <c r="G134" s="235"/>
    </row>
    <row r="135" spans="1:7" ht="12.75">
      <c r="A135" s="12" t="s">
        <v>447</v>
      </c>
      <c r="B135" s="243" t="s">
        <v>366</v>
      </c>
      <c r="C135" s="223"/>
      <c r="D135" s="251">
        <f aca="true" t="shared" si="7" ref="D135:D142">E135+G135</f>
        <v>0.38</v>
      </c>
      <c r="E135" s="242">
        <v>0.38</v>
      </c>
      <c r="F135" s="235"/>
      <c r="G135" s="235"/>
    </row>
    <row r="136" spans="1:7" ht="12.75">
      <c r="A136" s="11" t="s">
        <v>54</v>
      </c>
      <c r="B136" s="168" t="s">
        <v>461</v>
      </c>
      <c r="C136" s="244" t="s">
        <v>180</v>
      </c>
      <c r="D136" s="253">
        <f t="shared" si="7"/>
        <v>9.1</v>
      </c>
      <c r="E136" s="228">
        <f>E137</f>
        <v>9.1</v>
      </c>
      <c r="F136" s="228">
        <f>F137</f>
        <v>0.2</v>
      </c>
      <c r="G136" s="228">
        <f>G137</f>
        <v>0</v>
      </c>
    </row>
    <row r="137" spans="1:7" ht="12.75">
      <c r="A137" s="12" t="s">
        <v>123</v>
      </c>
      <c r="B137" s="247" t="s">
        <v>174</v>
      </c>
      <c r="C137" s="226"/>
      <c r="D137" s="250">
        <f t="shared" si="7"/>
        <v>9.1</v>
      </c>
      <c r="E137" s="235">
        <v>9.1</v>
      </c>
      <c r="F137" s="256">
        <v>0.2</v>
      </c>
      <c r="G137" s="256"/>
    </row>
    <row r="138" spans="1:7" ht="12.75">
      <c r="A138" s="16" t="s">
        <v>198</v>
      </c>
      <c r="B138" s="174" t="s">
        <v>75</v>
      </c>
      <c r="C138" s="109" t="s">
        <v>135</v>
      </c>
      <c r="D138" s="253">
        <f t="shared" si="7"/>
        <v>3</v>
      </c>
      <c r="E138" s="228">
        <f>E139</f>
        <v>3</v>
      </c>
      <c r="F138" s="228">
        <f>F139</f>
        <v>0</v>
      </c>
      <c r="G138" s="228">
        <f>G139</f>
        <v>0</v>
      </c>
    </row>
    <row r="139" spans="1:7" ht="12.75">
      <c r="A139" s="12" t="s">
        <v>402</v>
      </c>
      <c r="B139" s="233" t="s">
        <v>286</v>
      </c>
      <c r="C139" s="6"/>
      <c r="D139" s="235">
        <f t="shared" si="7"/>
        <v>3</v>
      </c>
      <c r="E139" s="235">
        <v>3</v>
      </c>
      <c r="F139" s="256"/>
      <c r="G139" s="256"/>
    </row>
    <row r="140" spans="1:7" ht="25.5">
      <c r="A140" s="11" t="s">
        <v>448</v>
      </c>
      <c r="B140" s="168" t="s">
        <v>184</v>
      </c>
      <c r="C140" s="109" t="s">
        <v>140</v>
      </c>
      <c r="D140" s="252">
        <f t="shared" si="7"/>
        <v>6.69563</v>
      </c>
      <c r="E140" s="232">
        <f>E141+E142</f>
        <v>6.69563</v>
      </c>
      <c r="F140" s="232">
        <f>F141+F142</f>
        <v>5.07129</v>
      </c>
      <c r="G140" s="228">
        <f>G141+G142</f>
        <v>0</v>
      </c>
    </row>
    <row r="141" spans="1:7" ht="25.5">
      <c r="A141" s="12" t="s">
        <v>449</v>
      </c>
      <c r="B141" s="3" t="s">
        <v>340</v>
      </c>
      <c r="C141" s="498"/>
      <c r="D141" s="234">
        <f t="shared" si="7"/>
        <v>6.69563</v>
      </c>
      <c r="E141" s="234">
        <v>6.69563</v>
      </c>
      <c r="F141" s="258">
        <v>5.07129</v>
      </c>
      <c r="G141" s="256"/>
    </row>
    <row r="142" spans="1:7" ht="12.75">
      <c r="A142" s="12" t="s">
        <v>450</v>
      </c>
      <c r="B142" s="233" t="s">
        <v>286</v>
      </c>
      <c r="C142" s="499"/>
      <c r="D142" s="235">
        <f t="shared" si="7"/>
        <v>0</v>
      </c>
      <c r="E142" s="234"/>
      <c r="F142" s="258"/>
      <c r="G142" s="256"/>
    </row>
    <row r="143" spans="1:7" ht="12.75">
      <c r="A143" s="11" t="s">
        <v>55</v>
      </c>
      <c r="B143" s="295" t="s">
        <v>206</v>
      </c>
      <c r="C143" s="109"/>
      <c r="D143" s="246">
        <f>D144+D146+D149+D151+D153</f>
        <v>125.5</v>
      </c>
      <c r="E143" s="246">
        <f>E144+E146+E149+E151+E153</f>
        <v>119</v>
      </c>
      <c r="F143" s="246">
        <f>F144+F146+F149+F151+F153</f>
        <v>67.8</v>
      </c>
      <c r="G143" s="246">
        <f>G144+G146+G149+G151+G153</f>
        <v>6.5</v>
      </c>
    </row>
    <row r="144" spans="1:7" ht="12.75">
      <c r="A144" s="12" t="s">
        <v>57</v>
      </c>
      <c r="B144" s="181" t="s">
        <v>102</v>
      </c>
      <c r="C144" s="109" t="s">
        <v>134</v>
      </c>
      <c r="D144" s="228">
        <f>D145</f>
        <v>5.1</v>
      </c>
      <c r="E144" s="228">
        <f>E145</f>
        <v>4.1</v>
      </c>
      <c r="F144" s="228">
        <f>F145</f>
        <v>0</v>
      </c>
      <c r="G144" s="228">
        <f>G145</f>
        <v>1</v>
      </c>
    </row>
    <row r="145" spans="1:7" ht="12.75">
      <c r="A145" s="5" t="s">
        <v>124</v>
      </c>
      <c r="B145" s="233" t="s">
        <v>286</v>
      </c>
      <c r="C145" s="224"/>
      <c r="D145" s="235">
        <f>E145+G145</f>
        <v>5.1</v>
      </c>
      <c r="E145" s="235">
        <v>4.1</v>
      </c>
      <c r="F145" s="235"/>
      <c r="G145" s="235">
        <v>1</v>
      </c>
    </row>
    <row r="146" spans="1:7" ht="25.5">
      <c r="A146" s="11" t="s">
        <v>58</v>
      </c>
      <c r="B146" s="177" t="s">
        <v>105</v>
      </c>
      <c r="C146" s="226" t="s">
        <v>138</v>
      </c>
      <c r="D146" s="246">
        <f>D147+D148</f>
        <v>111.5</v>
      </c>
      <c r="E146" s="246">
        <f>E147+E148</f>
        <v>106</v>
      </c>
      <c r="F146" s="246">
        <f>F147+F148</f>
        <v>62.3</v>
      </c>
      <c r="G146" s="246">
        <f>G147+G148</f>
        <v>5.5</v>
      </c>
    </row>
    <row r="147" spans="1:7" ht="12.75">
      <c r="A147" s="12" t="s">
        <v>125</v>
      </c>
      <c r="B147" s="233" t="s">
        <v>286</v>
      </c>
      <c r="C147" s="221"/>
      <c r="D147" s="241">
        <f>E147+G147</f>
        <v>110.873</v>
      </c>
      <c r="E147" s="234">
        <v>105.373</v>
      </c>
      <c r="F147" s="235">
        <v>62.3</v>
      </c>
      <c r="G147" s="235">
        <v>5.5</v>
      </c>
    </row>
    <row r="148" spans="1:7" ht="12.75">
      <c r="A148" s="180" t="s">
        <v>358</v>
      </c>
      <c r="B148" s="243" t="s">
        <v>366</v>
      </c>
      <c r="C148" s="1"/>
      <c r="D148" s="241">
        <f aca="true" t="shared" si="8" ref="D148:D154">E148+G148</f>
        <v>0.627</v>
      </c>
      <c r="E148" s="234">
        <v>0.627</v>
      </c>
      <c r="F148" s="228"/>
      <c r="G148" s="228"/>
    </row>
    <row r="149" spans="1:7" ht="25.5">
      <c r="A149" s="11" t="s">
        <v>199</v>
      </c>
      <c r="B149" s="168" t="s">
        <v>184</v>
      </c>
      <c r="C149" s="109" t="s">
        <v>140</v>
      </c>
      <c r="D149" s="253">
        <f t="shared" si="8"/>
        <v>7.2</v>
      </c>
      <c r="E149" s="228">
        <f>E150</f>
        <v>7.2</v>
      </c>
      <c r="F149" s="228">
        <f>F150</f>
        <v>5.5</v>
      </c>
      <c r="G149" s="228">
        <f>G150</f>
        <v>0</v>
      </c>
    </row>
    <row r="150" spans="1:7" ht="25.5">
      <c r="A150" s="12" t="s">
        <v>451</v>
      </c>
      <c r="B150" s="3" t="s">
        <v>340</v>
      </c>
      <c r="C150" s="226"/>
      <c r="D150" s="250">
        <f t="shared" si="8"/>
        <v>7.2</v>
      </c>
      <c r="E150" s="235">
        <v>7.2</v>
      </c>
      <c r="F150" s="256">
        <v>5.5</v>
      </c>
      <c r="G150" s="256"/>
    </row>
    <row r="151" spans="1:7" ht="12.75">
      <c r="A151" s="11" t="s">
        <v>200</v>
      </c>
      <c r="B151" s="168" t="s">
        <v>461</v>
      </c>
      <c r="C151" s="109" t="s">
        <v>180</v>
      </c>
      <c r="D151" s="253">
        <f t="shared" si="8"/>
        <v>0</v>
      </c>
      <c r="E151" s="228">
        <f>E152</f>
        <v>0</v>
      </c>
      <c r="F151" s="228">
        <f>F152</f>
        <v>0</v>
      </c>
      <c r="G151" s="228">
        <f>G152</f>
        <v>0</v>
      </c>
    </row>
    <row r="152" spans="1:7" ht="25.5">
      <c r="A152" s="12" t="s">
        <v>201</v>
      </c>
      <c r="B152" s="3" t="s">
        <v>340</v>
      </c>
      <c r="C152" s="226"/>
      <c r="D152" s="250">
        <f t="shared" si="8"/>
        <v>0</v>
      </c>
      <c r="E152" s="235"/>
      <c r="F152" s="256"/>
      <c r="G152" s="256"/>
    </row>
    <row r="153" spans="1:7" ht="12.75">
      <c r="A153" s="12" t="s">
        <v>364</v>
      </c>
      <c r="B153" s="174" t="s">
        <v>75</v>
      </c>
      <c r="C153" s="109" t="s">
        <v>135</v>
      </c>
      <c r="D153" s="228">
        <f t="shared" si="8"/>
        <v>1.7</v>
      </c>
      <c r="E153" s="228">
        <f>E154</f>
        <v>1.7</v>
      </c>
      <c r="F153" s="228">
        <f>F154</f>
        <v>0</v>
      </c>
      <c r="G153" s="228">
        <f>G154</f>
        <v>0</v>
      </c>
    </row>
    <row r="154" spans="1:7" ht="12.75">
      <c r="A154" s="12" t="s">
        <v>365</v>
      </c>
      <c r="B154" s="233" t="s">
        <v>286</v>
      </c>
      <c r="C154" s="6"/>
      <c r="D154" s="235">
        <f t="shared" si="8"/>
        <v>1.7</v>
      </c>
      <c r="E154" s="235">
        <v>1.7</v>
      </c>
      <c r="F154" s="256"/>
      <c r="G154" s="256"/>
    </row>
    <row r="155" spans="1:7" ht="13.5">
      <c r="A155" s="109" t="s">
        <v>59</v>
      </c>
      <c r="B155" s="296" t="s">
        <v>207</v>
      </c>
      <c r="C155" s="5"/>
      <c r="D155" s="246">
        <f>D156+D158+D161+D164+D166+D168</f>
        <v>543.1956300000002</v>
      </c>
      <c r="E155" s="246">
        <f>E156+E158+E161+E164+E166+E168</f>
        <v>525.19563</v>
      </c>
      <c r="F155" s="246">
        <f>F156+F158+F161+F164+F166+F168</f>
        <v>283.77129</v>
      </c>
      <c r="G155" s="246">
        <f>G156+G158+G161+G164+G166+G168</f>
        <v>18</v>
      </c>
    </row>
    <row r="156" spans="1:7" ht="12.75">
      <c r="A156" s="109" t="s">
        <v>61</v>
      </c>
      <c r="B156" s="259" t="s">
        <v>102</v>
      </c>
      <c r="C156" s="109" t="s">
        <v>134</v>
      </c>
      <c r="D156" s="232">
        <f>D157</f>
        <v>9.2</v>
      </c>
      <c r="E156" s="232">
        <f>E157</f>
        <v>8.2</v>
      </c>
      <c r="F156" s="228">
        <f>F157</f>
        <v>0</v>
      </c>
      <c r="G156" s="228">
        <f>G157</f>
        <v>1</v>
      </c>
    </row>
    <row r="157" spans="1:7" ht="12.75">
      <c r="A157" s="224" t="s">
        <v>126</v>
      </c>
      <c r="B157" s="233" t="s">
        <v>286</v>
      </c>
      <c r="C157" s="224"/>
      <c r="D157" s="234">
        <f>E157+G157</f>
        <v>9.2</v>
      </c>
      <c r="E157" s="234">
        <f>E145+E108+E95+E132</f>
        <v>8.2</v>
      </c>
      <c r="F157" s="235">
        <f>F145+F108+F95</f>
        <v>0</v>
      </c>
      <c r="G157" s="235">
        <f>G145+G108+G95</f>
        <v>1</v>
      </c>
    </row>
    <row r="158" spans="1:7" ht="25.5">
      <c r="A158" s="109" t="s">
        <v>62</v>
      </c>
      <c r="B158" s="260" t="s">
        <v>105</v>
      </c>
      <c r="C158" s="226" t="s">
        <v>138</v>
      </c>
      <c r="D158" s="232">
        <f>D159+D160</f>
        <v>484.00000000000006</v>
      </c>
      <c r="E158" s="232">
        <f>E159+E160</f>
        <v>468.30000000000007</v>
      </c>
      <c r="F158" s="228">
        <f>F159+F160</f>
        <v>266.2</v>
      </c>
      <c r="G158" s="228">
        <f>G159+G160</f>
        <v>15.7</v>
      </c>
    </row>
    <row r="159" spans="1:7" ht="12.75">
      <c r="A159" s="224" t="s">
        <v>453</v>
      </c>
      <c r="B159" s="233" t="s">
        <v>286</v>
      </c>
      <c r="C159" s="221"/>
      <c r="D159" s="241">
        <f>E159+G159</f>
        <v>476.19300000000004</v>
      </c>
      <c r="E159" s="234">
        <f>E147+E134+E121+E110+E97</f>
        <v>460.49300000000005</v>
      </c>
      <c r="F159" s="235">
        <f>F147+F134+F121+F110+F97</f>
        <v>266.2</v>
      </c>
      <c r="G159" s="235">
        <f>G147+G134+G121+G110+G97</f>
        <v>15.7</v>
      </c>
    </row>
    <row r="160" spans="1:7" ht="12.75">
      <c r="A160" s="224" t="s">
        <v>452</v>
      </c>
      <c r="B160" s="243" t="s">
        <v>291</v>
      </c>
      <c r="C160" s="1"/>
      <c r="D160" s="241">
        <f aca="true" t="shared" si="9" ref="D160:D166">E160+G160</f>
        <v>7.807</v>
      </c>
      <c r="E160" s="234">
        <f>E148+E135+E123+E98+E111</f>
        <v>7.807</v>
      </c>
      <c r="F160" s="235">
        <f>F148+F135+F123+F98+F111</f>
        <v>0</v>
      </c>
      <c r="G160" s="235">
        <f>G148+G135+G123+G98+G111</f>
        <v>0</v>
      </c>
    </row>
    <row r="161" spans="1:7" ht="25.5">
      <c r="A161" s="109" t="s">
        <v>202</v>
      </c>
      <c r="B161" s="168" t="s">
        <v>184</v>
      </c>
      <c r="C161" s="109" t="s">
        <v>140</v>
      </c>
      <c r="D161" s="252">
        <f>E161+G161</f>
        <v>22.595630000000003</v>
      </c>
      <c r="E161" s="232">
        <f>E162+E163</f>
        <v>22.595630000000003</v>
      </c>
      <c r="F161" s="228">
        <f>F162+F163</f>
        <v>17.27129</v>
      </c>
      <c r="G161" s="228">
        <f>G162+G163</f>
        <v>0</v>
      </c>
    </row>
    <row r="162" spans="1:7" ht="12.75">
      <c r="A162" s="224" t="s">
        <v>303</v>
      </c>
      <c r="B162" s="172" t="s">
        <v>174</v>
      </c>
      <c r="C162" s="226"/>
      <c r="D162" s="241">
        <f t="shared" si="9"/>
        <v>22.595630000000003</v>
      </c>
      <c r="E162" s="234">
        <f>E150+E141+E113+E100</f>
        <v>22.595630000000003</v>
      </c>
      <c r="F162" s="235">
        <f>F150+F141+F113+F100</f>
        <v>17.27129</v>
      </c>
      <c r="G162" s="235">
        <f>G150+G141+G113+G100</f>
        <v>0</v>
      </c>
    </row>
    <row r="163" spans="1:7" ht="12.75">
      <c r="A163" s="224" t="s">
        <v>203</v>
      </c>
      <c r="B163" s="233" t="s">
        <v>286</v>
      </c>
      <c r="C163" s="226"/>
      <c r="D163" s="250">
        <f t="shared" si="9"/>
        <v>0</v>
      </c>
      <c r="E163" s="235">
        <f>E142+E114+E101</f>
        <v>0</v>
      </c>
      <c r="F163" s="235">
        <f>F142+F114+F101</f>
        <v>0</v>
      </c>
      <c r="G163" s="235">
        <f>G142+G114+G101</f>
        <v>0</v>
      </c>
    </row>
    <row r="164" spans="1:7" ht="12.75">
      <c r="A164" s="109" t="s">
        <v>204</v>
      </c>
      <c r="B164" s="168" t="s">
        <v>461</v>
      </c>
      <c r="C164" s="109" t="s">
        <v>180</v>
      </c>
      <c r="D164" s="252">
        <f t="shared" si="9"/>
        <v>14.5</v>
      </c>
      <c r="E164" s="232">
        <f>E165</f>
        <v>14.5</v>
      </c>
      <c r="F164" s="228">
        <f>F165</f>
        <v>0.30000000000000004</v>
      </c>
      <c r="G164" s="228">
        <f>G165</f>
        <v>0</v>
      </c>
    </row>
    <row r="165" spans="1:7" ht="25.5">
      <c r="A165" s="224" t="s">
        <v>205</v>
      </c>
      <c r="B165" s="3" t="s">
        <v>340</v>
      </c>
      <c r="C165" s="226"/>
      <c r="D165" s="241">
        <f t="shared" si="9"/>
        <v>14.5</v>
      </c>
      <c r="E165" s="234">
        <f>E152+E137+E125+E116+E103</f>
        <v>14.5</v>
      </c>
      <c r="F165" s="235">
        <f>F152+F137+F125+F116+F103</f>
        <v>0.30000000000000004</v>
      </c>
      <c r="G165" s="235">
        <f>G152+G137+G125+G116+G103</f>
        <v>0</v>
      </c>
    </row>
    <row r="166" spans="1:7" ht="12.75">
      <c r="A166" s="109" t="s">
        <v>304</v>
      </c>
      <c r="B166" s="261" t="s">
        <v>75</v>
      </c>
      <c r="C166" s="225" t="s">
        <v>135</v>
      </c>
      <c r="D166" s="232">
        <f t="shared" si="9"/>
        <v>10.7</v>
      </c>
      <c r="E166" s="232">
        <f>E167</f>
        <v>10.7</v>
      </c>
      <c r="F166" s="228">
        <f>F167</f>
        <v>0</v>
      </c>
      <c r="G166" s="228">
        <f>G167</f>
        <v>0</v>
      </c>
    </row>
    <row r="167" spans="1:7" ht="12.75">
      <c r="A167" s="224" t="s">
        <v>305</v>
      </c>
      <c r="B167" s="233" t="s">
        <v>286</v>
      </c>
      <c r="C167" s="14"/>
      <c r="D167" s="241">
        <f>E167+G167</f>
        <v>10.7</v>
      </c>
      <c r="E167" s="234">
        <f>E105+E118+E127+E139+E154</f>
        <v>10.7</v>
      </c>
      <c r="F167" s="235">
        <f>F105+F118+F127+F139</f>
        <v>0</v>
      </c>
      <c r="G167" s="235">
        <f>G105+G118+G127+G139</f>
        <v>0</v>
      </c>
    </row>
    <row r="168" spans="1:7" ht="12.75">
      <c r="A168" s="226" t="s">
        <v>306</v>
      </c>
      <c r="B168" s="181" t="s">
        <v>149</v>
      </c>
      <c r="C168" s="109" t="s">
        <v>36</v>
      </c>
      <c r="D168" s="232">
        <f>D169</f>
        <v>2.2</v>
      </c>
      <c r="E168" s="232">
        <f>E169</f>
        <v>0.9</v>
      </c>
      <c r="F168" s="228">
        <f>F169</f>
        <v>0</v>
      </c>
      <c r="G168" s="228">
        <f>G169</f>
        <v>1.3</v>
      </c>
    </row>
    <row r="169" spans="1:7" ht="12.75">
      <c r="A169" s="222" t="s">
        <v>307</v>
      </c>
      <c r="B169" s="233" t="s">
        <v>286</v>
      </c>
      <c r="C169" s="5"/>
      <c r="D169" s="234">
        <f>E169+G169</f>
        <v>2.2</v>
      </c>
      <c r="E169" s="292">
        <f>E129</f>
        <v>0.9</v>
      </c>
      <c r="F169" s="262">
        <f>F129</f>
        <v>0</v>
      </c>
      <c r="G169" s="262">
        <f>G129</f>
        <v>1.3</v>
      </c>
    </row>
    <row r="170" spans="1:7" ht="12.75">
      <c r="A170" s="226" t="s">
        <v>63</v>
      </c>
      <c r="B170" s="305" t="s">
        <v>110</v>
      </c>
      <c r="C170" s="1"/>
      <c r="D170" s="263">
        <f>D171+D175</f>
        <v>264.276</v>
      </c>
      <c r="E170" s="263">
        <f>E171+E175</f>
        <v>264.276</v>
      </c>
      <c r="F170" s="264">
        <f>F171+F175</f>
        <v>179.5</v>
      </c>
      <c r="G170" s="264">
        <f>G171+G175</f>
        <v>0</v>
      </c>
    </row>
    <row r="171" spans="1:7" ht="25.5">
      <c r="A171" s="265" t="s">
        <v>64</v>
      </c>
      <c r="B171" s="266" t="s">
        <v>103</v>
      </c>
      <c r="C171" s="267" t="s">
        <v>136</v>
      </c>
      <c r="D171" s="232">
        <f>D172+D173+D174</f>
        <v>264.276</v>
      </c>
      <c r="E171" s="232">
        <f>E172+E173+E174</f>
        <v>264.276</v>
      </c>
      <c r="F171" s="228">
        <f>F172+F173+F174</f>
        <v>179.5</v>
      </c>
      <c r="G171" s="228">
        <f>G172+G173+G174</f>
        <v>0</v>
      </c>
    </row>
    <row r="172" spans="1:7" ht="12.75">
      <c r="A172" s="268" t="s">
        <v>127</v>
      </c>
      <c r="B172" s="233" t="s">
        <v>286</v>
      </c>
      <c r="C172" s="269"/>
      <c r="D172" s="250">
        <f>E172+G172</f>
        <v>156</v>
      </c>
      <c r="E172" s="235">
        <v>156</v>
      </c>
      <c r="F172" s="235">
        <v>100.4</v>
      </c>
      <c r="G172" s="235"/>
    </row>
    <row r="173" spans="1:7" ht="12.75">
      <c r="A173" s="268" t="s">
        <v>455</v>
      </c>
      <c r="B173" s="233" t="s">
        <v>366</v>
      </c>
      <c r="C173" s="269"/>
      <c r="D173" s="241">
        <f>E173+G173</f>
        <v>2.376</v>
      </c>
      <c r="E173" s="234">
        <v>2.376</v>
      </c>
      <c r="F173" s="235"/>
      <c r="G173" s="235"/>
    </row>
    <row r="174" spans="1:7" ht="25.5">
      <c r="A174" s="268" t="s">
        <v>454</v>
      </c>
      <c r="B174" s="240" t="s">
        <v>340</v>
      </c>
      <c r="C174" s="270"/>
      <c r="D174" s="250">
        <f>E174+G174</f>
        <v>105.9</v>
      </c>
      <c r="E174" s="235">
        <v>105.9</v>
      </c>
      <c r="F174" s="235">
        <v>79.1</v>
      </c>
      <c r="G174" s="235"/>
    </row>
    <row r="175" spans="1:7" ht="12.75">
      <c r="A175" s="11" t="s">
        <v>456</v>
      </c>
      <c r="B175" s="168" t="s">
        <v>461</v>
      </c>
      <c r="C175" s="109" t="s">
        <v>180</v>
      </c>
      <c r="D175" s="253">
        <f>E175+G175</f>
        <v>0</v>
      </c>
      <c r="E175" s="228">
        <f>E176</f>
        <v>0</v>
      </c>
      <c r="F175" s="228">
        <f>F176</f>
        <v>0</v>
      </c>
      <c r="G175" s="228">
        <f>G176</f>
        <v>0</v>
      </c>
    </row>
    <row r="176" spans="1:7" ht="25.5">
      <c r="A176" s="12" t="s">
        <v>457</v>
      </c>
      <c r="B176" s="3" t="s">
        <v>340</v>
      </c>
      <c r="C176" s="109"/>
      <c r="D176" s="250">
        <f>E176+G176</f>
        <v>0</v>
      </c>
      <c r="E176" s="235"/>
      <c r="F176" s="235"/>
      <c r="G176" s="235"/>
    </row>
    <row r="177" spans="1:7" ht="12.75">
      <c r="A177" s="11" t="s">
        <v>65</v>
      </c>
      <c r="B177" s="293" t="s">
        <v>285</v>
      </c>
      <c r="C177" s="13"/>
      <c r="D177" s="20">
        <f aca="true" t="shared" si="10" ref="D177:G178">D178</f>
        <v>287.8</v>
      </c>
      <c r="E177" s="20">
        <f t="shared" si="10"/>
        <v>17.6</v>
      </c>
      <c r="F177" s="20">
        <f t="shared" si="10"/>
        <v>0</v>
      </c>
      <c r="G177" s="20">
        <f t="shared" si="10"/>
        <v>270.2</v>
      </c>
    </row>
    <row r="178" spans="1:7" ht="12.75">
      <c r="A178" s="11" t="s">
        <v>66</v>
      </c>
      <c r="B178" s="181" t="s">
        <v>149</v>
      </c>
      <c r="C178" s="267" t="s">
        <v>36</v>
      </c>
      <c r="D178" s="20">
        <f t="shared" si="10"/>
        <v>287.8</v>
      </c>
      <c r="E178" s="20">
        <f t="shared" si="10"/>
        <v>17.6</v>
      </c>
      <c r="F178" s="20">
        <f t="shared" si="10"/>
        <v>0</v>
      </c>
      <c r="G178" s="20">
        <f t="shared" si="10"/>
        <v>270.2</v>
      </c>
    </row>
    <row r="179" spans="1:7" ht="12.75">
      <c r="A179" s="11" t="s">
        <v>128</v>
      </c>
      <c r="B179" s="233" t="s">
        <v>286</v>
      </c>
      <c r="C179" s="271"/>
      <c r="D179" s="21">
        <f>E179+G179</f>
        <v>287.8</v>
      </c>
      <c r="E179" s="9">
        <v>17.6</v>
      </c>
      <c r="F179" s="8"/>
      <c r="G179" s="8">
        <v>270.2</v>
      </c>
    </row>
    <row r="180" spans="1:7" ht="12.75">
      <c r="A180" s="11" t="s">
        <v>67</v>
      </c>
      <c r="B180" s="312" t="s">
        <v>294</v>
      </c>
      <c r="C180" s="267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81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3" t="s">
        <v>286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305" t="s">
        <v>400</v>
      </c>
      <c r="C183" s="272"/>
      <c r="D183" s="98">
        <f t="shared" si="12"/>
        <v>103.9</v>
      </c>
      <c r="E183" s="273">
        <f>E184</f>
        <v>103.9</v>
      </c>
      <c r="F183" s="273">
        <f>F184</f>
        <v>70.8</v>
      </c>
      <c r="G183" s="273">
        <f>G184</f>
        <v>0</v>
      </c>
    </row>
    <row r="184" spans="1:7" ht="27" customHeight="1">
      <c r="A184" s="11" t="s">
        <v>209</v>
      </c>
      <c r="B184" s="177" t="s">
        <v>105</v>
      </c>
      <c r="C184" s="500" t="s">
        <v>138</v>
      </c>
      <c r="D184" s="100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458</v>
      </c>
      <c r="B185" s="274" t="s">
        <v>340</v>
      </c>
      <c r="C185" s="501"/>
      <c r="D185" s="100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459</v>
      </c>
      <c r="B186" s="173" t="s">
        <v>286</v>
      </c>
      <c r="C186" s="502"/>
      <c r="D186" s="100">
        <f t="shared" si="12"/>
        <v>0</v>
      </c>
      <c r="E186" s="8"/>
      <c r="F186" s="8"/>
      <c r="G186" s="160"/>
    </row>
    <row r="187" spans="1:7" ht="33" customHeight="1" thickBot="1">
      <c r="A187" s="109" t="s">
        <v>308</v>
      </c>
      <c r="B187" s="184" t="s">
        <v>210</v>
      </c>
      <c r="C187" s="185"/>
      <c r="D187" s="186">
        <f t="shared" si="12"/>
        <v>10456.844</v>
      </c>
      <c r="E187" s="186">
        <f>E188+E193+E197+E201+E203+E206+E210+E212+E214+E216</f>
        <v>6957.735999999999</v>
      </c>
      <c r="F187" s="186">
        <f>F188+F193+F197+F201+F203+F206+F210+F212+F214+F216</f>
        <v>3523.0492900000004</v>
      </c>
      <c r="G187" s="186">
        <f>G188+G193+G197+G201+G203+G206+G210+G212+G214+G216</f>
        <v>3499.108</v>
      </c>
    </row>
    <row r="188" spans="1:7" ht="12.75">
      <c r="A188" s="109" t="s">
        <v>295</v>
      </c>
      <c r="B188" s="181" t="s">
        <v>102</v>
      </c>
      <c r="C188" s="109" t="s">
        <v>134</v>
      </c>
      <c r="D188" s="275">
        <f>D189+D190+D191+D192</f>
        <v>3806.128</v>
      </c>
      <c r="E188" s="275">
        <f>E189+E190+E191+E192</f>
        <v>3727.518</v>
      </c>
      <c r="F188" s="276">
        <f>F189+F190+F191+F192</f>
        <v>2398.1079999999997</v>
      </c>
      <c r="G188" s="276">
        <f>G189+G190+G191+G192</f>
        <v>78.60999999999999</v>
      </c>
    </row>
    <row r="189" spans="1:7" ht="12.75">
      <c r="A189" s="224" t="s">
        <v>296</v>
      </c>
      <c r="B189" s="172" t="s">
        <v>286</v>
      </c>
      <c r="C189" s="224"/>
      <c r="D189" s="234">
        <f>D15+D50+D56+D76+D87+D91+D157+D81+D182</f>
        <v>2039.758</v>
      </c>
      <c r="E189" s="234">
        <f>E15+E50+E56+E76+E87+E91+E157+E81+E182</f>
        <v>1966.1480000000001</v>
      </c>
      <c r="F189" s="235">
        <f>F15+F50+F56+F76+F87+F91+F157+F81+F182</f>
        <v>1177.108</v>
      </c>
      <c r="G189" s="235">
        <f>G15+G50+G56+G76+G87+G91+G157+G81+G182</f>
        <v>73.60999999999999</v>
      </c>
    </row>
    <row r="190" spans="1:7" ht="25.5">
      <c r="A190" s="224" t="s">
        <v>309</v>
      </c>
      <c r="B190" s="3" t="s">
        <v>340</v>
      </c>
      <c r="C190" s="224"/>
      <c r="D190" s="250">
        <f>E190+G190</f>
        <v>12.2</v>
      </c>
      <c r="E190" s="235">
        <f>E16</f>
        <v>12.2</v>
      </c>
      <c r="F190" s="235">
        <f>F16</f>
        <v>8.1</v>
      </c>
      <c r="G190" s="235">
        <f>G16</f>
        <v>0</v>
      </c>
    </row>
    <row r="191" spans="1:7" ht="12.75">
      <c r="A191" s="224" t="s">
        <v>310</v>
      </c>
      <c r="B191" s="236" t="s">
        <v>646</v>
      </c>
      <c r="C191" s="224"/>
      <c r="D191" s="250">
        <f>E191+G191</f>
        <v>1632.5</v>
      </c>
      <c r="E191" s="235">
        <f>E77+E57+E51+E17</f>
        <v>1632.5</v>
      </c>
      <c r="F191" s="235">
        <f>F77+F57+F51+F17</f>
        <v>1212.2</v>
      </c>
      <c r="G191" s="235">
        <f>G77+G57+G51+G17</f>
        <v>0</v>
      </c>
    </row>
    <row r="192" spans="1:7" ht="12.75">
      <c r="A192" s="224" t="s">
        <v>311</v>
      </c>
      <c r="B192" s="277" t="s">
        <v>291</v>
      </c>
      <c r="C192" s="224"/>
      <c r="D192" s="241">
        <f>E192+G192</f>
        <v>121.67</v>
      </c>
      <c r="E192" s="234">
        <f>E92+E88+E82+E78+E58+E52</f>
        <v>116.67</v>
      </c>
      <c r="F192" s="235">
        <f>F92+F88+F82+F78+F58+F52</f>
        <v>0.7</v>
      </c>
      <c r="G192" s="235">
        <f>G92+G88+G82+G78+G58+G52</f>
        <v>5</v>
      </c>
    </row>
    <row r="193" spans="1:7" ht="25.5">
      <c r="A193" s="109" t="s">
        <v>312</v>
      </c>
      <c r="B193" s="168" t="s">
        <v>103</v>
      </c>
      <c r="C193" s="226" t="s">
        <v>136</v>
      </c>
      <c r="D193" s="232">
        <f>D194+D195+D196</f>
        <v>974.2759999999998</v>
      </c>
      <c r="E193" s="232">
        <f>E194+E195+E196</f>
        <v>974.2759999999998</v>
      </c>
      <c r="F193" s="228">
        <f>F194+F195+F196</f>
        <v>214.29999999999998</v>
      </c>
      <c r="G193" s="228">
        <f>G194+G195+G196</f>
        <v>0</v>
      </c>
    </row>
    <row r="194" spans="1:7" ht="12.75">
      <c r="A194" s="224" t="s">
        <v>313</v>
      </c>
      <c r="B194" s="172" t="s">
        <v>286</v>
      </c>
      <c r="C194" s="224"/>
      <c r="D194" s="241">
        <f>E194+G194</f>
        <v>605.252</v>
      </c>
      <c r="E194" s="234">
        <f>E172+E42</f>
        <v>605.252</v>
      </c>
      <c r="F194" s="235">
        <f>F172+F42</f>
        <v>130.1</v>
      </c>
      <c r="G194" s="235">
        <f>G172+G42</f>
        <v>0</v>
      </c>
    </row>
    <row r="195" spans="1:7" ht="25.5">
      <c r="A195" s="224" t="s">
        <v>314</v>
      </c>
      <c r="B195" s="3" t="s">
        <v>340</v>
      </c>
      <c r="C195" s="224"/>
      <c r="D195" s="241">
        <f>E195+G195</f>
        <v>366.64799999999997</v>
      </c>
      <c r="E195" s="234">
        <f>E43+E174+E53+E19</f>
        <v>366.64799999999997</v>
      </c>
      <c r="F195" s="235">
        <f>F43+F174+F53+F19</f>
        <v>84.19999999999999</v>
      </c>
      <c r="G195" s="235">
        <f>G43+G174+G53+G19</f>
        <v>0</v>
      </c>
    </row>
    <row r="196" spans="1:7" ht="12.75">
      <c r="A196" s="278" t="s">
        <v>315</v>
      </c>
      <c r="B196" s="243" t="s">
        <v>291</v>
      </c>
      <c r="C196" s="224"/>
      <c r="D196" s="241">
        <f>E196+G196</f>
        <v>2.376</v>
      </c>
      <c r="E196" s="234">
        <f>E173</f>
        <v>2.376</v>
      </c>
      <c r="F196" s="235">
        <f>F173</f>
        <v>0</v>
      </c>
      <c r="G196" s="235">
        <f>G173</f>
        <v>0</v>
      </c>
    </row>
    <row r="197" spans="1:7" ht="25.5">
      <c r="A197" s="109" t="s">
        <v>316</v>
      </c>
      <c r="B197" s="168" t="s">
        <v>105</v>
      </c>
      <c r="C197" s="109" t="s">
        <v>138</v>
      </c>
      <c r="D197" s="232">
        <f>D198+D200+D199</f>
        <v>1577.7830000000001</v>
      </c>
      <c r="E197" s="232">
        <f>E198+E200+E199</f>
        <v>1518.883</v>
      </c>
      <c r="F197" s="232">
        <f>F198+F200+F199</f>
        <v>836.279</v>
      </c>
      <c r="G197" s="228">
        <f>G198+G200+G199</f>
        <v>58.900000000000006</v>
      </c>
    </row>
    <row r="198" spans="1:7" ht="12.75">
      <c r="A198" s="227" t="s">
        <v>317</v>
      </c>
      <c r="B198" s="233" t="s">
        <v>286</v>
      </c>
      <c r="C198" s="221"/>
      <c r="D198" s="241">
        <f>E198+G198</f>
        <v>1368.361</v>
      </c>
      <c r="E198" s="241">
        <f>E21+E159+E39+E186</f>
        <v>1309.461</v>
      </c>
      <c r="F198" s="241">
        <f>F21+F159+F39+F186</f>
        <v>706.1999999999999</v>
      </c>
      <c r="G198" s="250">
        <f>G21+G159+G39</f>
        <v>58.900000000000006</v>
      </c>
    </row>
    <row r="199" spans="1:7" ht="25.5">
      <c r="A199" s="224" t="s">
        <v>318</v>
      </c>
      <c r="B199" s="179" t="s">
        <v>340</v>
      </c>
      <c r="C199" s="224"/>
      <c r="D199" s="241">
        <f>D22+D185</f>
        <v>190.164</v>
      </c>
      <c r="E199" s="241">
        <f>E22+E185</f>
        <v>190.164</v>
      </c>
      <c r="F199" s="241">
        <f>F22+F185</f>
        <v>130.079</v>
      </c>
      <c r="G199" s="250">
        <f>G22+G185</f>
        <v>0</v>
      </c>
    </row>
    <row r="200" spans="1:7" ht="12.75">
      <c r="A200" s="224" t="s">
        <v>319</v>
      </c>
      <c r="B200" s="173" t="s">
        <v>291</v>
      </c>
      <c r="C200" s="5"/>
      <c r="D200" s="241">
        <f aca="true" t="shared" si="13" ref="D200:D213">E200+G200</f>
        <v>19.258000000000003</v>
      </c>
      <c r="E200" s="241">
        <f>E23+E160</f>
        <v>19.258000000000003</v>
      </c>
      <c r="F200" s="250">
        <f>F23+F160</f>
        <v>0</v>
      </c>
      <c r="G200" s="250">
        <f>G23+G160</f>
        <v>0</v>
      </c>
    </row>
    <row r="201" spans="1:7" ht="17.25" customHeight="1">
      <c r="A201" s="109" t="s">
        <v>320</v>
      </c>
      <c r="B201" s="279" t="s">
        <v>211</v>
      </c>
      <c r="C201" s="109" t="s">
        <v>137</v>
      </c>
      <c r="D201" s="252">
        <f t="shared" si="13"/>
        <v>211.74699999999999</v>
      </c>
      <c r="E201" s="232">
        <f>E202</f>
        <v>24.047</v>
      </c>
      <c r="F201" s="228">
        <f>F202</f>
        <v>6</v>
      </c>
      <c r="G201" s="232">
        <f>G202</f>
        <v>187.7</v>
      </c>
    </row>
    <row r="202" spans="1:7" ht="12.75">
      <c r="A202" s="224" t="s">
        <v>321</v>
      </c>
      <c r="B202" s="233" t="s">
        <v>286</v>
      </c>
      <c r="C202" s="1"/>
      <c r="D202" s="241">
        <f t="shared" si="13"/>
        <v>211.74699999999999</v>
      </c>
      <c r="E202" s="250">
        <f>E25</f>
        <v>24.047</v>
      </c>
      <c r="F202" s="250">
        <f>F25</f>
        <v>6</v>
      </c>
      <c r="G202" s="241">
        <f>G25</f>
        <v>187.7</v>
      </c>
    </row>
    <row r="203" spans="1:7" ht="12.75">
      <c r="A203" s="109" t="s">
        <v>322</v>
      </c>
      <c r="B203" s="174" t="s">
        <v>109</v>
      </c>
      <c r="C203" s="225" t="s">
        <v>139</v>
      </c>
      <c r="D203" s="252">
        <f>E203+G203</f>
        <v>3142.898</v>
      </c>
      <c r="E203" s="232">
        <f>E204+E205</f>
        <v>256.4</v>
      </c>
      <c r="F203" s="228">
        <f>F204+F205</f>
        <v>0.8</v>
      </c>
      <c r="G203" s="232">
        <f>G204+G205</f>
        <v>2886.498</v>
      </c>
    </row>
    <row r="204" spans="1:7" ht="12.75">
      <c r="A204" s="109" t="s">
        <v>323</v>
      </c>
      <c r="B204" s="176" t="s">
        <v>286</v>
      </c>
      <c r="C204" s="5"/>
      <c r="D204" s="241">
        <f t="shared" si="13"/>
        <v>3142.898</v>
      </c>
      <c r="E204" s="241">
        <f aca="true" t="shared" si="14" ref="E204:G205">E27</f>
        <v>256.4</v>
      </c>
      <c r="F204" s="250">
        <f t="shared" si="14"/>
        <v>0.8</v>
      </c>
      <c r="G204" s="241">
        <f t="shared" si="14"/>
        <v>2886.498</v>
      </c>
    </row>
    <row r="205" spans="1:7" ht="25.5">
      <c r="A205" s="109" t="s">
        <v>360</v>
      </c>
      <c r="B205" s="179" t="s">
        <v>357</v>
      </c>
      <c r="C205" s="5"/>
      <c r="D205" s="241">
        <f t="shared" si="13"/>
        <v>0</v>
      </c>
      <c r="E205" s="241">
        <f t="shared" si="14"/>
        <v>0</v>
      </c>
      <c r="F205" s="241">
        <f t="shared" si="14"/>
        <v>0</v>
      </c>
      <c r="G205" s="241">
        <f>G28</f>
        <v>0</v>
      </c>
    </row>
    <row r="206" spans="1:7" ht="25.5">
      <c r="A206" s="109" t="s">
        <v>324</v>
      </c>
      <c r="B206" s="168" t="s">
        <v>184</v>
      </c>
      <c r="C206" s="244" t="s">
        <v>140</v>
      </c>
      <c r="D206" s="253">
        <f>E206+G206</f>
        <v>169.587</v>
      </c>
      <c r="E206" s="228">
        <f>E207+E208+E209</f>
        <v>169.587</v>
      </c>
      <c r="F206" s="228">
        <f>F207+F208+F209</f>
        <v>58.11229</v>
      </c>
      <c r="G206" s="228">
        <f>G207+G208+G209</f>
        <v>0</v>
      </c>
    </row>
    <row r="207" spans="1:7" ht="16.5" customHeight="1">
      <c r="A207" s="224" t="s">
        <v>325</v>
      </c>
      <c r="B207" s="173" t="s">
        <v>286</v>
      </c>
      <c r="C207" s="109"/>
      <c r="D207" s="250">
        <f t="shared" si="13"/>
        <v>3</v>
      </c>
      <c r="E207" s="250">
        <f>E30+E163</f>
        <v>3</v>
      </c>
      <c r="F207" s="241">
        <f>F30+F163</f>
        <v>0</v>
      </c>
      <c r="G207" s="250">
        <f>G30+G163</f>
        <v>0</v>
      </c>
    </row>
    <row r="208" spans="1:7" ht="25.5">
      <c r="A208" s="224" t="s">
        <v>326</v>
      </c>
      <c r="B208" s="179" t="s">
        <v>340</v>
      </c>
      <c r="C208" s="109"/>
      <c r="D208" s="250">
        <f t="shared" si="13"/>
        <v>166.587</v>
      </c>
      <c r="E208" s="250">
        <f>E46+E162</f>
        <v>166.587</v>
      </c>
      <c r="F208" s="250">
        <f>F46+F162</f>
        <v>58.11229</v>
      </c>
      <c r="G208" s="250">
        <f>G46+G162</f>
        <v>0</v>
      </c>
    </row>
    <row r="209" spans="1:7" ht="25.5">
      <c r="A209" s="224" t="s">
        <v>361</v>
      </c>
      <c r="B209" s="3" t="s">
        <v>357</v>
      </c>
      <c r="C209" s="109"/>
      <c r="D209" s="250">
        <f t="shared" si="13"/>
        <v>0</v>
      </c>
      <c r="E209" s="250">
        <f>E47</f>
        <v>0</v>
      </c>
      <c r="F209" s="250">
        <f>F47</f>
        <v>0</v>
      </c>
      <c r="G209" s="250">
        <f>G47</f>
        <v>0</v>
      </c>
    </row>
    <row r="210" spans="1:7" ht="12.75">
      <c r="A210" s="109" t="s">
        <v>327</v>
      </c>
      <c r="B210" s="168" t="s">
        <v>460</v>
      </c>
      <c r="C210" s="109" t="s">
        <v>180</v>
      </c>
      <c r="D210" s="253">
        <f t="shared" si="13"/>
        <v>14.5</v>
      </c>
      <c r="E210" s="228">
        <f>E211</f>
        <v>14.5</v>
      </c>
      <c r="F210" s="228">
        <f>F211</f>
        <v>0.30000000000000004</v>
      </c>
      <c r="G210" s="228">
        <f>G211</f>
        <v>0</v>
      </c>
    </row>
    <row r="211" spans="1:7" ht="25.5">
      <c r="A211" s="224" t="s">
        <v>328</v>
      </c>
      <c r="B211" s="3" t="s">
        <v>340</v>
      </c>
      <c r="C211" s="226"/>
      <c r="D211" s="250">
        <f t="shared" si="13"/>
        <v>14.5</v>
      </c>
      <c r="E211" s="250">
        <f>E165+E84+E176</f>
        <v>14.5</v>
      </c>
      <c r="F211" s="250">
        <f>F165+F84+F176</f>
        <v>0.30000000000000004</v>
      </c>
      <c r="G211" s="250">
        <f>G165+G84+G176</f>
        <v>0</v>
      </c>
    </row>
    <row r="212" spans="1:7" ht="12.75">
      <c r="A212" s="109" t="s">
        <v>329</v>
      </c>
      <c r="B212" s="261" t="s">
        <v>75</v>
      </c>
      <c r="C212" s="109" t="s">
        <v>135</v>
      </c>
      <c r="D212" s="232">
        <f t="shared" si="13"/>
        <v>76.275</v>
      </c>
      <c r="E212" s="232">
        <f>E213</f>
        <v>61.275000000000006</v>
      </c>
      <c r="F212" s="228">
        <f>F213</f>
        <v>9.15</v>
      </c>
      <c r="G212" s="228">
        <f>G213</f>
        <v>15</v>
      </c>
    </row>
    <row r="213" spans="1:7" ht="12.75">
      <c r="A213" s="224" t="s">
        <v>330</v>
      </c>
      <c r="B213" s="233" t="s">
        <v>286</v>
      </c>
      <c r="C213" s="6"/>
      <c r="D213" s="234">
        <f t="shared" si="13"/>
        <v>76.275</v>
      </c>
      <c r="E213" s="234">
        <f>E32+E167</f>
        <v>61.275000000000006</v>
      </c>
      <c r="F213" s="235">
        <f>F32+F167</f>
        <v>9.15</v>
      </c>
      <c r="G213" s="235">
        <f>G32+G167</f>
        <v>15</v>
      </c>
    </row>
    <row r="214" spans="1:7" ht="25.5" customHeight="1">
      <c r="A214" s="109" t="s">
        <v>331</v>
      </c>
      <c r="B214" s="168" t="s">
        <v>148</v>
      </c>
      <c r="C214" s="109" t="s">
        <v>34</v>
      </c>
      <c r="D214" s="280">
        <f>E214+G214</f>
        <v>192.15</v>
      </c>
      <c r="E214" s="246">
        <f>E215</f>
        <v>192.15</v>
      </c>
      <c r="F214" s="228">
        <f>F215</f>
        <v>0</v>
      </c>
      <c r="G214" s="228">
        <f>G215</f>
        <v>0</v>
      </c>
    </row>
    <row r="215" spans="1:7" ht="12.75">
      <c r="A215" s="224" t="s">
        <v>332</v>
      </c>
      <c r="B215" s="233" t="s">
        <v>286</v>
      </c>
      <c r="C215" s="6"/>
      <c r="D215" s="251">
        <f>E215+G215</f>
        <v>192.15</v>
      </c>
      <c r="E215" s="251">
        <f>E34</f>
        <v>192.15</v>
      </c>
      <c r="F215" s="250">
        <f>F34</f>
        <v>0</v>
      </c>
      <c r="G215" s="250">
        <f>G34</f>
        <v>0</v>
      </c>
    </row>
    <row r="216" spans="1:7" ht="12.75">
      <c r="A216" s="109" t="s">
        <v>333</v>
      </c>
      <c r="B216" s="181" t="s">
        <v>149</v>
      </c>
      <c r="C216" s="109" t="s">
        <v>36</v>
      </c>
      <c r="D216" s="253">
        <f>E216+G216</f>
        <v>291.5</v>
      </c>
      <c r="E216" s="228">
        <f>E217</f>
        <v>19.1</v>
      </c>
      <c r="F216" s="228">
        <f>F217</f>
        <v>0</v>
      </c>
      <c r="G216" s="228">
        <f>G217</f>
        <v>272.4</v>
      </c>
    </row>
    <row r="217" spans="1:7" ht="12.75">
      <c r="A217" s="224" t="s">
        <v>334</v>
      </c>
      <c r="B217" s="233" t="s">
        <v>286</v>
      </c>
      <c r="C217" s="6"/>
      <c r="D217" s="250">
        <f>E217+G217</f>
        <v>291.5</v>
      </c>
      <c r="E217" s="250">
        <f>E36+E178+E168</f>
        <v>19.1</v>
      </c>
      <c r="F217" s="250">
        <f>F36+F178+F168</f>
        <v>0</v>
      </c>
      <c r="G217" s="250">
        <f>G36+G178+G168</f>
        <v>272.4</v>
      </c>
    </row>
    <row r="218" spans="1:7" ht="12.75">
      <c r="A218" s="224"/>
      <c r="B218" s="173" t="s">
        <v>212</v>
      </c>
      <c r="C218" s="6"/>
      <c r="D218" s="235"/>
      <c r="E218" s="235"/>
      <c r="F218" s="235"/>
      <c r="G218" s="235"/>
    </row>
    <row r="219" spans="1:8" ht="12.75">
      <c r="A219" s="224"/>
      <c r="B219" s="281" t="s">
        <v>287</v>
      </c>
      <c r="C219" s="5"/>
      <c r="D219" s="159">
        <f>D189+D194+D198+D202+D204+D207+D213+D215+D217</f>
        <v>7930.941</v>
      </c>
      <c r="E219" s="159">
        <f>E189+E194+E198+E202+E204+E207+E213+E215+E217</f>
        <v>4436.833</v>
      </c>
      <c r="F219" s="159">
        <f>F189+F194+F198+F202+F204+F207+F213+F215+F217</f>
        <v>2029.358</v>
      </c>
      <c r="G219" s="159">
        <f>G189+G194+G198+G202+G204+G207+G213+G215+G217</f>
        <v>3494.108</v>
      </c>
      <c r="H219" s="282"/>
    </row>
    <row r="220" spans="1:7" ht="13.5" customHeight="1">
      <c r="A220" s="224"/>
      <c r="B220" s="281" t="s">
        <v>213</v>
      </c>
      <c r="C220" s="5"/>
      <c r="D220" s="159">
        <f>D208+D199+D195+D190+D211</f>
        <v>750.0989999999999</v>
      </c>
      <c r="E220" s="159">
        <f>E208+E199+E195+E190+E211</f>
        <v>750.0989999999999</v>
      </c>
      <c r="F220" s="159">
        <f>F208+F199+F195+F190+F211</f>
        <v>280.79129000000006</v>
      </c>
      <c r="G220" s="159">
        <f>G208+G199+G195+G190+G211</f>
        <v>0</v>
      </c>
    </row>
    <row r="221" spans="1:7" ht="12.75" customHeight="1">
      <c r="A221" s="224"/>
      <c r="B221" s="281" t="s">
        <v>146</v>
      </c>
      <c r="C221" s="5"/>
      <c r="D221" s="9">
        <f>D191</f>
        <v>1632.5</v>
      </c>
      <c r="E221" s="9">
        <f>E191</f>
        <v>1632.5</v>
      </c>
      <c r="F221" s="188">
        <f>F191</f>
        <v>1212.2</v>
      </c>
      <c r="G221" s="9">
        <f>G191</f>
        <v>0</v>
      </c>
    </row>
    <row r="222" spans="1:7" ht="14.25" customHeight="1">
      <c r="A222" s="224"/>
      <c r="B222" s="281" t="s">
        <v>359</v>
      </c>
      <c r="C222" s="5"/>
      <c r="D222" s="159">
        <f>E222+G222</f>
        <v>0</v>
      </c>
      <c r="E222" s="159">
        <f>E205+E209</f>
        <v>0</v>
      </c>
      <c r="F222" s="159">
        <f>F205+F209</f>
        <v>0</v>
      </c>
      <c r="G222" s="159">
        <f>G205+G209</f>
        <v>0</v>
      </c>
    </row>
    <row r="223" spans="1:7" ht="12.75" customHeight="1">
      <c r="A223" s="224"/>
      <c r="B223" s="281" t="s">
        <v>298</v>
      </c>
      <c r="C223" s="5"/>
      <c r="D223" s="159">
        <f>D200+D196+D192</f>
        <v>143.304</v>
      </c>
      <c r="E223" s="159">
        <f>E200+E196+E192</f>
        <v>138.304</v>
      </c>
      <c r="F223" s="9">
        <f>F200+F196+F192</f>
        <v>0.7</v>
      </c>
      <c r="G223" s="9">
        <f>G200+G196+G192</f>
        <v>5</v>
      </c>
    </row>
    <row r="224" spans="1:7" ht="12.75">
      <c r="A224" s="224"/>
      <c r="B224" s="181" t="s">
        <v>214</v>
      </c>
      <c r="C224" s="7"/>
      <c r="D224" s="162">
        <f>SUM(D219:D223)</f>
        <v>10456.844</v>
      </c>
      <c r="E224" s="162">
        <f>SUM(E219:E223)</f>
        <v>6957.736</v>
      </c>
      <c r="F224" s="162">
        <f>SUM(F219:F223)</f>
        <v>3523.04929</v>
      </c>
      <c r="G224" s="162">
        <f>SUM(G219:G223)</f>
        <v>3499.108</v>
      </c>
    </row>
    <row r="225" spans="1:7" ht="15.75" customHeight="1">
      <c r="A225" s="224"/>
      <c r="B225" s="20" t="s">
        <v>394</v>
      </c>
      <c r="C225" s="20"/>
      <c r="D225" s="162">
        <f>E225+G225</f>
        <v>10184.444</v>
      </c>
      <c r="E225" s="162">
        <f>E187</f>
        <v>6957.735999999999</v>
      </c>
      <c r="F225" s="162">
        <f>F187-F216</f>
        <v>3523.0492900000004</v>
      </c>
      <c r="G225" s="162">
        <f>G187-G216</f>
        <v>3226.708</v>
      </c>
    </row>
    <row r="228" ht="12.75">
      <c r="D228" s="282"/>
    </row>
    <row r="230" ht="12.75">
      <c r="D230" s="282"/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2">
      <selection activeCell="AC32" sqref="AC32"/>
    </sheetView>
  </sheetViews>
  <sheetFormatPr defaultColWidth="7.00390625" defaultRowHeight="12.75"/>
  <cols>
    <col min="1" max="1" width="14.8515625" style="378" customWidth="1"/>
    <col min="2" max="2" width="8.00390625" style="378" customWidth="1"/>
    <col min="3" max="3" width="7.00390625" style="379" customWidth="1"/>
    <col min="4" max="12" width="7.00390625" style="378" customWidth="1"/>
    <col min="13" max="13" width="8.00390625" style="378" customWidth="1"/>
    <col min="14" max="14" width="7.8515625" style="378" customWidth="1"/>
    <col min="15" max="15" width="7.00390625" style="378" customWidth="1"/>
    <col min="16" max="16" width="7.421875" style="378" customWidth="1"/>
    <col min="17" max="17" width="6.421875" style="378" customWidth="1"/>
    <col min="18" max="18" width="7.00390625" style="378" customWidth="1"/>
    <col min="19" max="19" width="6.28125" style="378" customWidth="1"/>
    <col min="20" max="20" width="7.7109375" style="378" customWidth="1"/>
    <col min="21" max="22" width="7.00390625" style="378" customWidth="1"/>
    <col min="23" max="23" width="5.421875" style="378" customWidth="1"/>
    <col min="24" max="24" width="7.7109375" style="378" customWidth="1"/>
    <col min="25" max="25" width="7.00390625" style="378" customWidth="1"/>
    <col min="26" max="26" width="8.28125" style="378" bestFit="1" customWidth="1"/>
    <col min="27" max="16384" width="7.00390625" style="378" customWidth="1"/>
  </cols>
  <sheetData>
    <row r="1" spans="22:25" ht="14.25" customHeight="1">
      <c r="V1" s="380" t="s">
        <v>228</v>
      </c>
      <c r="W1" s="381"/>
      <c r="X1" s="381"/>
      <c r="Y1" s="381"/>
    </row>
    <row r="2" spans="17:25" ht="12.75" customHeight="1">
      <c r="Q2" s="380"/>
      <c r="R2" s="380"/>
      <c r="V2" s="487" t="s">
        <v>701</v>
      </c>
      <c r="W2" s="487"/>
      <c r="X2" s="487"/>
      <c r="Y2" s="382"/>
    </row>
    <row r="3" spans="10:25" ht="13.5" customHeight="1">
      <c r="J3" s="379"/>
      <c r="K3" s="379"/>
      <c r="L3" s="379"/>
      <c r="M3" s="379"/>
      <c r="N3" s="379"/>
      <c r="O3" s="379"/>
      <c r="P3" s="379"/>
      <c r="Q3" s="380"/>
      <c r="R3" s="380"/>
      <c r="V3" s="383" t="s">
        <v>377</v>
      </c>
      <c r="W3" s="381"/>
      <c r="X3" s="381"/>
      <c r="Y3" s="381"/>
    </row>
    <row r="4" spans="10:25" ht="11.25" customHeight="1">
      <c r="J4" s="379"/>
      <c r="K4" s="379"/>
      <c r="L4" s="379"/>
      <c r="M4" s="379"/>
      <c r="N4" s="379"/>
      <c r="O4" s="379"/>
      <c r="P4" s="379"/>
      <c r="Q4" s="380"/>
      <c r="R4" s="380"/>
      <c r="V4" s="380" t="s">
        <v>609</v>
      </c>
      <c r="W4" s="380"/>
      <c r="X4" s="380"/>
      <c r="Y4" s="380"/>
    </row>
    <row r="5" spans="2:21" ht="11.25">
      <c r="B5" s="379" t="s">
        <v>610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  <c r="T5" s="380"/>
      <c r="U5" s="380"/>
    </row>
    <row r="6" spans="3:9" ht="11.25">
      <c r="C6" s="379" t="s">
        <v>611</v>
      </c>
      <c r="D6" s="379"/>
      <c r="E6" s="379"/>
      <c r="F6" s="379"/>
      <c r="G6" s="379"/>
      <c r="H6" s="379"/>
      <c r="I6" s="379"/>
    </row>
    <row r="7" spans="4:9" ht="9" customHeight="1">
      <c r="D7" s="379"/>
      <c r="E7" s="379"/>
      <c r="F7" s="379"/>
      <c r="G7" s="379"/>
      <c r="H7" s="379"/>
      <c r="I7" s="379"/>
    </row>
    <row r="8" spans="1:26" ht="18" customHeight="1">
      <c r="A8" s="511" t="s">
        <v>612</v>
      </c>
      <c r="B8" s="514" t="s">
        <v>613</v>
      </c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5" t="s">
        <v>386</v>
      </c>
    </row>
    <row r="9" spans="1:27" ht="27.75" customHeight="1">
      <c r="A9" s="512"/>
      <c r="B9" s="517" t="s">
        <v>105</v>
      </c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8" t="s">
        <v>614</v>
      </c>
      <c r="O9" s="519"/>
      <c r="P9" s="520"/>
      <c r="Q9" s="384" t="s">
        <v>615</v>
      </c>
      <c r="R9" s="384" t="s">
        <v>616</v>
      </c>
      <c r="S9" s="385" t="s">
        <v>617</v>
      </c>
      <c r="T9" s="516" t="s">
        <v>618</v>
      </c>
      <c r="U9" s="516"/>
      <c r="V9" s="516"/>
      <c r="W9" s="516"/>
      <c r="X9" s="516"/>
      <c r="Y9" s="516"/>
      <c r="Z9" s="516"/>
      <c r="AA9" s="383"/>
    </row>
    <row r="10" spans="1:26" ht="12.75" customHeight="1">
      <c r="A10" s="512"/>
      <c r="B10" s="521" t="s">
        <v>619</v>
      </c>
      <c r="C10" s="507" t="s">
        <v>620</v>
      </c>
      <c r="D10" s="507" t="s">
        <v>621</v>
      </c>
      <c r="E10" s="507" t="s">
        <v>622</v>
      </c>
      <c r="F10" s="507" t="s">
        <v>623</v>
      </c>
      <c r="G10" s="507" t="s">
        <v>624</v>
      </c>
      <c r="H10" s="507" t="s">
        <v>625</v>
      </c>
      <c r="I10" s="507" t="s">
        <v>626</v>
      </c>
      <c r="J10" s="507" t="s">
        <v>627</v>
      </c>
      <c r="K10" s="507" t="s">
        <v>628</v>
      </c>
      <c r="L10" s="507" t="s">
        <v>629</v>
      </c>
      <c r="M10" s="507" t="s">
        <v>630</v>
      </c>
      <c r="N10" s="507" t="s">
        <v>631</v>
      </c>
      <c r="O10" s="507" t="s">
        <v>632</v>
      </c>
      <c r="P10" s="507" t="s">
        <v>633</v>
      </c>
      <c r="Q10" s="507" t="s">
        <v>689</v>
      </c>
      <c r="R10" s="507" t="s">
        <v>634</v>
      </c>
      <c r="S10" s="507" t="s">
        <v>690</v>
      </c>
      <c r="T10" s="507" t="s">
        <v>635</v>
      </c>
      <c r="U10" s="507" t="s">
        <v>636</v>
      </c>
      <c r="V10" s="507" t="s">
        <v>637</v>
      </c>
      <c r="W10" s="507" t="s">
        <v>688</v>
      </c>
      <c r="X10" s="507" t="s">
        <v>638</v>
      </c>
      <c r="Y10" s="507" t="s">
        <v>687</v>
      </c>
      <c r="Z10" s="512" t="s">
        <v>0</v>
      </c>
    </row>
    <row r="11" spans="1:26" ht="87" customHeight="1">
      <c r="A11" s="513"/>
      <c r="B11" s="522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13"/>
    </row>
    <row r="12" spans="1:26" ht="14.25" customHeight="1">
      <c r="A12" s="379" t="s">
        <v>639</v>
      </c>
      <c r="B12" s="386"/>
      <c r="C12" s="387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7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</row>
    <row r="13" spans="1:26" ht="11.25">
      <c r="A13" s="388" t="s">
        <v>0</v>
      </c>
      <c r="B13" s="388">
        <f>B14</f>
        <v>0.1</v>
      </c>
      <c r="C13" s="388">
        <f aca="true" t="shared" si="0" ref="C13:Y13">C14</f>
        <v>17.2</v>
      </c>
      <c r="D13" s="388">
        <f t="shared" si="0"/>
        <v>15.3</v>
      </c>
      <c r="E13" s="389">
        <f t="shared" si="0"/>
        <v>0.364</v>
      </c>
      <c r="F13" s="388">
        <f t="shared" si="0"/>
        <v>0</v>
      </c>
      <c r="G13" s="388">
        <f t="shared" si="0"/>
        <v>7.7</v>
      </c>
      <c r="H13" s="388">
        <f t="shared" si="0"/>
        <v>6.9</v>
      </c>
      <c r="I13" s="388">
        <f t="shared" si="0"/>
        <v>6.2</v>
      </c>
      <c r="J13" s="388">
        <f t="shared" si="0"/>
        <v>1.7</v>
      </c>
      <c r="K13" s="388">
        <f t="shared" si="0"/>
        <v>3.6</v>
      </c>
      <c r="L13" s="388">
        <f t="shared" si="0"/>
        <v>26.7</v>
      </c>
      <c r="M13" s="388">
        <f t="shared" si="0"/>
        <v>0.5</v>
      </c>
      <c r="N13" s="388">
        <f t="shared" si="0"/>
        <v>0</v>
      </c>
      <c r="O13" s="388">
        <f t="shared" si="0"/>
        <v>0</v>
      </c>
      <c r="P13" s="388">
        <f t="shared" si="0"/>
        <v>0</v>
      </c>
      <c r="Q13" s="388">
        <f t="shared" si="0"/>
        <v>12.2</v>
      </c>
      <c r="R13" s="388">
        <f t="shared" si="0"/>
        <v>0.2</v>
      </c>
      <c r="S13" s="388">
        <f t="shared" si="0"/>
        <v>0</v>
      </c>
      <c r="T13" s="388">
        <f t="shared" si="0"/>
        <v>0</v>
      </c>
      <c r="U13" s="388">
        <f t="shared" si="0"/>
        <v>0</v>
      </c>
      <c r="V13" s="388">
        <f t="shared" si="0"/>
        <v>0</v>
      </c>
      <c r="W13" s="388">
        <f t="shared" si="0"/>
        <v>0</v>
      </c>
      <c r="X13" s="388">
        <f t="shared" si="0"/>
        <v>0</v>
      </c>
      <c r="Y13" s="388">
        <f t="shared" si="0"/>
        <v>0</v>
      </c>
      <c r="Z13" s="389">
        <f>Z14</f>
        <v>98.66400000000002</v>
      </c>
    </row>
    <row r="14" spans="1:26" ht="11.25">
      <c r="A14" s="388" t="s">
        <v>640</v>
      </c>
      <c r="B14" s="388">
        <v>0.1</v>
      </c>
      <c r="C14" s="388">
        <v>17.2</v>
      </c>
      <c r="D14" s="388">
        <v>15.3</v>
      </c>
      <c r="E14" s="389">
        <v>0.364</v>
      </c>
      <c r="F14" s="388"/>
      <c r="G14" s="388">
        <v>7.7</v>
      </c>
      <c r="H14" s="388">
        <v>6.9</v>
      </c>
      <c r="I14" s="388">
        <v>6.2</v>
      </c>
      <c r="J14" s="388">
        <v>1.7</v>
      </c>
      <c r="K14" s="388">
        <v>3.6</v>
      </c>
      <c r="L14" s="388">
        <v>26.7</v>
      </c>
      <c r="M14" s="388">
        <v>0.5</v>
      </c>
      <c r="N14" s="388"/>
      <c r="O14" s="388"/>
      <c r="P14" s="388"/>
      <c r="Q14" s="388">
        <v>12.2</v>
      </c>
      <c r="R14" s="388">
        <v>0.2</v>
      </c>
      <c r="S14" s="388"/>
      <c r="T14" s="388"/>
      <c r="U14" s="388"/>
      <c r="V14" s="388"/>
      <c r="W14" s="388"/>
      <c r="X14" s="388"/>
      <c r="Y14" s="388"/>
      <c r="Z14" s="389">
        <f>B14+C14+D14+E14+F14+G14+H14+I14+J14+K14+L14+M14+N14+O14+Q14+S14+T14+U14+V14+R14</f>
        <v>98.66400000000002</v>
      </c>
    </row>
    <row r="15" spans="1:26" ht="11.25">
      <c r="A15" s="390" t="s">
        <v>641</v>
      </c>
      <c r="B15" s="388">
        <v>0.1</v>
      </c>
      <c r="C15" s="388">
        <v>13.2</v>
      </c>
      <c r="D15" s="388">
        <v>10.9</v>
      </c>
      <c r="E15" s="389">
        <v>0.279</v>
      </c>
      <c r="F15" s="388"/>
      <c r="G15" s="388">
        <v>5.9</v>
      </c>
      <c r="H15" s="388">
        <v>4.4</v>
      </c>
      <c r="I15" s="388">
        <v>4.2</v>
      </c>
      <c r="J15" s="388">
        <v>1.3</v>
      </c>
      <c r="K15" s="388"/>
      <c r="L15" s="388">
        <v>18.6</v>
      </c>
      <c r="M15" s="388">
        <v>0.4</v>
      </c>
      <c r="N15" s="388"/>
      <c r="O15" s="388"/>
      <c r="P15" s="388"/>
      <c r="Q15" s="388">
        <v>8.1</v>
      </c>
      <c r="R15" s="388"/>
      <c r="S15" s="388"/>
      <c r="T15" s="388"/>
      <c r="U15" s="388"/>
      <c r="V15" s="388"/>
      <c r="W15" s="388"/>
      <c r="X15" s="388"/>
      <c r="Y15" s="388"/>
      <c r="Z15" s="389">
        <f>B15+C15+D15+E15+F15+G15+H15+I15+J15+K15+L15+M15+N15+O15+Q15+S15+T15+U15+V15+R15</f>
        <v>67.37899999999999</v>
      </c>
    </row>
    <row r="16" spans="1:26" ht="36" customHeight="1">
      <c r="A16" s="391" t="s">
        <v>642</v>
      </c>
      <c r="B16" s="388"/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</row>
    <row r="17" spans="1:26" ht="11.25">
      <c r="A17" s="388" t="s">
        <v>0</v>
      </c>
      <c r="B17" s="388">
        <f>B18</f>
        <v>0</v>
      </c>
      <c r="C17" s="388">
        <f aca="true" t="shared" si="1" ref="C17:Z17">C18</f>
        <v>0</v>
      </c>
      <c r="D17" s="388">
        <f t="shared" si="1"/>
        <v>0</v>
      </c>
      <c r="E17" s="388">
        <f t="shared" si="1"/>
        <v>0</v>
      </c>
      <c r="F17" s="388">
        <f t="shared" si="1"/>
        <v>0</v>
      </c>
      <c r="G17" s="388">
        <f t="shared" si="1"/>
        <v>0</v>
      </c>
      <c r="H17" s="388">
        <f t="shared" si="1"/>
        <v>0</v>
      </c>
      <c r="I17" s="388">
        <f t="shared" si="1"/>
        <v>0</v>
      </c>
      <c r="J17" s="388">
        <f t="shared" si="1"/>
        <v>0</v>
      </c>
      <c r="K17" s="388">
        <f t="shared" si="1"/>
        <v>0</v>
      </c>
      <c r="L17" s="388">
        <f t="shared" si="1"/>
        <v>0</v>
      </c>
      <c r="M17" s="388">
        <f t="shared" si="1"/>
        <v>0</v>
      </c>
      <c r="N17" s="388">
        <f t="shared" si="1"/>
        <v>0</v>
      </c>
      <c r="O17" s="388">
        <f t="shared" si="1"/>
        <v>0</v>
      </c>
      <c r="P17" s="388">
        <f t="shared" si="1"/>
        <v>0</v>
      </c>
      <c r="Q17" s="388">
        <f t="shared" si="1"/>
        <v>0</v>
      </c>
      <c r="R17" s="388">
        <f t="shared" si="1"/>
        <v>0</v>
      </c>
      <c r="S17" s="388">
        <f t="shared" si="1"/>
        <v>0</v>
      </c>
      <c r="T17" s="388">
        <f>T18</f>
        <v>48.8</v>
      </c>
      <c r="U17" s="388">
        <f t="shared" si="1"/>
        <v>90.2</v>
      </c>
      <c r="V17" s="388">
        <f t="shared" si="1"/>
        <v>90</v>
      </c>
      <c r="W17" s="388">
        <f t="shared" si="1"/>
        <v>19.4</v>
      </c>
      <c r="X17" s="388">
        <f t="shared" si="1"/>
        <v>11.8</v>
      </c>
      <c r="Y17" s="389">
        <f t="shared" si="1"/>
        <v>0.348</v>
      </c>
      <c r="Z17" s="389">
        <f t="shared" si="1"/>
        <v>260.548</v>
      </c>
    </row>
    <row r="18" spans="1:26" ht="11.25">
      <c r="A18" s="388" t="s">
        <v>640</v>
      </c>
      <c r="B18" s="388"/>
      <c r="C18" s="392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48.8</v>
      </c>
      <c r="U18" s="388">
        <v>90.2</v>
      </c>
      <c r="V18" s="388">
        <v>90</v>
      </c>
      <c r="W18" s="388">
        <v>19.4</v>
      </c>
      <c r="X18" s="388">
        <v>11.8</v>
      </c>
      <c r="Y18" s="389">
        <v>0.348</v>
      </c>
      <c r="Z18" s="389">
        <f>B18+C18+D18+E18+F18+G18+H18+I18+J18+K18+L18+M18+N18+O18+Q18+S18+T18+U18+V18+R18+W18+X18+Y18</f>
        <v>260.548</v>
      </c>
    </row>
    <row r="19" spans="1:26" ht="11.25">
      <c r="A19" s="390" t="s">
        <v>641</v>
      </c>
      <c r="B19" s="388"/>
      <c r="C19" s="392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0.8</v>
      </c>
      <c r="U19" s="388">
        <v>2.3</v>
      </c>
      <c r="V19" s="388">
        <v>1.8</v>
      </c>
      <c r="W19" s="388"/>
      <c r="X19" s="388"/>
      <c r="Y19" s="388">
        <v>0.2</v>
      </c>
      <c r="Z19" s="388">
        <f>B19+C19+D19+E19+F19+G19+H19+I19+J19+K19+L19+M19+N19+O19+Q19+S19+T19+U19+V19+R19+W19+X19+Y19</f>
        <v>5.1</v>
      </c>
    </row>
    <row r="20" spans="1:26" ht="11.25">
      <c r="A20" s="392" t="s">
        <v>23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</row>
    <row r="21" spans="1:26" ht="11.25">
      <c r="A21" s="388" t="s">
        <v>0</v>
      </c>
      <c r="B21" s="388">
        <f>B22</f>
        <v>0</v>
      </c>
      <c r="C21" s="388">
        <f aca="true" t="shared" si="2" ref="C21:Y21">C22</f>
        <v>0</v>
      </c>
      <c r="D21" s="388">
        <f t="shared" si="2"/>
        <v>0</v>
      </c>
      <c r="E21" s="388">
        <f t="shared" si="2"/>
        <v>0</v>
      </c>
      <c r="F21" s="388">
        <f t="shared" si="2"/>
        <v>0</v>
      </c>
      <c r="G21" s="388">
        <f t="shared" si="2"/>
        <v>0</v>
      </c>
      <c r="H21" s="388">
        <f t="shared" si="2"/>
        <v>0</v>
      </c>
      <c r="I21" s="388">
        <f t="shared" si="2"/>
        <v>0</v>
      </c>
      <c r="J21" s="388">
        <f t="shared" si="2"/>
        <v>0</v>
      </c>
      <c r="K21" s="388">
        <f t="shared" si="2"/>
        <v>0</v>
      </c>
      <c r="L21" s="388">
        <f t="shared" si="2"/>
        <v>0</v>
      </c>
      <c r="M21" s="388">
        <f t="shared" si="2"/>
        <v>0</v>
      </c>
      <c r="N21" s="469">
        <f>N22</f>
        <v>63.64137</v>
      </c>
      <c r="O21" s="388">
        <f t="shared" si="2"/>
        <v>78</v>
      </c>
      <c r="P21" s="393">
        <f t="shared" si="2"/>
        <v>2.35</v>
      </c>
      <c r="Q21" s="388">
        <f t="shared" si="2"/>
        <v>0</v>
      </c>
      <c r="R21" s="388">
        <f t="shared" si="2"/>
        <v>0</v>
      </c>
      <c r="S21" s="388">
        <f t="shared" si="2"/>
        <v>0</v>
      </c>
      <c r="T21" s="388">
        <f t="shared" si="2"/>
        <v>0</v>
      </c>
      <c r="U21" s="388">
        <f t="shared" si="2"/>
        <v>0</v>
      </c>
      <c r="V21" s="388">
        <f t="shared" si="2"/>
        <v>0</v>
      </c>
      <c r="W21" s="388">
        <f t="shared" si="2"/>
        <v>0</v>
      </c>
      <c r="X21" s="388">
        <f t="shared" si="2"/>
        <v>0</v>
      </c>
      <c r="Y21" s="388">
        <f t="shared" si="2"/>
        <v>0</v>
      </c>
      <c r="Z21" s="469">
        <f>Z22</f>
        <v>143.99137</v>
      </c>
    </row>
    <row r="22" spans="1:26" ht="11.25">
      <c r="A22" s="388" t="s">
        <v>640</v>
      </c>
      <c r="B22" s="388"/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469">
        <v>63.64137</v>
      </c>
      <c r="O22" s="388">
        <v>78</v>
      </c>
      <c r="P22" s="393">
        <v>2.35</v>
      </c>
      <c r="Q22" s="388"/>
      <c r="R22" s="388"/>
      <c r="S22" s="388"/>
      <c r="T22" s="388"/>
      <c r="U22" s="388"/>
      <c r="V22" s="388"/>
      <c r="W22" s="388"/>
      <c r="X22" s="388"/>
      <c r="Y22" s="388"/>
      <c r="Z22" s="469">
        <f>B22+C22+D22+E22+F22+G22+H22+I22+J22+K22+L22+M22+N22+O22+Q22+S22+T22+U22+V22+R22+P22</f>
        <v>143.99137</v>
      </c>
    </row>
    <row r="23" spans="1:26" ht="11.25">
      <c r="A23" s="390" t="s">
        <v>641</v>
      </c>
      <c r="B23" s="388"/>
      <c r="C23" s="392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>
        <v>39.4</v>
      </c>
      <c r="O23" s="388"/>
      <c r="P23" s="389">
        <v>1.441</v>
      </c>
      <c r="Q23" s="388"/>
      <c r="R23" s="388"/>
      <c r="S23" s="388"/>
      <c r="T23" s="388"/>
      <c r="U23" s="388"/>
      <c r="V23" s="388"/>
      <c r="W23" s="388"/>
      <c r="X23" s="388"/>
      <c r="Y23" s="388"/>
      <c r="Z23" s="389">
        <f>B23+C23+D23+E23+F23+G23+H23+I23+J23+K23+L23+M23+N23+O23+Q23+S23+T23+U23+V23+R23+P23</f>
        <v>40.841</v>
      </c>
    </row>
    <row r="24" spans="1:26" ht="14.25" customHeight="1">
      <c r="A24" s="391" t="s">
        <v>51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92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</row>
    <row r="25" spans="1:26" ht="11.25">
      <c r="A25" s="388" t="s">
        <v>0</v>
      </c>
      <c r="B25" s="388">
        <f>B26</f>
        <v>0</v>
      </c>
      <c r="C25" s="388">
        <f aca="true" t="shared" si="3" ref="C25:Z25">C26</f>
        <v>0</v>
      </c>
      <c r="D25" s="388">
        <f t="shared" si="3"/>
        <v>0</v>
      </c>
      <c r="E25" s="388">
        <f t="shared" si="3"/>
        <v>0</v>
      </c>
      <c r="F25" s="388">
        <f t="shared" si="3"/>
        <v>0</v>
      </c>
      <c r="G25" s="388">
        <f t="shared" si="3"/>
        <v>0</v>
      </c>
      <c r="H25" s="388">
        <f t="shared" si="3"/>
        <v>0</v>
      </c>
      <c r="I25" s="388">
        <f t="shared" si="3"/>
        <v>0</v>
      </c>
      <c r="J25" s="388">
        <f t="shared" si="3"/>
        <v>0</v>
      </c>
      <c r="K25" s="388">
        <f t="shared" si="3"/>
        <v>0</v>
      </c>
      <c r="L25" s="388">
        <f t="shared" si="3"/>
        <v>0</v>
      </c>
      <c r="M25" s="388">
        <f t="shared" si="3"/>
        <v>0</v>
      </c>
      <c r="N25" s="388">
        <f t="shared" si="3"/>
        <v>4.3</v>
      </c>
      <c r="O25" s="388">
        <f t="shared" si="3"/>
        <v>0</v>
      </c>
      <c r="P25" s="388">
        <f t="shared" si="3"/>
        <v>0</v>
      </c>
      <c r="Q25" s="388">
        <f t="shared" si="3"/>
        <v>0</v>
      </c>
      <c r="R25" s="388">
        <f t="shared" si="3"/>
        <v>0</v>
      </c>
      <c r="S25" s="388">
        <f t="shared" si="3"/>
        <v>0</v>
      </c>
      <c r="T25" s="388">
        <f t="shared" si="3"/>
        <v>0</v>
      </c>
      <c r="U25" s="388">
        <f t="shared" si="3"/>
        <v>0</v>
      </c>
      <c r="V25" s="388">
        <f t="shared" si="3"/>
        <v>0</v>
      </c>
      <c r="W25" s="388">
        <f t="shared" si="3"/>
        <v>0</v>
      </c>
      <c r="X25" s="388">
        <f t="shared" si="3"/>
        <v>0</v>
      </c>
      <c r="Y25" s="388">
        <f t="shared" si="3"/>
        <v>0</v>
      </c>
      <c r="Z25" s="388">
        <f t="shared" si="3"/>
        <v>4.3</v>
      </c>
    </row>
    <row r="26" spans="1:26" ht="11.25">
      <c r="A26" s="388" t="s">
        <v>10</v>
      </c>
      <c r="B26" s="388"/>
      <c r="C26" s="392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>
        <v>4.3</v>
      </c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>
        <f>B26+C26+D26+E26+F26+G26+H26+I26+J26+K26+L26+M26+N26+O26+Q26+S26+T26+U26+V26+R26</f>
        <v>4.3</v>
      </c>
    </row>
    <row r="27" spans="1:26" ht="11.25">
      <c r="A27" s="390" t="s">
        <v>641</v>
      </c>
      <c r="B27" s="388"/>
      <c r="C27" s="392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>
        <v>3.3</v>
      </c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>
        <f>B27+C27+D27+E27+F27+G27+H27+I27+J27+K27+L27+M27+N27+O27+Q27+S27+T27+U27+V27+R27</f>
        <v>3.3</v>
      </c>
    </row>
    <row r="28" spans="1:26" ht="23.25" customHeight="1">
      <c r="A28" s="391" t="s">
        <v>56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</row>
    <row r="29" spans="1:26" ht="11.25">
      <c r="A29" s="388" t="s">
        <v>0</v>
      </c>
      <c r="B29" s="388">
        <f>B30</f>
        <v>0</v>
      </c>
      <c r="C29" s="388">
        <f aca="true" t="shared" si="4" ref="C29:Z29">C30</f>
        <v>0</v>
      </c>
      <c r="D29" s="388">
        <f t="shared" si="4"/>
        <v>0</v>
      </c>
      <c r="E29" s="388">
        <f t="shared" si="4"/>
        <v>0</v>
      </c>
      <c r="F29" s="388">
        <f t="shared" si="4"/>
        <v>0</v>
      </c>
      <c r="G29" s="388">
        <f t="shared" si="4"/>
        <v>0</v>
      </c>
      <c r="H29" s="388">
        <f t="shared" si="4"/>
        <v>0</v>
      </c>
      <c r="I29" s="388">
        <f t="shared" si="4"/>
        <v>0</v>
      </c>
      <c r="J29" s="388">
        <f t="shared" si="4"/>
        <v>0</v>
      </c>
      <c r="K29" s="388">
        <f t="shared" si="4"/>
        <v>0</v>
      </c>
      <c r="L29" s="388">
        <f t="shared" si="4"/>
        <v>0</v>
      </c>
      <c r="M29" s="388">
        <f t="shared" si="4"/>
        <v>0</v>
      </c>
      <c r="N29" s="388">
        <f t="shared" si="4"/>
        <v>4.4</v>
      </c>
      <c r="O29" s="388">
        <f t="shared" si="4"/>
        <v>0</v>
      </c>
      <c r="P29" s="388">
        <f t="shared" si="4"/>
        <v>0</v>
      </c>
      <c r="Q29" s="388">
        <f t="shared" si="4"/>
        <v>0</v>
      </c>
      <c r="R29" s="388">
        <f t="shared" si="4"/>
        <v>0</v>
      </c>
      <c r="S29" s="388">
        <f t="shared" si="4"/>
        <v>0</v>
      </c>
      <c r="T29" s="388">
        <f t="shared" si="4"/>
        <v>0</v>
      </c>
      <c r="U29" s="388">
        <f t="shared" si="4"/>
        <v>0</v>
      </c>
      <c r="V29" s="388">
        <f t="shared" si="4"/>
        <v>0</v>
      </c>
      <c r="W29" s="388">
        <f t="shared" si="4"/>
        <v>0</v>
      </c>
      <c r="X29" s="388">
        <f t="shared" si="4"/>
        <v>0</v>
      </c>
      <c r="Y29" s="388">
        <f t="shared" si="4"/>
        <v>0</v>
      </c>
      <c r="Z29" s="388">
        <f t="shared" si="4"/>
        <v>4.4</v>
      </c>
    </row>
    <row r="30" spans="1:26" ht="11.25">
      <c r="A30" s="388" t="s">
        <v>10</v>
      </c>
      <c r="B30" s="388"/>
      <c r="C30" s="392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>
        <v>4.4</v>
      </c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>
        <f>B30+C30+D30+E30+F30+G30+H30+I30+J30+K30+L30+M30+N30+O30+Q30+S30+T30+U30+V30+R30</f>
        <v>4.4</v>
      </c>
    </row>
    <row r="31" spans="1:26" ht="11.25">
      <c r="A31" s="390" t="s">
        <v>641</v>
      </c>
      <c r="B31" s="388"/>
      <c r="C31" s="392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>
        <v>3.4</v>
      </c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>
        <f>B31+C31+D31+E31+F31+G31+H31+I31+J31+K31+L31+M31+N31+O31+Q31+S31+T31+U31+V31+R31</f>
        <v>3.4</v>
      </c>
    </row>
    <row r="32" spans="1:26" ht="27" customHeight="1">
      <c r="A32" s="391" t="s">
        <v>60</v>
      </c>
      <c r="B32" s="388"/>
      <c r="C32" s="392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92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</row>
    <row r="33" spans="1:26" ht="11.25">
      <c r="A33" s="388" t="s">
        <v>0</v>
      </c>
      <c r="B33" s="388">
        <f>B34</f>
        <v>0</v>
      </c>
      <c r="C33" s="388">
        <f aca="true" t="shared" si="5" ref="C33:Z33">C34</f>
        <v>0</v>
      </c>
      <c r="D33" s="388">
        <f t="shared" si="5"/>
        <v>0</v>
      </c>
      <c r="E33" s="388">
        <f t="shared" si="5"/>
        <v>0</v>
      </c>
      <c r="F33" s="388">
        <f t="shared" si="5"/>
        <v>0</v>
      </c>
      <c r="G33" s="388">
        <f t="shared" si="5"/>
        <v>0</v>
      </c>
      <c r="H33" s="388">
        <f t="shared" si="5"/>
        <v>0</v>
      </c>
      <c r="I33" s="388">
        <f t="shared" si="5"/>
        <v>0</v>
      </c>
      <c r="J33" s="388">
        <f t="shared" si="5"/>
        <v>0</v>
      </c>
      <c r="K33" s="388">
        <f t="shared" si="5"/>
        <v>0</v>
      </c>
      <c r="L33" s="388">
        <f t="shared" si="5"/>
        <v>0</v>
      </c>
      <c r="M33" s="388">
        <f t="shared" si="5"/>
        <v>0</v>
      </c>
      <c r="N33" s="388">
        <f t="shared" si="5"/>
        <v>0</v>
      </c>
      <c r="O33" s="388">
        <f t="shared" si="5"/>
        <v>0</v>
      </c>
      <c r="P33" s="388">
        <f t="shared" si="5"/>
        <v>0</v>
      </c>
      <c r="Q33" s="388">
        <f t="shared" si="5"/>
        <v>0</v>
      </c>
      <c r="R33" s="388">
        <f t="shared" si="5"/>
        <v>0</v>
      </c>
      <c r="S33" s="388">
        <f t="shared" si="5"/>
        <v>5.4</v>
      </c>
      <c r="T33" s="388">
        <f t="shared" si="5"/>
        <v>0</v>
      </c>
      <c r="U33" s="388">
        <f t="shared" si="5"/>
        <v>0</v>
      </c>
      <c r="V33" s="388">
        <f t="shared" si="5"/>
        <v>0</v>
      </c>
      <c r="W33" s="388">
        <f t="shared" si="5"/>
        <v>0</v>
      </c>
      <c r="X33" s="388">
        <f t="shared" si="5"/>
        <v>0</v>
      </c>
      <c r="Y33" s="388">
        <f t="shared" si="5"/>
        <v>0</v>
      </c>
      <c r="Z33" s="388">
        <f t="shared" si="5"/>
        <v>5.4</v>
      </c>
    </row>
    <row r="34" spans="1:26" ht="11.25">
      <c r="A34" s="388" t="s">
        <v>10</v>
      </c>
      <c r="B34" s="388"/>
      <c r="C34" s="392"/>
      <c r="D34" s="388"/>
      <c r="E34" s="388"/>
      <c r="F34" s="388"/>
      <c r="G34" s="388"/>
      <c r="H34" s="388"/>
      <c r="I34" s="388"/>
      <c r="J34" s="388"/>
      <c r="K34" s="393"/>
      <c r="L34" s="388"/>
      <c r="M34" s="388"/>
      <c r="N34" s="388"/>
      <c r="O34" s="388"/>
      <c r="P34" s="388"/>
      <c r="Q34" s="388"/>
      <c r="R34" s="388"/>
      <c r="S34" s="388">
        <v>5.4</v>
      </c>
      <c r="T34" s="388"/>
      <c r="U34" s="388"/>
      <c r="V34" s="388"/>
      <c r="W34" s="388"/>
      <c r="X34" s="388"/>
      <c r="Y34" s="388"/>
      <c r="Z34" s="388">
        <f>B34+C34+D34+E34+F34+G34+H34+I34+J34+K34+L34+M34+N34+O34+Q34+S34+T34+U34+V34+R34</f>
        <v>5.4</v>
      </c>
    </row>
    <row r="35" spans="1:26" ht="11.25">
      <c r="A35" s="390" t="s">
        <v>641</v>
      </c>
      <c r="B35" s="388"/>
      <c r="C35" s="392"/>
      <c r="D35" s="388"/>
      <c r="E35" s="388"/>
      <c r="F35" s="388"/>
      <c r="G35" s="388"/>
      <c r="H35" s="388"/>
      <c r="I35" s="388"/>
      <c r="J35" s="388"/>
      <c r="K35" s="393"/>
      <c r="L35" s="388"/>
      <c r="M35" s="388"/>
      <c r="N35" s="388"/>
      <c r="O35" s="388"/>
      <c r="P35" s="388"/>
      <c r="Q35" s="388"/>
      <c r="R35" s="388"/>
      <c r="S35" s="388">
        <v>0.1</v>
      </c>
      <c r="T35" s="388"/>
      <c r="U35" s="388"/>
      <c r="V35" s="388"/>
      <c r="W35" s="388"/>
      <c r="X35" s="388"/>
      <c r="Y35" s="388"/>
      <c r="Z35" s="388">
        <f>B35+C35+D35+E35+F35+G35+H35+I35+J35+K35+L35+M35+N35+O35+Q35+S35+T35+U35+V35+R35</f>
        <v>0.1</v>
      </c>
    </row>
    <row r="36" spans="1:26" ht="11.25">
      <c r="A36" s="392" t="s">
        <v>7</v>
      </c>
      <c r="B36" s="388"/>
      <c r="C36" s="392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92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</row>
    <row r="37" spans="1:26" ht="11.25">
      <c r="A37" s="388" t="s">
        <v>0</v>
      </c>
      <c r="B37" s="388">
        <f>B38</f>
        <v>0</v>
      </c>
      <c r="C37" s="388">
        <f aca="true" t="shared" si="6" ref="C37:Z37">C38</f>
        <v>0</v>
      </c>
      <c r="D37" s="388">
        <f t="shared" si="6"/>
        <v>0</v>
      </c>
      <c r="E37" s="388">
        <f t="shared" si="6"/>
        <v>0</v>
      </c>
      <c r="F37" s="388">
        <f t="shared" si="6"/>
        <v>0</v>
      </c>
      <c r="G37" s="388">
        <f t="shared" si="6"/>
        <v>0</v>
      </c>
      <c r="H37" s="388">
        <f t="shared" si="6"/>
        <v>0</v>
      </c>
      <c r="I37" s="388">
        <f t="shared" si="6"/>
        <v>0</v>
      </c>
      <c r="J37" s="388">
        <f t="shared" si="6"/>
        <v>0</v>
      </c>
      <c r="K37" s="388">
        <f t="shared" si="6"/>
        <v>0</v>
      </c>
      <c r="L37" s="388">
        <f t="shared" si="6"/>
        <v>0</v>
      </c>
      <c r="M37" s="388">
        <f t="shared" si="6"/>
        <v>0</v>
      </c>
      <c r="N37" s="469">
        <f t="shared" si="6"/>
        <v>6.69563</v>
      </c>
      <c r="O37" s="388">
        <f t="shared" si="6"/>
        <v>0</v>
      </c>
      <c r="P37" s="388">
        <f t="shared" si="6"/>
        <v>0</v>
      </c>
      <c r="Q37" s="388">
        <f t="shared" si="6"/>
        <v>0</v>
      </c>
      <c r="R37" s="388">
        <f t="shared" si="6"/>
        <v>0</v>
      </c>
      <c r="S37" s="388">
        <f t="shared" si="6"/>
        <v>9.1</v>
      </c>
      <c r="T37" s="388">
        <f t="shared" si="6"/>
        <v>0</v>
      </c>
      <c r="U37" s="388">
        <f t="shared" si="6"/>
        <v>0</v>
      </c>
      <c r="V37" s="388">
        <f t="shared" si="6"/>
        <v>0</v>
      </c>
      <c r="W37" s="388">
        <f t="shared" si="6"/>
        <v>0</v>
      </c>
      <c r="X37" s="388">
        <f t="shared" si="6"/>
        <v>0</v>
      </c>
      <c r="Y37" s="388">
        <f t="shared" si="6"/>
        <v>0</v>
      </c>
      <c r="Z37" s="469">
        <f t="shared" si="6"/>
        <v>15.79563</v>
      </c>
    </row>
    <row r="38" spans="1:26" ht="11.25">
      <c r="A38" s="388" t="s">
        <v>10</v>
      </c>
      <c r="B38" s="388"/>
      <c r="C38" s="392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469">
        <v>6.69563</v>
      </c>
      <c r="O38" s="388"/>
      <c r="P38" s="388"/>
      <c r="Q38" s="388"/>
      <c r="R38" s="388"/>
      <c r="S38" s="388">
        <v>9.1</v>
      </c>
      <c r="T38" s="388"/>
      <c r="U38" s="388"/>
      <c r="V38" s="388"/>
      <c r="W38" s="388"/>
      <c r="X38" s="388"/>
      <c r="Y38" s="388"/>
      <c r="Z38" s="469">
        <f>B38+C38+D38+E38+F38+G38+H38+I38+J38+K38+L38+M38+N38+O38+Q38+S38+T38+U38+V38+R38</f>
        <v>15.79563</v>
      </c>
    </row>
    <row r="39" spans="1:26" ht="11.25">
      <c r="A39" s="390" t="s">
        <v>641</v>
      </c>
      <c r="B39" s="388"/>
      <c r="C39" s="392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469">
        <v>5.07129</v>
      </c>
      <c r="O39" s="388"/>
      <c r="P39" s="388"/>
      <c r="Q39" s="388"/>
      <c r="R39" s="388"/>
      <c r="S39" s="388">
        <v>0.2</v>
      </c>
      <c r="T39" s="388"/>
      <c r="U39" s="388"/>
      <c r="V39" s="388"/>
      <c r="W39" s="388"/>
      <c r="X39" s="388"/>
      <c r="Y39" s="388"/>
      <c r="Z39" s="469">
        <f>B39+C39+D39+E39+F39+G39+H39+I39+J39+K39+L39+M39+N39+O39+Q39+S39+T39+U39+V39+R39</f>
        <v>5.2712900000000005</v>
      </c>
    </row>
    <row r="40" spans="1:26" ht="11.25">
      <c r="A40" s="392" t="s">
        <v>8</v>
      </c>
      <c r="B40" s="388"/>
      <c r="C40" s="392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</row>
    <row r="41" spans="1:26" ht="11.25">
      <c r="A41" s="388" t="s">
        <v>0</v>
      </c>
      <c r="B41" s="388">
        <f>B42</f>
        <v>0</v>
      </c>
      <c r="C41" s="388">
        <f aca="true" t="shared" si="7" ref="C41:Z41">C42</f>
        <v>0</v>
      </c>
      <c r="D41" s="388">
        <f t="shared" si="7"/>
        <v>0</v>
      </c>
      <c r="E41" s="388">
        <f t="shared" si="7"/>
        <v>0</v>
      </c>
      <c r="F41" s="388">
        <f t="shared" si="7"/>
        <v>0</v>
      </c>
      <c r="G41" s="388">
        <f t="shared" si="7"/>
        <v>0</v>
      </c>
      <c r="H41" s="388">
        <f t="shared" si="7"/>
        <v>0</v>
      </c>
      <c r="I41" s="388">
        <f t="shared" si="7"/>
        <v>0</v>
      </c>
      <c r="J41" s="388">
        <f t="shared" si="7"/>
        <v>0</v>
      </c>
      <c r="K41" s="388">
        <f t="shared" si="7"/>
        <v>0</v>
      </c>
      <c r="L41" s="388">
        <f t="shared" si="7"/>
        <v>0</v>
      </c>
      <c r="M41" s="388">
        <f t="shared" si="7"/>
        <v>0</v>
      </c>
      <c r="N41" s="388">
        <f t="shared" si="7"/>
        <v>7.2</v>
      </c>
      <c r="O41" s="388">
        <f t="shared" si="7"/>
        <v>0</v>
      </c>
      <c r="P41" s="388">
        <f t="shared" si="7"/>
        <v>0</v>
      </c>
      <c r="Q41" s="388">
        <f t="shared" si="7"/>
        <v>0</v>
      </c>
      <c r="R41" s="388">
        <f t="shared" si="7"/>
        <v>0</v>
      </c>
      <c r="S41" s="388">
        <f t="shared" si="7"/>
        <v>0</v>
      </c>
      <c r="T41" s="388">
        <f t="shared" si="7"/>
        <v>0</v>
      </c>
      <c r="U41" s="388">
        <f t="shared" si="7"/>
        <v>0</v>
      </c>
      <c r="V41" s="388">
        <f t="shared" si="7"/>
        <v>0</v>
      </c>
      <c r="W41" s="388">
        <f t="shared" si="7"/>
        <v>0</v>
      </c>
      <c r="X41" s="388">
        <f t="shared" si="7"/>
        <v>0</v>
      </c>
      <c r="Y41" s="388">
        <f t="shared" si="7"/>
        <v>0</v>
      </c>
      <c r="Z41" s="388">
        <f t="shared" si="7"/>
        <v>7.2</v>
      </c>
    </row>
    <row r="42" spans="1:26" ht="11.25">
      <c r="A42" s="388" t="s">
        <v>10</v>
      </c>
      <c r="B42" s="388"/>
      <c r="C42" s="392"/>
      <c r="D42" s="388"/>
      <c r="E42" s="388"/>
      <c r="F42" s="389"/>
      <c r="G42" s="388"/>
      <c r="H42" s="388"/>
      <c r="I42" s="388"/>
      <c r="J42" s="388"/>
      <c r="K42" s="388"/>
      <c r="L42" s="388"/>
      <c r="M42" s="388"/>
      <c r="N42" s="388">
        <v>7.2</v>
      </c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>
        <f>B42+C42+D42+E42+F42+G42+H42+I42+J42+K42+L42+M42+N42+O42+Q42+S42+T42+U42+V42+R42</f>
        <v>7.2</v>
      </c>
    </row>
    <row r="43" spans="1:26" ht="11.25">
      <c r="A43" s="390" t="s">
        <v>641</v>
      </c>
      <c r="B43" s="388"/>
      <c r="C43" s="392"/>
      <c r="D43" s="388"/>
      <c r="E43" s="388"/>
      <c r="F43" s="389"/>
      <c r="G43" s="388"/>
      <c r="H43" s="388"/>
      <c r="I43" s="388"/>
      <c r="J43" s="388"/>
      <c r="K43" s="388"/>
      <c r="L43" s="388"/>
      <c r="M43" s="388"/>
      <c r="N43" s="388">
        <v>5.5</v>
      </c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>
        <f>B43+C43+D43+E43+F43+G43+H43+I43+J43+K43+L43+M43+N43+O43+Q43+S43+T43+U43+V43+R43</f>
        <v>5.5</v>
      </c>
    </row>
    <row r="44" spans="1:26" ht="11.25">
      <c r="A44" s="392" t="s">
        <v>643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92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</row>
    <row r="45" spans="1:26" ht="11.25">
      <c r="A45" s="388" t="s">
        <v>0</v>
      </c>
      <c r="B45" s="388">
        <f>B46</f>
        <v>0</v>
      </c>
      <c r="C45" s="388">
        <f aca="true" t="shared" si="8" ref="C45:Z45">C46</f>
        <v>0</v>
      </c>
      <c r="D45" s="388">
        <f t="shared" si="8"/>
        <v>0</v>
      </c>
      <c r="E45" s="388">
        <f t="shared" si="8"/>
        <v>0</v>
      </c>
      <c r="F45" s="388">
        <f t="shared" si="8"/>
        <v>103.9</v>
      </c>
      <c r="G45" s="388">
        <f t="shared" si="8"/>
        <v>0</v>
      </c>
      <c r="H45" s="388">
        <f t="shared" si="8"/>
        <v>0</v>
      </c>
      <c r="I45" s="388">
        <f t="shared" si="8"/>
        <v>0</v>
      </c>
      <c r="J45" s="388">
        <f t="shared" si="8"/>
        <v>0</v>
      </c>
      <c r="K45" s="388">
        <f t="shared" si="8"/>
        <v>0</v>
      </c>
      <c r="L45" s="388">
        <f t="shared" si="8"/>
        <v>0</v>
      </c>
      <c r="M45" s="388">
        <f t="shared" si="8"/>
        <v>0</v>
      </c>
      <c r="N45" s="388">
        <f t="shared" si="8"/>
        <v>0</v>
      </c>
      <c r="O45" s="388">
        <f t="shared" si="8"/>
        <v>0</v>
      </c>
      <c r="P45" s="388">
        <f t="shared" si="8"/>
        <v>0</v>
      </c>
      <c r="Q45" s="388">
        <f t="shared" si="8"/>
        <v>0</v>
      </c>
      <c r="R45" s="388">
        <f t="shared" si="8"/>
        <v>0</v>
      </c>
      <c r="S45" s="388">
        <f t="shared" si="8"/>
        <v>0</v>
      </c>
      <c r="T45" s="388">
        <f t="shared" si="8"/>
        <v>0</v>
      </c>
      <c r="U45" s="388">
        <f t="shared" si="8"/>
        <v>0</v>
      </c>
      <c r="V45" s="388">
        <f t="shared" si="8"/>
        <v>0</v>
      </c>
      <c r="W45" s="388">
        <f t="shared" si="8"/>
        <v>0</v>
      </c>
      <c r="X45" s="388">
        <f t="shared" si="8"/>
        <v>0</v>
      </c>
      <c r="Y45" s="388">
        <f t="shared" si="8"/>
        <v>0</v>
      </c>
      <c r="Z45" s="388">
        <f t="shared" si="8"/>
        <v>103.9</v>
      </c>
    </row>
    <row r="46" spans="1:26" ht="11.25">
      <c r="A46" s="388" t="s">
        <v>10</v>
      </c>
      <c r="B46" s="388"/>
      <c r="C46" s="388"/>
      <c r="D46" s="388"/>
      <c r="E46" s="388"/>
      <c r="F46" s="388">
        <v>103.9</v>
      </c>
      <c r="G46" s="388"/>
      <c r="H46" s="388"/>
      <c r="I46" s="388"/>
      <c r="J46" s="388"/>
      <c r="K46" s="388"/>
      <c r="L46" s="388"/>
      <c r="M46" s="388"/>
      <c r="N46" s="392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>
        <f>B46+C46+D46+E46+F46+G46+H46+I46+J46+K46+L46+M46+N46+O46+Q46+S46+T46+U46+V46+R46</f>
        <v>103.9</v>
      </c>
    </row>
    <row r="47" spans="1:26" ht="11.25">
      <c r="A47" s="390" t="s">
        <v>641</v>
      </c>
      <c r="B47" s="388"/>
      <c r="C47" s="388"/>
      <c r="D47" s="388"/>
      <c r="E47" s="388"/>
      <c r="F47" s="388">
        <v>70.8</v>
      </c>
      <c r="G47" s="388"/>
      <c r="H47" s="388"/>
      <c r="I47" s="388"/>
      <c r="J47" s="388"/>
      <c r="K47" s="388"/>
      <c r="L47" s="388"/>
      <c r="M47" s="388"/>
      <c r="N47" s="392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>
        <f>B47+C47+D47+E47+F47+G47+H47+I47+J47+K47+L47+M47+N47+O47+Q47+S47+T47+U47+V47+R47</f>
        <v>70.8</v>
      </c>
    </row>
    <row r="48" spans="1:26" ht="19.5" customHeight="1">
      <c r="A48" s="392" t="s">
        <v>110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92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</row>
    <row r="49" spans="1:26" ht="11.25">
      <c r="A49" s="388" t="s">
        <v>0</v>
      </c>
      <c r="B49" s="388">
        <f>B50</f>
        <v>0</v>
      </c>
      <c r="C49" s="388">
        <f aca="true" t="shared" si="9" ref="C49:Z49">C50</f>
        <v>0</v>
      </c>
      <c r="D49" s="388">
        <f t="shared" si="9"/>
        <v>0</v>
      </c>
      <c r="E49" s="388">
        <f t="shared" si="9"/>
        <v>0</v>
      </c>
      <c r="F49" s="388">
        <f t="shared" si="9"/>
        <v>0</v>
      </c>
      <c r="G49" s="388">
        <f t="shared" si="9"/>
        <v>0</v>
      </c>
      <c r="H49" s="388">
        <f t="shared" si="9"/>
        <v>0</v>
      </c>
      <c r="I49" s="388">
        <f t="shared" si="9"/>
        <v>0</v>
      </c>
      <c r="J49" s="388">
        <f t="shared" si="9"/>
        <v>0</v>
      </c>
      <c r="K49" s="388">
        <f t="shared" si="9"/>
        <v>0</v>
      </c>
      <c r="L49" s="388">
        <f t="shared" si="9"/>
        <v>0</v>
      </c>
      <c r="M49" s="388">
        <f t="shared" si="9"/>
        <v>0</v>
      </c>
      <c r="N49" s="388">
        <f t="shared" si="9"/>
        <v>0</v>
      </c>
      <c r="O49" s="388">
        <f t="shared" si="9"/>
        <v>0</v>
      </c>
      <c r="P49" s="388">
        <f t="shared" si="9"/>
        <v>0</v>
      </c>
      <c r="Q49" s="388">
        <f t="shared" si="9"/>
        <v>0</v>
      </c>
      <c r="R49" s="388">
        <f t="shared" si="9"/>
        <v>0</v>
      </c>
      <c r="S49" s="388">
        <f t="shared" si="9"/>
        <v>0</v>
      </c>
      <c r="T49" s="388">
        <f t="shared" si="9"/>
        <v>0</v>
      </c>
      <c r="U49" s="388">
        <f t="shared" si="9"/>
        <v>0</v>
      </c>
      <c r="V49" s="388">
        <f t="shared" si="9"/>
        <v>105.9</v>
      </c>
      <c r="W49" s="388">
        <f t="shared" si="9"/>
        <v>0</v>
      </c>
      <c r="X49" s="388">
        <f t="shared" si="9"/>
        <v>0</v>
      </c>
      <c r="Y49" s="388">
        <f t="shared" si="9"/>
        <v>0</v>
      </c>
      <c r="Z49" s="388">
        <f t="shared" si="9"/>
        <v>105.9</v>
      </c>
    </row>
    <row r="50" spans="1:26" ht="11.25">
      <c r="A50" s="388" t="s">
        <v>10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92"/>
      <c r="O50" s="388"/>
      <c r="P50" s="388"/>
      <c r="Q50" s="388"/>
      <c r="R50" s="388"/>
      <c r="S50" s="388"/>
      <c r="T50" s="388"/>
      <c r="U50" s="388"/>
      <c r="V50" s="388">
        <v>105.9</v>
      </c>
      <c r="W50" s="388"/>
      <c r="X50" s="388"/>
      <c r="Y50" s="388"/>
      <c r="Z50" s="388">
        <f>B50+C50+D50+E50+F50+G50+H50+I50+J50+K50+L50+M50+N50+O50+Q50+S50+T50+U50+V50+R50</f>
        <v>105.9</v>
      </c>
    </row>
    <row r="51" spans="1:26" ht="11.25">
      <c r="A51" s="390" t="s">
        <v>641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92"/>
      <c r="O51" s="388"/>
      <c r="P51" s="388"/>
      <c r="Q51" s="388"/>
      <c r="R51" s="388"/>
      <c r="S51" s="388"/>
      <c r="T51" s="388"/>
      <c r="U51" s="388"/>
      <c r="V51" s="388">
        <v>79.1</v>
      </c>
      <c r="W51" s="388"/>
      <c r="X51" s="388"/>
      <c r="Y51" s="388"/>
      <c r="Z51" s="388">
        <f>B51+C51+D51+E51+F51+G51+H51+I51+J51+K51+L51+M51+N51+O51+Q51+S51+T51+U51+V51+R51</f>
        <v>79.1</v>
      </c>
    </row>
    <row r="52" spans="1:26" ht="11.25">
      <c r="A52" s="392" t="s">
        <v>0</v>
      </c>
      <c r="B52" s="388">
        <f>B53</f>
        <v>0.1</v>
      </c>
      <c r="C52" s="388">
        <f aca="true" t="shared" si="10" ref="C52:Z52">C53</f>
        <v>17.2</v>
      </c>
      <c r="D52" s="388">
        <f t="shared" si="10"/>
        <v>15.3</v>
      </c>
      <c r="E52" s="388">
        <f t="shared" si="10"/>
        <v>0.364</v>
      </c>
      <c r="F52" s="388">
        <f t="shared" si="10"/>
        <v>103.9</v>
      </c>
      <c r="G52" s="388">
        <f t="shared" si="10"/>
        <v>7.7</v>
      </c>
      <c r="H52" s="388">
        <f t="shared" si="10"/>
        <v>6.9</v>
      </c>
      <c r="I52" s="388">
        <f t="shared" si="10"/>
        <v>6.2</v>
      </c>
      <c r="J52" s="388">
        <f t="shared" si="10"/>
        <v>1.7</v>
      </c>
      <c r="K52" s="388">
        <f t="shared" si="10"/>
        <v>3.6</v>
      </c>
      <c r="L52" s="388">
        <f t="shared" si="10"/>
        <v>26.7</v>
      </c>
      <c r="M52" s="388">
        <f t="shared" si="10"/>
        <v>0.5</v>
      </c>
      <c r="N52" s="389">
        <f t="shared" si="10"/>
        <v>86.23700000000001</v>
      </c>
      <c r="O52" s="393">
        <f t="shared" si="10"/>
        <v>78</v>
      </c>
      <c r="P52" s="393">
        <f t="shared" si="10"/>
        <v>2.35</v>
      </c>
      <c r="Q52" s="388">
        <f t="shared" si="10"/>
        <v>12.2</v>
      </c>
      <c r="R52" s="388">
        <f t="shared" si="10"/>
        <v>0.2</v>
      </c>
      <c r="S52" s="388">
        <f t="shared" si="10"/>
        <v>14.5</v>
      </c>
      <c r="T52" s="388">
        <f t="shared" si="10"/>
        <v>48.8</v>
      </c>
      <c r="U52" s="388">
        <f t="shared" si="10"/>
        <v>90.2</v>
      </c>
      <c r="V52" s="388">
        <f t="shared" si="10"/>
        <v>195.9</v>
      </c>
      <c r="W52" s="388">
        <f t="shared" si="10"/>
        <v>19.4</v>
      </c>
      <c r="X52" s="388">
        <f t="shared" si="10"/>
        <v>11.8</v>
      </c>
      <c r="Y52" s="388">
        <f t="shared" si="10"/>
        <v>0.348</v>
      </c>
      <c r="Z52" s="389">
        <f t="shared" si="10"/>
        <v>750.0989999999999</v>
      </c>
    </row>
    <row r="53" spans="1:26" ht="11.25">
      <c r="A53" s="392" t="s">
        <v>10</v>
      </c>
      <c r="B53" s="388">
        <f>B14+B18+B22+B26+B30+B34+B38+B42+B50+B46</f>
        <v>0.1</v>
      </c>
      <c r="C53" s="388">
        <f aca="true" t="shared" si="11" ref="C53:Z54">C14+C18+C22+C26+C30+C34+C38+C42+C50+C46</f>
        <v>17.2</v>
      </c>
      <c r="D53" s="388">
        <f t="shared" si="11"/>
        <v>15.3</v>
      </c>
      <c r="E53" s="388">
        <f t="shared" si="11"/>
        <v>0.364</v>
      </c>
      <c r="F53" s="388">
        <f t="shared" si="11"/>
        <v>103.9</v>
      </c>
      <c r="G53" s="388">
        <f t="shared" si="11"/>
        <v>7.7</v>
      </c>
      <c r="H53" s="388">
        <f t="shared" si="11"/>
        <v>6.9</v>
      </c>
      <c r="I53" s="388">
        <f t="shared" si="11"/>
        <v>6.2</v>
      </c>
      <c r="J53" s="388">
        <f t="shared" si="11"/>
        <v>1.7</v>
      </c>
      <c r="K53" s="388">
        <f t="shared" si="11"/>
        <v>3.6</v>
      </c>
      <c r="L53" s="388">
        <f t="shared" si="11"/>
        <v>26.7</v>
      </c>
      <c r="M53" s="388">
        <f t="shared" si="11"/>
        <v>0.5</v>
      </c>
      <c r="N53" s="389">
        <f t="shared" si="11"/>
        <v>86.23700000000001</v>
      </c>
      <c r="O53" s="393">
        <f t="shared" si="11"/>
        <v>78</v>
      </c>
      <c r="P53" s="393">
        <f t="shared" si="11"/>
        <v>2.35</v>
      </c>
      <c r="Q53" s="388">
        <f t="shared" si="11"/>
        <v>12.2</v>
      </c>
      <c r="R53" s="388">
        <f t="shared" si="11"/>
        <v>0.2</v>
      </c>
      <c r="S53" s="388">
        <f t="shared" si="11"/>
        <v>14.5</v>
      </c>
      <c r="T53" s="388">
        <f t="shared" si="11"/>
        <v>48.8</v>
      </c>
      <c r="U53" s="388">
        <f t="shared" si="11"/>
        <v>90.2</v>
      </c>
      <c r="V53" s="388">
        <f t="shared" si="11"/>
        <v>195.9</v>
      </c>
      <c r="W53" s="388">
        <f t="shared" si="11"/>
        <v>19.4</v>
      </c>
      <c r="X53" s="388">
        <f t="shared" si="11"/>
        <v>11.8</v>
      </c>
      <c r="Y53" s="388">
        <f t="shared" si="11"/>
        <v>0.348</v>
      </c>
      <c r="Z53" s="389">
        <f t="shared" si="11"/>
        <v>750.0989999999999</v>
      </c>
    </row>
    <row r="54" spans="1:26" ht="11.25">
      <c r="A54" s="394" t="s">
        <v>644</v>
      </c>
      <c r="B54" s="388">
        <f>B15+B19+B23+B27+B31+B35+B39+B43+B51+B47</f>
        <v>0.1</v>
      </c>
      <c r="C54" s="388">
        <f t="shared" si="11"/>
        <v>13.2</v>
      </c>
      <c r="D54" s="388">
        <f t="shared" si="11"/>
        <v>10.9</v>
      </c>
      <c r="E54" s="388">
        <f t="shared" si="11"/>
        <v>0.279</v>
      </c>
      <c r="F54" s="388">
        <f t="shared" si="11"/>
        <v>70.8</v>
      </c>
      <c r="G54" s="388">
        <f t="shared" si="11"/>
        <v>5.9</v>
      </c>
      <c r="H54" s="388">
        <f t="shared" si="11"/>
        <v>4.4</v>
      </c>
      <c r="I54" s="388">
        <f t="shared" si="11"/>
        <v>4.2</v>
      </c>
      <c r="J54" s="388">
        <f t="shared" si="11"/>
        <v>1.3</v>
      </c>
      <c r="K54" s="388">
        <f t="shared" si="11"/>
        <v>0</v>
      </c>
      <c r="L54" s="388">
        <f t="shared" si="11"/>
        <v>18.6</v>
      </c>
      <c r="M54" s="388">
        <f t="shared" si="11"/>
        <v>0.4</v>
      </c>
      <c r="N54" s="468">
        <f t="shared" si="11"/>
        <v>56.67128999999999</v>
      </c>
      <c r="O54" s="388">
        <f t="shared" si="11"/>
        <v>0</v>
      </c>
      <c r="P54" s="388">
        <f t="shared" si="11"/>
        <v>1.441</v>
      </c>
      <c r="Q54" s="388">
        <f t="shared" si="11"/>
        <v>8.1</v>
      </c>
      <c r="R54" s="388">
        <f t="shared" si="11"/>
        <v>0</v>
      </c>
      <c r="S54" s="388">
        <f t="shared" si="11"/>
        <v>0.30000000000000004</v>
      </c>
      <c r="T54" s="388">
        <f t="shared" si="11"/>
        <v>0.8</v>
      </c>
      <c r="U54" s="388">
        <f t="shared" si="11"/>
        <v>2.3</v>
      </c>
      <c r="V54" s="388">
        <f t="shared" si="11"/>
        <v>80.89999999999999</v>
      </c>
      <c r="W54" s="388">
        <f t="shared" si="11"/>
        <v>0</v>
      </c>
      <c r="X54" s="388">
        <f t="shared" si="11"/>
        <v>0</v>
      </c>
      <c r="Y54" s="388">
        <f t="shared" si="11"/>
        <v>0.2</v>
      </c>
      <c r="Z54" s="469">
        <f t="shared" si="11"/>
        <v>280.79129</v>
      </c>
    </row>
    <row r="56" spans="1:6" ht="11.25">
      <c r="A56" s="395"/>
      <c r="B56" s="395"/>
      <c r="C56" s="395"/>
      <c r="D56" s="395"/>
      <c r="E56" s="395"/>
      <c r="F56" s="395"/>
    </row>
    <row r="57" spans="1:6" ht="11.25">
      <c r="A57" s="510"/>
      <c r="B57" s="510"/>
      <c r="C57" s="510"/>
      <c r="D57" s="510"/>
      <c r="E57" s="510"/>
      <c r="F57" s="510"/>
    </row>
    <row r="58" spans="1:6" ht="11.25">
      <c r="A58" s="509"/>
      <c r="B58" s="509"/>
      <c r="C58" s="509"/>
      <c r="D58" s="509"/>
      <c r="E58" s="509"/>
      <c r="F58" s="509"/>
    </row>
    <row r="59" spans="1:6" ht="11.25">
      <c r="A59" s="509"/>
      <c r="B59" s="509"/>
      <c r="C59" s="509"/>
      <c r="D59" s="509"/>
      <c r="E59" s="509"/>
      <c r="F59" s="509"/>
    </row>
    <row r="61" ht="12.75" customHeight="1"/>
    <row r="62" ht="12.75" customHeight="1"/>
  </sheetData>
  <sheetProtection/>
  <mergeCells count="35">
    <mergeCell ref="Z8:Z9"/>
    <mergeCell ref="B9:M9"/>
    <mergeCell ref="N9:P9"/>
    <mergeCell ref="T9:Y9"/>
    <mergeCell ref="B10:B11"/>
    <mergeCell ref="C10:C11"/>
    <mergeCell ref="D10:D11"/>
    <mergeCell ref="G10:G11"/>
    <mergeCell ref="Z10:Z11"/>
    <mergeCell ref="U10:U11"/>
    <mergeCell ref="V2:X2"/>
    <mergeCell ref="A57:F57"/>
    <mergeCell ref="P10:P11"/>
    <mergeCell ref="Q10:Q11"/>
    <mergeCell ref="R10:R11"/>
    <mergeCell ref="S10:S11"/>
    <mergeCell ref="A8:A11"/>
    <mergeCell ref="B8:Y8"/>
    <mergeCell ref="J10:J11"/>
    <mergeCell ref="K10:K11"/>
    <mergeCell ref="E10:E11"/>
    <mergeCell ref="F10:F11"/>
    <mergeCell ref="A58:F58"/>
    <mergeCell ref="H10:H11"/>
    <mergeCell ref="I10:I11"/>
    <mergeCell ref="A59:F59"/>
    <mergeCell ref="V10:V11"/>
    <mergeCell ref="W10:W11"/>
    <mergeCell ref="X10:X11"/>
    <mergeCell ref="Y10:Y11"/>
    <mergeCell ref="L10:L11"/>
    <mergeCell ref="M10:M11"/>
    <mergeCell ref="N10:N11"/>
    <mergeCell ref="O10:O11"/>
    <mergeCell ref="T10:T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6">
      <selection activeCell="F58" sqref="F58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1"/>
      <c r="D1" s="111"/>
      <c r="E1" s="487" t="s">
        <v>515</v>
      </c>
      <c r="F1" s="487"/>
      <c r="G1" s="487"/>
    </row>
    <row r="2" spans="3:7" ht="12.75">
      <c r="C2" s="81"/>
      <c r="D2" s="81"/>
      <c r="E2" s="487" t="s">
        <v>701</v>
      </c>
      <c r="F2" s="487"/>
      <c r="G2" s="487"/>
    </row>
    <row r="3" spans="3:5" ht="12.75">
      <c r="C3" s="111"/>
      <c r="D3" s="111"/>
      <c r="E3" s="81" t="s">
        <v>385</v>
      </c>
    </row>
    <row r="4" spans="4:6" ht="12.75">
      <c r="D4" s="81"/>
      <c r="E4" s="81" t="s">
        <v>232</v>
      </c>
      <c r="F4" s="81"/>
    </row>
    <row r="5" ht="10.5" customHeight="1"/>
    <row r="6" spans="1:8" ht="14.25" customHeight="1">
      <c r="A6" s="497" t="s">
        <v>337</v>
      </c>
      <c r="B6" s="497"/>
      <c r="C6" s="497"/>
      <c r="D6" s="497"/>
      <c r="E6" s="497"/>
      <c r="F6" s="497"/>
      <c r="G6" s="497"/>
      <c r="H6" s="297"/>
    </row>
    <row r="7" ht="12.75">
      <c r="G7" s="2" t="s">
        <v>386</v>
      </c>
    </row>
    <row r="8" spans="1:7" ht="12.75" customHeight="1">
      <c r="A8" s="531" t="s">
        <v>251</v>
      </c>
      <c r="B8" s="66"/>
      <c r="C8" s="495" t="s">
        <v>253</v>
      </c>
      <c r="D8" s="491" t="s">
        <v>0</v>
      </c>
      <c r="E8" s="494" t="s">
        <v>9</v>
      </c>
      <c r="F8" s="494"/>
      <c r="G8" s="494"/>
    </row>
    <row r="9" spans="1:7" ht="12.75" customHeight="1">
      <c r="A9" s="531"/>
      <c r="B9" s="532" t="s">
        <v>113</v>
      </c>
      <c r="C9" s="534"/>
      <c r="D9" s="492"/>
      <c r="E9" s="494" t="s">
        <v>10</v>
      </c>
      <c r="F9" s="494"/>
      <c r="G9" s="535" t="s">
        <v>11</v>
      </c>
    </row>
    <row r="10" spans="1:7" ht="12.75" customHeight="1">
      <c r="A10" s="531"/>
      <c r="B10" s="532"/>
      <c r="C10" s="534"/>
      <c r="D10" s="492"/>
      <c r="E10" s="491" t="s">
        <v>12</v>
      </c>
      <c r="F10" s="495" t="s">
        <v>224</v>
      </c>
      <c r="G10" s="535"/>
    </row>
    <row r="11" spans="1:7" ht="29.25" customHeight="1">
      <c r="A11" s="531"/>
      <c r="B11" s="533"/>
      <c r="C11" s="496"/>
      <c r="D11" s="493"/>
      <c r="E11" s="493"/>
      <c r="F11" s="496"/>
      <c r="G11" s="535"/>
    </row>
    <row r="12" spans="1:7" ht="12.75">
      <c r="A12" s="11" t="s">
        <v>13</v>
      </c>
      <c r="B12" s="299" t="s">
        <v>1</v>
      </c>
      <c r="C12" s="299"/>
      <c r="D12" s="163">
        <f>SB!D13+'dot.'!D13+'skol. lėšos'!D13+Lik!D13</f>
        <v>4705.552</v>
      </c>
      <c r="E12" s="163">
        <f>SB!E13+'dot.'!E13+'skol. lėšos'!E13+Lik!E13</f>
        <v>1535.7539999999997</v>
      </c>
      <c r="F12" s="163">
        <f>SB!F13+'dot.'!F13+'skol. lėšos'!F13+Lik!F13</f>
        <v>510.16300000000007</v>
      </c>
      <c r="G12" s="163">
        <f>SB!G13+'dot.'!G13+'skol. lėšos'!G13+Lik!G13</f>
        <v>3169.798</v>
      </c>
    </row>
    <row r="13" spans="1:7" ht="12.75">
      <c r="A13" s="11" t="s">
        <v>14</v>
      </c>
      <c r="B13" s="7" t="s">
        <v>102</v>
      </c>
      <c r="C13" s="299" t="s">
        <v>134</v>
      </c>
      <c r="D13" s="163">
        <f>SB!D14+'dot.'!D14+'skol. lėšos'!D14+Lik!D14</f>
        <v>228.314</v>
      </c>
      <c r="E13" s="163">
        <f>SB!E14+'dot.'!E14+'skol. lėšos'!E14+Lik!E14</f>
        <v>191.814</v>
      </c>
      <c r="F13" s="163">
        <f>SB!F14+'dot.'!F14+'skol. lėšos'!F14+Lik!F14</f>
        <v>77.113</v>
      </c>
      <c r="G13" s="163">
        <f>SB!G14+'dot.'!G14+'skol. lėšos'!G14+Lik!G14+G22</f>
        <v>36.5</v>
      </c>
    </row>
    <row r="14" spans="1:7" ht="12.75">
      <c r="A14" s="12" t="s">
        <v>153</v>
      </c>
      <c r="B14" s="111" t="s">
        <v>239</v>
      </c>
      <c r="C14" s="498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1" t="s">
        <v>288</v>
      </c>
      <c r="C15" s="530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1" t="s">
        <v>240</v>
      </c>
      <c r="C16" s="530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1" t="s">
        <v>222</v>
      </c>
      <c r="C17" s="530"/>
      <c r="D17" s="23">
        <f>SB!D18+'dot.'!D18+'skol. lėšos'!D18+Lik!D18</f>
        <v>51</v>
      </c>
      <c r="E17" s="23">
        <f>SB!E18+'dot.'!E18+'skol. lėšos'!E18+Lik!E18</f>
        <v>14.5</v>
      </c>
      <c r="F17" s="23">
        <f>SB!F18+'dot.'!F18+'skol. lėšos'!F18+Lik!F18</f>
        <v>0</v>
      </c>
      <c r="G17" s="23">
        <f>SB!G18+'dot.'!G18+'skol. lėšos'!G18+Lik!G18</f>
        <v>36.5</v>
      </c>
    </row>
    <row r="18" spans="1:7" ht="12.75">
      <c r="A18" s="12" t="s">
        <v>157</v>
      </c>
      <c r="B18" s="81" t="s">
        <v>395</v>
      </c>
      <c r="C18" s="530"/>
      <c r="D18" s="165">
        <f>SB!D19+'dot.'!D19+'skol. lėšos'!D19+Lik!D19</f>
        <v>28.014</v>
      </c>
      <c r="E18" s="165">
        <f>SB!E19+'dot.'!E19+'skol. lėšos'!E19+Lik!E19</f>
        <v>28.014</v>
      </c>
      <c r="F18" s="165">
        <f>SB!F19+'dot.'!F19+'skol. lėšos'!F19+Lik!F19</f>
        <v>1.413</v>
      </c>
      <c r="G18" s="165">
        <f>SB!G19+'dot.'!G19+'skol. lėšos'!G19+Lik!G19</f>
        <v>0</v>
      </c>
    </row>
    <row r="19" spans="1:7" ht="12.75">
      <c r="A19" s="12" t="s">
        <v>156</v>
      </c>
      <c r="B19" s="81" t="s">
        <v>225</v>
      </c>
      <c r="C19" s="530"/>
      <c r="D19" s="23">
        <f>SB!D20+'dot.'!D20+'skol. lėšos'!D20+Lik!D20</f>
        <v>29.2</v>
      </c>
      <c r="E19" s="23">
        <f>SB!E20+'dot.'!E20+'skol. lėšos'!E20+Lik!E20</f>
        <v>29.2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1" t="s">
        <v>78</v>
      </c>
      <c r="C20" s="530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1" t="s">
        <v>79</v>
      </c>
      <c r="C21" s="530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405</v>
      </c>
      <c r="B22" s="81" t="s">
        <v>467</v>
      </c>
      <c r="C22" s="300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7" t="s">
        <v>15</v>
      </c>
      <c r="B23" s="114" t="s">
        <v>105</v>
      </c>
      <c r="C23" s="79" t="s">
        <v>138</v>
      </c>
      <c r="D23" s="163">
        <f>SB!D24+'dot.'!D24+'skol. lėšos'!D24+Lik!D24</f>
        <v>860.3679999999998</v>
      </c>
      <c r="E23" s="163">
        <f>SB!E24+'dot.'!E24+'skol. lėšos'!E24+Lik!E24</f>
        <v>817.1679999999998</v>
      </c>
      <c r="F23" s="163">
        <f>SB!F24+'dot.'!F24+'skol. lėšos'!F24+Lik!F24</f>
        <v>417.1</v>
      </c>
      <c r="G23" s="22">
        <f>SB!G24+'dot.'!G24+'skol. lėšos'!G24+Lik!G24</f>
        <v>43.2</v>
      </c>
    </row>
    <row r="24" spans="1:7" ht="12.75">
      <c r="A24" s="17" t="s">
        <v>252</v>
      </c>
      <c r="B24" s="115" t="s">
        <v>238</v>
      </c>
      <c r="C24" s="69"/>
      <c r="D24" s="165">
        <f>SB!D25+'dot.'!D25+'skol. lėšos'!D25+Lik!D25</f>
        <v>662.268</v>
      </c>
      <c r="E24" s="165">
        <f>SB!E25+'dot.'!E25+'skol. lėšos'!E25+Lik!E25</f>
        <v>619.068</v>
      </c>
      <c r="F24" s="23">
        <f>SB!F25+'dot.'!F25+'skol. lėšos'!F25+Lik!F25</f>
        <v>371</v>
      </c>
      <c r="G24" s="23">
        <f>SB!G25+'dot.'!G25+'skol. lėšos'!G25+Lik!G25</f>
        <v>43.2</v>
      </c>
    </row>
    <row r="25" spans="1:7" ht="12.75">
      <c r="A25" s="17" t="s">
        <v>404</v>
      </c>
      <c r="B25" s="83" t="s">
        <v>237</v>
      </c>
      <c r="C25" s="70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405</v>
      </c>
      <c r="B26" s="83" t="s">
        <v>69</v>
      </c>
      <c r="C26" s="71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3" t="s">
        <v>166</v>
      </c>
      <c r="C27" s="71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0"/>
      <c r="D28" s="23">
        <f>SB!D29+'dot.'!D29+'skol. lėšos'!D29+Lik!D29</f>
        <v>11.8</v>
      </c>
      <c r="E28" s="23">
        <f>SB!E29+'dot.'!E29+'skol. lėšos'!E29+Lik!E29</f>
        <v>11.8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0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3" t="s">
        <v>4</v>
      </c>
      <c r="C30" s="71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2" t="s">
        <v>349</v>
      </c>
      <c r="B31" s="116" t="s">
        <v>90</v>
      </c>
      <c r="C31" s="71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2" t="s">
        <v>405</v>
      </c>
      <c r="B32" s="151" t="s">
        <v>106</v>
      </c>
      <c r="C32" s="71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2" t="s">
        <v>355</v>
      </c>
      <c r="B33" s="117" t="s">
        <v>367</v>
      </c>
      <c r="C33" s="71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8" t="s">
        <v>211</v>
      </c>
      <c r="C34" s="73" t="s">
        <v>137</v>
      </c>
      <c r="D34" s="163">
        <f>SB!D35+'dot.'!D35+'skol. lėšos'!D35+Lik!D35</f>
        <v>211.747</v>
      </c>
      <c r="E34" s="163">
        <f>SB!E35+'dot.'!E35+'skol. lėšos'!E35+Lik!E35</f>
        <v>24.047</v>
      </c>
      <c r="F34" s="163">
        <f>SB!F35+'dot.'!F35+'skol. lėšos'!F35+Lik!F35</f>
        <v>6</v>
      </c>
      <c r="G34" s="163">
        <f>SB!G35+'dot.'!G35+'skol. lėšos'!G35+Lik!G35</f>
        <v>187.7</v>
      </c>
    </row>
    <row r="35" spans="1:7" ht="12.75">
      <c r="A35" s="12" t="s">
        <v>162</v>
      </c>
      <c r="B35" s="34" t="s">
        <v>3</v>
      </c>
      <c r="C35" s="73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4"/>
      <c r="D36" s="23">
        <f>SB!D37+'dot.'!D37+'skol. lėšos'!D37+Lik!D37</f>
        <v>175.4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172.8</v>
      </c>
    </row>
    <row r="37" spans="1:7" ht="12.75">
      <c r="A37" s="12" t="s">
        <v>164</v>
      </c>
      <c r="B37" s="81" t="s">
        <v>76</v>
      </c>
      <c r="C37" s="74"/>
      <c r="D37" s="165">
        <f>SB!D38+'dot.'!D38+'skol. lėšos'!D38+Lik!D38</f>
        <v>27.447</v>
      </c>
      <c r="E37" s="165">
        <f>SB!E38+'dot.'!E38+'skol. lėšos'!E38+Lik!E38</f>
        <v>16.247</v>
      </c>
      <c r="F37" s="23">
        <f>SB!F38+'dot.'!F38+'skol. lėšos'!F38+Lik!F38</f>
        <v>0</v>
      </c>
      <c r="G37" s="23">
        <f>SB!G38+'dot.'!G38+'skol. lėšos'!G38+Lik!G38</f>
        <v>11.2</v>
      </c>
    </row>
    <row r="38" spans="1:7" ht="12.75">
      <c r="A38" s="12" t="s">
        <v>152</v>
      </c>
      <c r="B38" s="81" t="s">
        <v>345</v>
      </c>
      <c r="C38" s="75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4" t="s">
        <v>139</v>
      </c>
      <c r="D39" s="163">
        <f>SB!D40+'dot.'!D40+'skol. lėšos'!D40+Lik!D40</f>
        <v>3142.8979999999997</v>
      </c>
      <c r="E39" s="183">
        <f>SB!E40+'dot.'!E40+'skol. lėšos'!E40+Lik!E40</f>
        <v>256.40000000000003</v>
      </c>
      <c r="F39" s="183">
        <f>SB!F40+'dot.'!F40+'skol. lėšos'!F40+Lik!F40</f>
        <v>0.8</v>
      </c>
      <c r="G39" s="163">
        <f>SB!G40+'dot.'!G40+'skol. lėšos'!G40+Lik!G40</f>
        <v>2886.498</v>
      </c>
    </row>
    <row r="40" spans="1:7" ht="12.75">
      <c r="A40" s="12" t="s">
        <v>152</v>
      </c>
      <c r="B40" s="81" t="s">
        <v>70</v>
      </c>
      <c r="C40" s="73"/>
      <c r="D40" s="76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1" t="s">
        <v>396</v>
      </c>
      <c r="C41" s="74"/>
      <c r="D41" s="76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/>
      <c r="B42" s="81" t="s">
        <v>476</v>
      </c>
      <c r="C42" s="74"/>
      <c r="D42" s="182">
        <f>SB!D43+'dot.'!D43+'skol. lėšos'!D43+Lik!D43</f>
        <v>1743.019</v>
      </c>
      <c r="E42" s="76">
        <f>SB!E43+'dot.'!E43+'skol. lėšos'!E43+Lik!E43</f>
        <v>63.1</v>
      </c>
      <c r="F42" s="76">
        <f>SB!F43+'dot.'!F43+'skol. lėšos'!F43+Lik!F43</f>
        <v>0.8</v>
      </c>
      <c r="G42" s="182">
        <f>SB!G43+'dot.'!G43+'skol. lėšos'!G43+Lik!G43</f>
        <v>1679.919</v>
      </c>
    </row>
    <row r="43" spans="1:7" ht="12.75">
      <c r="A43" s="12" t="s">
        <v>516</v>
      </c>
      <c r="B43" s="81" t="s">
        <v>399</v>
      </c>
      <c r="C43" s="74"/>
      <c r="D43" s="182">
        <f>SB!D44+'dot.'!D44+'skol. lėšos'!D44+Lik!D44</f>
        <v>59.147000000000006</v>
      </c>
      <c r="E43" s="23">
        <v>10</v>
      </c>
      <c r="F43" s="23">
        <f>SB!F44+'dot.'!F44+'skol. lėšos'!F44+Lik!F44</f>
        <v>0</v>
      </c>
      <c r="G43" s="165">
        <v>48.847</v>
      </c>
    </row>
    <row r="44" spans="1:7" ht="12.75">
      <c r="A44" s="12" t="s">
        <v>390</v>
      </c>
      <c r="B44" s="81" t="s">
        <v>391</v>
      </c>
      <c r="C44" s="75"/>
      <c r="D44" s="182">
        <f>SB!D45+'dot.'!D45+'skol. lėšos'!D45+Lik!D45</f>
        <v>1366.0790000000002</v>
      </c>
      <c r="E44" s="165">
        <f>SB!E45+'dot.'!E45+'skol. lėšos'!E45+Lik!E45</f>
        <v>159.5</v>
      </c>
      <c r="F44" s="165">
        <f>SB!F45+'dot.'!F45+'skol. lėšos'!F45+Lik!F45</f>
        <v>0</v>
      </c>
      <c r="G44" s="165">
        <f>SB!G45+'dot.'!G45+'skol. lėšos'!G45+Lik!G45</f>
        <v>1206.579</v>
      </c>
    </row>
    <row r="45" spans="1:7" ht="25.5">
      <c r="A45" s="11" t="s">
        <v>71</v>
      </c>
      <c r="B45" s="96" t="s">
        <v>184</v>
      </c>
      <c r="C45" s="74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1" t="s">
        <v>70</v>
      </c>
      <c r="C46" s="73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19" t="s">
        <v>130</v>
      </c>
      <c r="C47" s="75" t="s">
        <v>135</v>
      </c>
      <c r="D47" s="163">
        <f>SB!D48+'dot.'!D48+'skol. lėšos'!D48+Lik!D48</f>
        <v>65.57499999999999</v>
      </c>
      <c r="E47" s="163">
        <f>SB!E48+'dot.'!E48+'skol. lėšos'!E48+Lik!E48</f>
        <v>50.575</v>
      </c>
      <c r="F47" s="163">
        <f>SB!F48+'dot.'!F48+'skol. lėšos'!F48+Lik!F48</f>
        <v>9.15</v>
      </c>
      <c r="G47" s="22">
        <f>SB!G48+'dot.'!G48+'skol. lėšos'!G48+Lik!G48</f>
        <v>15</v>
      </c>
    </row>
    <row r="48" spans="1:7" ht="12.75">
      <c r="A48" s="12" t="s">
        <v>351</v>
      </c>
      <c r="B48" s="2" t="s">
        <v>131</v>
      </c>
      <c r="C48" s="73"/>
      <c r="D48" s="165">
        <f>SB!D49+'dot.'!D49+'skol. lėšos'!D49+Lik!D49</f>
        <v>65.57499999999999</v>
      </c>
      <c r="E48" s="165">
        <f>SB!E49+'dot.'!E49+'skol. lėšos'!E49+Lik!E49</f>
        <v>50.575</v>
      </c>
      <c r="F48" s="165">
        <f>SB!F49+'dot.'!F49+'skol. lėšos'!F49+Lik!F49</f>
        <v>9.15</v>
      </c>
      <c r="G48" s="23">
        <f>SB!G49+'dot.'!G49+'skol. lėšos'!G49+Lik!G49</f>
        <v>15</v>
      </c>
    </row>
    <row r="49" spans="1:7" ht="25.5">
      <c r="A49" s="11" t="s">
        <v>143</v>
      </c>
      <c r="B49" s="96" t="s">
        <v>148</v>
      </c>
      <c r="C49" s="73" t="s">
        <v>34</v>
      </c>
      <c r="D49" s="183">
        <f>SB!D50+'dot.'!D50+'skol. lėšos'!D50+Lik!D50</f>
        <v>192.15</v>
      </c>
      <c r="E49" s="183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352</v>
      </c>
      <c r="B50" s="2" t="s">
        <v>111</v>
      </c>
      <c r="C50" s="73"/>
      <c r="D50" s="302">
        <f>SB!D51+'dot.'!D51+'skol. lėšos'!D51+Lik!D51</f>
        <v>179.15</v>
      </c>
      <c r="E50" s="302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352</v>
      </c>
      <c r="B51" s="120" t="s">
        <v>425</v>
      </c>
      <c r="C51" s="75"/>
      <c r="D51" s="302">
        <f>SB!D52+'dot.'!D52+'skol. lėšos'!D52+Lik!D52</f>
        <v>13</v>
      </c>
      <c r="E51" s="302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5" t="s">
        <v>36</v>
      </c>
      <c r="D52" s="183">
        <f>SB!D53+'dot.'!D53+'skol. lėšos'!D53+Lik!D53</f>
        <v>1.5</v>
      </c>
      <c r="E52" s="183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353</v>
      </c>
      <c r="B53" s="121" t="s">
        <v>72</v>
      </c>
      <c r="C53" s="19"/>
      <c r="D53" s="302">
        <f>SB!D54+'dot.'!D54+'skol. lėšos'!D54+Lik!D54</f>
        <v>0.6</v>
      </c>
      <c r="E53" s="302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1" t="s">
        <v>73</v>
      </c>
      <c r="C54" s="19"/>
      <c r="D54" s="302">
        <f>SB!D55+'dot.'!D55+'skol. lėšos'!D55+Lik!D55</f>
        <v>0.9</v>
      </c>
      <c r="E54" s="302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2" t="s">
        <v>221</v>
      </c>
      <c r="C55" s="7"/>
      <c r="D55" s="183">
        <f>SB!D56+'dot.'!D56+'skol. lėšos'!D56+Lik!D56</f>
        <v>31.799999999999997</v>
      </c>
      <c r="E55" s="183">
        <f>SB!E56+'dot.'!E56+'skol. lėšos'!E56+Lik!E56</f>
        <v>31.799999999999997</v>
      </c>
      <c r="F55" s="22">
        <f>SB!F56+'dot.'!F56+'skol. lėšos'!F56+Lik!F56</f>
        <v>22.9</v>
      </c>
      <c r="G55" s="22">
        <f>SB!G56+'dot.'!G56+'skol. lėšos'!G56+Lik!G56</f>
        <v>0</v>
      </c>
    </row>
    <row r="56" spans="1:7" ht="25.5">
      <c r="A56" s="11" t="s">
        <v>19</v>
      </c>
      <c r="B56" s="139" t="s">
        <v>105</v>
      </c>
      <c r="C56" s="73" t="s">
        <v>138</v>
      </c>
      <c r="D56" s="302">
        <f>SB!D57+'dot.'!D57+'skol. lėšos'!D57+Lik!D57</f>
        <v>31.799999999999997</v>
      </c>
      <c r="E56" s="302">
        <f>SB!E57+'dot.'!E57+'skol. lėšos'!E57+Lik!E57</f>
        <v>31.799999999999997</v>
      </c>
      <c r="F56" s="23">
        <f>SB!F57+'dot.'!F57+'skol. lėšos'!F57+Lik!F57</f>
        <v>22.9</v>
      </c>
      <c r="G56" s="23">
        <f>SB!G57+'dot.'!G57+'skol. lėšos'!G57+Lik!G57</f>
        <v>0</v>
      </c>
    </row>
    <row r="57" spans="1:12" ht="25.5">
      <c r="A57" s="11" t="s">
        <v>20</v>
      </c>
      <c r="B57" s="96" t="s">
        <v>80</v>
      </c>
      <c r="C57" s="14"/>
      <c r="D57" s="163">
        <f>SB!D58+'dot.'!D58+'skol. lėšos'!D58+Lik!D58</f>
        <v>449.25199999999995</v>
      </c>
      <c r="E57" s="163">
        <f>SB!E58+'dot.'!E58+'skol. lėšos'!E58+Lik!E58</f>
        <v>449.25199999999995</v>
      </c>
      <c r="F57" s="22">
        <f>SB!F58+'dot.'!F58+'skol. lėšos'!F58+Lik!F58</f>
        <v>29.7</v>
      </c>
      <c r="G57" s="22">
        <f>SB!G58+'dot.'!G58+'skol. lėšos'!G58+Lik!G58</f>
        <v>0</v>
      </c>
      <c r="H57" s="77"/>
      <c r="I57" s="78"/>
      <c r="J57" s="78"/>
      <c r="K57" s="34"/>
      <c r="L57" s="34"/>
    </row>
    <row r="58" spans="1:12" ht="30" customHeight="1">
      <c r="A58" s="11" t="s">
        <v>21</v>
      </c>
      <c r="B58" s="114" t="s">
        <v>103</v>
      </c>
      <c r="C58" s="79" t="s">
        <v>136</v>
      </c>
      <c r="D58" s="163">
        <f>SB!D59+'dot.'!D59+'skol. lėšos'!D59+Lik!D59</f>
        <v>449.25199999999995</v>
      </c>
      <c r="E58" s="163">
        <f>SB!E59+'dot.'!E59+'skol. lėšos'!E59+Lik!E59</f>
        <v>449.25199999999995</v>
      </c>
      <c r="F58" s="22">
        <f>SB!F59+'dot.'!F59+'skol. lėšos'!F59+Lik!F59</f>
        <v>29.7</v>
      </c>
      <c r="G58" s="22">
        <f>SB!G59+'dot.'!G59+'skol. lėšos'!G59+Lik!G59</f>
        <v>0</v>
      </c>
      <c r="H58" s="77"/>
      <c r="I58" s="78"/>
      <c r="J58" s="78"/>
      <c r="K58" s="34"/>
      <c r="L58" s="34"/>
    </row>
    <row r="59" spans="1:12" ht="12.75">
      <c r="A59" s="17" t="s">
        <v>242</v>
      </c>
      <c r="B59" s="124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7"/>
      <c r="I59" s="78"/>
      <c r="J59" s="78"/>
      <c r="K59" s="34"/>
      <c r="L59" s="34"/>
    </row>
    <row r="60" spans="1:12" ht="25.5">
      <c r="A60" s="17" t="s">
        <v>218</v>
      </c>
      <c r="B60" s="209" t="s">
        <v>226</v>
      </c>
      <c r="C60" s="94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7"/>
      <c r="I60" s="78"/>
      <c r="J60" s="78"/>
      <c r="K60" s="34"/>
      <c r="L60" s="34"/>
    </row>
    <row r="61" spans="1:12" ht="12.75">
      <c r="A61" s="17" t="s">
        <v>219</v>
      </c>
      <c r="B61" s="106" t="s">
        <v>293</v>
      </c>
      <c r="C61" s="83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1"/>
      <c r="I61" s="78"/>
      <c r="J61" s="78"/>
      <c r="K61" s="78"/>
      <c r="L61" s="78"/>
    </row>
    <row r="62" spans="1:12" ht="12.75">
      <c r="A62" s="82"/>
      <c r="B62" s="126" t="s">
        <v>142</v>
      </c>
      <c r="C62" s="83"/>
      <c r="D62" s="165">
        <f>SB!D63+'dot.'!D63+'skol. lėšos'!D63+Lik!D63</f>
        <v>68.552</v>
      </c>
      <c r="E62" s="165">
        <f>SB!E63+'dot.'!E63+'skol. lėšos'!E63+Lik!E63</f>
        <v>68.552</v>
      </c>
      <c r="F62" s="23">
        <f>SB!F63+'dot.'!F63+'skol. lėšos'!F63+Lik!F63</f>
        <v>0</v>
      </c>
      <c r="G62" s="23">
        <f>SB!G63+'dot.'!G63+'skol. lėšos'!G63+Lik!G63</f>
        <v>0</v>
      </c>
      <c r="H62" s="81"/>
      <c r="I62" s="78"/>
      <c r="J62" s="78"/>
      <c r="K62" s="78"/>
      <c r="L62" s="78"/>
    </row>
    <row r="63" spans="1:12" ht="12.75">
      <c r="A63" s="17" t="s">
        <v>220</v>
      </c>
      <c r="B63" s="127" t="s">
        <v>424</v>
      </c>
      <c r="C63" s="84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1"/>
      <c r="I63" s="78"/>
      <c r="J63" s="78"/>
      <c r="K63" s="78"/>
      <c r="L63" s="78"/>
    </row>
    <row r="64" spans="1:12" ht="12.75">
      <c r="A64" s="17" t="s">
        <v>217</v>
      </c>
      <c r="B64" s="127" t="s">
        <v>86</v>
      </c>
      <c r="C64" s="83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1"/>
      <c r="I64" s="78"/>
      <c r="J64" s="78"/>
      <c r="K64" s="34"/>
      <c r="L64" s="34"/>
    </row>
    <row r="65" spans="1:12" ht="12.75">
      <c r="A65" s="12" t="s">
        <v>218</v>
      </c>
      <c r="B65" s="128" t="s">
        <v>83</v>
      </c>
      <c r="C65" s="83"/>
      <c r="D65" s="165">
        <f>SB!D66+'dot.'!D66+'skol. lėšos'!D66+Lik!D66</f>
        <v>22.052</v>
      </c>
      <c r="E65" s="165">
        <f>SB!E66+'dot.'!E66+'skol. lėšos'!E66+Lik!E66</f>
        <v>22.052</v>
      </c>
      <c r="F65" s="23">
        <f>SB!F66+'dot.'!F66+'skol. lėšos'!F66+Lik!F66</f>
        <v>0</v>
      </c>
      <c r="G65" s="23">
        <f>SB!G66+'dot.'!G66+'skol. lėšos'!G66+Lik!G66</f>
        <v>0</v>
      </c>
      <c r="H65" s="81"/>
      <c r="I65" s="78"/>
      <c r="J65" s="78"/>
      <c r="K65" s="78"/>
      <c r="L65" s="78"/>
    </row>
    <row r="66" spans="1:7" ht="12.75">
      <c r="A66" s="12" t="s">
        <v>219</v>
      </c>
      <c r="B66" s="128" t="s">
        <v>84</v>
      </c>
      <c r="C66" s="83"/>
      <c r="D66" s="23">
        <f>SB!D67+'dot.'!D67+'skol. lėšos'!D67+Lik!D67</f>
        <v>12.5</v>
      </c>
      <c r="E66" s="23">
        <f>SB!E67+'dot.'!E67+'skol. lėšos'!E67+Lik!E67</f>
        <v>12.5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8" t="s">
        <v>85</v>
      </c>
      <c r="C67" s="83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57" t="s">
        <v>432</v>
      </c>
      <c r="C68" s="83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6" t="s">
        <v>380</v>
      </c>
      <c r="C69" s="83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6" t="s">
        <v>378</v>
      </c>
      <c r="C70" s="83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6" t="s">
        <v>245</v>
      </c>
      <c r="C71" s="83"/>
      <c r="D71" s="23">
        <f>SB!D72+'dot.'!D72+'skol. lėšos'!D72+Lik!D72</f>
        <v>15</v>
      </c>
      <c r="E71" s="23">
        <f>SB!E72+'dot.'!E72+'skol. lėšos'!E72+Lik!E72</f>
        <v>15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6" t="s">
        <v>246</v>
      </c>
      <c r="C72" s="83"/>
      <c r="D72" s="165">
        <f>SB!D73+'dot.'!D73+'skol. lėšos'!D73+Lik!D73</f>
        <v>18.968</v>
      </c>
      <c r="E72" s="165">
        <f>SB!E73+'dot.'!E73+'skol. lėšos'!E73+Lik!E73</f>
        <v>18.968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6" t="s">
        <v>247</v>
      </c>
      <c r="C73" s="83"/>
      <c r="D73" s="165">
        <f>SB!D74+'dot.'!D74+'skol. lėšos'!D74+Lik!D74</f>
        <v>2.378</v>
      </c>
      <c r="E73" s="165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6" t="s">
        <v>379</v>
      </c>
      <c r="C74" s="83"/>
      <c r="D74" s="23">
        <f>SB!D75+'dot.'!D75+'skol. lėšos'!D75+Lik!D75</f>
        <v>49.4</v>
      </c>
      <c r="E74" s="23">
        <f>SB!E75+'dot.'!E75+'skol. lėšos'!E75+Lik!E75</f>
        <v>49.4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6" t="s">
        <v>82</v>
      </c>
      <c r="C75" s="83"/>
      <c r="D75" s="23">
        <f>SB!D76+'dot.'!D76+'skol. lėšos'!D76+Lik!D76</f>
        <v>8.7</v>
      </c>
      <c r="E75" s="23">
        <f>SB!E76+'dot.'!E76+'skol. lėšos'!E76+Lik!E76</f>
        <v>8.7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6" t="s">
        <v>87</v>
      </c>
      <c r="C76" s="83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6" t="s">
        <v>241</v>
      </c>
      <c r="C77" s="83"/>
      <c r="D77" s="165">
        <f>SB!D78+'dot.'!D78+'skol. lėšos'!D78+Lik!D78</f>
        <v>198.154</v>
      </c>
      <c r="E77" s="165">
        <f>SB!E78+'dot.'!E78+'skol. lėšos'!E78+Lik!E78</f>
        <v>198.154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6" t="s">
        <v>249</v>
      </c>
      <c r="C78" s="83"/>
      <c r="D78" s="23">
        <f>SB!D79+'dot.'!D79+'skol. lėšos'!D79+Lik!D79</f>
        <v>27.6</v>
      </c>
      <c r="E78" s="23">
        <f>SB!E79+'dot.'!E79+'skol. lėšos'!E79+Lik!E79</f>
        <v>27.6</v>
      </c>
      <c r="F78" s="23">
        <f>SB!F79+'dot.'!F79+'skol. lėšos'!F79+Lik!F79</f>
        <v>15.7</v>
      </c>
      <c r="G78" s="23">
        <f>SB!G79+'dot.'!G79+'skol. lėšos'!G79+Lik!G79</f>
        <v>0</v>
      </c>
    </row>
    <row r="79" spans="1:8" ht="12.75">
      <c r="A79" s="17" t="s">
        <v>165</v>
      </c>
      <c r="B79" s="106" t="s">
        <v>88</v>
      </c>
      <c r="C79" s="83"/>
      <c r="D79" s="23">
        <f>SB!D80+'dot.'!D80+'skol. lėšos'!D80+Lik!D80</f>
        <v>21.9</v>
      </c>
      <c r="E79" s="23">
        <f>SB!E80+'dot.'!E80+'skol. lėšos'!E80+Lik!E80</f>
        <v>21.9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478</v>
      </c>
      <c r="B80" s="106" t="s">
        <v>477</v>
      </c>
      <c r="C80" s="85"/>
      <c r="D80" s="23">
        <f>SB!D81+'dot.'!D81+'skol. lėšos'!D81+Lik!D81</f>
        <v>4.2</v>
      </c>
      <c r="E80" s="23">
        <f>SB!E81+'dot.'!E81+'skol. lėšos'!E81+Lik!E81</f>
        <v>4.2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6" t="s">
        <v>22</v>
      </c>
      <c r="B81" s="6" t="s">
        <v>422</v>
      </c>
      <c r="C81" s="87"/>
      <c r="D81" s="163"/>
      <c r="E81" s="163"/>
      <c r="F81" s="163"/>
      <c r="G81" s="163"/>
    </row>
    <row r="82" spans="1:7" ht="12.75">
      <c r="A82" s="86" t="s">
        <v>24</v>
      </c>
      <c r="B82" s="7" t="s">
        <v>102</v>
      </c>
      <c r="C82" s="6" t="s">
        <v>134</v>
      </c>
      <c r="D82" s="163">
        <f>SB!D83+'dot.'!D83+'skol. lėšos'!D83+Lik!D83</f>
        <v>310.657</v>
      </c>
      <c r="E82" s="163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342</v>
      </c>
      <c r="B83" s="88" t="s">
        <v>227</v>
      </c>
      <c r="C83" s="88"/>
      <c r="D83" s="165">
        <f>SB!D84+'dot.'!D84+'skol. lėšos'!D84+Lik!D84</f>
        <v>310.657</v>
      </c>
      <c r="E83" s="165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6" t="s">
        <v>250</v>
      </c>
      <c r="C84" s="6"/>
      <c r="D84" s="163"/>
      <c r="E84" s="163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3">
        <f>SB!D86+'dot.'!D86+'skol. lėšos'!D86+Lik!D86</f>
        <v>231.412</v>
      </c>
      <c r="E85" s="163">
        <f>SB!E86+'dot.'!E86+'skol. lėšos'!E86+Lik!E86</f>
        <v>231.412</v>
      </c>
      <c r="F85" s="22">
        <f>SB!F86+'dot.'!F86+'skol. lėšos'!F86+Lik!F86</f>
        <v>168.2</v>
      </c>
      <c r="G85" s="22">
        <f>SB!G86+'dot.'!G86+'skol. lėšos'!G86+Lik!G86</f>
        <v>0</v>
      </c>
    </row>
    <row r="86" spans="1:7" ht="13.5" customHeight="1">
      <c r="A86" s="12" t="s">
        <v>343</v>
      </c>
      <c r="B86" s="88" t="s">
        <v>227</v>
      </c>
      <c r="C86" s="88"/>
      <c r="D86" s="165">
        <f>SB!D87+'dot.'!D87+'skol. lėšos'!D87+Lik!D87</f>
        <v>231.412</v>
      </c>
      <c r="E86" s="165">
        <f>SB!E87+'dot.'!E87+'skol. lėšos'!E87+Lik!E87</f>
        <v>231.412</v>
      </c>
      <c r="F86" s="22">
        <f>SB!F87+'dot.'!F87+'skol. lėšos'!F87+Lik!F87</f>
        <v>168.2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465</v>
      </c>
      <c r="C87" s="6"/>
      <c r="D87" s="163"/>
      <c r="E87" s="163"/>
      <c r="F87" s="22"/>
      <c r="G87" s="22"/>
    </row>
    <row r="88" spans="1:7" ht="14.25" customHeight="1">
      <c r="A88" s="12" t="s">
        <v>28</v>
      </c>
      <c r="B88" s="122" t="s">
        <v>102</v>
      </c>
      <c r="C88" s="6" t="s">
        <v>134</v>
      </c>
      <c r="D88" s="163">
        <f>SB!D89+'dot.'!D89+'skol. lėšos'!D89+Lik!D89</f>
        <v>364.694</v>
      </c>
      <c r="E88" s="22">
        <f>SB!E89+'dot.'!E89+'skol. lėšos'!E89+Lik!E89</f>
        <v>352.094</v>
      </c>
      <c r="F88" s="22">
        <f>SB!F89+'dot.'!F89+'skol. lėšos'!F89+Lik!F89</f>
        <v>202.82500000000002</v>
      </c>
      <c r="G88" s="22">
        <f>SB!G89+'dot.'!G89+'skol. lėšos'!G89+Lik!G89</f>
        <v>12.6</v>
      </c>
    </row>
    <row r="89" spans="1:7" ht="12.75">
      <c r="A89" s="12" t="s">
        <v>248</v>
      </c>
      <c r="B89" s="88" t="s">
        <v>227</v>
      </c>
      <c r="C89" s="6"/>
      <c r="D89" s="165">
        <f>SB!D90+'dot.'!D90+'skol. lėšos'!D90+Lik!D90</f>
        <v>364.694</v>
      </c>
      <c r="E89" s="23">
        <f>SB!E90+'dot.'!E90+'skol. lėšos'!E90+Lik!E90</f>
        <v>352.094</v>
      </c>
      <c r="F89" s="23">
        <f>SB!F90+'dot.'!F90+'skol. lėšos'!F90+Lik!F90</f>
        <v>202.82500000000002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494</v>
      </c>
      <c r="C90" s="6"/>
      <c r="D90" s="163"/>
      <c r="E90" s="163"/>
      <c r="F90" s="163"/>
      <c r="G90" s="163"/>
    </row>
    <row r="91" spans="1:7" ht="12.75">
      <c r="A91" s="11" t="s">
        <v>30</v>
      </c>
      <c r="B91" s="122" t="s">
        <v>102</v>
      </c>
      <c r="C91" s="6" t="s">
        <v>134</v>
      </c>
      <c r="D91" s="163">
        <f>SB!D92+'dot.'!D92+'skol. lėšos'!D92+Lik!D92</f>
        <v>319.81899999999996</v>
      </c>
      <c r="E91" s="183">
        <f>SB!E92+'dot.'!E92+'skol. lėšos'!E92+Lik!E92</f>
        <v>302.80899999999997</v>
      </c>
      <c r="F91" s="183">
        <f>SB!F92+'dot.'!F92+'skol. lėšos'!F92+Lik!F92</f>
        <v>178.47</v>
      </c>
      <c r="G91" s="183">
        <f>SB!G92+'dot.'!G92+'skol. lėšos'!G92+Lik!G92</f>
        <v>17.01</v>
      </c>
    </row>
    <row r="92" spans="1:7" ht="12.75">
      <c r="A92" s="12" t="s">
        <v>248</v>
      </c>
      <c r="B92" s="88" t="s">
        <v>227</v>
      </c>
      <c r="C92" s="6"/>
      <c r="D92" s="165">
        <f>SB!D93+'dot.'!D93+'skol. lėšos'!D93+Lik!D93</f>
        <v>319.81899999999996</v>
      </c>
      <c r="E92" s="302">
        <f>SB!E93+'dot.'!E93+'skol. lėšos'!E93+Lik!E93</f>
        <v>302.80899999999997</v>
      </c>
      <c r="F92" s="570">
        <f>SB!F93+'dot.'!F93+'skol. lėšos'!F93+Lik!F93</f>
        <v>178.47</v>
      </c>
      <c r="G92" s="302">
        <f>SB!G93+'dot.'!G93+'skol. lėšos'!G93+Lik!G93</f>
        <v>17.01</v>
      </c>
    </row>
    <row r="93" spans="1:7" ht="12.75">
      <c r="A93" s="11" t="s">
        <v>31</v>
      </c>
      <c r="B93" s="119" t="s">
        <v>5</v>
      </c>
      <c r="C93" s="6"/>
      <c r="D93" s="163"/>
      <c r="E93" s="163"/>
      <c r="F93" s="163"/>
      <c r="G93" s="163"/>
    </row>
    <row r="94" spans="1:7" ht="12.75">
      <c r="A94" s="11" t="s">
        <v>32</v>
      </c>
      <c r="B94" s="7" t="s">
        <v>102</v>
      </c>
      <c r="C94" s="6" t="s">
        <v>134</v>
      </c>
      <c r="D94" s="163">
        <f>SB!D95+'dot.'!D95+'skol. lėšos'!D95+Lik!D95</f>
        <v>105.662</v>
      </c>
      <c r="E94" s="163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344</v>
      </c>
      <c r="B95" s="83" t="s">
        <v>292</v>
      </c>
      <c r="C95" s="6"/>
      <c r="D95" s="165">
        <f>SB!D96+'dot.'!D96+'skol. lėšos'!D96+Lik!D96</f>
        <v>105.662</v>
      </c>
      <c r="E95" s="165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19" t="s">
        <v>427</v>
      </c>
      <c r="C96" s="6"/>
      <c r="D96" s="163"/>
      <c r="E96" s="163"/>
      <c r="F96" s="163"/>
      <c r="G96" s="163"/>
    </row>
    <row r="97" spans="1:7" ht="12.75">
      <c r="A97" s="11" t="s">
        <v>35</v>
      </c>
      <c r="B97" s="7" t="s">
        <v>102</v>
      </c>
      <c r="C97" s="6" t="s">
        <v>134</v>
      </c>
      <c r="D97" s="163">
        <f>SB!D98+'dot.'!D98+'skol. lėšos'!D98+Lik!D98</f>
        <v>790.1750000000001</v>
      </c>
      <c r="E97" s="163">
        <f>SB!E98+'dot.'!E98+'skol. lėšos'!E98+Lik!E98</f>
        <v>760.565</v>
      </c>
      <c r="F97" s="22">
        <f>SB!F98+'dot.'!F98+'skol. lėšos'!F98+Lik!F98</f>
        <v>443.89500000000004</v>
      </c>
      <c r="G97" s="22">
        <f>SB!G98+'dot.'!G98+'skol. lėšos'!G98+Lik!G98</f>
        <v>29.61</v>
      </c>
    </row>
    <row r="98" spans="1:7" ht="12.75">
      <c r="A98" s="12"/>
      <c r="B98" s="83" t="s">
        <v>292</v>
      </c>
      <c r="C98" s="6"/>
      <c r="D98" s="165">
        <f>SB!D99+'dot.'!D99+'skol. lėšos'!D99+Lik!D99</f>
        <v>790.1750000000001</v>
      </c>
      <c r="E98" s="165">
        <f>SB!E99+'dot.'!E99+'skol. lėšos'!E99+Lik!E99</f>
        <v>760.565</v>
      </c>
      <c r="F98" s="23">
        <f>SB!F99+'dot.'!F99+'skol. lėšos'!F99+Lik!F99</f>
        <v>443.89500000000004</v>
      </c>
      <c r="G98" s="23">
        <f>SB!G99+'dot.'!G99+'skol. lėšos'!G99+Lik!G99</f>
        <v>29.61</v>
      </c>
    </row>
    <row r="99" spans="1:7" ht="12.75">
      <c r="A99" s="11" t="s">
        <v>36</v>
      </c>
      <c r="B99" s="6" t="s">
        <v>6</v>
      </c>
      <c r="C99" s="89"/>
      <c r="D99" s="22">
        <f>SB!D100+'dot.'!D100+'skol. lėšos'!D100+Lik!D100</f>
        <v>118.8</v>
      </c>
      <c r="E99" s="22">
        <f>SB!E100+'dot.'!E100+'skol. lėšos'!E100+Lik!E100</f>
        <v>116.3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89" t="s">
        <v>134</v>
      </c>
      <c r="D100" s="22">
        <f>SB!D101+'dot.'!D101+'skol. lėšos'!D101+Lik!D101</f>
        <v>118.8</v>
      </c>
      <c r="E100" s="22">
        <f>SB!E101+'dot.'!E101+'skol. lėšos'!E101+Lik!E101</f>
        <v>116.3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346</v>
      </c>
      <c r="B101" s="88" t="s">
        <v>292</v>
      </c>
      <c r="C101" s="89"/>
      <c r="D101" s="23">
        <f>SB!D102+'dot.'!D102+'skol. lėšos'!D102+Lik!D102</f>
        <v>118.8</v>
      </c>
      <c r="E101" s="23">
        <f>SB!E102+'dot.'!E102+'skol. lėšos'!E102+Lik!E102</f>
        <v>116.3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89"/>
      <c r="D102" s="527"/>
      <c r="E102" s="528"/>
      <c r="F102" s="528"/>
      <c r="G102" s="529"/>
    </row>
    <row r="103" spans="1:7" ht="12.75">
      <c r="A103" s="12" t="s">
        <v>39</v>
      </c>
      <c r="B103" s="299" t="s">
        <v>102</v>
      </c>
      <c r="C103" s="89" t="s">
        <v>134</v>
      </c>
      <c r="D103" s="22">
        <f>SB!D104+'dot.'!D104+'skol. lėšos'!D104+Lik!D104</f>
        <v>204.1</v>
      </c>
      <c r="E103" s="22">
        <f>SB!E104+'dot.'!E104+'skol. lėšos'!E104+Lik!E104</f>
        <v>204.1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347</v>
      </c>
      <c r="B104" s="83" t="s">
        <v>292</v>
      </c>
      <c r="C104" s="90"/>
      <c r="D104" s="301">
        <f>SB!D105+'dot.'!D105+'skol. lėšos'!D105+Lik!D105</f>
        <v>204.1</v>
      </c>
      <c r="E104" s="301">
        <f>SB!E105+'dot.'!E105+'skol. lėšos'!E105+Lik!E105</f>
        <v>204.1</v>
      </c>
      <c r="F104" s="301">
        <f>SB!F105+'dot.'!F105+'skol. lėšos'!F105+Lik!F105</f>
        <v>115.5</v>
      </c>
      <c r="G104" s="301">
        <f>SB!G105+'dot.'!G105+'skol. lėšos'!G105+Lik!G105</f>
        <v>0</v>
      </c>
    </row>
    <row r="105" spans="1:7" ht="25.5">
      <c r="A105" s="11" t="s">
        <v>40</v>
      </c>
      <c r="B105" s="96" t="s">
        <v>336</v>
      </c>
      <c r="C105" s="152"/>
      <c r="D105" s="218"/>
      <c r="E105" s="219"/>
      <c r="F105" s="219"/>
      <c r="G105" s="167"/>
    </row>
    <row r="106" spans="1:7" ht="12.75">
      <c r="A106" s="11" t="s">
        <v>41</v>
      </c>
      <c r="B106" s="7" t="s">
        <v>102</v>
      </c>
      <c r="C106" s="89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348</v>
      </c>
      <c r="B107" s="83" t="s">
        <v>292</v>
      </c>
      <c r="C107" s="90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348</v>
      </c>
      <c r="B110" s="115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362</v>
      </c>
      <c r="B111" s="25" t="s">
        <v>118</v>
      </c>
      <c r="C111" s="87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3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5" t="s">
        <v>89</v>
      </c>
      <c r="C113" s="83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349</v>
      </c>
      <c r="B114" s="85" t="s">
        <v>90</v>
      </c>
      <c r="C114" s="83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349</v>
      </c>
      <c r="B115" s="83" t="s">
        <v>403</v>
      </c>
      <c r="C115" s="83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335</v>
      </c>
      <c r="B116" s="168" t="s">
        <v>184</v>
      </c>
      <c r="C116" s="299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429</v>
      </c>
      <c r="B117" s="106" t="s">
        <v>430</v>
      </c>
      <c r="C117" s="83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431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351</v>
      </c>
      <c r="B119" s="81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348</v>
      </c>
      <c r="B122" s="115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347</v>
      </c>
      <c r="B123" s="25" t="s">
        <v>118</v>
      </c>
      <c r="C123" s="87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3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5" t="s">
        <v>89</v>
      </c>
      <c r="C125" s="83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349</v>
      </c>
      <c r="B126" s="85" t="s">
        <v>90</v>
      </c>
      <c r="C126" s="83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349</v>
      </c>
      <c r="B127" s="88" t="s">
        <v>403</v>
      </c>
      <c r="C127" s="172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289</v>
      </c>
      <c r="B128" s="168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429</v>
      </c>
      <c r="B129" s="88" t="s">
        <v>430</v>
      </c>
      <c r="C129" s="172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301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351</v>
      </c>
      <c r="B131" s="81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171.29999999999995</v>
      </c>
      <c r="E132" s="22">
        <f>SB!E133+'dot.'!E133+'skol. lėšos'!E133+Lik!E133</f>
        <v>161.99999999999997</v>
      </c>
      <c r="F132" s="22">
        <f>SB!F133+'dot.'!F133+'skol. lėšos'!F133+Lik!F133</f>
        <v>86.7</v>
      </c>
      <c r="G132" s="22">
        <f>SB!G133+'dot.'!G133+'skol. lėšos'!G133+Lik!G133</f>
        <v>9.3</v>
      </c>
    </row>
    <row r="133" spans="1:7" ht="38.25">
      <c r="A133" s="11" t="s">
        <v>48</v>
      </c>
      <c r="B133" s="114" t="s">
        <v>105</v>
      </c>
      <c r="C133" s="6" t="s">
        <v>138</v>
      </c>
      <c r="D133" s="22">
        <f>SB!D134+'dot.'!D134+'skol. lėšos'!D134+Lik!D134</f>
        <v>165.09999999999997</v>
      </c>
      <c r="E133" s="22">
        <f>SB!E134+'dot.'!E134+'skol. lėšos'!E134+Lik!E134</f>
        <v>157.09999999999997</v>
      </c>
      <c r="F133" s="22">
        <f>SB!F134+'dot.'!F134+'skol. lėšos'!F134+Lik!F134</f>
        <v>86.7</v>
      </c>
      <c r="G133" s="22">
        <f>SB!G134+'dot.'!G134+'skol. lėšos'!G134+Lik!G134</f>
        <v>8</v>
      </c>
    </row>
    <row r="134" spans="1:7" ht="12.75">
      <c r="A134" s="12" t="s">
        <v>252</v>
      </c>
      <c r="B134" s="115" t="s">
        <v>89</v>
      </c>
      <c r="C134" s="71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349</v>
      </c>
      <c r="B135" s="83" t="s">
        <v>90</v>
      </c>
      <c r="C135" s="71"/>
      <c r="D135" s="23">
        <f>SB!D136+'dot.'!D136+'skol. lėšos'!D136+Lik!D136</f>
        <v>89.6</v>
      </c>
      <c r="E135" s="23">
        <f>SB!E136+'dot.'!E136+'skol. lėšos'!E136+Lik!E136</f>
        <v>81.6</v>
      </c>
      <c r="F135" s="23">
        <f>SB!F136+'dot.'!F136+'skol. lėšos'!F136+Lik!F136</f>
        <v>48.1</v>
      </c>
      <c r="G135" s="23">
        <f>SB!G136+'dot.'!G136+'skol. lėšos'!G136+Lik!G136</f>
        <v>8</v>
      </c>
    </row>
    <row r="136" spans="1:7" ht="12.75">
      <c r="A136" s="12" t="s">
        <v>349</v>
      </c>
      <c r="B136" s="83" t="s">
        <v>403</v>
      </c>
      <c r="C136" s="172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6" t="s">
        <v>350</v>
      </c>
      <c r="B137" s="83" t="s">
        <v>92</v>
      </c>
      <c r="C137" s="71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3" t="s">
        <v>49</v>
      </c>
      <c r="B138" s="168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429</v>
      </c>
      <c r="B139" s="88" t="s">
        <v>430</v>
      </c>
      <c r="C139" s="71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401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463</v>
      </c>
      <c r="C141" s="87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7" t="s">
        <v>75</v>
      </c>
      <c r="C142" s="87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351</v>
      </c>
      <c r="B143" s="81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93.92</v>
      </c>
      <c r="E144" s="22">
        <f>SB!E145+'dot.'!E145+'skol. lėšos'!E145+Lik!E145</f>
        <v>93.92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348</v>
      </c>
      <c r="B146" s="115" t="s">
        <v>91</v>
      </c>
      <c r="C146" s="92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347</v>
      </c>
      <c r="B147" s="25" t="s">
        <v>118</v>
      </c>
      <c r="C147" s="93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4" t="s">
        <v>105</v>
      </c>
      <c r="C148" s="6" t="s">
        <v>138</v>
      </c>
      <c r="D148" s="163">
        <f>SB!D149+'dot.'!D149+'skol. lėšos'!D149+Lik!D149</f>
        <v>89.92</v>
      </c>
      <c r="E148" s="163">
        <f>SB!E149+'dot.'!E149+'skol. lėšos'!E149+Lik!E149</f>
        <v>89.92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5" t="s">
        <v>89</v>
      </c>
      <c r="C149" s="71"/>
      <c r="D149" s="165">
        <f>SB!D150+'dot.'!D150+'skol. lėšos'!D150+Lik!D150</f>
        <v>57.7</v>
      </c>
      <c r="E149" s="165">
        <f>SB!E150+'dot.'!E150+'skol. lėšos'!E150+Lik!E150</f>
        <v>57.7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349</v>
      </c>
      <c r="B150" s="83" t="s">
        <v>90</v>
      </c>
      <c r="C150" s="71"/>
      <c r="D150" s="23">
        <f>SB!D151+'dot.'!D151+'skol. lėšos'!D151+Lik!D151</f>
        <v>32.22</v>
      </c>
      <c r="E150" s="23">
        <f>SB!E151+'dot.'!E151+'skol. lėšos'!E151+Lik!E151</f>
        <v>32.22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349</v>
      </c>
      <c r="B151" s="83" t="s">
        <v>403</v>
      </c>
      <c r="C151" s="172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68" t="s">
        <v>184</v>
      </c>
      <c r="C152" s="173"/>
      <c r="D152" s="98">
        <f>SB!D153+'dot.'!D153+'skol. lėšos'!D153+Lik!D153</f>
        <v>0</v>
      </c>
      <c r="E152" s="98">
        <f>SB!E153+'dot.'!E153+'skol. lėšos'!E153+Lik!E153</f>
        <v>0</v>
      </c>
      <c r="F152" s="98">
        <f>SB!F153+'dot.'!F153+'skol. lėšos'!F153+Lik!F153</f>
        <v>0</v>
      </c>
      <c r="G152" s="98">
        <f>SB!G153+'dot.'!G153+'skol. lėšos'!G153+Lik!G153</f>
        <v>0</v>
      </c>
    </row>
    <row r="153" spans="1:7" ht="12.75">
      <c r="A153" s="18" t="s">
        <v>429</v>
      </c>
      <c r="B153" s="88" t="s">
        <v>430</v>
      </c>
      <c r="C153" s="172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351</v>
      </c>
      <c r="B155" s="81" t="s">
        <v>108</v>
      </c>
      <c r="C155" s="94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3">
        <f>SB!D157+'dot.'!D155+'skol. lėšos'!D157+Lik!D157</f>
        <v>117.673</v>
      </c>
      <c r="E156" s="163">
        <f>SB!E157+'dot.'!E155+'skol. lėšos'!E157+Lik!E157</f>
        <v>111.173</v>
      </c>
      <c r="F156" s="163">
        <f>SB!F157+'dot.'!F155+'skol. lėšos'!F157+Lik!F157</f>
        <v>62.3</v>
      </c>
      <c r="G156" s="163">
        <f>SB!G157+'dot.'!G155+'skol. lėšos'!G157+Lik!G157</f>
        <v>6.5</v>
      </c>
    </row>
    <row r="157" spans="1:7" ht="12.75">
      <c r="A157" s="11" t="s">
        <v>57</v>
      </c>
      <c r="B157" s="7" t="s">
        <v>102</v>
      </c>
      <c r="C157" s="14" t="s">
        <v>134</v>
      </c>
      <c r="D157" s="163">
        <f>SB!D158+'dot.'!D158+'skol. lėšos'!D158+Lik!D158</f>
        <v>5.1</v>
      </c>
      <c r="E157" s="163">
        <f>SB!E158+'dot.'!E158+'skol. lėšos'!E158+Lik!E158</f>
        <v>4.1</v>
      </c>
      <c r="F157" s="163">
        <f>SB!F158+'dot.'!F158+'skol. lėšos'!F158+Lik!F158</f>
        <v>0</v>
      </c>
      <c r="G157" s="163">
        <f>SB!G158+'dot.'!G158+'skol. lėšos'!G158+Lik!G158</f>
        <v>1</v>
      </c>
    </row>
    <row r="158" spans="1:7" ht="12.75">
      <c r="A158" s="12" t="s">
        <v>348</v>
      </c>
      <c r="B158" s="124" t="s">
        <v>91</v>
      </c>
      <c r="C158" s="14"/>
      <c r="D158" s="182">
        <f>SB!D159+'dot.'!D159+'skol. lėšos'!D159+Lik!D159</f>
        <v>0.1</v>
      </c>
      <c r="E158" s="165">
        <f>SB!E159+'dot.'!E159+'skol. lėšos'!E159+Lik!E159</f>
        <v>0.1</v>
      </c>
      <c r="F158" s="165">
        <f>SB!F159+'dot.'!F159+'skol. lėšos'!F159+Lik!F159</f>
        <v>0</v>
      </c>
      <c r="G158" s="165">
        <f>SB!G159+'dot.'!G159+'skol. lėšos'!G159+Lik!G159</f>
        <v>0</v>
      </c>
    </row>
    <row r="159" spans="1:7" ht="15" customHeight="1">
      <c r="A159" s="12" t="s">
        <v>347</v>
      </c>
      <c r="B159" s="190" t="s">
        <v>145</v>
      </c>
      <c r="C159" s="94"/>
      <c r="D159" s="182">
        <f>SB!D160+'dot.'!D160+'skol. lėšos'!D160+Lik!D160</f>
        <v>5</v>
      </c>
      <c r="E159" s="165">
        <f>SB!E160+'dot.'!E160+'skol. lėšos'!E160+Lik!E160</f>
        <v>4</v>
      </c>
      <c r="F159" s="165">
        <f>SB!F160+'dot.'!F160+'skol. lėšos'!F160+Lik!F160</f>
        <v>0</v>
      </c>
      <c r="G159" s="165">
        <f>SB!G160+'dot.'!G160+'skol. lėšos'!G160+Lik!G160</f>
        <v>1</v>
      </c>
    </row>
    <row r="160" spans="1:7" ht="38.25">
      <c r="A160" s="11" t="s">
        <v>58</v>
      </c>
      <c r="B160" s="114" t="s">
        <v>105</v>
      </c>
      <c r="C160" s="87" t="s">
        <v>138</v>
      </c>
      <c r="D160" s="163">
        <f>SB!D161+'dot.'!D161+'skol. lėšos'!D161+Lik!D162</f>
        <v>110.873</v>
      </c>
      <c r="E160" s="163">
        <f>SB!E161+'dot.'!E161+'skol. lėšos'!E161+Lik!E162</f>
        <v>105.373</v>
      </c>
      <c r="F160" s="22">
        <f>SB!F161+'dot.'!F161+'skol. lėšos'!F161+Lik!F162</f>
        <v>62.3</v>
      </c>
      <c r="G160" s="22">
        <f>SB!G161+'dot.'!G161+'skol. lėšos'!G161+Lik!G162</f>
        <v>5.5</v>
      </c>
    </row>
    <row r="161" spans="1:7" ht="12.75">
      <c r="A161" s="12" t="s">
        <v>252</v>
      </c>
      <c r="B161" s="124" t="s">
        <v>89</v>
      </c>
      <c r="C161" s="88"/>
      <c r="D161" s="23">
        <f>SB!D162+'dot.'!D162+'skol. lėšos'!D162+Lik!D163</f>
        <v>69.4</v>
      </c>
      <c r="E161" s="23">
        <f>SB!E162+'dot.'!E162+'skol. lėšos'!E162+Lik!E163</f>
        <v>68.7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349</v>
      </c>
      <c r="B162" s="106" t="s">
        <v>90</v>
      </c>
      <c r="C162" s="88"/>
      <c r="D162" s="165">
        <f>SB!D163+'dot.'!D163+'skol. lėšos'!D163+Lik!D164</f>
        <v>28.473</v>
      </c>
      <c r="E162" s="165">
        <f>SB!E163+'dot.'!E163+'skol. lėšos'!E163+Lik!E164</f>
        <v>23.673</v>
      </c>
      <c r="F162" s="23">
        <f>SB!F163+'dot.'!F163+'skol. lėšos'!F163+Lik!F164</f>
        <v>10.6</v>
      </c>
      <c r="G162" s="23">
        <f>SB!G163+'dot.'!G163+'skol. lėšos'!G163+Lik!G164</f>
        <v>4.8</v>
      </c>
    </row>
    <row r="163" spans="1:7" ht="12.75">
      <c r="A163" s="12" t="s">
        <v>349</v>
      </c>
      <c r="B163" s="106" t="s">
        <v>403</v>
      </c>
      <c r="C163" s="173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6" t="s">
        <v>166</v>
      </c>
      <c r="C164" s="173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68" t="s">
        <v>184</v>
      </c>
      <c r="C165" s="174" t="s">
        <v>140</v>
      </c>
      <c r="D165" s="98">
        <f>SB!D166+'dot.'!D166+'skol. lėšos'!D166+Lik!D167</f>
        <v>0</v>
      </c>
      <c r="E165" s="98">
        <f>SB!E166+'dot.'!E166+'skol. lėšos'!E166+Lik!E167</f>
        <v>0</v>
      </c>
      <c r="F165" s="98">
        <f>SB!F166+'dot.'!F166+'skol. lėšos'!F166+Lik!F167</f>
        <v>0</v>
      </c>
      <c r="G165" s="98">
        <f>SB!G166+'dot.'!G166+'skol. lėšos'!G166+Lik!G167</f>
        <v>0</v>
      </c>
    </row>
    <row r="166" spans="1:7" ht="12.75">
      <c r="A166" s="18" t="s">
        <v>429</v>
      </c>
      <c r="B166" s="88" t="s">
        <v>430</v>
      </c>
      <c r="C166" s="172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351</v>
      </c>
      <c r="B168" s="81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6" t="s">
        <v>59</v>
      </c>
      <c r="B169" s="6" t="s">
        <v>423</v>
      </c>
      <c r="C169" s="88"/>
      <c r="D169" s="163">
        <f>SB!D170+'dot.'!D170+'skol. lėšos'!D170+Lik!D171</f>
        <v>498.2929999999999</v>
      </c>
      <c r="E169" s="163">
        <f>SB!E170+'dot.'!E170+'skol. lėšos'!E170+Lik!E171</f>
        <v>480.29299999999995</v>
      </c>
      <c r="F169" s="22">
        <f>SB!F170+'dot.'!F170+'skol. lėšos'!F170+Lik!F171</f>
        <v>266.19999999999993</v>
      </c>
      <c r="G169" s="22">
        <f>SB!G170+'dot.'!G170+'skol. lėšos'!G170+Lik!G171</f>
        <v>18.000000000000004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3">
        <f>SB!D171+'dot.'!D171+'skol. lėšos'!D171+Lik!D172</f>
        <v>9.2</v>
      </c>
      <c r="E170" s="163">
        <f>SB!E171+'dot.'!E171+'skol. lėšos'!E171+Lik!E172</f>
        <v>8.2</v>
      </c>
      <c r="F170" s="22">
        <f>SB!F171+'dot.'!F171+'skol. lėšos'!F171+Lik!F172</f>
        <v>0</v>
      </c>
      <c r="G170" s="22">
        <f>SB!G171+'dot.'!G171+'skol. lėšos'!G171+Lik!G172</f>
        <v>1</v>
      </c>
    </row>
    <row r="171" spans="1:7" ht="12.75">
      <c r="A171" s="12" t="s">
        <v>348</v>
      </c>
      <c r="B171" s="83" t="s">
        <v>91</v>
      </c>
      <c r="C171" s="83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347</v>
      </c>
      <c r="B172" s="83" t="s">
        <v>118</v>
      </c>
      <c r="C172" s="81"/>
      <c r="D172" s="23">
        <f>SB!D173+'dot.'!D173+'skol. lėšos'!D173+Lik!D174</f>
        <v>7.7</v>
      </c>
      <c r="E172" s="23">
        <f>SB!E173+'dot.'!E173+'skol. lėšos'!E173+Lik!E174</f>
        <v>6.7</v>
      </c>
      <c r="F172" s="23">
        <f>SB!F173+'dot.'!F173+'skol. lėšos'!F173+Lik!F174</f>
        <v>0</v>
      </c>
      <c r="G172" s="23">
        <f>SB!G173+'dot.'!G173+'skol. lėšos'!G173+Lik!G174</f>
        <v>1</v>
      </c>
    </row>
    <row r="173" spans="1:7" ht="38.25" customHeight="1">
      <c r="A173" s="16" t="s">
        <v>62</v>
      </c>
      <c r="B173" s="114" t="s">
        <v>105</v>
      </c>
      <c r="C173" s="14" t="s">
        <v>138</v>
      </c>
      <c r="D173" s="163">
        <f>SB!D174+'dot.'!D174+'skol. lėšos'!D174+Lik!D175</f>
        <v>476.1929999999999</v>
      </c>
      <c r="E173" s="163">
        <f>SB!E174+'dot.'!E174+'skol. lėšos'!E174+Lik!E175</f>
        <v>460.493</v>
      </c>
      <c r="F173" s="163">
        <f>SB!F174+'dot.'!F174+'skol. lėšos'!F174+Lik!F175</f>
        <v>266.19999999999993</v>
      </c>
      <c r="G173" s="163">
        <f>SB!G174+'dot.'!G174+'skol. lėšos'!G174+Lik!G175</f>
        <v>15.700000000000001</v>
      </c>
    </row>
    <row r="174" spans="1:7" ht="14.25" customHeight="1">
      <c r="A174" s="17" t="s">
        <v>252</v>
      </c>
      <c r="B174" s="115" t="s">
        <v>89</v>
      </c>
      <c r="C174" s="195"/>
      <c r="D174" s="23">
        <f>SB!D175+'dot.'!D175+'skol. lėšos'!D175+Lik!D176</f>
        <v>253.79999999999998</v>
      </c>
      <c r="E174" s="23">
        <f>SB!E175+'dot.'!E175+'skol. lėšos'!E175+Lik!E176</f>
        <v>251.7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349</v>
      </c>
      <c r="B175" s="83" t="s">
        <v>90</v>
      </c>
      <c r="C175" s="196"/>
      <c r="D175" s="165">
        <f>SB!D176+'dot.'!D176+'skol. lėšos'!D176+Lik!D177</f>
        <v>188.19299999999998</v>
      </c>
      <c r="E175" s="165">
        <f>SB!E176+'dot.'!E176+'skol. lėšos'!E176+Lik!E177</f>
        <v>174.593</v>
      </c>
      <c r="F175" s="23">
        <f>SB!F176+'dot.'!F176+'skol. lėšos'!F176+Lik!F177</f>
        <v>90.6</v>
      </c>
      <c r="G175" s="23">
        <f>SB!G176+'dot.'!G176+'skol. lėšos'!G176+Lik!G177</f>
        <v>13.600000000000001</v>
      </c>
      <c r="L175" s="2" t="s">
        <v>93</v>
      </c>
    </row>
    <row r="176" spans="1:7" ht="12.75">
      <c r="A176" s="17" t="s">
        <v>349</v>
      </c>
      <c r="B176" s="83" t="s">
        <v>403</v>
      </c>
      <c r="C176" s="196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350</v>
      </c>
      <c r="B177" s="83" t="s">
        <v>92</v>
      </c>
      <c r="C177" s="80"/>
      <c r="D177" s="301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191" t="s">
        <v>157</v>
      </c>
      <c r="B178" s="85" t="s">
        <v>166</v>
      </c>
      <c r="C178" s="199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69" t="s">
        <v>184</v>
      </c>
      <c r="C179" s="6"/>
      <c r="D179" s="98">
        <f>SB!D180+'dot.'!D180+'skol. lėšos'!D180+Lik!D181</f>
        <v>0</v>
      </c>
      <c r="E179" s="98">
        <f>SB!E180+'dot.'!E180+'skol. lėšos'!E180+Lik!E181</f>
        <v>0</v>
      </c>
      <c r="F179" s="98">
        <f>SB!F180+'dot.'!F180+'skol. lėšos'!F180+Lik!F181</f>
        <v>0</v>
      </c>
      <c r="G179" s="98">
        <f>SB!G180+'dot.'!G180+'skol. lėšos'!G180+Lik!G181</f>
        <v>0</v>
      </c>
    </row>
    <row r="180" spans="1:7" ht="12.75">
      <c r="A180" s="12"/>
      <c r="B180" s="88" t="s">
        <v>430</v>
      </c>
      <c r="C180" s="94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4" t="s">
        <v>75</v>
      </c>
      <c r="C181" s="75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351</v>
      </c>
      <c r="B182" s="88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481</v>
      </c>
      <c r="B183" s="7" t="s">
        <v>149</v>
      </c>
      <c r="C183" s="75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353</v>
      </c>
      <c r="B184" s="83" t="s">
        <v>388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3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5" t="s">
        <v>285</v>
      </c>
      <c r="C187" s="7"/>
      <c r="D187" s="22">
        <f>SB!D188+'dot.'!D188+'skol. lėšos'!D188+Lik!D189</f>
        <v>287.8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270.2</v>
      </c>
    </row>
    <row r="188" spans="1:7" ht="12.75">
      <c r="A188" s="12" t="s">
        <v>66</v>
      </c>
      <c r="B188" s="7" t="s">
        <v>149</v>
      </c>
      <c r="C188" s="524" t="s">
        <v>36</v>
      </c>
      <c r="D188" s="22">
        <f>SB!D189+'dot.'!D189+'skol. lėšos'!D189+Lik!D190</f>
        <v>287.8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270.2</v>
      </c>
    </row>
    <row r="189" spans="1:7" ht="12.75">
      <c r="A189" s="12" t="s">
        <v>128</v>
      </c>
      <c r="B189" s="121" t="s">
        <v>72</v>
      </c>
      <c r="C189" s="525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482</v>
      </c>
      <c r="B190" s="121" t="s">
        <v>73</v>
      </c>
      <c r="C190" s="526"/>
      <c r="D190" s="23">
        <f>SB!D191+'dot.'!D191+'skol. lėšos'!D191+Lik!D192</f>
        <v>270.2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270.2</v>
      </c>
    </row>
    <row r="191" spans="1:7" ht="16.5" customHeight="1">
      <c r="A191" s="11" t="s">
        <v>67</v>
      </c>
      <c r="B191" s="299" t="s">
        <v>294</v>
      </c>
      <c r="C191" s="523" t="s">
        <v>134</v>
      </c>
      <c r="D191" s="163">
        <f>SB!D192+'dot.'!D192+'skol. lėšos'!D192+Lik!D193</f>
        <v>24.7</v>
      </c>
      <c r="E191" s="163">
        <f>SB!E192+'dot.'!E192+'skol. lėšos'!E192+Lik!E193</f>
        <v>24.7</v>
      </c>
      <c r="F191" s="163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523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4" t="s">
        <v>400</v>
      </c>
      <c r="C193" s="298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6" t="s">
        <v>105</v>
      </c>
      <c r="C194" s="95" t="s">
        <v>138</v>
      </c>
      <c r="D194" s="23">
        <f>SB!D195+'dot.'!D195+'skol. lėšos'!D195+Lik!D196</f>
        <v>0</v>
      </c>
      <c r="E194" s="566">
        <f>SB!E195+'dot.'!E195+'skol. lėšos'!E195+Lik!E196</f>
        <v>0</v>
      </c>
      <c r="F194" s="566">
        <f>SB!F195+'dot.'!F195+'skol. lėšos'!F195+Lik!F196</f>
        <v>0</v>
      </c>
      <c r="G194" s="566">
        <f>SB!G195+'dot.'!G195+'skol. lėšos'!G195+Lik!G196</f>
        <v>0</v>
      </c>
    </row>
    <row r="195" spans="1:7" ht="12.75">
      <c r="A195" s="11" t="s">
        <v>373</v>
      </c>
      <c r="B195" s="94" t="s">
        <v>129</v>
      </c>
      <c r="C195" s="7"/>
      <c r="D195" s="163">
        <f>SB!D196+'dot.'!D196+'skol. lėšos'!D196+Lik!D197</f>
        <v>7930.940999999999</v>
      </c>
      <c r="E195" s="567">
        <f>SB!E196+'dot.'!E196+'skol. lėšos'!E196+Lik!E197</f>
        <v>4436.8330000000005</v>
      </c>
      <c r="F195" s="567">
        <f>SB!F196+'dot.'!F196+'skol. lėšos'!F196+Lik!F197</f>
        <v>2029.3580000000002</v>
      </c>
      <c r="G195" s="567">
        <f>SB!G196+'dot.'!G196+'skol. lėšos'!G196+Lik!G197</f>
        <v>3494.1079999999997</v>
      </c>
    </row>
    <row r="196" spans="1:7" ht="12.75">
      <c r="A196" s="11" t="s">
        <v>295</v>
      </c>
      <c r="B196" s="6" t="s">
        <v>102</v>
      </c>
      <c r="C196" s="7" t="s">
        <v>134</v>
      </c>
      <c r="D196" s="163">
        <f>SB!D197+'dot.'!D197+'skol. lėšos'!D197+Lik!D198</f>
        <v>2039.7580000000003</v>
      </c>
      <c r="E196" s="567">
        <f>SB!E197+'dot.'!E197+'skol. lėšos'!E197+Lik!E198</f>
        <v>1966.1480000000004</v>
      </c>
      <c r="F196" s="567">
        <f>SB!F197+'dot.'!F197+'skol. lėšos'!F197+Lik!F198</f>
        <v>1177.1080000000002</v>
      </c>
      <c r="G196" s="567">
        <f>SB!G197+'dot.'!G197+'skol. lėšos'!G197+Lik!G198</f>
        <v>73.60999999999999</v>
      </c>
    </row>
    <row r="197" spans="1:7" ht="25.5">
      <c r="A197" s="11" t="s">
        <v>312</v>
      </c>
      <c r="B197" s="96" t="s">
        <v>103</v>
      </c>
      <c r="C197" s="7" t="s">
        <v>136</v>
      </c>
      <c r="D197" s="163">
        <f>SB!D198+'dot.'!D198+'skol. lėšos'!D198+Lik!D199</f>
        <v>605.252</v>
      </c>
      <c r="E197" s="567">
        <f>SB!E198+'dot.'!E198+'skol. lėšos'!E198+Lik!E199</f>
        <v>605.252</v>
      </c>
      <c r="F197" s="567">
        <f>SB!F198+'dot.'!F198+'skol. lėšos'!F198+Lik!F199</f>
        <v>130.1</v>
      </c>
      <c r="G197" s="567">
        <f>SB!G198+'dot.'!G198+'skol. lėšos'!G198+Lik!G199</f>
        <v>0</v>
      </c>
    </row>
    <row r="198" spans="1:7" ht="38.25">
      <c r="A198" s="11" t="s">
        <v>316</v>
      </c>
      <c r="B198" s="200" t="s">
        <v>105</v>
      </c>
      <c r="C198" s="7" t="s">
        <v>138</v>
      </c>
      <c r="D198" s="163">
        <f>SB!D199+'dot.'!D199+'skol. lėšos'!D199+Lik!D200</f>
        <v>1368.3609999999996</v>
      </c>
      <c r="E198" s="567">
        <f>SB!E199+'dot.'!E199+'skol. lėšos'!E199+Lik!E200</f>
        <v>1309.4609999999996</v>
      </c>
      <c r="F198" s="567">
        <f>SB!F199+'dot.'!F199+'skol. lėšos'!F199+Lik!F200</f>
        <v>706.1999999999999</v>
      </c>
      <c r="G198" s="567">
        <f>SB!G199+'dot.'!G199+'skol. lėšos'!G199+Lik!G200</f>
        <v>58.900000000000006</v>
      </c>
    </row>
    <row r="199" spans="1:7" ht="25.5">
      <c r="A199" s="11" t="s">
        <v>320</v>
      </c>
      <c r="B199" s="96" t="s">
        <v>211</v>
      </c>
      <c r="C199" s="7" t="s">
        <v>137</v>
      </c>
      <c r="D199" s="163">
        <f>SB!D200+'dot.'!D200+'skol. lėšos'!D200+Lik!D201</f>
        <v>211.747</v>
      </c>
      <c r="E199" s="567">
        <f>SB!E200+'dot.'!E200+'skol. lėšos'!E200+Lik!E201</f>
        <v>24.047</v>
      </c>
      <c r="F199" s="567">
        <f>SB!F200+'dot.'!F200+'skol. lėšos'!F200+Lik!F201</f>
        <v>6</v>
      </c>
      <c r="G199" s="567">
        <f>SB!G200+'dot.'!G200+'skol. lėšos'!G200+Lik!G201</f>
        <v>187.7</v>
      </c>
    </row>
    <row r="200" spans="1:7" ht="12.75">
      <c r="A200" s="11" t="s">
        <v>322</v>
      </c>
      <c r="B200" s="123" t="s">
        <v>109</v>
      </c>
      <c r="C200" s="7" t="s">
        <v>139</v>
      </c>
      <c r="D200" s="163">
        <f>SB!D201+'dot.'!D201+'skol. lėšos'!D201+Lik!D202</f>
        <v>3142.8979999999997</v>
      </c>
      <c r="E200" s="567">
        <f>SB!E201+'dot.'!E201+'skol. lėšos'!E201+Lik!E202</f>
        <v>256.40000000000003</v>
      </c>
      <c r="F200" s="567">
        <f>SB!F201+'dot.'!F201+'skol. lėšos'!F201+Lik!F202</f>
        <v>0.8</v>
      </c>
      <c r="G200" s="568">
        <f>SB!G201+'dot.'!G201+'skol. lėšos'!G201+Lik!G202</f>
        <v>2886.498</v>
      </c>
    </row>
    <row r="201" spans="1:7" ht="25.5">
      <c r="A201" s="11" t="s">
        <v>324</v>
      </c>
      <c r="B201" s="145" t="s">
        <v>184</v>
      </c>
      <c r="C201" s="7" t="s">
        <v>140</v>
      </c>
      <c r="D201" s="163">
        <f>SB!D202+'dot.'!D202+'skol. lėšos'!D202+Lik!D203</f>
        <v>3</v>
      </c>
      <c r="E201" s="567">
        <f>SB!E202+'dot.'!E202+'skol. lėšos'!E202+Lik!E203</f>
        <v>3</v>
      </c>
      <c r="F201" s="567">
        <f>SB!F202+'dot.'!F202+'skol. lėšos'!F202+Lik!F203</f>
        <v>0</v>
      </c>
      <c r="G201" s="567">
        <f>SB!G202+'dot.'!G202+'skol. lėšos'!G202+Lik!G203</f>
        <v>0</v>
      </c>
    </row>
    <row r="202" spans="1:7" ht="18.75" customHeight="1">
      <c r="A202" s="67" t="s">
        <v>329</v>
      </c>
      <c r="B202" s="299" t="s">
        <v>75</v>
      </c>
      <c r="C202" s="7" t="s">
        <v>135</v>
      </c>
      <c r="D202" s="163">
        <f>SB!D203+'dot.'!D203+'skol. lėšos'!D203+Lik!D204</f>
        <v>76.275</v>
      </c>
      <c r="E202" s="567">
        <f>SB!E203+'dot.'!E203+'skol. lėšos'!E203+Lik!E204</f>
        <v>61.275</v>
      </c>
      <c r="F202" s="567">
        <f>SB!F203+'dot.'!F203+'skol. lėšos'!F203+Lik!F204</f>
        <v>9.15</v>
      </c>
      <c r="G202" s="567">
        <f>SB!G203+'dot.'!G203+'skol. lėšos'!G203+Lik!G204</f>
        <v>15</v>
      </c>
    </row>
    <row r="203" spans="1:7" ht="18.75" customHeight="1">
      <c r="A203" s="11" t="s">
        <v>331</v>
      </c>
      <c r="B203" s="299" t="s">
        <v>148</v>
      </c>
      <c r="C203" s="7" t="s">
        <v>34</v>
      </c>
      <c r="D203" s="183">
        <f>SB!D204+'dot.'!D204+'skol. lėšos'!D204+Lik!D205</f>
        <v>192.15</v>
      </c>
      <c r="E203" s="568">
        <f>SB!E204+'dot.'!E204+'skol. lėšos'!E204+Lik!E205</f>
        <v>192.15</v>
      </c>
      <c r="F203" s="568">
        <f>SB!F204+'dot.'!F204+'skol. lėšos'!F204+Lik!F205</f>
        <v>0</v>
      </c>
      <c r="G203" s="568">
        <f>SB!G204+'dot.'!G204+'skol. lėšos'!G204+Lik!G205</f>
        <v>0</v>
      </c>
    </row>
    <row r="204" spans="1:7" ht="12.75">
      <c r="A204" s="149" t="s">
        <v>333</v>
      </c>
      <c r="B204" s="299" t="s">
        <v>149</v>
      </c>
      <c r="C204" s="74" t="s">
        <v>36</v>
      </c>
      <c r="D204" s="22">
        <f>SB!D205+'dot.'!D205+'skol. lėšos'!D205+Lik!D206</f>
        <v>291.5</v>
      </c>
      <c r="E204" s="569">
        <f>SB!E205+'dot.'!E205+'skol. lėšos'!E205+Lik!E206</f>
        <v>19.1</v>
      </c>
      <c r="F204" s="569">
        <f>SB!F205+'dot.'!F205+'skol. lėšos'!F205+Lik!F206</f>
        <v>0</v>
      </c>
      <c r="G204" s="569">
        <f>SB!G205+'dot.'!G205+'skol. lėšos'!G205+Lik!G206</f>
        <v>272.4</v>
      </c>
    </row>
    <row r="205" spans="1:7" ht="12.75">
      <c r="A205" s="11" t="s">
        <v>374</v>
      </c>
      <c r="B205" s="7" t="s">
        <v>428</v>
      </c>
      <c r="C205" s="7"/>
      <c r="D205" s="163">
        <f>SB!D206+'dot.'!D206+'skol. lėšos'!D206+Lik!D207</f>
        <v>7658.540999999999</v>
      </c>
      <c r="E205" s="567">
        <f>SB!E206+'dot.'!E206+'skol. lėšos'!E206+Lik!E207</f>
        <v>4436.8330000000005</v>
      </c>
      <c r="F205" s="567">
        <f>SB!F206+'dot.'!F206+'skol. lėšos'!F206+Lik!F207</f>
        <v>2029.3580000000002</v>
      </c>
      <c r="G205" s="567">
        <f>SB!G206+'dot.'!G206+'skol. lėšos'!G206+Lik!G207</f>
        <v>3221.708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  <mergeCell ref="E10:E11"/>
    <mergeCell ref="C191:C192"/>
    <mergeCell ref="C188:C190"/>
    <mergeCell ref="D102:G102"/>
    <mergeCell ref="C14:C21"/>
    <mergeCell ref="E2:G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G191" sqref="G191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4"/>
      <c r="D1" s="64"/>
      <c r="E1" s="62" t="s">
        <v>228</v>
      </c>
      <c r="F1" s="63"/>
      <c r="G1" s="63"/>
    </row>
    <row r="2" spans="3:7" ht="15">
      <c r="C2" s="4"/>
      <c r="D2" s="4"/>
      <c r="E2" s="487" t="s">
        <v>701</v>
      </c>
      <c r="F2" s="487"/>
      <c r="G2" s="487"/>
    </row>
    <row r="3" spans="3:7" ht="15">
      <c r="C3" s="64"/>
      <c r="D3" s="64"/>
      <c r="E3" s="4" t="s">
        <v>385</v>
      </c>
      <c r="F3" s="63"/>
      <c r="G3" s="63"/>
    </row>
    <row r="4" spans="4:7" ht="15">
      <c r="D4" s="4"/>
      <c r="E4" s="4" t="s">
        <v>243</v>
      </c>
      <c r="F4" s="4"/>
      <c r="G4" s="63"/>
    </row>
    <row r="6" spans="1:8" ht="14.25">
      <c r="A6" s="536" t="s">
        <v>475</v>
      </c>
      <c r="B6" s="536"/>
      <c r="C6" s="536"/>
      <c r="D6" s="536"/>
      <c r="E6" s="536"/>
      <c r="F6" s="536"/>
      <c r="G6" s="536"/>
      <c r="H6" s="65"/>
    </row>
    <row r="7" spans="1:8" ht="14.25">
      <c r="A7" s="536" t="s">
        <v>338</v>
      </c>
      <c r="B7" s="536"/>
      <c r="C7" s="536"/>
      <c r="D7" s="536"/>
      <c r="E7" s="536"/>
      <c r="F7" s="536"/>
      <c r="G7" s="536"/>
      <c r="H7" s="400"/>
    </row>
    <row r="8" ht="12.75">
      <c r="G8" s="2" t="s">
        <v>386</v>
      </c>
    </row>
    <row r="9" spans="1:7" ht="12.75" customHeight="1">
      <c r="A9" s="531" t="s">
        <v>251</v>
      </c>
      <c r="B9" s="537" t="s">
        <v>113</v>
      </c>
      <c r="C9" s="495" t="s">
        <v>253</v>
      </c>
      <c r="D9" s="491" t="s">
        <v>0</v>
      </c>
      <c r="E9" s="494" t="s">
        <v>9</v>
      </c>
      <c r="F9" s="494"/>
      <c r="G9" s="494"/>
    </row>
    <row r="10" spans="1:7" ht="12.75" customHeight="1">
      <c r="A10" s="531"/>
      <c r="B10" s="538"/>
      <c r="C10" s="534"/>
      <c r="D10" s="492"/>
      <c r="E10" s="494" t="s">
        <v>10</v>
      </c>
      <c r="F10" s="494"/>
      <c r="G10" s="535" t="s">
        <v>11</v>
      </c>
    </row>
    <row r="11" spans="1:7" ht="12.75" customHeight="1">
      <c r="A11" s="531"/>
      <c r="B11" s="538"/>
      <c r="C11" s="534"/>
      <c r="D11" s="492"/>
      <c r="E11" s="491" t="s">
        <v>12</v>
      </c>
      <c r="F11" s="495" t="s">
        <v>224</v>
      </c>
      <c r="G11" s="535"/>
    </row>
    <row r="12" spans="1:7" ht="29.25" customHeight="1">
      <c r="A12" s="531"/>
      <c r="B12" s="539"/>
      <c r="C12" s="496"/>
      <c r="D12" s="493"/>
      <c r="E12" s="493"/>
      <c r="F12" s="496"/>
      <c r="G12" s="535"/>
    </row>
    <row r="13" spans="1:7" ht="12.75">
      <c r="A13" s="11" t="s">
        <v>13</v>
      </c>
      <c r="B13" s="397" t="s">
        <v>1</v>
      </c>
      <c r="C13" s="397"/>
      <c r="D13" s="162">
        <f>E13+G13</f>
        <v>1567.2059999999997</v>
      </c>
      <c r="E13" s="163">
        <f>E14+E24+E35+E40+E48+E46+E50+E53</f>
        <v>1199.0679999999995</v>
      </c>
      <c r="F13" s="163">
        <f>F14+F24+F35+F40+F48+F46+F50+F53</f>
        <v>465.1</v>
      </c>
      <c r="G13" s="163">
        <f>G14+G24+G35+G40+G48+G46+G50+G53</f>
        <v>368.13800000000003</v>
      </c>
    </row>
    <row r="14" spans="1:7" ht="12.75">
      <c r="A14" s="109" t="s">
        <v>14</v>
      </c>
      <c r="B14" s="7" t="s">
        <v>102</v>
      </c>
      <c r="C14" s="397" t="s">
        <v>134</v>
      </c>
      <c r="D14" s="22">
        <f>D15+D16+D17+D18+D19+D20+D21+D22+D23</f>
        <v>192.7</v>
      </c>
      <c r="E14" s="22">
        <f>E15+E16+E17+E18+E19+E20+E21+E22+E23</f>
        <v>156.2</v>
      </c>
      <c r="F14" s="22">
        <f>F15+F16+F17+F18+F19+F20+F21+F22+F23</f>
        <v>70</v>
      </c>
      <c r="G14" s="22">
        <f>G15+G16+G17+G18+G19+G20+G21+G22+G23</f>
        <v>36.5</v>
      </c>
    </row>
    <row r="15" spans="1:7" ht="12.75">
      <c r="A15" s="12" t="s">
        <v>153</v>
      </c>
      <c r="B15" s="111" t="s">
        <v>239</v>
      </c>
      <c r="C15" s="498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1" t="s">
        <v>288</v>
      </c>
      <c r="C16" s="530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1" t="s">
        <v>240</v>
      </c>
      <c r="C17" s="530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1" t="s">
        <v>222</v>
      </c>
      <c r="C18" s="530"/>
      <c r="D18" s="9">
        <f t="shared" si="0"/>
        <v>51</v>
      </c>
      <c r="E18" s="23">
        <v>14.5</v>
      </c>
      <c r="F18" s="23"/>
      <c r="G18" s="22">
        <v>36.5</v>
      </c>
    </row>
    <row r="19" spans="1:7" ht="12.75">
      <c r="A19" s="12" t="s">
        <v>157</v>
      </c>
      <c r="B19" s="81" t="s">
        <v>395</v>
      </c>
      <c r="C19" s="530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30"/>
      <c r="D20" s="9">
        <f t="shared" si="0"/>
        <v>29.2</v>
      </c>
      <c r="E20" s="23">
        <v>29.2</v>
      </c>
      <c r="F20" s="23"/>
      <c r="G20" s="22"/>
    </row>
    <row r="21" spans="1:7" ht="12.75">
      <c r="A21" s="12" t="s">
        <v>157</v>
      </c>
      <c r="B21" s="81" t="s">
        <v>78</v>
      </c>
      <c r="C21" s="530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1" t="s">
        <v>79</v>
      </c>
      <c r="C22" s="530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405</v>
      </c>
      <c r="B23" s="81" t="s">
        <v>467</v>
      </c>
      <c r="C23" s="398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7" t="s">
        <v>15</v>
      </c>
      <c r="B24" s="114" t="s">
        <v>105</v>
      </c>
      <c r="C24" s="68" t="s">
        <v>138</v>
      </c>
      <c r="D24" s="216">
        <f>E24+G24</f>
        <v>804.6679999999998</v>
      </c>
      <c r="E24" s="217">
        <f>E25+E27+E28+E29+E30+E31+E33+E26+E32+E34</f>
        <v>761.4679999999997</v>
      </c>
      <c r="F24" s="26">
        <f>F25+F27+F28+F29+F30+F31+F33+F26+F32+F34</f>
        <v>391.1</v>
      </c>
      <c r="G24" s="26">
        <f>G25+G27+G28+G29+G30+G31+G33+G26+G32+G34</f>
        <v>43.2</v>
      </c>
    </row>
    <row r="25" spans="1:7" ht="12.75">
      <c r="A25" s="17" t="s">
        <v>252</v>
      </c>
      <c r="B25" s="88" t="s">
        <v>238</v>
      </c>
      <c r="C25" s="69"/>
      <c r="D25" s="158">
        <f t="shared" si="0"/>
        <v>617.268</v>
      </c>
      <c r="E25" s="159">
        <v>574.068</v>
      </c>
      <c r="F25" s="8">
        <v>348</v>
      </c>
      <c r="G25" s="8">
        <v>43.2</v>
      </c>
    </row>
    <row r="26" spans="1:7" ht="12.75">
      <c r="A26" s="17" t="s">
        <v>404</v>
      </c>
      <c r="B26" s="88" t="s">
        <v>237</v>
      </c>
      <c r="C26" s="70"/>
      <c r="D26" s="35">
        <f t="shared" si="0"/>
        <v>64.5</v>
      </c>
      <c r="E26" s="188">
        <v>64.5</v>
      </c>
      <c r="F26" s="8">
        <v>39</v>
      </c>
      <c r="G26" s="8"/>
    </row>
    <row r="27" spans="1:7" ht="12.75">
      <c r="A27" s="17" t="s">
        <v>405</v>
      </c>
      <c r="B27" s="88" t="s">
        <v>69</v>
      </c>
      <c r="C27" s="71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11.8</v>
      </c>
      <c r="E29" s="9">
        <v>11.8</v>
      </c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9.4</v>
      </c>
      <c r="E30" s="9">
        <v>9.4</v>
      </c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8.5</v>
      </c>
      <c r="E31" s="27">
        <v>8.5</v>
      </c>
      <c r="F31" s="99"/>
      <c r="G31" s="98"/>
    </row>
    <row r="32" spans="1:7" ht="15" customHeight="1">
      <c r="A32" s="72" t="s">
        <v>349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405</v>
      </c>
      <c r="B33" s="133" t="s">
        <v>106</v>
      </c>
      <c r="C33" s="71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2" t="s">
        <v>355</v>
      </c>
      <c r="B34" s="117" t="s">
        <v>354</v>
      </c>
      <c r="C34" s="71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3"/>
      <c r="D36" s="21">
        <f>E36+G36</f>
        <v>5.2</v>
      </c>
      <c r="E36" s="9">
        <v>5.2</v>
      </c>
      <c r="F36" s="8">
        <v>4</v>
      </c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345</v>
      </c>
      <c r="C39" s="75"/>
      <c r="D39" s="21">
        <f>E39+G39</f>
        <v>3.7</v>
      </c>
      <c r="E39" s="100"/>
      <c r="F39" s="100"/>
      <c r="G39" s="100">
        <v>3.7</v>
      </c>
    </row>
    <row r="40" spans="1:7" ht="12.75">
      <c r="A40" s="11" t="s">
        <v>17</v>
      </c>
      <c r="B40" s="6" t="s">
        <v>109</v>
      </c>
      <c r="C40" s="74" t="s">
        <v>139</v>
      </c>
      <c r="D40" s="216">
        <f>D41+D42+D43+D45</f>
        <v>335.13800000000003</v>
      </c>
      <c r="E40" s="216">
        <f>E41+E42+E43+E45</f>
        <v>66.3</v>
      </c>
      <c r="F40" s="216">
        <f>F41+F42+F43+F45</f>
        <v>0</v>
      </c>
      <c r="G40" s="216">
        <f>G41+G42+G43+G45</f>
        <v>268.838</v>
      </c>
    </row>
    <row r="41" spans="1:7" ht="12.75">
      <c r="A41" s="12" t="s">
        <v>152</v>
      </c>
      <c r="B41" s="81" t="s">
        <v>70</v>
      </c>
      <c r="C41" s="73"/>
      <c r="D41" s="21">
        <f>E41+G41</f>
        <v>3.8</v>
      </c>
      <c r="E41" s="9">
        <v>3.8</v>
      </c>
      <c r="F41" s="15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30</v>
      </c>
      <c r="E42" s="9">
        <v>30</v>
      </c>
      <c r="F42" s="159"/>
      <c r="G42" s="9"/>
    </row>
    <row r="43" spans="1:7" ht="12.75">
      <c r="A43" s="12"/>
      <c r="B43" s="81" t="s">
        <v>398</v>
      </c>
      <c r="C43" s="74"/>
      <c r="D43" s="158">
        <f>E43+G43</f>
        <v>145.699</v>
      </c>
      <c r="E43" s="159">
        <v>32.5</v>
      </c>
      <c r="F43" s="159"/>
      <c r="G43" s="159">
        <v>113.199</v>
      </c>
    </row>
    <row r="44" spans="1:7" ht="12.75">
      <c r="A44" s="12" t="s">
        <v>516</v>
      </c>
      <c r="B44" s="81" t="s">
        <v>399</v>
      </c>
      <c r="C44" s="74"/>
      <c r="D44" s="21">
        <f>E44+G44</f>
        <v>12.8</v>
      </c>
      <c r="E44" s="9">
        <v>1</v>
      </c>
      <c r="F44" s="158"/>
      <c r="G44" s="188">
        <v>11.8</v>
      </c>
    </row>
    <row r="45" spans="1:7" ht="12.75">
      <c r="A45" s="12" t="s">
        <v>390</v>
      </c>
      <c r="B45" s="81" t="s">
        <v>391</v>
      </c>
      <c r="C45" s="75"/>
      <c r="D45" s="158">
        <f>E45+G45</f>
        <v>155.639</v>
      </c>
      <c r="E45" s="159"/>
      <c r="F45" s="158"/>
      <c r="G45" s="158">
        <v>155.639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351</v>
      </c>
      <c r="B49" s="2" t="s">
        <v>131</v>
      </c>
      <c r="C49" s="73"/>
      <c r="D49" s="9">
        <f>E49+G49</f>
        <v>32.3</v>
      </c>
      <c r="E49" s="9">
        <v>17.3</v>
      </c>
      <c r="F49" s="8"/>
      <c r="G49" s="76">
        <v>15</v>
      </c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352</v>
      </c>
      <c r="B51" s="2" t="s">
        <v>111</v>
      </c>
      <c r="C51" s="75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352</v>
      </c>
      <c r="B52" s="120" t="s">
        <v>425</v>
      </c>
      <c r="C52" s="75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353</v>
      </c>
      <c r="B54" s="121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2" t="s">
        <v>221</v>
      </c>
      <c r="C56" s="7"/>
      <c r="D56" s="20">
        <f>D57</f>
        <v>29.9</v>
      </c>
      <c r="E56" s="20">
        <f>E57</f>
        <v>29.9</v>
      </c>
      <c r="F56" s="20">
        <f>F57</f>
        <v>21.4</v>
      </c>
      <c r="G56" s="20">
        <f>G57</f>
        <v>0</v>
      </c>
    </row>
    <row r="57" spans="1:7" ht="27" customHeight="1">
      <c r="A57" s="11" t="s">
        <v>19</v>
      </c>
      <c r="B57" s="139" t="s">
        <v>105</v>
      </c>
      <c r="C57" s="73" t="s">
        <v>138</v>
      </c>
      <c r="D57" s="9">
        <f aca="true" t="shared" si="1" ref="D57:D62">E57+G57</f>
        <v>29.9</v>
      </c>
      <c r="E57" s="9">
        <v>29.9</v>
      </c>
      <c r="F57" s="8">
        <v>21.4</v>
      </c>
      <c r="G57" s="8"/>
    </row>
    <row r="58" spans="1:12" ht="25.5">
      <c r="A58" s="11" t="s">
        <v>20</v>
      </c>
      <c r="B58" s="96" t="s">
        <v>80</v>
      </c>
      <c r="C58" s="14"/>
      <c r="D58" s="211">
        <f t="shared" si="1"/>
        <v>412.452</v>
      </c>
      <c r="E58" s="162">
        <f>E59</f>
        <v>412.452</v>
      </c>
      <c r="F58" s="20">
        <f>F59</f>
        <v>16.4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211">
        <f t="shared" si="1"/>
        <v>412.452</v>
      </c>
      <c r="E59" s="215">
        <f>E60+E61+E62+E63+E70+E71+E72+E73+E74+E75+E76+E77+E78+E79+E80+E81</f>
        <v>412.452</v>
      </c>
      <c r="F59" s="30">
        <f>F60+F61+F62+F63+F70+F71+F72+F73+F74+F75+F76+F77+F78+F79+F80+F81</f>
        <v>16.4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1"/>
        <v>4</v>
      </c>
      <c r="E60" s="9">
        <v>4</v>
      </c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02">
        <f t="shared" si="1"/>
        <v>1.1</v>
      </c>
      <c r="E61" s="9">
        <v>1.1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02">
        <f t="shared" si="1"/>
        <v>3.4</v>
      </c>
      <c r="E62" s="9">
        <v>3.4</v>
      </c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>E63+G63</f>
        <v>67.652</v>
      </c>
      <c r="E63" s="31">
        <f>E64+E65+E66+E67+E68</f>
        <v>67.652</v>
      </c>
      <c r="F63" s="31"/>
      <c r="G63" s="31"/>
      <c r="H63" s="81"/>
      <c r="L63" s="78"/>
    </row>
    <row r="64" spans="1:12" ht="12.75">
      <c r="A64" s="17" t="s">
        <v>220</v>
      </c>
      <c r="B64" s="127" t="s">
        <v>424</v>
      </c>
      <c r="C64" s="84"/>
      <c r="D64" s="32">
        <f aca="true" t="shared" si="2" ref="D64:D81">E64+G64</f>
        <v>6</v>
      </c>
      <c r="E64" s="32">
        <v>6</v>
      </c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17</v>
      </c>
      <c r="E65" s="31">
        <v>17</v>
      </c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213">
        <f t="shared" si="2"/>
        <v>22.052</v>
      </c>
      <c r="E66" s="214">
        <v>22.052</v>
      </c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12.5</v>
      </c>
      <c r="E67" s="31">
        <v>12.5</v>
      </c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10.1</v>
      </c>
      <c r="E68" s="31">
        <v>10.1</v>
      </c>
      <c r="F68" s="104"/>
      <c r="G68" s="104"/>
    </row>
    <row r="69" spans="1:7" ht="25.5">
      <c r="A69" s="12" t="s">
        <v>219</v>
      </c>
      <c r="B69" s="157" t="s">
        <v>432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380</v>
      </c>
      <c r="C70" s="83"/>
      <c r="D70" s="21">
        <f>E70+G70</f>
        <v>2.8</v>
      </c>
      <c r="E70" s="9">
        <v>2.8</v>
      </c>
      <c r="F70" s="8">
        <v>2.2</v>
      </c>
      <c r="G70" s="104"/>
    </row>
    <row r="71" spans="1:7" ht="12.75">
      <c r="A71" s="17" t="s">
        <v>215</v>
      </c>
      <c r="B71" s="106" t="s">
        <v>378</v>
      </c>
      <c r="C71" s="83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12.9</v>
      </c>
      <c r="E72" s="9">
        <v>12.9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35">
        <f>E73+G73</f>
        <v>17.3</v>
      </c>
      <c r="E73" s="188">
        <v>17.3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">
        <f t="shared" si="2"/>
        <v>2.2</v>
      </c>
      <c r="E74" s="9">
        <v>2.2</v>
      </c>
      <c r="F74" s="8"/>
      <c r="G74" s="8"/>
      <c r="H74" s="105"/>
    </row>
    <row r="75" spans="1:8" ht="12.75">
      <c r="A75" s="17" t="s">
        <v>215</v>
      </c>
      <c r="B75" s="106" t="s">
        <v>379</v>
      </c>
      <c r="C75" s="83"/>
      <c r="D75" s="21">
        <f t="shared" si="2"/>
        <v>49.4</v>
      </c>
      <c r="E75" s="9">
        <v>49.4</v>
      </c>
      <c r="F75" s="8"/>
      <c r="G75" s="8"/>
      <c r="H75" s="105"/>
    </row>
    <row r="76" spans="1:8" ht="12.75">
      <c r="A76" s="17" t="s">
        <v>216</v>
      </c>
      <c r="B76" s="106" t="s">
        <v>82</v>
      </c>
      <c r="C76" s="210"/>
      <c r="D76" s="21">
        <f t="shared" si="2"/>
        <v>8.7</v>
      </c>
      <c r="E76" s="9">
        <v>8.7</v>
      </c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187.5</v>
      </c>
      <c r="E78" s="9">
        <v>187.5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25.6</v>
      </c>
      <c r="E79" s="9">
        <v>25.6</v>
      </c>
      <c r="F79" s="8">
        <v>14.2</v>
      </c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21.9</v>
      </c>
      <c r="E80" s="9">
        <v>21.9</v>
      </c>
      <c r="F80" s="8"/>
      <c r="G80" s="8"/>
      <c r="H80" s="2"/>
    </row>
    <row r="81" spans="1:8" ht="12.75">
      <c r="A81" s="17" t="s">
        <v>478</v>
      </c>
      <c r="B81" s="106" t="s">
        <v>477</v>
      </c>
      <c r="C81" s="85"/>
      <c r="D81" s="21">
        <f t="shared" si="2"/>
        <v>4.2</v>
      </c>
      <c r="E81" s="9">
        <v>4.2</v>
      </c>
      <c r="F81" s="8"/>
      <c r="G81" s="8"/>
      <c r="H81" s="2"/>
    </row>
    <row r="82" spans="1:7" ht="14.25" customHeight="1">
      <c r="A82" s="86" t="s">
        <v>22</v>
      </c>
      <c r="B82" s="6" t="s">
        <v>422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2">
        <f>E83+G83</f>
        <v>293.712</v>
      </c>
      <c r="E83" s="162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342</v>
      </c>
      <c r="B84" s="83" t="s">
        <v>292</v>
      </c>
      <c r="C84" s="88"/>
      <c r="D84" s="158">
        <f>E84+G84</f>
        <v>293.712</v>
      </c>
      <c r="E84" s="159">
        <v>290.312</v>
      </c>
      <c r="F84" s="8">
        <v>196.6</v>
      </c>
      <c r="G84" s="8">
        <v>3.4</v>
      </c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162">
        <f>E86+G86</f>
        <v>231.412</v>
      </c>
      <c r="E86" s="162">
        <f>E87</f>
        <v>231.412</v>
      </c>
      <c r="F86" s="20">
        <f>F87</f>
        <v>168.2</v>
      </c>
      <c r="G86" s="20">
        <f>G87</f>
        <v>0</v>
      </c>
    </row>
    <row r="87" spans="1:7" ht="12.75">
      <c r="A87" s="12" t="s">
        <v>343</v>
      </c>
      <c r="B87" s="83" t="s">
        <v>292</v>
      </c>
      <c r="C87" s="88"/>
      <c r="D87" s="159">
        <f>E87+G87</f>
        <v>231.412</v>
      </c>
      <c r="E87" s="159">
        <v>231.412</v>
      </c>
      <c r="F87" s="8">
        <v>168.2</v>
      </c>
      <c r="G87" s="8"/>
    </row>
    <row r="88" spans="1:7" ht="12.75">
      <c r="A88" s="11" t="s">
        <v>27</v>
      </c>
      <c r="B88" s="6" t="s">
        <v>465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8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494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2">
        <f>E92+G92</f>
        <v>293</v>
      </c>
      <c r="E92" s="162">
        <f>E93</f>
        <v>275.99</v>
      </c>
      <c r="F92" s="20">
        <f>F93</f>
        <v>160.7</v>
      </c>
      <c r="G92" s="162">
        <f>G93</f>
        <v>17.01</v>
      </c>
    </row>
    <row r="93" spans="1:7" ht="12.75">
      <c r="A93" s="12" t="s">
        <v>248</v>
      </c>
      <c r="B93" s="83" t="s">
        <v>292</v>
      </c>
      <c r="C93" s="6"/>
      <c r="D93" s="9">
        <f>E93+G93</f>
        <v>293</v>
      </c>
      <c r="E93" s="188">
        <v>275.99</v>
      </c>
      <c r="F93" s="8">
        <v>160.7</v>
      </c>
      <c r="G93" s="187">
        <v>17.01</v>
      </c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162">
        <f>E95+G95</f>
        <v>99.762</v>
      </c>
      <c r="E95" s="162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344</v>
      </c>
      <c r="B96" s="83" t="s">
        <v>292</v>
      </c>
      <c r="C96" s="6"/>
      <c r="D96" s="159">
        <f>E96+G96</f>
        <v>99.762</v>
      </c>
      <c r="E96" s="159">
        <v>99.762</v>
      </c>
      <c r="F96" s="8">
        <v>58.1</v>
      </c>
      <c r="G96" s="8"/>
    </row>
    <row r="97" spans="1:7" ht="13.5" customHeight="1">
      <c r="A97" s="11" t="s">
        <v>34</v>
      </c>
      <c r="B97" s="119" t="s">
        <v>427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730.9620000000001</v>
      </c>
      <c r="E98" s="20">
        <f>E99</f>
        <v>701.3520000000001</v>
      </c>
      <c r="F98" s="20">
        <f>F99</f>
        <v>409.1</v>
      </c>
      <c r="G98" s="212">
        <f>G99</f>
        <v>29.61</v>
      </c>
    </row>
    <row r="99" spans="1:7" ht="12.75">
      <c r="A99" s="12"/>
      <c r="B99" s="83" t="s">
        <v>292</v>
      </c>
      <c r="C99" s="6"/>
      <c r="D99" s="9">
        <f>E99+G99</f>
        <v>730.9620000000001</v>
      </c>
      <c r="E99" s="9">
        <f>E90+E93+E96</f>
        <v>701.3520000000001</v>
      </c>
      <c r="F99" s="9">
        <f>F90+F93+F96</f>
        <v>409.1</v>
      </c>
      <c r="G99" s="188">
        <f>G90+G93+G96</f>
        <v>29.61</v>
      </c>
    </row>
    <row r="100" spans="1:7" ht="12.75">
      <c r="A100" s="11" t="s">
        <v>36</v>
      </c>
      <c r="B100" s="6" t="s">
        <v>6</v>
      </c>
      <c r="C100" s="89"/>
      <c r="D100" s="162">
        <f aca="true" t="shared" si="3" ref="D100:G101">D101</f>
        <v>112.7</v>
      </c>
      <c r="E100" s="162">
        <f t="shared" si="3"/>
        <v>110.2</v>
      </c>
      <c r="F100" s="162">
        <f t="shared" si="3"/>
        <v>62.2</v>
      </c>
      <c r="G100" s="162">
        <f t="shared" si="3"/>
        <v>2.5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 t="shared" si="3"/>
        <v>112.7</v>
      </c>
      <c r="E101" s="20">
        <f t="shared" si="3"/>
        <v>110.2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346</v>
      </c>
      <c r="B102" s="83" t="s">
        <v>292</v>
      </c>
      <c r="C102" s="89"/>
      <c r="D102" s="9">
        <f>E102+G102</f>
        <v>112.7</v>
      </c>
      <c r="E102" s="9">
        <v>110.2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97" t="s">
        <v>102</v>
      </c>
      <c r="C104" s="89" t="s">
        <v>134</v>
      </c>
      <c r="D104" s="162">
        <f>D105</f>
        <v>192.4</v>
      </c>
      <c r="E104" s="162">
        <f>E105</f>
        <v>192.4</v>
      </c>
      <c r="F104" s="162">
        <f>F105</f>
        <v>106.8</v>
      </c>
      <c r="G104" s="20">
        <f>G105</f>
        <v>0</v>
      </c>
    </row>
    <row r="105" spans="1:7" ht="12.75">
      <c r="A105" s="12" t="s">
        <v>347</v>
      </c>
      <c r="B105" s="83" t="s">
        <v>292</v>
      </c>
      <c r="C105" s="90"/>
      <c r="D105" s="9">
        <f>E105+G105</f>
        <v>192.4</v>
      </c>
      <c r="E105" s="9">
        <v>192.4</v>
      </c>
      <c r="F105" s="8">
        <v>106.8</v>
      </c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348</v>
      </c>
      <c r="B108" s="83" t="s">
        <v>292</v>
      </c>
      <c r="C108" s="90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162">
        <f>D110+D113+D119</f>
        <v>48.800000000000004</v>
      </c>
      <c r="E109" s="162">
        <f>E110+E113+E119</f>
        <v>48.1</v>
      </c>
      <c r="F109" s="162">
        <f>F110+F113+F119</f>
        <v>28.4</v>
      </c>
      <c r="G109" s="162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348</v>
      </c>
      <c r="B111" s="115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362</v>
      </c>
      <c r="B112" s="25" t="s">
        <v>118</v>
      </c>
      <c r="C112" s="87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349</v>
      </c>
      <c r="B115" s="85" t="s">
        <v>90</v>
      </c>
      <c r="C115" s="83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349</v>
      </c>
      <c r="B116" s="83" t="s">
        <v>403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429</v>
      </c>
      <c r="B118" s="106" t="s">
        <v>430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431</v>
      </c>
      <c r="B119" s="6" t="s">
        <v>75</v>
      </c>
      <c r="C119" s="6" t="s">
        <v>135</v>
      </c>
      <c r="D119" s="98">
        <f t="shared" si="4"/>
        <v>0.9</v>
      </c>
      <c r="E119" s="98">
        <f>E120</f>
        <v>0.9</v>
      </c>
      <c r="F119" s="98">
        <f>F120</f>
        <v>0</v>
      </c>
      <c r="G119" s="98">
        <f>G120</f>
        <v>0</v>
      </c>
    </row>
    <row r="120" spans="1:7" ht="12.75">
      <c r="A120" s="12" t="s">
        <v>351</v>
      </c>
      <c r="B120" s="81" t="s">
        <v>108</v>
      </c>
      <c r="C120" s="6"/>
      <c r="D120" s="98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162">
        <f>D122+D125+D131</f>
        <v>66.60000000000001</v>
      </c>
      <c r="E121" s="162">
        <f>E122+E125+E131</f>
        <v>65.1</v>
      </c>
      <c r="F121" s="162">
        <f>F122+F125+F131</f>
        <v>41.3</v>
      </c>
      <c r="G121" s="162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348</v>
      </c>
      <c r="B123" s="115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347</v>
      </c>
      <c r="B124" s="25" t="s">
        <v>118</v>
      </c>
      <c r="C124" s="87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5" t="s">
        <v>89</v>
      </c>
      <c r="C126" s="83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349</v>
      </c>
      <c r="B127" s="85" t="s">
        <v>90</v>
      </c>
      <c r="C127" s="83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349</v>
      </c>
      <c r="B128" s="83" t="s">
        <v>403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289</v>
      </c>
      <c r="B129" s="168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429</v>
      </c>
      <c r="B130" s="106" t="s">
        <v>430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49" t="s">
        <v>301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351</v>
      </c>
      <c r="B132" s="81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162">
        <f>D134+D143+D141</f>
        <v>171.29999999999995</v>
      </c>
      <c r="E133" s="162">
        <f>E134+E143+E141</f>
        <v>161.99999999999997</v>
      </c>
      <c r="F133" s="162">
        <f>F134+F143+F141</f>
        <v>86.7</v>
      </c>
      <c r="G133" s="162">
        <f>G134+G143+G141</f>
        <v>9.3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 aca="true" t="shared" si="6" ref="D134:D144">E134+G134</f>
        <v>165.09999999999997</v>
      </c>
      <c r="E134" s="20">
        <f>E135+E136+E138+E137</f>
        <v>157.09999999999997</v>
      </c>
      <c r="F134" s="20">
        <f>F135+F136+F138+F137</f>
        <v>86.7</v>
      </c>
      <c r="G134" s="20">
        <f>G135+G136+G138+G137</f>
        <v>8</v>
      </c>
    </row>
    <row r="135" spans="1:7" ht="12.75">
      <c r="A135" s="12" t="s">
        <v>252</v>
      </c>
      <c r="B135" s="115" t="s">
        <v>89</v>
      </c>
      <c r="C135" s="71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349</v>
      </c>
      <c r="B136" s="83" t="s">
        <v>90</v>
      </c>
      <c r="C136" s="71"/>
      <c r="D136" s="9">
        <f t="shared" si="6"/>
        <v>89.6</v>
      </c>
      <c r="E136" s="9">
        <v>81.6</v>
      </c>
      <c r="F136" s="8">
        <v>48.1</v>
      </c>
      <c r="G136" s="8">
        <v>8</v>
      </c>
    </row>
    <row r="137" spans="1:7" ht="15.75">
      <c r="A137" s="12" t="s">
        <v>349</v>
      </c>
      <c r="B137" s="83" t="s">
        <v>403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350</v>
      </c>
      <c r="B138" s="85" t="s">
        <v>92</v>
      </c>
      <c r="C138" s="71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429</v>
      </c>
      <c r="B140" s="106" t="s">
        <v>430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4" t="s">
        <v>480</v>
      </c>
      <c r="C141" s="135" t="s">
        <v>36</v>
      </c>
      <c r="D141" s="98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353</v>
      </c>
      <c r="B142" s="88" t="s">
        <v>479</v>
      </c>
      <c r="C142" s="135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49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351</v>
      </c>
      <c r="B144" s="81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162">
        <f aca="true" t="shared" si="7" ref="D145:D156">E145+G145</f>
        <v>93.92</v>
      </c>
      <c r="E145" s="162">
        <f>E149+E155+E146+E153</f>
        <v>93.92</v>
      </c>
      <c r="F145" s="162">
        <f>F149+F155+F146+F153</f>
        <v>47.5</v>
      </c>
      <c r="G145" s="212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348</v>
      </c>
      <c r="B147" s="115" t="s">
        <v>91</v>
      </c>
      <c r="C147" s="92"/>
      <c r="D147" s="9">
        <f t="shared" si="7"/>
        <v>0</v>
      </c>
      <c r="E147" s="9"/>
      <c r="F147" s="20"/>
      <c r="G147" s="20"/>
    </row>
    <row r="148" spans="1:7" ht="12.75">
      <c r="A148" s="12" t="s">
        <v>347</v>
      </c>
      <c r="B148" s="25" t="s">
        <v>118</v>
      </c>
      <c r="C148" s="93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12">
        <f t="shared" si="7"/>
        <v>89.92</v>
      </c>
      <c r="E149" s="212">
        <f>E150+E151+E152</f>
        <v>89.92</v>
      </c>
      <c r="F149" s="212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20">
        <f t="shared" si="7"/>
        <v>57.7</v>
      </c>
      <c r="E150" s="9">
        <v>57.7</v>
      </c>
      <c r="F150" s="8">
        <v>37</v>
      </c>
      <c r="G150" s="8"/>
    </row>
    <row r="151" spans="1:7" ht="12.75">
      <c r="A151" s="12" t="s">
        <v>349</v>
      </c>
      <c r="B151" s="83" t="s">
        <v>90</v>
      </c>
      <c r="C151" s="71"/>
      <c r="D151" s="188">
        <f t="shared" si="7"/>
        <v>32.22</v>
      </c>
      <c r="E151" s="159">
        <v>32.22</v>
      </c>
      <c r="F151" s="8">
        <v>10.5</v>
      </c>
      <c r="G151" s="8"/>
    </row>
    <row r="152" spans="1:7" ht="15.75">
      <c r="A152" s="12" t="s">
        <v>349</v>
      </c>
      <c r="B152" s="83" t="s">
        <v>403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429</v>
      </c>
      <c r="B154" s="106" t="s">
        <v>430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351</v>
      </c>
      <c r="B156" s="81" t="s">
        <v>108</v>
      </c>
      <c r="C156" s="94"/>
      <c r="D156" s="20">
        <f t="shared" si="7"/>
        <v>3</v>
      </c>
      <c r="E156" s="27">
        <v>3</v>
      </c>
      <c r="F156" s="99"/>
      <c r="G156" s="99"/>
    </row>
    <row r="157" spans="1:7" ht="12.75">
      <c r="A157" s="12" t="s">
        <v>55</v>
      </c>
      <c r="B157" s="6" t="s">
        <v>8</v>
      </c>
      <c r="C157" s="6"/>
      <c r="D157" s="211">
        <f>D158+D161+D168</f>
        <v>117.673</v>
      </c>
      <c r="E157" s="211">
        <f>E158+E161+E168</f>
        <v>111.173</v>
      </c>
      <c r="F157" s="33">
        <f>F158+F161+F168</f>
        <v>62.3</v>
      </c>
      <c r="G157" s="33">
        <f>G158+G161+G168</f>
        <v>6.5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4.1</v>
      </c>
      <c r="F158" s="20">
        <f>F159+F160</f>
        <v>0</v>
      </c>
      <c r="G158" s="20">
        <f>G159+G160</f>
        <v>1</v>
      </c>
    </row>
    <row r="159" spans="1:7" ht="12.75">
      <c r="A159" s="12" t="s">
        <v>348</v>
      </c>
      <c r="B159" s="115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347</v>
      </c>
      <c r="B160" s="25" t="s">
        <v>145</v>
      </c>
      <c r="C160" s="87"/>
      <c r="D160" s="9">
        <f>E160+G160</f>
        <v>5</v>
      </c>
      <c r="E160" s="9">
        <v>4</v>
      </c>
      <c r="F160" s="8"/>
      <c r="G160" s="8">
        <v>1</v>
      </c>
    </row>
    <row r="161" spans="1:7" ht="38.25">
      <c r="A161" s="11" t="s">
        <v>58</v>
      </c>
      <c r="B161" s="114" t="s">
        <v>105</v>
      </c>
      <c r="C161" s="6" t="s">
        <v>138</v>
      </c>
      <c r="D161" s="162">
        <f>D162+D163+D164+D165</f>
        <v>110.873</v>
      </c>
      <c r="E161" s="162">
        <f>E162+E163+E164+E165</f>
        <v>105.373</v>
      </c>
      <c r="F161" s="162">
        <f>F162+F163+F164+F165</f>
        <v>62.3</v>
      </c>
      <c r="G161" s="162">
        <f>G162+G163+G164+G165</f>
        <v>5.5</v>
      </c>
    </row>
    <row r="162" spans="1:7" ht="12.75">
      <c r="A162" s="12" t="s">
        <v>252</v>
      </c>
      <c r="B162" s="115" t="s">
        <v>89</v>
      </c>
      <c r="C162" s="71"/>
      <c r="D162" s="9">
        <f aca="true" t="shared" si="8" ref="D162:D169">E162+G162</f>
        <v>69.4</v>
      </c>
      <c r="E162" s="9">
        <v>68.7</v>
      </c>
      <c r="F162" s="8">
        <v>46.3</v>
      </c>
      <c r="G162" s="8">
        <v>0.7</v>
      </c>
    </row>
    <row r="163" spans="1:7" ht="12.75">
      <c r="A163" s="12" t="s">
        <v>349</v>
      </c>
      <c r="B163" s="83" t="s">
        <v>90</v>
      </c>
      <c r="C163" s="71"/>
      <c r="D163" s="159">
        <f t="shared" si="8"/>
        <v>28.473</v>
      </c>
      <c r="E163" s="159">
        <v>23.673</v>
      </c>
      <c r="F163" s="8">
        <v>10.6</v>
      </c>
      <c r="G163" s="8">
        <v>4.8</v>
      </c>
    </row>
    <row r="164" spans="1:7" ht="15.75">
      <c r="A164" s="12" t="s">
        <v>349</v>
      </c>
      <c r="B164" s="83" t="s">
        <v>403</v>
      </c>
      <c r="C164" s="110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6" t="s">
        <v>166</v>
      </c>
      <c r="C165" s="87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429</v>
      </c>
      <c r="B167" s="106" t="s">
        <v>430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351</v>
      </c>
      <c r="B169" s="81" t="s">
        <v>108</v>
      </c>
      <c r="C169" s="94"/>
      <c r="D169" s="27">
        <f t="shared" si="8"/>
        <v>1.7</v>
      </c>
      <c r="E169" s="27">
        <v>1.7</v>
      </c>
      <c r="F169" s="99"/>
      <c r="G169" s="99"/>
    </row>
    <row r="170" spans="1:7" ht="12.75">
      <c r="A170" s="86" t="s">
        <v>59</v>
      </c>
      <c r="B170" s="6" t="s">
        <v>423</v>
      </c>
      <c r="C170" s="88"/>
      <c r="D170" s="164">
        <f>D171+D174+D182+D184</f>
        <v>498.2929999999999</v>
      </c>
      <c r="E170" s="164">
        <f>E171+E174+E182+E184</f>
        <v>480.29299999999995</v>
      </c>
      <c r="F170" s="164">
        <f>F171+F174+F182+F184</f>
        <v>266.19999999999993</v>
      </c>
      <c r="G170" s="164">
        <f>G171+G174+G182+G184</f>
        <v>18.000000000000004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8.2</v>
      </c>
      <c r="F171" s="22">
        <f>F110+F122+F158+F146</f>
        <v>0</v>
      </c>
      <c r="G171" s="22">
        <f>G110+G122+G158+G146</f>
        <v>1</v>
      </c>
    </row>
    <row r="172" spans="1:7" ht="12.75">
      <c r="A172" s="12" t="s">
        <v>348</v>
      </c>
      <c r="B172" s="83" t="s">
        <v>91</v>
      </c>
      <c r="C172" s="83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347</v>
      </c>
      <c r="B173" s="83" t="s">
        <v>118</v>
      </c>
      <c r="C173" s="81"/>
      <c r="D173" s="8">
        <f>E173+G173</f>
        <v>7.7</v>
      </c>
      <c r="E173" s="8">
        <f t="shared" si="9"/>
        <v>6.7</v>
      </c>
      <c r="F173" s="8">
        <f t="shared" si="9"/>
        <v>0</v>
      </c>
      <c r="G173" s="8">
        <f t="shared" si="9"/>
        <v>1</v>
      </c>
    </row>
    <row r="174" spans="1:7" ht="38.25">
      <c r="A174" s="16" t="s">
        <v>62</v>
      </c>
      <c r="B174" s="114" t="s">
        <v>105</v>
      </c>
      <c r="C174" s="14" t="s">
        <v>138</v>
      </c>
      <c r="D174" s="164">
        <f>D175+D176+D177+D178+D179</f>
        <v>476.1929999999999</v>
      </c>
      <c r="E174" s="164">
        <f>E175+E176+E177+E178+E179</f>
        <v>460.493</v>
      </c>
      <c r="F174" s="98">
        <f>F175+F176+F177+F178+F179</f>
        <v>266.19999999999993</v>
      </c>
      <c r="G174" s="98">
        <f>G175+G176+G177+G178+G179</f>
        <v>15.700000000000001</v>
      </c>
    </row>
    <row r="175" spans="1:7" ht="12.75">
      <c r="A175" s="17" t="s">
        <v>252</v>
      </c>
      <c r="B175" s="115" t="s">
        <v>89</v>
      </c>
      <c r="C175" s="195"/>
      <c r="D175" s="160">
        <f>E175+G175</f>
        <v>253.79999999999998</v>
      </c>
      <c r="E175" s="160">
        <f>E114+E126+E135+E150+E162</f>
        <v>251.7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349</v>
      </c>
      <c r="B176" s="83" t="s">
        <v>90</v>
      </c>
      <c r="C176" s="196"/>
      <c r="D176" s="160">
        <f aca="true" t="shared" si="10" ref="D176:D183">E176+G176</f>
        <v>188.19299999999998</v>
      </c>
      <c r="E176" s="160">
        <f>E115+E127+E151+E163+E136</f>
        <v>174.593</v>
      </c>
      <c r="F176" s="8">
        <f>F115+F127+F136+F151+F163</f>
        <v>90.6</v>
      </c>
      <c r="G176" s="8">
        <f>G115+G127+G136+G151+G163</f>
        <v>13.600000000000001</v>
      </c>
    </row>
    <row r="177" spans="1:7" ht="12.75">
      <c r="A177" s="17" t="s">
        <v>349</v>
      </c>
      <c r="B177" s="83" t="s">
        <v>403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350</v>
      </c>
      <c r="B178" s="83" t="s">
        <v>92</v>
      </c>
      <c r="C178" s="80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191" t="s">
        <v>157</v>
      </c>
      <c r="B179" s="85" t="s">
        <v>166</v>
      </c>
      <c r="C179" s="198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430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4" t="s">
        <v>75</v>
      </c>
      <c r="C182" s="75" t="s">
        <v>135</v>
      </c>
      <c r="D182" s="98">
        <f>E182+G182</f>
        <v>10.7</v>
      </c>
      <c r="E182" s="98">
        <f>E183</f>
        <v>10.7</v>
      </c>
      <c r="F182" s="98">
        <f>F183</f>
        <v>0</v>
      </c>
      <c r="G182" s="98">
        <f>G183</f>
        <v>0</v>
      </c>
    </row>
    <row r="183" spans="1:7" ht="12.75">
      <c r="A183" s="12" t="s">
        <v>351</v>
      </c>
      <c r="B183" s="88" t="s">
        <v>108</v>
      </c>
      <c r="C183" s="1"/>
      <c r="D183" s="8">
        <f t="shared" si="10"/>
        <v>10.7</v>
      </c>
      <c r="E183" s="98">
        <f>E120+E132+E144+E156+E169</f>
        <v>10.7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481</v>
      </c>
      <c r="B184" s="7" t="s">
        <v>149</v>
      </c>
      <c r="C184" s="75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353</v>
      </c>
      <c r="B185" s="83" t="s">
        <v>388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164">
        <f>D187</f>
        <v>119.9</v>
      </c>
      <c r="E186" s="164">
        <f>E187</f>
        <v>119.9</v>
      </c>
      <c r="F186" s="164">
        <f>F187</f>
        <v>75.6</v>
      </c>
      <c r="G186" s="164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5" t="s">
        <v>285</v>
      </c>
      <c r="C188" s="399"/>
      <c r="D188" s="91">
        <f>E188+G188</f>
        <v>287.8</v>
      </c>
      <c r="E188" s="98">
        <f>E189</f>
        <v>17.6</v>
      </c>
      <c r="F188" s="98">
        <f>F189</f>
        <v>0</v>
      </c>
      <c r="G188" s="98">
        <f>G189</f>
        <v>270.2</v>
      </c>
    </row>
    <row r="189" spans="1:7" ht="12.75">
      <c r="A189" s="12" t="s">
        <v>66</v>
      </c>
      <c r="B189" s="7" t="s">
        <v>149</v>
      </c>
      <c r="C189" s="399"/>
      <c r="D189" s="91">
        <f>E189+G189</f>
        <v>287.8</v>
      </c>
      <c r="E189" s="98">
        <f>E190+E191</f>
        <v>17.6</v>
      </c>
      <c r="F189" s="98">
        <f>F190+F191</f>
        <v>0</v>
      </c>
      <c r="G189" s="98">
        <f>G190+G191</f>
        <v>270.2</v>
      </c>
    </row>
    <row r="190" spans="1:7" ht="12.75">
      <c r="A190" s="12" t="s">
        <v>128</v>
      </c>
      <c r="B190" s="121" t="s">
        <v>72</v>
      </c>
      <c r="C190" s="399"/>
      <c r="D190" s="91">
        <f>E190+G190</f>
        <v>17.6</v>
      </c>
      <c r="E190" s="8">
        <v>17.6</v>
      </c>
      <c r="F190" s="8"/>
      <c r="G190" s="8"/>
    </row>
    <row r="191" spans="1:7" ht="12.75">
      <c r="A191" s="12" t="s">
        <v>482</v>
      </c>
      <c r="B191" s="121" t="s">
        <v>73</v>
      </c>
      <c r="C191" s="95"/>
      <c r="D191" s="8">
        <f>E191+G191</f>
        <v>270.2</v>
      </c>
      <c r="E191" s="8"/>
      <c r="F191" s="8"/>
      <c r="G191" s="8">
        <v>270.2</v>
      </c>
    </row>
    <row r="192" spans="1:7" ht="12.75">
      <c r="A192" s="144" t="s">
        <v>67</v>
      </c>
      <c r="B192" s="397" t="s">
        <v>294</v>
      </c>
      <c r="C192" s="399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97" t="s">
        <v>134</v>
      </c>
      <c r="D193" s="8">
        <f>E193+G193</f>
        <v>24.7</v>
      </c>
      <c r="E193" s="8">
        <v>24.7</v>
      </c>
      <c r="F193" s="8">
        <v>15.9</v>
      </c>
      <c r="G193" s="98"/>
    </row>
    <row r="194" spans="1:7" ht="17.25" customHeight="1">
      <c r="A194" s="11" t="s">
        <v>267</v>
      </c>
      <c r="B194" s="145" t="s">
        <v>400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373</v>
      </c>
      <c r="B196" s="37" t="s">
        <v>129</v>
      </c>
      <c r="C196" s="7"/>
      <c r="D196" s="164">
        <f t="shared" si="11"/>
        <v>4614.937</v>
      </c>
      <c r="E196" s="164">
        <f>E197+E198+E199+E200+E201+E202+E203+E204+E205</f>
        <v>3922.489</v>
      </c>
      <c r="F196" s="164">
        <f>F197+F198+F199+F200+F201+F202+F203+F204+F205</f>
        <v>1877.8000000000002</v>
      </c>
      <c r="G196" s="164">
        <f>G197+G198+G199+G200+G201+G202+G203+G204+G205</f>
        <v>692.448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1"/>
        <v>1901.2860000000003</v>
      </c>
      <c r="E197" s="98">
        <f>E14+E83+E86+E98+E101+E104+E107+E171+E193</f>
        <v>1827.6760000000004</v>
      </c>
      <c r="F197" s="98">
        <f>F14+F83+F86+F98+F101+F104+F107+F171+F193</f>
        <v>1103.1000000000001</v>
      </c>
      <c r="G197" s="98">
        <f>G14+G83+G86+G98+G101+G104+G107+G171+G193</f>
        <v>73.60999999999999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1"/>
        <v>532.352</v>
      </c>
      <c r="E198" s="98">
        <f>E59+E187</f>
        <v>532.352</v>
      </c>
      <c r="F198" s="98">
        <f>F59+F187</f>
        <v>92</v>
      </c>
      <c r="G198" s="98">
        <f>G59+G187</f>
        <v>0</v>
      </c>
    </row>
    <row r="199" spans="1:7" ht="45">
      <c r="A199" s="11" t="s">
        <v>316</v>
      </c>
      <c r="B199" s="131" t="s">
        <v>105</v>
      </c>
      <c r="C199" s="7" t="s">
        <v>138</v>
      </c>
      <c r="D199" s="98">
        <f t="shared" si="11"/>
        <v>1310.7609999999997</v>
      </c>
      <c r="E199" s="98">
        <f>E24+E57+E174+E195</f>
        <v>1251.8609999999996</v>
      </c>
      <c r="F199" s="98">
        <f>F24+F57+F174+F195</f>
        <v>678.6999999999999</v>
      </c>
      <c r="G199" s="98">
        <f>G24+G57+G174+G195</f>
        <v>58.900000000000006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1"/>
        <v>8.9</v>
      </c>
      <c r="E200" s="98">
        <f>E35</f>
        <v>5.2</v>
      </c>
      <c r="F200" s="98">
        <f>F35</f>
        <v>4</v>
      </c>
      <c r="G200" s="98">
        <f>G35</f>
        <v>3.7</v>
      </c>
    </row>
    <row r="201" spans="1:7" ht="15">
      <c r="A201" s="11" t="s">
        <v>322</v>
      </c>
      <c r="B201" s="130" t="s">
        <v>109</v>
      </c>
      <c r="C201" s="7" t="s">
        <v>139</v>
      </c>
      <c r="D201" s="164">
        <f>E201+G201</f>
        <v>335.13800000000003</v>
      </c>
      <c r="E201" s="98">
        <f>E40</f>
        <v>66.3</v>
      </c>
      <c r="F201" s="98">
        <f>F40</f>
        <v>0</v>
      </c>
      <c r="G201" s="164">
        <f>G40</f>
        <v>268.838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>E202+G202</f>
        <v>3</v>
      </c>
      <c r="E202" s="98">
        <f>E46+E180</f>
        <v>3</v>
      </c>
      <c r="F202" s="98">
        <f>F46+F180</f>
        <v>0</v>
      </c>
      <c r="G202" s="98">
        <f>G46+G180</f>
        <v>0</v>
      </c>
    </row>
    <row r="203" spans="1:7" ht="18.75" customHeight="1">
      <c r="A203" s="67" t="s">
        <v>329</v>
      </c>
      <c r="B203" s="130" t="s">
        <v>75</v>
      </c>
      <c r="C203" s="74" t="s">
        <v>135</v>
      </c>
      <c r="D203" s="98">
        <f>E203+G203</f>
        <v>43</v>
      </c>
      <c r="E203" s="98">
        <f>E48+E182</f>
        <v>28</v>
      </c>
      <c r="F203" s="98">
        <f>F48+F182</f>
        <v>0</v>
      </c>
      <c r="G203" s="98">
        <f>G48+G182</f>
        <v>15</v>
      </c>
    </row>
    <row r="204" spans="1:7" ht="30">
      <c r="A204" s="11" t="s">
        <v>331</v>
      </c>
      <c r="B204" s="97" t="s">
        <v>148</v>
      </c>
      <c r="C204" s="7" t="s">
        <v>34</v>
      </c>
      <c r="D204" s="98">
        <f>D50</f>
        <v>189</v>
      </c>
      <c r="E204" s="98">
        <f>E50</f>
        <v>189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20">
        <f>D53+D184+D189</f>
        <v>291.5</v>
      </c>
      <c r="E205" s="20">
        <f>E53+E184+E189</f>
        <v>19.1</v>
      </c>
      <c r="F205" s="20">
        <f>F53+F184+F189</f>
        <v>0</v>
      </c>
      <c r="G205" s="20">
        <f>G53+G184+G189</f>
        <v>272.4</v>
      </c>
    </row>
    <row r="206" spans="1:7" ht="15">
      <c r="A206" s="11" t="s">
        <v>374</v>
      </c>
      <c r="B206" s="97" t="s">
        <v>428</v>
      </c>
      <c r="C206" s="7"/>
      <c r="D206" s="162">
        <f>D196-G205</f>
        <v>4342.537</v>
      </c>
      <c r="E206" s="162">
        <f>E196-E191</f>
        <v>3922.489</v>
      </c>
      <c r="F206" s="162">
        <f>F196-F191</f>
        <v>1877.8000000000002</v>
      </c>
      <c r="G206" s="162">
        <f>G196-G205</f>
        <v>420.048</v>
      </c>
    </row>
  </sheetData>
  <sheetProtection/>
  <mergeCells count="13"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  <mergeCell ref="B9:B12"/>
    <mergeCell ref="E9:G9"/>
    <mergeCell ref="E10:F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87">
      <selection activeCell="I46" sqref="I46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87" t="s">
        <v>701</v>
      </c>
      <c r="F2" s="487"/>
      <c r="G2" s="487"/>
    </row>
    <row r="3" spans="3:5" ht="12.75">
      <c r="C3" s="111"/>
      <c r="D3" s="111"/>
      <c r="E3" s="81" t="s">
        <v>385</v>
      </c>
    </row>
    <row r="4" spans="4:6" ht="12.75">
      <c r="D4" s="81"/>
      <c r="E4" s="81" t="s">
        <v>244</v>
      </c>
      <c r="F4" s="81"/>
    </row>
    <row r="6" spans="1:7" ht="12.75">
      <c r="A6" s="497" t="s">
        <v>475</v>
      </c>
      <c r="B6" s="497"/>
      <c r="C6" s="497"/>
      <c r="D6" s="497"/>
      <c r="E6" s="497"/>
      <c r="F6" s="497"/>
      <c r="G6" s="497"/>
    </row>
    <row r="7" spans="1:8" ht="12.75">
      <c r="A7" s="497" t="s">
        <v>397</v>
      </c>
      <c r="B7" s="497"/>
      <c r="C7" s="497"/>
      <c r="D7" s="497"/>
      <c r="E7" s="497"/>
      <c r="F7" s="497"/>
      <c r="G7" s="497"/>
      <c r="H7" s="396"/>
    </row>
    <row r="8" spans="2:7" ht="12.75">
      <c r="B8" s="540"/>
      <c r="C8" s="540"/>
      <c r="D8" s="540"/>
      <c r="E8" s="540"/>
      <c r="F8" s="540"/>
      <c r="G8" s="2" t="s">
        <v>386</v>
      </c>
    </row>
    <row r="9" spans="1:7" ht="12.75" customHeight="1">
      <c r="A9" s="531" t="s">
        <v>251</v>
      </c>
      <c r="B9" s="66"/>
      <c r="C9" s="495" t="s">
        <v>253</v>
      </c>
      <c r="D9" s="491" t="s">
        <v>0</v>
      </c>
      <c r="E9" s="494" t="s">
        <v>9</v>
      </c>
      <c r="F9" s="494"/>
      <c r="G9" s="494"/>
    </row>
    <row r="10" spans="1:7" ht="12.75" customHeight="1">
      <c r="A10" s="531"/>
      <c r="B10" s="532" t="s">
        <v>113</v>
      </c>
      <c r="C10" s="534"/>
      <c r="D10" s="492"/>
      <c r="E10" s="494" t="s">
        <v>10</v>
      </c>
      <c r="F10" s="494"/>
      <c r="G10" s="535" t="s">
        <v>11</v>
      </c>
    </row>
    <row r="11" spans="1:7" ht="12.75" customHeight="1">
      <c r="A11" s="531"/>
      <c r="B11" s="532"/>
      <c r="C11" s="534"/>
      <c r="D11" s="492"/>
      <c r="E11" s="491" t="s">
        <v>12</v>
      </c>
      <c r="F11" s="495" t="s">
        <v>224</v>
      </c>
      <c r="G11" s="535"/>
    </row>
    <row r="12" spans="1:7" ht="29.25" customHeight="1">
      <c r="A12" s="531"/>
      <c r="B12" s="533"/>
      <c r="C12" s="496"/>
      <c r="D12" s="493"/>
      <c r="E12" s="493"/>
      <c r="F12" s="496"/>
      <c r="G12" s="535"/>
    </row>
    <row r="13" spans="1:7" ht="12.75">
      <c r="A13" s="11" t="s">
        <v>13</v>
      </c>
      <c r="B13" s="397" t="s">
        <v>1</v>
      </c>
      <c r="C13" s="397"/>
      <c r="D13" s="162">
        <f>E13+G13</f>
        <v>2744.525</v>
      </c>
      <c r="E13" s="163">
        <f>E14+E24+E35+E40+E48+E46+E50+E53</f>
        <v>234.612</v>
      </c>
      <c r="F13" s="163">
        <f>F14+F24+F35+F40+F48+F46+F50+F53</f>
        <v>12.213000000000001</v>
      </c>
      <c r="G13" s="22">
        <f>G14+G24+G35+G40+G48+G46+G50+G53</f>
        <v>2509.913</v>
      </c>
    </row>
    <row r="14" spans="1:7" ht="12.75">
      <c r="A14" s="109" t="s">
        <v>14</v>
      </c>
      <c r="B14" s="7" t="s">
        <v>102</v>
      </c>
      <c r="C14" s="397" t="s">
        <v>134</v>
      </c>
      <c r="D14" s="164">
        <f>E14+G14</f>
        <v>28.014</v>
      </c>
      <c r="E14" s="163">
        <f>E15+E16+E17+E18+E19+E20+E21+E22</f>
        <v>28.014</v>
      </c>
      <c r="F14" s="163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1" t="s">
        <v>239</v>
      </c>
      <c r="C15" s="49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288</v>
      </c>
      <c r="C16" s="530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30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30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395</v>
      </c>
      <c r="C19" s="530"/>
      <c r="D19" s="159">
        <f t="shared" si="0"/>
        <v>28.014</v>
      </c>
      <c r="E19" s="165">
        <v>28.014</v>
      </c>
      <c r="F19" s="165">
        <v>1.413</v>
      </c>
      <c r="G19" s="22"/>
    </row>
    <row r="20" spans="1:7" ht="12.75">
      <c r="A20" s="12" t="s">
        <v>156</v>
      </c>
      <c r="B20" s="81" t="s">
        <v>225</v>
      </c>
      <c r="C20" s="530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30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30"/>
      <c r="D22" s="9">
        <f t="shared" si="0"/>
        <v>0</v>
      </c>
      <c r="E22" s="23"/>
      <c r="F22" s="23"/>
      <c r="G22" s="22"/>
    </row>
    <row r="23" spans="1:7" ht="12.75">
      <c r="A23" s="12" t="s">
        <v>405</v>
      </c>
      <c r="B23" s="81" t="s">
        <v>467</v>
      </c>
      <c r="C23" s="398"/>
      <c r="D23" s="21"/>
      <c r="E23" s="23"/>
      <c r="F23" s="23"/>
      <c r="G23" s="22"/>
    </row>
    <row r="24" spans="1:7" ht="41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">
        <f t="shared" si="0"/>
        <v>0</v>
      </c>
      <c r="E25" s="159"/>
      <c r="F25" s="160"/>
      <c r="G25" s="160"/>
    </row>
    <row r="26" spans="1:7" ht="12.75">
      <c r="A26" s="17" t="s">
        <v>404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2.75">
      <c r="A27" s="17" t="s">
        <v>405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2.75">
      <c r="A32" s="72" t="s">
        <v>349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405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25.5">
      <c r="A34" s="72" t="s">
        <v>355</v>
      </c>
      <c r="B34" s="117" t="s">
        <v>354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3"/>
      <c r="D36" s="21">
        <f aca="true" t="shared" si="1" ref="D36:D45">E36+G36</f>
        <v>0</v>
      </c>
      <c r="E36" s="159"/>
      <c r="F36" s="160"/>
      <c r="G36" s="164"/>
    </row>
    <row r="37" spans="1:7" ht="12.75">
      <c r="A37" s="12" t="s">
        <v>163</v>
      </c>
      <c r="B37" s="34" t="s">
        <v>147</v>
      </c>
      <c r="C37" s="74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1" t="s">
        <v>76</v>
      </c>
      <c r="C38" s="74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1" t="s">
        <v>345</v>
      </c>
      <c r="C39" s="75"/>
      <c r="D39" s="21">
        <f t="shared" si="1"/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16">
        <f t="shared" si="1"/>
        <v>2550.413</v>
      </c>
      <c r="E40" s="29">
        <f>E41+E42+E43+E45</f>
        <v>189.5</v>
      </c>
      <c r="F40" s="29">
        <f>F41+F42+F43+F45</f>
        <v>0.8</v>
      </c>
      <c r="G40" s="216">
        <f>G41+G42+G43+G45</f>
        <v>2360.913</v>
      </c>
    </row>
    <row r="41" spans="1:7" ht="12.75">
      <c r="A41" s="12" t="s">
        <v>152</v>
      </c>
      <c r="B41" s="81" t="s">
        <v>70</v>
      </c>
      <c r="C41" s="73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 t="shared" si="1"/>
        <v>0</v>
      </c>
      <c r="E42" s="9"/>
      <c r="F42" s="9"/>
      <c r="G42" s="9"/>
    </row>
    <row r="43" spans="1:7" ht="12.75">
      <c r="A43" s="12"/>
      <c r="B43" s="81" t="s">
        <v>398</v>
      </c>
      <c r="C43" s="74"/>
      <c r="D43" s="158">
        <f t="shared" si="1"/>
        <v>1504.073</v>
      </c>
      <c r="E43" s="9">
        <v>30</v>
      </c>
      <c r="F43" s="9">
        <v>0.8</v>
      </c>
      <c r="G43" s="158">
        <v>1474.073</v>
      </c>
    </row>
    <row r="44" spans="1:7" ht="12.75">
      <c r="A44" s="12" t="s">
        <v>516</v>
      </c>
      <c r="B44" s="81" t="s">
        <v>399</v>
      </c>
      <c r="C44" s="74"/>
      <c r="D44" s="21">
        <f t="shared" si="1"/>
        <v>25.2</v>
      </c>
      <c r="E44" s="9"/>
      <c r="F44" s="21"/>
      <c r="G44" s="21">
        <v>25.2</v>
      </c>
    </row>
    <row r="45" spans="1:7" ht="12.75">
      <c r="A45" s="12" t="s">
        <v>390</v>
      </c>
      <c r="B45" s="81" t="s">
        <v>391</v>
      </c>
      <c r="C45" s="75"/>
      <c r="D45" s="158">
        <f t="shared" si="1"/>
        <v>1046.3400000000001</v>
      </c>
      <c r="E45" s="159">
        <v>159.5</v>
      </c>
      <c r="F45" s="158"/>
      <c r="G45" s="158">
        <v>886.84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16">
        <f>E48+G48</f>
        <v>14.498</v>
      </c>
      <c r="E48" s="162">
        <f>E49</f>
        <v>14.498</v>
      </c>
      <c r="F48" s="162">
        <f>F49</f>
        <v>8</v>
      </c>
      <c r="G48" s="20">
        <f>G49</f>
        <v>0</v>
      </c>
    </row>
    <row r="49" spans="1:7" ht="12.75">
      <c r="A49" s="12" t="s">
        <v>351</v>
      </c>
      <c r="B49" s="2" t="s">
        <v>131</v>
      </c>
      <c r="C49" s="73"/>
      <c r="D49" s="159">
        <f>E49+G49</f>
        <v>14.498</v>
      </c>
      <c r="E49" s="159">
        <v>14.498</v>
      </c>
      <c r="F49" s="160">
        <v>8</v>
      </c>
      <c r="G49" s="182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352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352</v>
      </c>
      <c r="B52" s="120" t="s">
        <v>425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353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2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02">
        <f t="shared" si="2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02">
        <f t="shared" si="2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424</v>
      </c>
      <c r="C64" s="84"/>
      <c r="D64" s="32">
        <f t="shared" si="2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2">
        <f t="shared" si="2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432</v>
      </c>
      <c r="C69" s="83"/>
      <c r="D69" s="32">
        <f>E69+G69</f>
        <v>17.4</v>
      </c>
      <c r="E69" s="31">
        <v>17.4</v>
      </c>
      <c r="F69" s="104">
        <v>10.6</v>
      </c>
      <c r="G69" s="104"/>
    </row>
    <row r="70" spans="1:7" ht="12.75">
      <c r="A70" s="17" t="s">
        <v>215</v>
      </c>
      <c r="B70" s="106" t="s">
        <v>380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378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6" t="s">
        <v>379</v>
      </c>
      <c r="C75" s="83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210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2"/>
        <v>0</v>
      </c>
      <c r="E77" s="15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478</v>
      </c>
      <c r="B81" s="106" t="s">
        <v>477</v>
      </c>
      <c r="C81" s="85"/>
      <c r="D81" s="21">
        <f t="shared" si="2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422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342</v>
      </c>
      <c r="B84" s="83" t="s">
        <v>292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343</v>
      </c>
      <c r="B87" s="83" t="s">
        <v>292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465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162">
        <f>E89+G89</f>
        <v>3.294</v>
      </c>
      <c r="E89" s="162">
        <f>E90</f>
        <v>3.294</v>
      </c>
      <c r="F89" s="162">
        <f>F90</f>
        <v>2.525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159">
        <f>E90+G90</f>
        <v>3.294</v>
      </c>
      <c r="E90" s="159">
        <v>3.294</v>
      </c>
      <c r="F90" s="160">
        <v>2.525</v>
      </c>
      <c r="G90" s="8"/>
    </row>
    <row r="91" spans="1:7" ht="12.75">
      <c r="A91" s="11" t="s">
        <v>29</v>
      </c>
      <c r="B91" s="6" t="s">
        <v>494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2">
        <f>E92+G92</f>
        <v>4.919</v>
      </c>
      <c r="E92" s="162">
        <f>E93</f>
        <v>4.919</v>
      </c>
      <c r="F92" s="162">
        <f>F93</f>
        <v>3.77</v>
      </c>
      <c r="G92" s="20">
        <f>G93</f>
        <v>0</v>
      </c>
    </row>
    <row r="93" spans="1:7" ht="12.75">
      <c r="A93" s="12" t="s">
        <v>248</v>
      </c>
      <c r="B93" s="83" t="s">
        <v>292</v>
      </c>
      <c r="C93" s="6"/>
      <c r="D93" s="159">
        <f>E93+G93</f>
        <v>4.919</v>
      </c>
      <c r="E93" s="159">
        <v>4.919</v>
      </c>
      <c r="F93" s="160">
        <v>3.77</v>
      </c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344</v>
      </c>
      <c r="B96" s="83" t="s">
        <v>292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427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162">
        <f>E98+G98</f>
        <v>8.213</v>
      </c>
      <c r="E98" s="162">
        <f>E99</f>
        <v>8.213</v>
      </c>
      <c r="F98" s="162">
        <f>F99</f>
        <v>6.295</v>
      </c>
      <c r="G98" s="20">
        <f>G99</f>
        <v>0</v>
      </c>
    </row>
    <row r="99" spans="1:7" ht="12.75">
      <c r="A99" s="12"/>
      <c r="B99" s="83" t="s">
        <v>292</v>
      </c>
      <c r="C99" s="6"/>
      <c r="D99" s="159">
        <f>E99+G99</f>
        <v>8.213</v>
      </c>
      <c r="E99" s="159">
        <f>E90+E93+E96</f>
        <v>8.213</v>
      </c>
      <c r="F99" s="159">
        <f>F90+F93+F96</f>
        <v>6.295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346</v>
      </c>
      <c r="B102" s="83" t="s">
        <v>292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97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347</v>
      </c>
      <c r="B105" s="83" t="s">
        <v>292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348</v>
      </c>
      <c r="B108" s="83" t="s">
        <v>292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348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347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349</v>
      </c>
      <c r="B115" s="85" t="s">
        <v>90</v>
      </c>
      <c r="C115" s="83"/>
      <c r="D115" s="9">
        <f t="shared" si="4"/>
        <v>0</v>
      </c>
      <c r="E115" s="9"/>
      <c r="F115" s="8"/>
      <c r="G115" s="8"/>
    </row>
    <row r="116" spans="1:7" ht="15.75">
      <c r="A116" s="12" t="s">
        <v>349</v>
      </c>
      <c r="B116" s="83" t="s">
        <v>403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429</v>
      </c>
      <c r="B118" s="106" t="s">
        <v>430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431</v>
      </c>
      <c r="B119" s="6" t="s">
        <v>75</v>
      </c>
      <c r="C119" s="6" t="s">
        <v>135</v>
      </c>
      <c r="D119" s="98">
        <f t="shared" si="4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351</v>
      </c>
      <c r="B120" s="81" t="s">
        <v>108</v>
      </c>
      <c r="C120" s="6"/>
      <c r="D120" s="98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348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347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349</v>
      </c>
      <c r="B127" s="83" t="s">
        <v>90</v>
      </c>
      <c r="C127" s="71"/>
      <c r="D127" s="9">
        <f t="shared" si="5"/>
        <v>0</v>
      </c>
      <c r="E127" s="9"/>
      <c r="F127" s="8"/>
      <c r="G127" s="8"/>
    </row>
    <row r="128" spans="1:7" ht="15.75">
      <c r="A128" s="17" t="s">
        <v>349</v>
      </c>
      <c r="B128" s="85" t="s">
        <v>403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289</v>
      </c>
      <c r="B129" s="169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429</v>
      </c>
      <c r="B130" s="106" t="s">
        <v>430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5" t="s">
        <v>301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351</v>
      </c>
      <c r="B132" s="81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349</v>
      </c>
      <c r="B136" s="83" t="s">
        <v>90</v>
      </c>
      <c r="C136" s="71"/>
      <c r="D136" s="9">
        <f t="shared" si="6"/>
        <v>0</v>
      </c>
      <c r="E136" s="9"/>
      <c r="F136" s="8"/>
      <c r="G136" s="8"/>
    </row>
    <row r="137" spans="1:7" ht="15.75">
      <c r="A137" s="12" t="s">
        <v>349</v>
      </c>
      <c r="B137" s="83" t="s">
        <v>403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350</v>
      </c>
      <c r="B138" s="85" t="s">
        <v>92</v>
      </c>
      <c r="C138" s="71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429</v>
      </c>
      <c r="B140" s="88" t="s">
        <v>430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4" t="s">
        <v>401</v>
      </c>
      <c r="C141" s="135" t="s">
        <v>36</v>
      </c>
      <c r="D141" s="98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353</v>
      </c>
      <c r="B142" s="88" t="s">
        <v>463</v>
      </c>
      <c r="C142" s="135"/>
      <c r="D142" s="8">
        <f>E142+G142</f>
        <v>0</v>
      </c>
      <c r="E142" s="20"/>
      <c r="F142" s="20"/>
      <c r="G142" s="20"/>
    </row>
    <row r="143" spans="1:7" ht="12.75">
      <c r="A143" s="15" t="s">
        <v>462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351</v>
      </c>
      <c r="B144" s="81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348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347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349</v>
      </c>
      <c r="B151" s="83" t="s">
        <v>90</v>
      </c>
      <c r="C151" s="71"/>
      <c r="D151" s="9">
        <f t="shared" si="7"/>
        <v>0</v>
      </c>
      <c r="E151" s="9"/>
      <c r="F151" s="8"/>
      <c r="G151" s="8"/>
    </row>
    <row r="152" spans="1:7" ht="15.75">
      <c r="A152" s="12" t="s">
        <v>349</v>
      </c>
      <c r="B152" s="83" t="s">
        <v>403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429</v>
      </c>
      <c r="B154" s="106" t="s">
        <v>430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448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351</v>
      </c>
      <c r="B156" s="81" t="s">
        <v>108</v>
      </c>
      <c r="C156" s="94"/>
      <c r="D156" s="20">
        <f t="shared" si="7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348</v>
      </c>
      <c r="B159" s="115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347</v>
      </c>
      <c r="B160" s="25" t="s">
        <v>145</v>
      </c>
      <c r="C160" s="87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349</v>
      </c>
      <c r="B163" s="106" t="s">
        <v>90</v>
      </c>
      <c r="C163" s="83"/>
      <c r="D163" s="21">
        <f t="shared" si="8"/>
        <v>0</v>
      </c>
      <c r="E163" s="9"/>
      <c r="F163" s="8"/>
      <c r="G163" s="8"/>
    </row>
    <row r="164" spans="1:7" ht="15.75">
      <c r="A164" s="12" t="s">
        <v>349</v>
      </c>
      <c r="B164" s="106" t="s">
        <v>403</v>
      </c>
      <c r="C164" s="193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6" t="s">
        <v>166</v>
      </c>
      <c r="C165" s="194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92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429</v>
      </c>
      <c r="B167" s="106" t="s">
        <v>430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351</v>
      </c>
      <c r="B169" s="81" t="s">
        <v>108</v>
      </c>
      <c r="C169" s="94"/>
      <c r="D169" s="27">
        <f t="shared" si="8"/>
        <v>0</v>
      </c>
      <c r="E169" s="27"/>
      <c r="F169" s="99"/>
      <c r="G169" s="99"/>
      <c r="L169" s="2" t="s">
        <v>93</v>
      </c>
    </row>
    <row r="170" spans="1:7" ht="12.75">
      <c r="A170" s="86" t="s">
        <v>59</v>
      </c>
      <c r="B170" s="6" t="s">
        <v>423</v>
      </c>
      <c r="C170" s="88"/>
      <c r="D170" s="98">
        <f>D171+D174+D180</f>
        <v>0</v>
      </c>
      <c r="E170" s="98">
        <f>E171+E174+E180</f>
        <v>0</v>
      </c>
      <c r="F170" s="98">
        <f>F171+F174+F180</f>
        <v>0</v>
      </c>
      <c r="G170" s="98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348</v>
      </c>
      <c r="B172" s="83" t="s">
        <v>91</v>
      </c>
      <c r="C172" s="83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347</v>
      </c>
      <c r="B173" s="83" t="s">
        <v>118</v>
      </c>
      <c r="C173" s="81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71">
        <f>D175+D176+D177+D178+D179</f>
        <v>0</v>
      </c>
      <c r="E174" s="171">
        <f>E175+E176+E177+E178+E179</f>
        <v>0</v>
      </c>
      <c r="F174" s="171">
        <f>F175+F176+F177+F178+F179</f>
        <v>0</v>
      </c>
      <c r="G174" s="171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349</v>
      </c>
      <c r="B176" s="83" t="s">
        <v>90</v>
      </c>
      <c r="C176" s="196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349</v>
      </c>
      <c r="B177" s="83" t="s">
        <v>403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350</v>
      </c>
      <c r="B178" s="83" t="s">
        <v>92</v>
      </c>
      <c r="C178" s="80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191" t="s">
        <v>157</v>
      </c>
      <c r="B179" s="85" t="s">
        <v>166</v>
      </c>
      <c r="C179" s="197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430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481</v>
      </c>
      <c r="B182" s="94" t="s">
        <v>75</v>
      </c>
      <c r="C182" s="75" t="s">
        <v>135</v>
      </c>
      <c r="D182" s="98">
        <f>D183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353</v>
      </c>
      <c r="B183" s="88" t="s">
        <v>108</v>
      </c>
      <c r="C183" s="1"/>
      <c r="D183" s="8">
        <f t="shared" si="10"/>
        <v>0</v>
      </c>
      <c r="E183" s="98">
        <f>E120+E132+E144+E169</f>
        <v>0</v>
      </c>
      <c r="F183" s="98">
        <f>F120+F132+F144+F169</f>
        <v>0</v>
      </c>
      <c r="G183" s="98">
        <f>G120+G132+G144+G169</f>
        <v>0</v>
      </c>
    </row>
    <row r="184" spans="1:7" ht="12.75">
      <c r="A184" s="11" t="s">
        <v>481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353</v>
      </c>
      <c r="B185" s="83" t="s">
        <v>388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36.1</v>
      </c>
      <c r="E186" s="98">
        <f>E187</f>
        <v>36.1</v>
      </c>
      <c r="F186" s="98">
        <f>F187</f>
        <v>24.8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36.1</v>
      </c>
      <c r="E187" s="8">
        <v>36.1</v>
      </c>
      <c r="F187" s="8">
        <v>24.8</v>
      </c>
      <c r="G187" s="187"/>
    </row>
    <row r="188" spans="1:7" ht="12.75">
      <c r="A188" s="11" t="s">
        <v>65</v>
      </c>
      <c r="B188" s="145" t="s">
        <v>285</v>
      </c>
      <c r="C188" s="399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99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99"/>
      <c r="D190" s="8">
        <f>E190+G190</f>
        <v>0</v>
      </c>
      <c r="E190" s="98"/>
      <c r="F190" s="98"/>
      <c r="G190" s="98"/>
    </row>
    <row r="191" spans="1:7" ht="12.75">
      <c r="A191" s="12" t="s">
        <v>482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397" t="s">
        <v>294</v>
      </c>
      <c r="C192" s="399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97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400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24.75" customHeight="1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373</v>
      </c>
      <c r="B196" s="37" t="s">
        <v>129</v>
      </c>
      <c r="C196" s="7"/>
      <c r="D196" s="98">
        <f t="shared" si="11"/>
        <v>2806.238</v>
      </c>
      <c r="E196" s="98">
        <f>E197+E198+E199+E200+E201+E202+E203+E204+E205</f>
        <v>296.325</v>
      </c>
      <c r="F196" s="98">
        <f>F197+F198+F199+F200+F201+F202+F203+F204+F205</f>
        <v>53.907999999999994</v>
      </c>
      <c r="G196" s="98">
        <f>G197+G198+G199+G200+G201+G202+G203+G204+G205</f>
        <v>2509.913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1"/>
        <v>36.227</v>
      </c>
      <c r="E197" s="98">
        <f>E14+E83+E86+E98+E101+E104+E107+E171+E193</f>
        <v>36.227</v>
      </c>
      <c r="F197" s="98">
        <f>F14+F83+F86+F98+F101+F104+F107+F171+F193</f>
        <v>7.708</v>
      </c>
      <c r="G197" s="98">
        <f>G14+G83+G86+G98+G101+G104+G107+G171+G193</f>
        <v>0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1"/>
        <v>53.5</v>
      </c>
      <c r="E198" s="98">
        <f>E59+E187</f>
        <v>53.5</v>
      </c>
      <c r="F198" s="98">
        <f>F59+F187</f>
        <v>35.4</v>
      </c>
      <c r="G198" s="98">
        <f>G59+G187</f>
        <v>0</v>
      </c>
    </row>
    <row r="199" spans="1:7" ht="45">
      <c r="A199" s="11" t="s">
        <v>316</v>
      </c>
      <c r="B199" s="131" t="s">
        <v>105</v>
      </c>
      <c r="C199" s="7" t="s">
        <v>138</v>
      </c>
      <c r="D199" s="98">
        <f t="shared" si="11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1"/>
        <v>151.6</v>
      </c>
      <c r="E200" s="98">
        <f>E35</f>
        <v>2.6</v>
      </c>
      <c r="F200" s="98">
        <f>F35</f>
        <v>2</v>
      </c>
      <c r="G200" s="98">
        <f>G35</f>
        <v>149</v>
      </c>
    </row>
    <row r="201" spans="1:7" ht="15">
      <c r="A201" s="11" t="s">
        <v>322</v>
      </c>
      <c r="B201" s="130" t="s">
        <v>109</v>
      </c>
      <c r="C201" s="7" t="s">
        <v>139</v>
      </c>
      <c r="D201" s="98">
        <f>E201+G201</f>
        <v>2550.413</v>
      </c>
      <c r="E201" s="98">
        <f>E40</f>
        <v>189.5</v>
      </c>
      <c r="F201" s="98">
        <f>F40</f>
        <v>0.8</v>
      </c>
      <c r="G201" s="98">
        <f>G40</f>
        <v>2360.913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>E202+G202</f>
        <v>0</v>
      </c>
      <c r="E202" s="98">
        <f>E46+E181</f>
        <v>0</v>
      </c>
      <c r="F202" s="98">
        <f>F46+F181</f>
        <v>0</v>
      </c>
      <c r="G202" s="98">
        <f>G46+G181</f>
        <v>0</v>
      </c>
    </row>
    <row r="203" spans="1:7" ht="15">
      <c r="A203" s="67" t="s">
        <v>329</v>
      </c>
      <c r="B203" s="130" t="s">
        <v>75</v>
      </c>
      <c r="C203" s="74" t="s">
        <v>135</v>
      </c>
      <c r="D203" s="98">
        <f>E203+G203</f>
        <v>14.498</v>
      </c>
      <c r="E203" s="98">
        <f>E48+E182</f>
        <v>14.498</v>
      </c>
      <c r="F203" s="98">
        <f>F48+F182</f>
        <v>8</v>
      </c>
      <c r="G203" s="98">
        <f>G48+G182</f>
        <v>0</v>
      </c>
    </row>
    <row r="204" spans="1:7" ht="30">
      <c r="A204" s="11" t="s">
        <v>331</v>
      </c>
      <c r="B204" s="97" t="s">
        <v>148</v>
      </c>
      <c r="C204" s="7" t="s">
        <v>34</v>
      </c>
      <c r="D204" s="20">
        <f>D194-D189</f>
        <v>0</v>
      </c>
      <c r="E204" s="98">
        <f>E50</f>
        <v>0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374</v>
      </c>
      <c r="B206" s="97" t="s">
        <v>428</v>
      </c>
      <c r="C206" s="7"/>
      <c r="D206" s="162">
        <f t="shared" si="12"/>
        <v>2806.238</v>
      </c>
      <c r="E206" s="162">
        <f>E196-E191</f>
        <v>296.325</v>
      </c>
      <c r="F206" s="162">
        <f t="shared" si="12"/>
        <v>53.907999999999994</v>
      </c>
      <c r="G206" s="162">
        <f t="shared" si="12"/>
        <v>2509.913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02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87" t="s">
        <v>701</v>
      </c>
      <c r="F2" s="487"/>
      <c r="G2" s="487"/>
    </row>
    <row r="3" spans="3:5" ht="12.75">
      <c r="C3" s="111"/>
      <c r="D3" s="111"/>
      <c r="E3" s="81" t="s">
        <v>385</v>
      </c>
    </row>
    <row r="4" spans="4:6" ht="12.75">
      <c r="D4" s="81"/>
      <c r="E4" s="81" t="s">
        <v>393</v>
      </c>
      <c r="F4" s="81"/>
    </row>
    <row r="6" spans="1:8" ht="14.25">
      <c r="A6" s="497" t="s">
        <v>475</v>
      </c>
      <c r="B6" s="497"/>
      <c r="C6" s="497"/>
      <c r="D6" s="497"/>
      <c r="E6" s="497"/>
      <c r="F6" s="497"/>
      <c r="G6" s="497"/>
      <c r="H6" s="65"/>
    </row>
    <row r="7" spans="1:8" ht="14.25">
      <c r="A7" s="497" t="s">
        <v>368</v>
      </c>
      <c r="B7" s="497"/>
      <c r="C7" s="497"/>
      <c r="D7" s="497"/>
      <c r="E7" s="497"/>
      <c r="F7" s="497"/>
      <c r="G7" s="497"/>
      <c r="H7" s="317"/>
    </row>
    <row r="8" spans="2:7" ht="12.75">
      <c r="B8" s="540"/>
      <c r="C8" s="540"/>
      <c r="D8" s="540"/>
      <c r="E8" s="540"/>
      <c r="F8" s="540"/>
      <c r="G8" s="2" t="s">
        <v>386</v>
      </c>
    </row>
    <row r="9" spans="1:7" ht="12.75" customHeight="1">
      <c r="A9" s="531" t="s">
        <v>251</v>
      </c>
      <c r="B9" s="66"/>
      <c r="C9" s="495" t="s">
        <v>253</v>
      </c>
      <c r="D9" s="491" t="s">
        <v>0</v>
      </c>
      <c r="E9" s="494" t="s">
        <v>9</v>
      </c>
      <c r="F9" s="494"/>
      <c r="G9" s="494"/>
    </row>
    <row r="10" spans="1:7" ht="12.75" customHeight="1">
      <c r="A10" s="531"/>
      <c r="B10" s="532" t="s">
        <v>113</v>
      </c>
      <c r="C10" s="534"/>
      <c r="D10" s="492"/>
      <c r="E10" s="494" t="s">
        <v>10</v>
      </c>
      <c r="F10" s="494"/>
      <c r="G10" s="535" t="s">
        <v>11</v>
      </c>
    </row>
    <row r="11" spans="1:7" ht="12.75" customHeight="1">
      <c r="A11" s="531"/>
      <c r="B11" s="532"/>
      <c r="C11" s="534"/>
      <c r="D11" s="492"/>
      <c r="E11" s="491" t="s">
        <v>12</v>
      </c>
      <c r="F11" s="495" t="s">
        <v>224</v>
      </c>
      <c r="G11" s="535"/>
    </row>
    <row r="12" spans="1:7" ht="29.25" customHeight="1">
      <c r="A12" s="531"/>
      <c r="B12" s="533"/>
      <c r="C12" s="496"/>
      <c r="D12" s="493"/>
      <c r="E12" s="493"/>
      <c r="F12" s="496"/>
      <c r="G12" s="535"/>
    </row>
    <row r="13" spans="1:7" ht="12.75">
      <c r="A13" s="11" t="s">
        <v>13</v>
      </c>
      <c r="B13" s="315" t="s">
        <v>1</v>
      </c>
      <c r="C13" s="315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09" t="s">
        <v>14</v>
      </c>
      <c r="B14" s="7" t="s">
        <v>102</v>
      </c>
      <c r="C14" s="315" t="s">
        <v>134</v>
      </c>
      <c r="D14" s="98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9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288</v>
      </c>
      <c r="C16" s="530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30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30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395</v>
      </c>
      <c r="C19" s="530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30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30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30"/>
      <c r="D22" s="9">
        <f t="shared" si="0"/>
        <v>0</v>
      </c>
      <c r="E22" s="23"/>
      <c r="F22" s="23"/>
      <c r="G22" s="22"/>
    </row>
    <row r="23" spans="1:7" ht="12.75">
      <c r="A23" s="12" t="s">
        <v>405</v>
      </c>
      <c r="B23" s="81" t="s">
        <v>467</v>
      </c>
      <c r="C23" s="316"/>
      <c r="D23" s="9">
        <f t="shared" si="0"/>
        <v>0</v>
      </c>
      <c r="E23" s="23"/>
      <c r="F23" s="23"/>
      <c r="G23" s="22"/>
    </row>
    <row r="24" spans="1:7" ht="26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8" t="s">
        <v>238</v>
      </c>
      <c r="C25" s="69"/>
      <c r="D25" s="21">
        <f t="shared" si="0"/>
        <v>0</v>
      </c>
      <c r="E25" s="9"/>
      <c r="F25" s="8"/>
      <c r="G25" s="8"/>
    </row>
    <row r="26" spans="1:7" ht="15" customHeight="1">
      <c r="A26" s="17" t="s">
        <v>404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5" customHeight="1">
      <c r="A27" s="17" t="s">
        <v>405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5" customHeight="1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5" customHeight="1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8" customHeight="1">
      <c r="A32" s="72" t="s">
        <v>349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30" customHeight="1">
      <c r="A33" s="72" t="s">
        <v>405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30" customHeight="1">
      <c r="A34" s="72" t="s">
        <v>355</v>
      </c>
      <c r="B34" s="117" t="s">
        <v>354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23.8</v>
      </c>
      <c r="E35" s="28">
        <f>E36+E38+E37+E39</f>
        <v>0</v>
      </c>
      <c r="F35" s="28">
        <f>F36+F38+F37+F39</f>
        <v>0</v>
      </c>
      <c r="G35" s="28">
        <f>G36+G38+G37+G39</f>
        <v>23.8</v>
      </c>
    </row>
    <row r="36" spans="1:7" ht="12.75">
      <c r="A36" s="12" t="s">
        <v>162</v>
      </c>
      <c r="B36" s="34" t="s">
        <v>3</v>
      </c>
      <c r="C36" s="73"/>
      <c r="D36" s="21">
        <f>E36+G36</f>
        <v>0</v>
      </c>
      <c r="E36" s="9"/>
      <c r="F36" s="8"/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23.8</v>
      </c>
      <c r="E37" s="9"/>
      <c r="F37" s="8"/>
      <c r="G37" s="8">
        <v>23.8</v>
      </c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345</v>
      </c>
      <c r="C39" s="75"/>
      <c r="D39" s="21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D41+D42+D43+D45</f>
        <v>236.2</v>
      </c>
      <c r="E40" s="29">
        <f>E41+E42+E43+E45</f>
        <v>0</v>
      </c>
      <c r="F40" s="29">
        <f>F41+F42+F43+F45</f>
        <v>0</v>
      </c>
      <c r="G40" s="29">
        <f>G41+G42+G43+G45</f>
        <v>236.2</v>
      </c>
    </row>
    <row r="41" spans="1:7" ht="12.75">
      <c r="A41" s="12" t="s">
        <v>152</v>
      </c>
      <c r="B41" s="81" t="s">
        <v>70</v>
      </c>
      <c r="C41" s="73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0</v>
      </c>
      <c r="E42" s="9"/>
      <c r="F42" s="9"/>
      <c r="G42" s="9"/>
    </row>
    <row r="43" spans="1:7" ht="12.75">
      <c r="A43" s="12"/>
      <c r="B43" s="81" t="s">
        <v>398</v>
      </c>
      <c r="C43" s="74"/>
      <c r="D43" s="21">
        <f>E43+G43</f>
        <v>72.1</v>
      </c>
      <c r="E43" s="9"/>
      <c r="F43" s="9"/>
      <c r="G43" s="9">
        <v>72.1</v>
      </c>
    </row>
    <row r="44" spans="1:7" ht="12.75">
      <c r="A44" s="12" t="s">
        <v>516</v>
      </c>
      <c r="B44" s="81" t="s">
        <v>399</v>
      </c>
      <c r="C44" s="74"/>
      <c r="D44" s="21">
        <f>E44+G44</f>
        <v>0</v>
      </c>
      <c r="E44" s="9"/>
      <c r="F44" s="21"/>
      <c r="G44" s="21"/>
    </row>
    <row r="45" spans="1:7" ht="12.75">
      <c r="A45" s="12" t="s">
        <v>390</v>
      </c>
      <c r="B45" s="81" t="s">
        <v>391</v>
      </c>
      <c r="C45" s="75"/>
      <c r="D45" s="21">
        <f>E45+G45</f>
        <v>164.1</v>
      </c>
      <c r="E45" s="9"/>
      <c r="F45" s="36"/>
      <c r="G45" s="35">
        <v>164.1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351</v>
      </c>
      <c r="B49" s="2" t="s">
        <v>131</v>
      </c>
      <c r="C49" s="73"/>
      <c r="D49" s="9">
        <f>E49+G49</f>
        <v>0</v>
      </c>
      <c r="E49" s="9"/>
      <c r="F49" s="8"/>
      <c r="G49" s="76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352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352</v>
      </c>
      <c r="B52" s="120" t="s">
        <v>425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353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83" t="s">
        <v>81</v>
      </c>
      <c r="C60" s="101"/>
      <c r="D60" s="102">
        <f t="shared" si="1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125" t="s">
        <v>226</v>
      </c>
      <c r="C61" s="80"/>
      <c r="D61" s="102">
        <f t="shared" si="1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83" t="s">
        <v>293</v>
      </c>
      <c r="C62" s="71"/>
      <c r="D62" s="102">
        <f t="shared" si="1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</v>
      </c>
      <c r="E63" s="31"/>
      <c r="F63" s="31"/>
      <c r="G63" s="31"/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424</v>
      </c>
      <c r="C64" s="84"/>
      <c r="D64" s="31">
        <f t="shared" si="1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1">
        <f t="shared" si="1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1">
        <f t="shared" si="1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432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380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378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6" t="s">
        <v>379</v>
      </c>
      <c r="C75" s="106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107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5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478</v>
      </c>
      <c r="B81" s="106" t="s">
        <v>477</v>
      </c>
      <c r="C81" s="85"/>
      <c r="D81" s="21">
        <f t="shared" si="1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422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342</v>
      </c>
      <c r="B84" s="83" t="s">
        <v>292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343</v>
      </c>
      <c r="B87" s="83" t="s">
        <v>292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465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494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292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344</v>
      </c>
      <c r="B96" s="83" t="s">
        <v>292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427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292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346</v>
      </c>
      <c r="B102" s="83" t="s">
        <v>292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15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347</v>
      </c>
      <c r="B105" s="83" t="s">
        <v>292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348</v>
      </c>
      <c r="B108" s="83" t="s">
        <v>292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348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347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349</v>
      </c>
      <c r="B115" s="85" t="s">
        <v>90</v>
      </c>
      <c r="C115" s="83"/>
      <c r="D115" s="9">
        <f t="shared" si="3"/>
        <v>0</v>
      </c>
      <c r="E115" s="9"/>
      <c r="F115" s="8"/>
      <c r="G115" s="8"/>
    </row>
    <row r="116" spans="1:7" ht="15.75">
      <c r="A116" s="12" t="s">
        <v>349</v>
      </c>
      <c r="B116" s="83" t="s">
        <v>403</v>
      </c>
      <c r="C116" s="110"/>
      <c r="D116" s="45">
        <f t="shared" si="3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429</v>
      </c>
      <c r="B118" s="106" t="s">
        <v>430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415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351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348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347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349</v>
      </c>
      <c r="B127" s="83" t="s">
        <v>90</v>
      </c>
      <c r="C127" s="71"/>
      <c r="D127" s="9">
        <f t="shared" si="4"/>
        <v>0</v>
      </c>
      <c r="E127" s="9"/>
      <c r="F127" s="8"/>
      <c r="G127" s="8"/>
    </row>
    <row r="128" spans="1:7" ht="15.75">
      <c r="A128" s="17" t="s">
        <v>349</v>
      </c>
      <c r="B128" s="85" t="s">
        <v>403</v>
      </c>
      <c r="C128" s="110"/>
      <c r="D128" s="9">
        <f t="shared" si="4"/>
        <v>0</v>
      </c>
      <c r="E128" s="9"/>
      <c r="F128" s="8"/>
      <c r="G128" s="8"/>
    </row>
    <row r="129" spans="1:7" ht="26.25">
      <c r="A129" s="15" t="s">
        <v>289</v>
      </c>
      <c r="B129" s="169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429</v>
      </c>
      <c r="B130" s="106" t="s">
        <v>430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301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351</v>
      </c>
      <c r="B132" s="81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349</v>
      </c>
      <c r="B136" s="83" t="s">
        <v>90</v>
      </c>
      <c r="C136" s="71"/>
      <c r="D136" s="9">
        <f t="shared" si="5"/>
        <v>0</v>
      </c>
      <c r="E136" s="9"/>
      <c r="F136" s="8"/>
      <c r="G136" s="8"/>
    </row>
    <row r="137" spans="1:7" ht="15.75">
      <c r="A137" s="12" t="s">
        <v>349</v>
      </c>
      <c r="B137" s="83" t="s">
        <v>403</v>
      </c>
      <c r="C137" s="110"/>
      <c r="D137" s="9">
        <f t="shared" si="5"/>
        <v>0</v>
      </c>
      <c r="E137" s="9"/>
      <c r="F137" s="8"/>
      <c r="G137" s="8"/>
    </row>
    <row r="138" spans="1:7" ht="12.75">
      <c r="A138" s="136" t="s">
        <v>350</v>
      </c>
      <c r="B138" s="85" t="s">
        <v>92</v>
      </c>
      <c r="C138" s="71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429</v>
      </c>
      <c r="B140" s="106" t="s">
        <v>430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401</v>
      </c>
      <c r="C141" s="135" t="s">
        <v>36</v>
      </c>
      <c r="D141" s="98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353</v>
      </c>
      <c r="B142" s="88" t="s">
        <v>463</v>
      </c>
      <c r="C142" s="135"/>
      <c r="D142" s="98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351</v>
      </c>
      <c r="B144" s="81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348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347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349</v>
      </c>
      <c r="B151" s="83" t="s">
        <v>90</v>
      </c>
      <c r="C151" s="71"/>
      <c r="D151" s="9">
        <f t="shared" si="6"/>
        <v>0</v>
      </c>
      <c r="E151" s="9"/>
      <c r="F151" s="8"/>
      <c r="G151" s="8"/>
    </row>
    <row r="152" spans="1:7" ht="15.75">
      <c r="A152" s="12" t="s">
        <v>349</v>
      </c>
      <c r="B152" s="83" t="s">
        <v>403</v>
      </c>
      <c r="C152" s="110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429</v>
      </c>
      <c r="B154" s="106" t="s">
        <v>430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351</v>
      </c>
      <c r="B156" s="81" t="s">
        <v>108</v>
      </c>
      <c r="C156" s="94"/>
      <c r="D156" s="27">
        <f t="shared" si="6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348</v>
      </c>
      <c r="B159" s="124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347</v>
      </c>
      <c r="B160" s="190" t="s">
        <v>145</v>
      </c>
      <c r="C160" s="94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87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349</v>
      </c>
      <c r="B163" s="106" t="s">
        <v>90</v>
      </c>
      <c r="C163" s="83"/>
      <c r="D163" s="9">
        <f t="shared" si="7"/>
        <v>0</v>
      </c>
      <c r="E163" s="9"/>
      <c r="F163" s="8"/>
      <c r="G163" s="8"/>
    </row>
    <row r="164" spans="1:7" ht="15.75">
      <c r="A164" s="12" t="s">
        <v>349</v>
      </c>
      <c r="B164" s="106" t="s">
        <v>403</v>
      </c>
      <c r="C164" s="193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189" t="s">
        <v>166</v>
      </c>
      <c r="C165" s="194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429</v>
      </c>
      <c r="B167" s="106" t="s">
        <v>430</v>
      </c>
      <c r="C167" s="154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351</v>
      </c>
      <c r="B169" s="81" t="s">
        <v>108</v>
      </c>
      <c r="C169" s="94"/>
      <c r="D169" s="27">
        <f t="shared" si="7"/>
        <v>0</v>
      </c>
      <c r="E169" s="27"/>
      <c r="F169" s="99"/>
      <c r="G169" s="99"/>
    </row>
    <row r="170" spans="1:7" ht="12.75">
      <c r="A170" s="86" t="s">
        <v>59</v>
      </c>
      <c r="B170" s="6" t="s">
        <v>423</v>
      </c>
      <c r="C170" s="88"/>
      <c r="D170" s="98">
        <f>D171+D174</f>
        <v>0</v>
      </c>
      <c r="E170" s="98">
        <f>E171+E174</f>
        <v>0</v>
      </c>
      <c r="F170" s="98">
        <f>F171+F174</f>
        <v>0</v>
      </c>
      <c r="G170" s="98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348</v>
      </c>
      <c r="B172" s="83" t="s">
        <v>91</v>
      </c>
      <c r="C172" s="83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347</v>
      </c>
      <c r="B173" s="83" t="s">
        <v>118</v>
      </c>
      <c r="C173" s="81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4" t="s">
        <v>105</v>
      </c>
      <c r="C174" s="14" t="s">
        <v>138</v>
      </c>
      <c r="D174" s="98">
        <f>D175+D176+D177+D178</f>
        <v>0</v>
      </c>
      <c r="E174" s="98">
        <f>E175+E176+E177+E178+E179</f>
        <v>0</v>
      </c>
      <c r="F174" s="98">
        <f>F175+F176+F177+F178+F179</f>
        <v>0</v>
      </c>
      <c r="G174" s="98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349</v>
      </c>
      <c r="B176" s="83" t="s">
        <v>90</v>
      </c>
      <c r="C176" s="196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349</v>
      </c>
      <c r="B177" s="83" t="s">
        <v>403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350</v>
      </c>
      <c r="B178" s="83" t="s">
        <v>92</v>
      </c>
      <c r="C178" s="80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191" t="s">
        <v>157</v>
      </c>
      <c r="B179" s="25" t="s">
        <v>166</v>
      </c>
      <c r="C179" s="197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430</v>
      </c>
      <c r="C181" s="154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483</v>
      </c>
      <c r="B182" s="94" t="s">
        <v>75</v>
      </c>
      <c r="C182" s="75" t="s">
        <v>135</v>
      </c>
      <c r="D182" s="98">
        <f>E182+G182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353</v>
      </c>
      <c r="B183" s="88" t="s">
        <v>108</v>
      </c>
      <c r="C183" s="1"/>
      <c r="D183" s="8">
        <f t="shared" si="9"/>
        <v>0</v>
      </c>
      <c r="E183" s="98">
        <f>E120+E132+E144+E156+E169</f>
        <v>0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481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353</v>
      </c>
      <c r="B185" s="83" t="s">
        <v>388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0</v>
      </c>
      <c r="E186" s="98">
        <f>E187</f>
        <v>0</v>
      </c>
      <c r="F186" s="98">
        <f>F187</f>
        <v>0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0</v>
      </c>
      <c r="E187" s="8"/>
      <c r="F187" s="8"/>
      <c r="G187" s="8"/>
    </row>
    <row r="188" spans="1:7" ht="12.75">
      <c r="A188" s="11" t="s">
        <v>65</v>
      </c>
      <c r="B188" s="145" t="s">
        <v>285</v>
      </c>
      <c r="C188" s="314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14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14"/>
      <c r="D190" s="8">
        <f>E190+G190</f>
        <v>0</v>
      </c>
      <c r="E190" s="98"/>
      <c r="F190" s="98"/>
      <c r="G190" s="98"/>
    </row>
    <row r="191" spans="1:7" ht="12.75">
      <c r="A191" s="12" t="s">
        <v>482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315" t="s">
        <v>294</v>
      </c>
      <c r="C192" s="314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15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400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373</v>
      </c>
      <c r="B196" s="37" t="s">
        <v>129</v>
      </c>
      <c r="C196" s="7"/>
      <c r="D196" s="98">
        <f t="shared" si="10"/>
        <v>260</v>
      </c>
      <c r="E196" s="98">
        <f>E197+E198+E199+E200+E201+E202+E203+E204+E205</f>
        <v>0</v>
      </c>
      <c r="F196" s="98">
        <f>F197+F198+F199+F200+F201+F202+F203+F204+F205</f>
        <v>0</v>
      </c>
      <c r="G196" s="98">
        <f>G197+G198+G199+G200+G201+G202+G203+G204+G205</f>
        <v>260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0"/>
        <v>0</v>
      </c>
      <c r="E197" s="98">
        <f>E14+E83+E86+E98+E101+E104+E107+E171+E193</f>
        <v>0</v>
      </c>
      <c r="F197" s="98">
        <f>F14+F83+F86+F98+F101+F104+F107+F171+F193</f>
        <v>0</v>
      </c>
      <c r="G197" s="98">
        <f>G14+G83+G86+G98+G101+G104+G107+G171+G193</f>
        <v>0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0"/>
        <v>0</v>
      </c>
      <c r="E198" s="98">
        <f>E59+E187</f>
        <v>0</v>
      </c>
      <c r="F198" s="98">
        <f>F59+F187</f>
        <v>0</v>
      </c>
      <c r="G198" s="98">
        <f>G59+G187</f>
        <v>0</v>
      </c>
    </row>
    <row r="199" spans="1:7" ht="18.75" customHeight="1">
      <c r="A199" s="11" t="s">
        <v>316</v>
      </c>
      <c r="B199" s="131" t="s">
        <v>105</v>
      </c>
      <c r="C199" s="7" t="s">
        <v>138</v>
      </c>
      <c r="D199" s="98">
        <f t="shared" si="10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0"/>
        <v>23.8</v>
      </c>
      <c r="E200" s="98">
        <f>E35</f>
        <v>0</v>
      </c>
      <c r="F200" s="98">
        <f>F35</f>
        <v>0</v>
      </c>
      <c r="G200" s="98">
        <f>G35</f>
        <v>23.8</v>
      </c>
    </row>
    <row r="201" spans="1:7" ht="15">
      <c r="A201" s="11" t="s">
        <v>322</v>
      </c>
      <c r="B201" s="130" t="s">
        <v>109</v>
      </c>
      <c r="C201" s="7" t="s">
        <v>139</v>
      </c>
      <c r="D201" s="98">
        <f aca="true" t="shared" si="11" ref="D201:D206">E201+G201</f>
        <v>236.2</v>
      </c>
      <c r="E201" s="98">
        <f>E40</f>
        <v>0</v>
      </c>
      <c r="F201" s="98">
        <f>F40</f>
        <v>0</v>
      </c>
      <c r="G201" s="98">
        <f>G40</f>
        <v>236.2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 t="shared" si="11"/>
        <v>0</v>
      </c>
      <c r="E202" s="98">
        <f>E46+E180</f>
        <v>0</v>
      </c>
      <c r="F202" s="98">
        <f>F46+F180</f>
        <v>0</v>
      </c>
      <c r="G202" s="98">
        <f>G46+G180</f>
        <v>0</v>
      </c>
    </row>
    <row r="203" spans="1:7" ht="15">
      <c r="A203" s="67" t="s">
        <v>329</v>
      </c>
      <c r="B203" s="130" t="s">
        <v>75</v>
      </c>
      <c r="C203" s="74" t="s">
        <v>135</v>
      </c>
      <c r="D203" s="98">
        <f t="shared" si="11"/>
        <v>0</v>
      </c>
      <c r="E203" s="98">
        <f>E48+E182</f>
        <v>0</v>
      </c>
      <c r="F203" s="98">
        <f>F48+F182</f>
        <v>0</v>
      </c>
      <c r="G203" s="98">
        <f>G48+G182</f>
        <v>0</v>
      </c>
    </row>
    <row r="204" spans="1:7" ht="30">
      <c r="A204" s="11" t="s">
        <v>331</v>
      </c>
      <c r="B204" s="97" t="s">
        <v>148</v>
      </c>
      <c r="C204" s="7" t="s">
        <v>34</v>
      </c>
      <c r="D204" s="98">
        <f t="shared" si="11"/>
        <v>0</v>
      </c>
      <c r="E204" s="98">
        <f>E50</f>
        <v>0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98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374</v>
      </c>
      <c r="B206" s="97" t="s">
        <v>428</v>
      </c>
      <c r="C206" s="7"/>
      <c r="D206" s="98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E10:F10"/>
    <mergeCell ref="G10:G12"/>
    <mergeCell ref="E11:E12"/>
    <mergeCell ref="B8:F8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69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87" t="s">
        <v>701</v>
      </c>
      <c r="F2" s="487"/>
      <c r="G2" s="487"/>
    </row>
    <row r="3" spans="3:5" ht="12.75">
      <c r="C3" s="111"/>
      <c r="D3" s="111"/>
      <c r="E3" s="81" t="s">
        <v>385</v>
      </c>
    </row>
    <row r="4" spans="4:6" ht="12.75">
      <c r="D4" s="81"/>
      <c r="E4" s="81" t="s">
        <v>370</v>
      </c>
      <c r="F4" s="81"/>
    </row>
    <row r="6" spans="1:8" ht="12.75">
      <c r="A6" s="497" t="s">
        <v>485</v>
      </c>
      <c r="B6" s="497"/>
      <c r="C6" s="497"/>
      <c r="D6" s="497"/>
      <c r="E6" s="497"/>
      <c r="F6" s="497"/>
      <c r="G6" s="497"/>
      <c r="H6" s="113"/>
    </row>
    <row r="7" spans="1:8" ht="12.75">
      <c r="A7" s="497" t="s">
        <v>389</v>
      </c>
      <c r="B7" s="497"/>
      <c r="C7" s="497"/>
      <c r="D7" s="497"/>
      <c r="E7" s="497"/>
      <c r="F7" s="497"/>
      <c r="G7" s="497"/>
      <c r="H7" s="396"/>
    </row>
    <row r="8" ht="12.75">
      <c r="G8" s="2" t="s">
        <v>386</v>
      </c>
    </row>
    <row r="9" spans="1:7" ht="12.75" customHeight="1">
      <c r="A9" s="531" t="s">
        <v>251</v>
      </c>
      <c r="B9" s="66"/>
      <c r="C9" s="495" t="s">
        <v>253</v>
      </c>
      <c r="D9" s="491" t="s">
        <v>0</v>
      </c>
      <c r="E9" s="494" t="s">
        <v>9</v>
      </c>
      <c r="F9" s="494"/>
      <c r="G9" s="494"/>
    </row>
    <row r="10" spans="1:7" ht="12.75" customHeight="1">
      <c r="A10" s="531"/>
      <c r="B10" s="532" t="s">
        <v>113</v>
      </c>
      <c r="C10" s="534"/>
      <c r="D10" s="492"/>
      <c r="E10" s="494" t="s">
        <v>10</v>
      </c>
      <c r="F10" s="494"/>
      <c r="G10" s="535" t="s">
        <v>11</v>
      </c>
    </row>
    <row r="11" spans="1:7" ht="12.75" customHeight="1">
      <c r="A11" s="531"/>
      <c r="B11" s="532"/>
      <c r="C11" s="534"/>
      <c r="D11" s="492"/>
      <c r="E11" s="491" t="s">
        <v>12</v>
      </c>
      <c r="F11" s="495" t="s">
        <v>224</v>
      </c>
      <c r="G11" s="535"/>
    </row>
    <row r="12" spans="1:7" ht="29.25" customHeight="1">
      <c r="A12" s="531"/>
      <c r="B12" s="533"/>
      <c r="C12" s="496"/>
      <c r="D12" s="493"/>
      <c r="E12" s="493"/>
      <c r="F12" s="496"/>
      <c r="G12" s="535"/>
    </row>
    <row r="13" spans="1:7" ht="12.75">
      <c r="A13" s="11" t="s">
        <v>13</v>
      </c>
      <c r="B13" s="397" t="s">
        <v>1</v>
      </c>
      <c r="C13" s="397"/>
      <c r="D13" s="164">
        <f>E13+G13</f>
        <v>133.821</v>
      </c>
      <c r="E13" s="163">
        <f>E14+E24+E35+E40+E48+E46+E50+E53</f>
        <v>102.074</v>
      </c>
      <c r="F13" s="163">
        <f>F14+F24+F35+F40+F48+F46+F50+F53</f>
        <v>32.85</v>
      </c>
      <c r="G13" s="163">
        <f>G14+G24+G35+G40+G48+G46+G50+G53</f>
        <v>31.747</v>
      </c>
    </row>
    <row r="14" spans="1:7" ht="12.75">
      <c r="A14" s="109" t="s">
        <v>14</v>
      </c>
      <c r="B14" s="7" t="s">
        <v>102</v>
      </c>
      <c r="C14" s="397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98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1" t="s">
        <v>288</v>
      </c>
      <c r="C16" s="530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1" t="s">
        <v>240</v>
      </c>
      <c r="C17" s="530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1" t="s">
        <v>222</v>
      </c>
      <c r="C18" s="530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395</v>
      </c>
      <c r="C19" s="530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30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30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30"/>
      <c r="D22" s="8">
        <f t="shared" si="0"/>
        <v>0</v>
      </c>
      <c r="E22" s="23"/>
      <c r="F22" s="23"/>
      <c r="G22" s="22"/>
    </row>
    <row r="23" spans="1:7" ht="12.75">
      <c r="A23" s="12" t="s">
        <v>405</v>
      </c>
      <c r="B23" s="81" t="s">
        <v>467</v>
      </c>
      <c r="C23" s="398"/>
      <c r="D23" s="8">
        <f t="shared" si="0"/>
        <v>0</v>
      </c>
      <c r="E23" s="23"/>
      <c r="F23" s="23"/>
      <c r="G23" s="22"/>
    </row>
    <row r="24" spans="1:7" ht="36.75" customHeight="1">
      <c r="A24" s="67" t="s">
        <v>15</v>
      </c>
      <c r="B24" s="114" t="s">
        <v>105</v>
      </c>
      <c r="C24" s="79" t="s">
        <v>138</v>
      </c>
      <c r="D24" s="167">
        <f>E24+G24</f>
        <v>55.7</v>
      </c>
      <c r="E24" s="311">
        <f>E25+E27+E28+E29+E30+E31+E33+E26+E32+E34</f>
        <v>55.7</v>
      </c>
      <c r="F24" s="311">
        <f>F25+F27+F28+F29+F30+F31+F33+F26+F32+F34</f>
        <v>26</v>
      </c>
      <c r="G24" s="311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08">
        <f t="shared" si="0"/>
        <v>45</v>
      </c>
      <c r="E25" s="160">
        <v>45</v>
      </c>
      <c r="F25" s="160">
        <v>23</v>
      </c>
      <c r="G25" s="160"/>
    </row>
    <row r="26" spans="1:7" ht="12.75">
      <c r="A26" s="17" t="s">
        <v>404</v>
      </c>
      <c r="B26" s="88" t="s">
        <v>237</v>
      </c>
      <c r="C26" s="70"/>
      <c r="D26" s="100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405</v>
      </c>
      <c r="B27" s="88" t="s">
        <v>69</v>
      </c>
      <c r="C27" s="71"/>
      <c r="D27" s="100">
        <f t="shared" si="0"/>
        <v>0</v>
      </c>
      <c r="E27" s="8"/>
      <c r="F27" s="8"/>
      <c r="G27" s="8"/>
    </row>
    <row r="28" spans="1:7" ht="12.75">
      <c r="A28" s="17" t="s">
        <v>157</v>
      </c>
      <c r="B28" s="88" t="s">
        <v>166</v>
      </c>
      <c r="C28" s="71"/>
      <c r="D28" s="100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100">
        <f t="shared" si="0"/>
        <v>0</v>
      </c>
      <c r="E29" s="8"/>
      <c r="F29" s="98"/>
      <c r="G29" s="98"/>
    </row>
    <row r="30" spans="1:7" ht="12.75">
      <c r="A30" s="17" t="s">
        <v>159</v>
      </c>
      <c r="B30" s="5" t="s">
        <v>74</v>
      </c>
      <c r="C30" s="70"/>
      <c r="D30" s="100">
        <f t="shared" si="0"/>
        <v>0</v>
      </c>
      <c r="E30" s="8"/>
      <c r="F30" s="98"/>
      <c r="G30" s="98"/>
    </row>
    <row r="31" spans="1:7" ht="12.75">
      <c r="A31" s="17" t="s">
        <v>248</v>
      </c>
      <c r="B31" s="88" t="s">
        <v>4</v>
      </c>
      <c r="C31" s="71"/>
      <c r="D31" s="100">
        <f t="shared" si="0"/>
        <v>0</v>
      </c>
      <c r="E31" s="99"/>
      <c r="F31" s="99"/>
      <c r="G31" s="98"/>
    </row>
    <row r="32" spans="1:7" ht="12.75">
      <c r="A32" s="72" t="s">
        <v>349</v>
      </c>
      <c r="B32" s="116" t="s">
        <v>90</v>
      </c>
      <c r="C32" s="71"/>
      <c r="D32" s="100">
        <f t="shared" si="0"/>
        <v>0</v>
      </c>
      <c r="E32" s="99"/>
      <c r="F32" s="99"/>
      <c r="G32" s="98"/>
    </row>
    <row r="33" spans="1:7" ht="25.5">
      <c r="A33" s="72" t="s">
        <v>405</v>
      </c>
      <c r="B33" s="133" t="s">
        <v>106</v>
      </c>
      <c r="C33" s="71"/>
      <c r="D33" s="100">
        <f t="shared" si="0"/>
        <v>0</v>
      </c>
      <c r="E33" s="8"/>
      <c r="F33" s="8"/>
      <c r="G33" s="8"/>
    </row>
    <row r="34" spans="1:7" ht="25.5">
      <c r="A34" s="72" t="s">
        <v>355</v>
      </c>
      <c r="B34" s="117" t="s">
        <v>354</v>
      </c>
      <c r="C34" s="71"/>
      <c r="D34" s="100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163">
        <f>D36+D38+D37+D39</f>
        <v>27.447</v>
      </c>
      <c r="E35" s="163">
        <f>E36+E38+E37+E39</f>
        <v>16.247</v>
      </c>
      <c r="F35" s="22">
        <f>F36+F38+F37+F39</f>
        <v>0</v>
      </c>
      <c r="G35" s="22">
        <f>G36+G38+G37+G39</f>
        <v>11.2</v>
      </c>
    </row>
    <row r="36" spans="1:7" ht="12.75">
      <c r="A36" s="12" t="s">
        <v>162</v>
      </c>
      <c r="B36" s="34" t="s">
        <v>3</v>
      </c>
      <c r="C36" s="73"/>
      <c r="D36" s="100">
        <f>E36+G36</f>
        <v>0</v>
      </c>
      <c r="E36" s="8"/>
      <c r="F36" s="8"/>
      <c r="G36" s="98"/>
    </row>
    <row r="37" spans="1:7" ht="12.75">
      <c r="A37" s="12" t="s">
        <v>163</v>
      </c>
      <c r="B37" s="34" t="s">
        <v>147</v>
      </c>
      <c r="C37" s="74"/>
      <c r="D37" s="100">
        <f>E37+G37</f>
        <v>0</v>
      </c>
      <c r="E37" s="8"/>
      <c r="F37" s="8"/>
      <c r="G37" s="8"/>
    </row>
    <row r="38" spans="1:7" ht="12.75">
      <c r="A38" s="12" t="s">
        <v>164</v>
      </c>
      <c r="B38" s="81" t="s">
        <v>76</v>
      </c>
      <c r="C38" s="74"/>
      <c r="D38" s="208">
        <f>E38+G38</f>
        <v>27.447</v>
      </c>
      <c r="E38" s="160">
        <v>16.247</v>
      </c>
      <c r="F38" s="8"/>
      <c r="G38" s="8">
        <v>11.2</v>
      </c>
    </row>
    <row r="39" spans="1:7" ht="12.75">
      <c r="A39" s="12" t="s">
        <v>152</v>
      </c>
      <c r="B39" s="81" t="s">
        <v>345</v>
      </c>
      <c r="C39" s="75"/>
      <c r="D39" s="100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167">
        <f>D41+D42+D43</f>
        <v>21.147000000000002</v>
      </c>
      <c r="E40" s="167">
        <f>E41+E42+E43</f>
        <v>0.6</v>
      </c>
      <c r="F40" s="91">
        <f>F41+F42+F43</f>
        <v>0</v>
      </c>
      <c r="G40" s="167">
        <f>G41+G42+G43</f>
        <v>20.547</v>
      </c>
    </row>
    <row r="41" spans="1:7" ht="12.75">
      <c r="A41" s="12" t="s">
        <v>152</v>
      </c>
      <c r="B41" s="81" t="s">
        <v>70</v>
      </c>
      <c r="C41" s="73"/>
      <c r="D41" s="100">
        <f>E41+G41</f>
        <v>0</v>
      </c>
      <c r="E41" s="8"/>
      <c r="F41" s="8"/>
      <c r="G41" s="8"/>
    </row>
    <row r="42" spans="1:7" ht="12.75">
      <c r="A42" s="12" t="s">
        <v>152</v>
      </c>
      <c r="B42" s="81" t="s">
        <v>77</v>
      </c>
      <c r="C42" s="75"/>
      <c r="D42" s="100">
        <f>E42+G42</f>
        <v>0</v>
      </c>
      <c r="E42" s="8"/>
      <c r="F42" s="8"/>
      <c r="G42" s="8"/>
    </row>
    <row r="43" spans="1:7" ht="12.75">
      <c r="A43" s="12"/>
      <c r="B43" s="81" t="s">
        <v>398</v>
      </c>
      <c r="C43" s="75"/>
      <c r="D43" s="208">
        <f>E43+G43</f>
        <v>21.147000000000002</v>
      </c>
      <c r="E43" s="160">
        <v>0.6</v>
      </c>
      <c r="F43" s="8"/>
      <c r="G43" s="160">
        <v>20.547</v>
      </c>
    </row>
    <row r="44" spans="1:7" ht="12.75">
      <c r="A44" s="12" t="s">
        <v>516</v>
      </c>
      <c r="B44" s="81" t="s">
        <v>399</v>
      </c>
      <c r="C44" s="75"/>
      <c r="D44" s="208">
        <f>E44+G44</f>
        <v>21.147000000000002</v>
      </c>
      <c r="E44" s="160">
        <v>0.6</v>
      </c>
      <c r="F44" s="8"/>
      <c r="G44" s="160">
        <v>20.547</v>
      </c>
    </row>
    <row r="45" spans="1:7" ht="12.75">
      <c r="A45" s="12" t="s">
        <v>390</v>
      </c>
      <c r="B45" s="81" t="s">
        <v>391</v>
      </c>
      <c r="C45" s="75"/>
      <c r="D45" s="100">
        <f>E45+G45</f>
        <v>0</v>
      </c>
      <c r="E45" s="100"/>
      <c r="F45" s="100"/>
      <c r="G45" s="100"/>
    </row>
    <row r="46" spans="1:7" ht="25.5">
      <c r="A46" s="11" t="s">
        <v>71</v>
      </c>
      <c r="B46" s="96" t="s">
        <v>184</v>
      </c>
      <c r="C46" s="75" t="s">
        <v>140</v>
      </c>
      <c r="D46" s="91">
        <f>D47</f>
        <v>0</v>
      </c>
      <c r="E46" s="91">
        <f>E47</f>
        <v>0</v>
      </c>
      <c r="F46" s="91">
        <f>F47</f>
        <v>0</v>
      </c>
      <c r="G46" s="91">
        <f>G47</f>
        <v>0</v>
      </c>
    </row>
    <row r="47" spans="1:7" ht="12.75">
      <c r="A47" s="12" t="s">
        <v>152</v>
      </c>
      <c r="B47" s="81" t="s">
        <v>70</v>
      </c>
      <c r="C47" s="75"/>
      <c r="D47" s="100">
        <f>E47+G47</f>
        <v>0</v>
      </c>
      <c r="E47" s="8"/>
      <c r="F47" s="8"/>
      <c r="G47" s="8"/>
    </row>
    <row r="48" spans="1:7" ht="12.75">
      <c r="A48" s="11" t="s">
        <v>132</v>
      </c>
      <c r="B48" s="119" t="s">
        <v>130</v>
      </c>
      <c r="C48" s="7" t="s">
        <v>135</v>
      </c>
      <c r="D48" s="167">
        <f>E48+G48</f>
        <v>18.777</v>
      </c>
      <c r="E48" s="164">
        <f>E49</f>
        <v>18.777</v>
      </c>
      <c r="F48" s="171">
        <f>F49</f>
        <v>1.15</v>
      </c>
      <c r="G48" s="98">
        <f>G49</f>
        <v>0</v>
      </c>
    </row>
    <row r="49" spans="1:7" ht="12.75">
      <c r="A49" s="12" t="s">
        <v>351</v>
      </c>
      <c r="B49" s="2" t="s">
        <v>131</v>
      </c>
      <c r="C49" s="73"/>
      <c r="D49" s="160">
        <f>E49+G49</f>
        <v>18.777</v>
      </c>
      <c r="E49" s="160">
        <v>18.777</v>
      </c>
      <c r="F49" s="187">
        <v>1.15</v>
      </c>
      <c r="G49" s="76"/>
    </row>
    <row r="50" spans="1:7" ht="25.5">
      <c r="A50" s="11" t="s">
        <v>143</v>
      </c>
      <c r="B50" s="96" t="s">
        <v>148</v>
      </c>
      <c r="C50" s="7" t="s">
        <v>34</v>
      </c>
      <c r="D50" s="171">
        <f>D51+D52</f>
        <v>3.15</v>
      </c>
      <c r="E50" s="171">
        <f>E51+E52</f>
        <v>3.15</v>
      </c>
      <c r="F50" s="98">
        <f>F51+F52</f>
        <v>0</v>
      </c>
      <c r="G50" s="98">
        <f>G51+G52</f>
        <v>0</v>
      </c>
    </row>
    <row r="51" spans="1:7" ht="12.75">
      <c r="A51" s="12" t="s">
        <v>352</v>
      </c>
      <c r="B51" s="2" t="s">
        <v>111</v>
      </c>
      <c r="C51" s="75"/>
      <c r="D51" s="187">
        <f>E51</f>
        <v>3.15</v>
      </c>
      <c r="E51" s="187">
        <v>3.15</v>
      </c>
      <c r="F51" s="8"/>
      <c r="G51" s="8"/>
    </row>
    <row r="52" spans="1:7" ht="16.5" customHeight="1">
      <c r="A52" s="12" t="s">
        <v>352</v>
      </c>
      <c r="B52" s="120" t="s">
        <v>425</v>
      </c>
      <c r="C52" s="75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98">
        <f>D54+D55</f>
        <v>0</v>
      </c>
      <c r="E53" s="98">
        <f>E54+E55</f>
        <v>0</v>
      </c>
      <c r="F53" s="98">
        <f>F54+F55</f>
        <v>0</v>
      </c>
      <c r="G53" s="98">
        <f>G54+G55</f>
        <v>0</v>
      </c>
    </row>
    <row r="54" spans="1:7" ht="12.75">
      <c r="A54" s="12" t="s">
        <v>353</v>
      </c>
      <c r="B54" s="121" t="s">
        <v>72</v>
      </c>
      <c r="C54" s="19"/>
      <c r="D54" s="100">
        <f>E54+G54</f>
        <v>0</v>
      </c>
      <c r="E54" s="8"/>
      <c r="F54" s="8"/>
      <c r="G54" s="8"/>
    </row>
    <row r="55" spans="1:7" ht="12.75">
      <c r="A55" s="12" t="s">
        <v>160</v>
      </c>
      <c r="B55" s="121" t="s">
        <v>73</v>
      </c>
      <c r="C55" s="19"/>
      <c r="D55" s="100">
        <f>E55+G55</f>
        <v>0</v>
      </c>
      <c r="E55" s="8"/>
      <c r="F55" s="8"/>
      <c r="G55" s="8"/>
    </row>
    <row r="56" spans="1:7" ht="12.75">
      <c r="A56" s="11" t="s">
        <v>18</v>
      </c>
      <c r="B56" s="122" t="s">
        <v>221</v>
      </c>
      <c r="C56" s="7"/>
      <c r="D56" s="98">
        <f>D57</f>
        <v>1.9</v>
      </c>
      <c r="E56" s="98">
        <f>E57</f>
        <v>1.9</v>
      </c>
      <c r="F56" s="98">
        <f>F57</f>
        <v>1.5</v>
      </c>
      <c r="G56" s="98">
        <f>G57</f>
        <v>0</v>
      </c>
    </row>
    <row r="57" spans="1:7" ht="38.25">
      <c r="A57" s="11" t="s">
        <v>19</v>
      </c>
      <c r="B57" s="123" t="s">
        <v>105</v>
      </c>
      <c r="C57" s="73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6" t="s">
        <v>80</v>
      </c>
      <c r="C58" s="14"/>
      <c r="D58" s="30">
        <f t="shared" si="1"/>
        <v>19.4</v>
      </c>
      <c r="E58" s="98">
        <f>E59</f>
        <v>19.4</v>
      </c>
      <c r="F58" s="98">
        <f>F59</f>
        <v>2.7</v>
      </c>
      <c r="G58" s="98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37">
        <f t="shared" si="1"/>
        <v>0</v>
      </c>
      <c r="E60" s="8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37">
        <f t="shared" si="1"/>
        <v>0.1</v>
      </c>
      <c r="E61" s="8">
        <v>0.1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37">
        <f t="shared" si="1"/>
        <v>0</v>
      </c>
      <c r="E62" s="8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424</v>
      </c>
      <c r="C64" s="84"/>
      <c r="D64" s="100">
        <f t="shared" si="1"/>
        <v>0</v>
      </c>
      <c r="E64" s="138"/>
      <c r="F64" s="138"/>
      <c r="G64" s="138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83"/>
      <c r="D65" s="100">
        <f t="shared" si="1"/>
        <v>0</v>
      </c>
      <c r="E65" s="8"/>
      <c r="F65" s="8"/>
      <c r="G65" s="8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83"/>
      <c r="D66" s="100">
        <f t="shared" si="1"/>
        <v>0</v>
      </c>
      <c r="E66" s="8"/>
      <c r="F66" s="98"/>
      <c r="G66" s="8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100">
        <f>E67+G67</f>
        <v>0</v>
      </c>
      <c r="E67" s="8"/>
      <c r="F67" s="8"/>
      <c r="G67" s="8"/>
    </row>
    <row r="68" spans="1:7" ht="12.75">
      <c r="A68" s="12" t="s">
        <v>219</v>
      </c>
      <c r="B68" s="128" t="s">
        <v>85</v>
      </c>
      <c r="C68" s="83"/>
      <c r="D68" s="100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57" t="s">
        <v>432</v>
      </c>
      <c r="C69" s="83"/>
      <c r="D69" s="100">
        <f>E69+G69</f>
        <v>0</v>
      </c>
      <c r="E69" s="8"/>
      <c r="F69" s="8"/>
      <c r="G69" s="8"/>
    </row>
    <row r="70" spans="1:7" ht="12.75">
      <c r="A70" s="17" t="s">
        <v>215</v>
      </c>
      <c r="B70" s="106" t="s">
        <v>380</v>
      </c>
      <c r="C70" s="83"/>
      <c r="D70" s="100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6" t="s">
        <v>378</v>
      </c>
      <c r="C71" s="83"/>
      <c r="D71" s="100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100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08">
        <f t="shared" si="1"/>
        <v>1.668</v>
      </c>
      <c r="E73" s="160">
        <v>1.668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08">
        <f t="shared" si="1"/>
        <v>0.178</v>
      </c>
      <c r="E74" s="160">
        <v>0.178</v>
      </c>
      <c r="F74" s="8"/>
      <c r="G74" s="8"/>
      <c r="H74" s="105"/>
    </row>
    <row r="75" spans="1:8" ht="12.75">
      <c r="A75" s="17" t="s">
        <v>215</v>
      </c>
      <c r="B75" s="106" t="s">
        <v>379</v>
      </c>
      <c r="C75" s="83"/>
      <c r="D75" s="21">
        <f t="shared" si="1"/>
        <v>0</v>
      </c>
      <c r="E75" s="8"/>
      <c r="F75" s="8"/>
      <c r="G75" s="8"/>
      <c r="H75" s="105"/>
    </row>
    <row r="76" spans="1:8" ht="12.75">
      <c r="A76" s="17" t="s">
        <v>216</v>
      </c>
      <c r="B76" s="106" t="s">
        <v>82</v>
      </c>
      <c r="C76" s="83"/>
      <c r="D76" s="100">
        <f t="shared" si="1"/>
        <v>0</v>
      </c>
      <c r="E76" s="8"/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100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08">
        <f t="shared" si="1"/>
        <v>10.654</v>
      </c>
      <c r="E78" s="160">
        <v>10.654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100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6" t="s">
        <v>88</v>
      </c>
      <c r="C80" s="83"/>
      <c r="D80" s="100">
        <f t="shared" si="1"/>
        <v>0</v>
      </c>
      <c r="E80" s="8"/>
      <c r="F80" s="8"/>
      <c r="G80" s="8"/>
      <c r="H80" s="2"/>
    </row>
    <row r="81" spans="1:8" ht="12.75">
      <c r="A81" s="17" t="s">
        <v>478</v>
      </c>
      <c r="B81" s="106" t="s">
        <v>477</v>
      </c>
      <c r="C81" s="85"/>
      <c r="D81" s="100">
        <f t="shared" si="1"/>
        <v>0</v>
      </c>
      <c r="E81" s="8"/>
      <c r="F81" s="8"/>
      <c r="G81" s="8"/>
      <c r="H81" s="2"/>
    </row>
    <row r="82" spans="1:7" ht="12.75">
      <c r="A82" s="86" t="s">
        <v>22</v>
      </c>
      <c r="B82" s="6" t="s">
        <v>422</v>
      </c>
      <c r="C82" s="87"/>
      <c r="D82" s="98"/>
      <c r="E82" s="98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4">
        <f>E83+G83</f>
        <v>16.945</v>
      </c>
      <c r="E83" s="164">
        <f>E84</f>
        <v>16.945</v>
      </c>
      <c r="F83" s="171">
        <f>F84</f>
        <v>12.6</v>
      </c>
      <c r="G83" s="98">
        <f>G84</f>
        <v>0</v>
      </c>
    </row>
    <row r="84" spans="1:7" ht="12.75">
      <c r="A84" s="12" t="s">
        <v>342</v>
      </c>
      <c r="B84" s="83" t="s">
        <v>292</v>
      </c>
      <c r="C84" s="88"/>
      <c r="D84" s="208">
        <f>E84+G84</f>
        <v>16.945</v>
      </c>
      <c r="E84" s="160">
        <v>16.945</v>
      </c>
      <c r="F84" s="187">
        <v>12.6</v>
      </c>
      <c r="G84" s="8"/>
    </row>
    <row r="85" spans="1:7" ht="25.5">
      <c r="A85" s="11" t="s">
        <v>25</v>
      </c>
      <c r="B85" s="96" t="s">
        <v>250</v>
      </c>
      <c r="C85" s="6"/>
      <c r="D85" s="98"/>
      <c r="E85" s="98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98">
        <f>E86+G86</f>
        <v>0</v>
      </c>
      <c r="E86" s="98">
        <f>E87</f>
        <v>0</v>
      </c>
      <c r="F86" s="98">
        <f>F87</f>
        <v>0</v>
      </c>
      <c r="G86" s="98">
        <f>G87</f>
        <v>0</v>
      </c>
    </row>
    <row r="87" spans="1:7" ht="12.75">
      <c r="A87" s="12" t="s">
        <v>343</v>
      </c>
      <c r="B87" s="83" t="s">
        <v>292</v>
      </c>
      <c r="C87" s="88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465</v>
      </c>
      <c r="C88" s="6"/>
      <c r="D88" s="98"/>
      <c r="E88" s="98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98">
        <f>E89+G89</f>
        <v>23.2</v>
      </c>
      <c r="E89" s="98">
        <f>E90</f>
        <v>23.2</v>
      </c>
      <c r="F89" s="98">
        <f>F90</f>
        <v>10</v>
      </c>
      <c r="G89" s="98">
        <f>G90</f>
        <v>0</v>
      </c>
    </row>
    <row r="90" spans="1:7" ht="12.75">
      <c r="A90" s="12" t="s">
        <v>248</v>
      </c>
      <c r="B90" s="88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494</v>
      </c>
      <c r="C91" s="6"/>
      <c r="D91" s="98"/>
      <c r="E91" s="98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98">
        <f>E92+G92</f>
        <v>21.9</v>
      </c>
      <c r="E92" s="98">
        <f>E93</f>
        <v>21.9</v>
      </c>
      <c r="F92" s="98">
        <f>F93</f>
        <v>14</v>
      </c>
      <c r="G92" s="98">
        <f>G93</f>
        <v>0</v>
      </c>
    </row>
    <row r="93" spans="1:7" ht="12.75">
      <c r="A93" s="12" t="s">
        <v>248</v>
      </c>
      <c r="B93" s="83" t="s">
        <v>292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19" t="s">
        <v>5</v>
      </c>
      <c r="C94" s="6"/>
      <c r="D94" s="98"/>
      <c r="E94" s="98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98">
        <f>E95+G95</f>
        <v>5.9</v>
      </c>
      <c r="E95" s="98">
        <f>E96</f>
        <v>5.9</v>
      </c>
      <c r="F95" s="98">
        <f>F96</f>
        <v>4.5</v>
      </c>
      <c r="G95" s="98">
        <f>G96</f>
        <v>0</v>
      </c>
    </row>
    <row r="96" spans="1:7" ht="12.75">
      <c r="A96" s="12" t="s">
        <v>344</v>
      </c>
      <c r="B96" s="83" t="s">
        <v>292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19" t="s">
        <v>427</v>
      </c>
      <c r="C97" s="6"/>
      <c r="D97" s="98"/>
      <c r="E97" s="98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98">
        <f>E98+G98</f>
        <v>50.99999999999999</v>
      </c>
      <c r="E98" s="98">
        <f>E99</f>
        <v>50.99999999999999</v>
      </c>
      <c r="F98" s="98">
        <f>F99</f>
        <v>28.5</v>
      </c>
      <c r="G98" s="98">
        <f>G99</f>
        <v>0</v>
      </c>
    </row>
    <row r="99" spans="1:7" ht="12.75">
      <c r="A99" s="12"/>
      <c r="B99" s="83" t="s">
        <v>292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89"/>
      <c r="D100" s="98">
        <f>E100+G100</f>
        <v>6.1</v>
      </c>
      <c r="E100" s="98">
        <f aca="true" t="shared" si="2" ref="E100:G101">E101</f>
        <v>6.1</v>
      </c>
      <c r="F100" s="98">
        <f t="shared" si="2"/>
        <v>4.5</v>
      </c>
      <c r="G100" s="98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98">
        <f>D102</f>
        <v>6.1</v>
      </c>
      <c r="E101" s="98">
        <f t="shared" si="2"/>
        <v>6.1</v>
      </c>
      <c r="F101" s="98">
        <f t="shared" si="2"/>
        <v>4.5</v>
      </c>
      <c r="G101" s="98">
        <f t="shared" si="2"/>
        <v>0</v>
      </c>
    </row>
    <row r="102" spans="1:7" ht="12.75">
      <c r="A102" s="12" t="s">
        <v>346</v>
      </c>
      <c r="B102" s="83" t="s">
        <v>292</v>
      </c>
      <c r="C102" s="89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89"/>
      <c r="D103" s="98"/>
      <c r="E103" s="98"/>
      <c r="F103" s="98"/>
      <c r="G103" s="98"/>
    </row>
    <row r="104" spans="1:7" ht="12.75">
      <c r="A104" s="12" t="s">
        <v>39</v>
      </c>
      <c r="B104" s="397" t="s">
        <v>102</v>
      </c>
      <c r="C104" s="89" t="s">
        <v>134</v>
      </c>
      <c r="D104" s="98">
        <f>D105</f>
        <v>11.7</v>
      </c>
      <c r="E104" s="98">
        <f>E105</f>
        <v>11.7</v>
      </c>
      <c r="F104" s="98">
        <f>F105</f>
        <v>8.7</v>
      </c>
      <c r="G104" s="98">
        <f>G105</f>
        <v>0</v>
      </c>
    </row>
    <row r="105" spans="1:7" ht="12.75">
      <c r="A105" s="12" t="s">
        <v>347</v>
      </c>
      <c r="B105" s="83" t="s">
        <v>292</v>
      </c>
      <c r="C105" s="90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6" t="s">
        <v>336</v>
      </c>
      <c r="C106" s="89"/>
      <c r="D106" s="98"/>
      <c r="E106" s="98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98">
        <f>D108</f>
        <v>8.9</v>
      </c>
      <c r="E107" s="98">
        <f>E108</f>
        <v>8.9</v>
      </c>
      <c r="F107" s="98">
        <f>F108</f>
        <v>6.3</v>
      </c>
      <c r="G107" s="98">
        <f>G108</f>
        <v>0</v>
      </c>
    </row>
    <row r="108" spans="1:7" ht="12.75">
      <c r="A108" s="12" t="s">
        <v>348</v>
      </c>
      <c r="B108" s="83" t="s">
        <v>292</v>
      </c>
      <c r="C108" s="90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8">
        <f>D110+D113+D119</f>
        <v>0</v>
      </c>
      <c r="E109" s="98">
        <f>E110+E113+E119</f>
        <v>0</v>
      </c>
      <c r="F109" s="98">
        <f>F110+F113+F119</f>
        <v>0</v>
      </c>
      <c r="G109" s="98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8">
        <f>D111+D112</f>
        <v>0</v>
      </c>
      <c r="E110" s="98">
        <f>E111+E112</f>
        <v>0</v>
      </c>
      <c r="F110" s="98">
        <f>F111+F112</f>
        <v>0</v>
      </c>
      <c r="G110" s="98">
        <f>G111+G112</f>
        <v>0</v>
      </c>
    </row>
    <row r="111" spans="1:7" ht="12.75">
      <c r="A111" s="12" t="s">
        <v>348</v>
      </c>
      <c r="B111" s="115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347</v>
      </c>
      <c r="B112" s="25" t="s">
        <v>118</v>
      </c>
      <c r="C112" s="87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98">
        <f>D114+D115+D116</f>
        <v>0</v>
      </c>
      <c r="E113" s="98">
        <f>E114+E115+E116</f>
        <v>0</v>
      </c>
      <c r="F113" s="98">
        <f>F114+F115+F116</f>
        <v>0</v>
      </c>
      <c r="G113" s="98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349</v>
      </c>
      <c r="B115" s="85" t="s">
        <v>90</v>
      </c>
      <c r="C115" s="83"/>
      <c r="D115" s="8">
        <f t="shared" si="3"/>
        <v>0</v>
      </c>
      <c r="E115" s="8"/>
      <c r="F115" s="8"/>
      <c r="G115" s="8"/>
    </row>
    <row r="116" spans="1:7" ht="12.75">
      <c r="A116" s="12" t="s">
        <v>349</v>
      </c>
      <c r="B116" s="83" t="s">
        <v>403</v>
      </c>
      <c r="C116" s="71"/>
      <c r="D116" s="8">
        <f t="shared" si="3"/>
        <v>0</v>
      </c>
      <c r="E116" s="8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429</v>
      </c>
      <c r="B118" s="106" t="s">
        <v>430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415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351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8">
        <f>D122+D125+D131+D129</f>
        <v>0</v>
      </c>
      <c r="E121" s="98">
        <f>E122+E125+E131+E129</f>
        <v>0</v>
      </c>
      <c r="F121" s="98">
        <f>F122+F125+F131+F129</f>
        <v>0</v>
      </c>
      <c r="G121" s="98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8">
        <f>D123+D124</f>
        <v>0</v>
      </c>
      <c r="E122" s="98">
        <f>E123+E124</f>
        <v>0</v>
      </c>
      <c r="F122" s="98">
        <f>F123+F124</f>
        <v>0</v>
      </c>
      <c r="G122" s="98">
        <f>G123+G124</f>
        <v>0</v>
      </c>
    </row>
    <row r="123" spans="1:7" ht="12.75">
      <c r="A123" s="12" t="s">
        <v>348</v>
      </c>
      <c r="B123" s="115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347</v>
      </c>
      <c r="B124" s="25" t="s">
        <v>118</v>
      </c>
      <c r="C124" s="87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98">
        <f>D126+D127+D128</f>
        <v>0</v>
      </c>
      <c r="E125" s="98">
        <f>E126+E127+E128</f>
        <v>0</v>
      </c>
      <c r="F125" s="98">
        <f>F126+F127+F128</f>
        <v>0</v>
      </c>
      <c r="G125" s="98">
        <f>G126+G127+G128</f>
        <v>0</v>
      </c>
    </row>
    <row r="126" spans="1:7" ht="12.75">
      <c r="A126" s="12" t="s">
        <v>252</v>
      </c>
      <c r="B126" s="115" t="s">
        <v>89</v>
      </c>
      <c r="C126" s="83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349</v>
      </c>
      <c r="B127" s="85" t="s">
        <v>90</v>
      </c>
      <c r="C127" s="83"/>
      <c r="D127" s="8">
        <f t="shared" si="4"/>
        <v>0</v>
      </c>
      <c r="E127" s="8"/>
      <c r="F127" s="8"/>
      <c r="G127" s="8"/>
    </row>
    <row r="128" spans="1:7" ht="12.75">
      <c r="A128" s="12" t="s">
        <v>349</v>
      </c>
      <c r="B128" s="88" t="s">
        <v>403</v>
      </c>
      <c r="C128" s="71"/>
      <c r="D128" s="8">
        <f t="shared" si="4"/>
        <v>0</v>
      </c>
      <c r="E128" s="8"/>
      <c r="F128" s="8"/>
      <c r="G128" s="8"/>
    </row>
    <row r="129" spans="1:7" ht="26.25">
      <c r="A129" s="15" t="s">
        <v>289</v>
      </c>
      <c r="B129" s="168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429</v>
      </c>
      <c r="B130" s="106" t="s">
        <v>430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299</v>
      </c>
      <c r="B131" s="6" t="s">
        <v>75</v>
      </c>
      <c r="C131" s="6" t="s">
        <v>135</v>
      </c>
      <c r="D131" s="98">
        <f t="shared" si="4"/>
        <v>0</v>
      </c>
      <c r="E131" s="98">
        <f>E132</f>
        <v>0</v>
      </c>
      <c r="F131" s="98">
        <f>F132</f>
        <v>0</v>
      </c>
      <c r="G131" s="98">
        <f>G132</f>
        <v>0</v>
      </c>
    </row>
    <row r="132" spans="1:7" ht="12.75">
      <c r="A132" s="12" t="s">
        <v>351</v>
      </c>
      <c r="B132" s="81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8">
        <f>E133+G133</f>
        <v>0</v>
      </c>
      <c r="E133" s="98">
        <f>E134+E143+E141+E139</f>
        <v>0</v>
      </c>
      <c r="F133" s="98">
        <f>F134+F143+F141+F139</f>
        <v>0</v>
      </c>
      <c r="G133" s="98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5" t="s">
        <v>89</v>
      </c>
      <c r="C135" s="71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349</v>
      </c>
      <c r="B136" s="83" t="s">
        <v>90</v>
      </c>
      <c r="C136" s="71"/>
      <c r="D136" s="8">
        <f>E136+G136</f>
        <v>0</v>
      </c>
      <c r="E136" s="8"/>
      <c r="F136" s="8"/>
      <c r="G136" s="8"/>
    </row>
    <row r="137" spans="1:7" ht="12.75">
      <c r="A137" s="12" t="s">
        <v>349</v>
      </c>
      <c r="B137" s="83" t="s">
        <v>403</v>
      </c>
      <c r="C137" s="71"/>
      <c r="D137" s="8">
        <f t="shared" si="5"/>
        <v>0</v>
      </c>
      <c r="E137" s="8"/>
      <c r="F137" s="8"/>
      <c r="G137" s="8"/>
    </row>
    <row r="138" spans="1:7" ht="12.75" customHeight="1">
      <c r="A138" s="136" t="s">
        <v>350</v>
      </c>
      <c r="B138" s="85" t="s">
        <v>92</v>
      </c>
      <c r="C138" s="71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429</v>
      </c>
      <c r="B140" s="88" t="s">
        <v>430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4" t="s">
        <v>401</v>
      </c>
      <c r="C141" s="135" t="s">
        <v>36</v>
      </c>
      <c r="D141" s="98">
        <f>E141+G141</f>
        <v>0</v>
      </c>
      <c r="E141" s="98">
        <f>E142</f>
        <v>0</v>
      </c>
      <c r="F141" s="98">
        <f>F142</f>
        <v>0</v>
      </c>
      <c r="G141" s="98">
        <f>G142</f>
        <v>0</v>
      </c>
    </row>
    <row r="142" spans="1:7" ht="12.75">
      <c r="A142" s="11" t="s">
        <v>353</v>
      </c>
      <c r="B142" s="6" t="s">
        <v>463</v>
      </c>
      <c r="C142" s="135"/>
      <c r="D142" s="98">
        <f>E142+G142</f>
        <v>0</v>
      </c>
      <c r="E142" s="98"/>
      <c r="F142" s="98"/>
      <c r="G142" s="98"/>
    </row>
    <row r="143" spans="1:7" ht="12.75">
      <c r="A143" s="15" t="s">
        <v>235</v>
      </c>
      <c r="B143" s="6" t="s">
        <v>75</v>
      </c>
      <c r="C143" s="6" t="s">
        <v>135</v>
      </c>
      <c r="D143" s="98">
        <f t="shared" si="5"/>
        <v>0</v>
      </c>
      <c r="E143" s="98">
        <f>E144</f>
        <v>0</v>
      </c>
      <c r="F143" s="98">
        <f>F144</f>
        <v>0</v>
      </c>
      <c r="G143" s="98">
        <f>G144</f>
        <v>0</v>
      </c>
    </row>
    <row r="144" spans="1:7" ht="12.75">
      <c r="A144" s="18" t="s">
        <v>351</v>
      </c>
      <c r="B144" s="81" t="s">
        <v>108</v>
      </c>
      <c r="C144" s="6"/>
      <c r="D144" s="98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8">
        <f>E145+G145</f>
        <v>0</v>
      </c>
      <c r="E145" s="98">
        <f>E149+E155+E146+E153</f>
        <v>0</v>
      </c>
      <c r="F145" s="98">
        <f>F149+F155+F146+F153</f>
        <v>0</v>
      </c>
      <c r="G145" s="9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8">
        <f>E147+E148</f>
        <v>0</v>
      </c>
      <c r="F146" s="98">
        <f>F147+F148</f>
        <v>0</v>
      </c>
      <c r="G146" s="98">
        <f>G147+G148</f>
        <v>0</v>
      </c>
    </row>
    <row r="147" spans="1:7" ht="12.75">
      <c r="A147" s="12" t="s">
        <v>348</v>
      </c>
      <c r="B147" s="115" t="s">
        <v>91</v>
      </c>
      <c r="C147" s="92"/>
      <c r="D147" s="8">
        <f>E147+G147</f>
        <v>0</v>
      </c>
      <c r="E147" s="100"/>
      <c r="F147" s="98"/>
      <c r="G147" s="98"/>
    </row>
    <row r="148" spans="1:7" ht="12.75">
      <c r="A148" s="12" t="s">
        <v>347</v>
      </c>
      <c r="B148" s="25" t="s">
        <v>118</v>
      </c>
      <c r="C148" s="93"/>
      <c r="D148" s="8">
        <f>E148+G148</f>
        <v>0</v>
      </c>
      <c r="E148" s="100"/>
      <c r="F148" s="98"/>
      <c r="G148" s="98"/>
    </row>
    <row r="149" spans="1:7" ht="38.25">
      <c r="A149" s="11" t="s">
        <v>53</v>
      </c>
      <c r="B149" s="114" t="s">
        <v>105</v>
      </c>
      <c r="C149" s="6" t="s">
        <v>138</v>
      </c>
      <c r="D149" s="98">
        <f>D150+D151+D152</f>
        <v>0</v>
      </c>
      <c r="E149" s="98">
        <f>E150+E151+E152</f>
        <v>0</v>
      </c>
      <c r="F149" s="98">
        <f>F150+F151+F152</f>
        <v>0</v>
      </c>
      <c r="G149" s="98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349</v>
      </c>
      <c r="B151" s="83" t="s">
        <v>90</v>
      </c>
      <c r="C151" s="71"/>
      <c r="D151" s="8">
        <f t="shared" si="6"/>
        <v>0</v>
      </c>
      <c r="E151" s="8"/>
      <c r="F151" s="8"/>
      <c r="G151" s="8"/>
    </row>
    <row r="152" spans="1:7" ht="15" customHeight="1">
      <c r="A152" s="12" t="s">
        <v>349</v>
      </c>
      <c r="B152" s="83" t="s">
        <v>403</v>
      </c>
      <c r="C152" s="71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429</v>
      </c>
      <c r="B154" s="106" t="s">
        <v>430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8">
        <f t="shared" si="6"/>
        <v>0</v>
      </c>
      <c r="E155" s="98">
        <f>E156</f>
        <v>0</v>
      </c>
      <c r="F155" s="98">
        <f>F156</f>
        <v>0</v>
      </c>
      <c r="G155" s="98">
        <f>G156</f>
        <v>0</v>
      </c>
    </row>
    <row r="156" spans="1:7" ht="12.75">
      <c r="A156" s="12" t="s">
        <v>351</v>
      </c>
      <c r="B156" s="81" t="s">
        <v>108</v>
      </c>
      <c r="C156" s="94"/>
      <c r="D156" s="99">
        <f t="shared" si="6"/>
        <v>0</v>
      </c>
      <c r="E156" s="99"/>
      <c r="F156" s="99"/>
      <c r="G156" s="99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8">
        <f>D159+D160+D161</f>
        <v>0</v>
      </c>
      <c r="E158" s="98">
        <f>E159+E160+E161</f>
        <v>0</v>
      </c>
      <c r="F158" s="98">
        <f>F159+F160+F161</f>
        <v>0</v>
      </c>
      <c r="G158" s="98">
        <f>G159+G160+G161</f>
        <v>0</v>
      </c>
    </row>
    <row r="159" spans="1:7" ht="12.75">
      <c r="A159" s="12" t="s">
        <v>348</v>
      </c>
      <c r="B159" s="124" t="s">
        <v>91</v>
      </c>
      <c r="C159" s="14"/>
      <c r="D159" s="100">
        <f>E159+G159</f>
        <v>0</v>
      </c>
      <c r="E159" s="8"/>
      <c r="F159" s="8"/>
      <c r="G159" s="8"/>
    </row>
    <row r="160" spans="1:7" ht="12.75">
      <c r="A160" s="12" t="s">
        <v>347</v>
      </c>
      <c r="B160" s="190" t="s">
        <v>145</v>
      </c>
      <c r="C160" s="94"/>
      <c r="D160" s="100">
        <f>E160+G160</f>
        <v>0</v>
      </c>
      <c r="E160" s="8"/>
      <c r="F160" s="8"/>
      <c r="G160" s="8"/>
    </row>
    <row r="161" spans="1:7" ht="12.75">
      <c r="A161" s="12" t="s">
        <v>157</v>
      </c>
      <c r="B161" s="189" t="s">
        <v>166</v>
      </c>
      <c r="C161" s="87"/>
      <c r="D161" s="100">
        <f>E161+G161</f>
        <v>0</v>
      </c>
      <c r="E161" s="8"/>
      <c r="F161" s="8"/>
      <c r="G161" s="8"/>
    </row>
    <row r="162" spans="1:7" ht="38.25">
      <c r="A162" s="11" t="s">
        <v>58</v>
      </c>
      <c r="B162" s="114" t="s">
        <v>105</v>
      </c>
      <c r="C162" s="87" t="s">
        <v>138</v>
      </c>
      <c r="D162" s="98">
        <f>D163+D164+D165</f>
        <v>0</v>
      </c>
      <c r="E162" s="98">
        <f>E163+E164+E165+E166</f>
        <v>0</v>
      </c>
      <c r="F162" s="98">
        <f>F163+F164+F165+F166</f>
        <v>0</v>
      </c>
      <c r="G162" s="98">
        <f>G163+G164+G165+G166</f>
        <v>0</v>
      </c>
    </row>
    <row r="163" spans="1:7" ht="12.75">
      <c r="A163" s="12" t="s">
        <v>252</v>
      </c>
      <c r="B163" s="124" t="s">
        <v>89</v>
      </c>
      <c r="C163" s="115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349</v>
      </c>
      <c r="B164" s="106" t="s">
        <v>90</v>
      </c>
      <c r="C164" s="83"/>
      <c r="D164" s="8">
        <f t="shared" si="7"/>
        <v>0</v>
      </c>
      <c r="E164" s="8"/>
      <c r="F164" s="8"/>
      <c r="G164" s="8"/>
    </row>
    <row r="165" spans="1:7" ht="12.75">
      <c r="A165" s="12" t="s">
        <v>349</v>
      </c>
      <c r="B165" s="106" t="s">
        <v>403</v>
      </c>
      <c r="C165" s="83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189" t="s">
        <v>166</v>
      </c>
      <c r="C166" s="85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68" t="s">
        <v>184</v>
      </c>
      <c r="C167" s="155" t="s">
        <v>140</v>
      </c>
      <c r="D167" s="156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429</v>
      </c>
      <c r="B168" s="106" t="s">
        <v>430</v>
      </c>
      <c r="C168" s="154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8">
        <f t="shared" si="7"/>
        <v>0</v>
      </c>
      <c r="E169" s="98">
        <f>E170</f>
        <v>0</v>
      </c>
      <c r="F169" s="98">
        <f>F170</f>
        <v>0</v>
      </c>
      <c r="G169" s="98">
        <f>G170</f>
        <v>0</v>
      </c>
    </row>
    <row r="170" spans="1:7" ht="12.75">
      <c r="A170" s="12" t="s">
        <v>351</v>
      </c>
      <c r="B170" s="81" t="s">
        <v>108</v>
      </c>
      <c r="C170" s="94"/>
      <c r="D170" s="99">
        <f t="shared" si="7"/>
        <v>0</v>
      </c>
      <c r="E170" s="99"/>
      <c r="F170" s="99"/>
      <c r="G170" s="99"/>
    </row>
    <row r="171" spans="1:7" ht="12.75">
      <c r="A171" s="86" t="s">
        <v>59</v>
      </c>
      <c r="B171" s="6" t="s">
        <v>426</v>
      </c>
      <c r="C171" s="88"/>
      <c r="D171" s="98">
        <f>D172+D175</f>
        <v>0</v>
      </c>
      <c r="E171" s="98">
        <f>E172+E175</f>
        <v>0</v>
      </c>
      <c r="F171" s="98">
        <f>F172+F175</f>
        <v>0</v>
      </c>
      <c r="G171" s="98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348</v>
      </c>
      <c r="B173" s="106" t="s">
        <v>91</v>
      </c>
      <c r="C173" s="115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347</v>
      </c>
      <c r="B174" s="106" t="s">
        <v>118</v>
      </c>
      <c r="C174" s="83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4" t="s">
        <v>105</v>
      </c>
      <c r="C175" s="14" t="s">
        <v>138</v>
      </c>
      <c r="D175" s="98">
        <f>D176+D177+D178+D179</f>
        <v>0</v>
      </c>
      <c r="E175" s="98">
        <f>E176+E177+E178+E179+E180</f>
        <v>0</v>
      </c>
      <c r="F175" s="98">
        <f>F176+F177+F178+F179+F180</f>
        <v>0</v>
      </c>
      <c r="G175" s="98">
        <f>G176+G177+G178+G179+G180</f>
        <v>0</v>
      </c>
    </row>
    <row r="176" spans="1:7" ht="12.75">
      <c r="A176" s="17" t="s">
        <v>252</v>
      </c>
      <c r="B176" s="115" t="s">
        <v>89</v>
      </c>
      <c r="C176" s="195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349</v>
      </c>
      <c r="B177" s="83" t="s">
        <v>90</v>
      </c>
      <c r="C177" s="196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349</v>
      </c>
      <c r="B178" s="83" t="s">
        <v>403</v>
      </c>
      <c r="C178" s="196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350</v>
      </c>
      <c r="B179" s="83" t="s">
        <v>92</v>
      </c>
      <c r="C179" s="80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191" t="s">
        <v>157</v>
      </c>
      <c r="B180" s="85" t="s">
        <v>166</v>
      </c>
      <c r="C180" s="80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69" t="s">
        <v>184</v>
      </c>
      <c r="C181" s="155" t="s">
        <v>140</v>
      </c>
      <c r="D181" s="156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6" t="s">
        <v>430</v>
      </c>
      <c r="C182" s="154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483</v>
      </c>
      <c r="B183" s="94" t="s">
        <v>75</v>
      </c>
      <c r="C183" s="75" t="s">
        <v>135</v>
      </c>
      <c r="D183" s="98">
        <f>E183+G183</f>
        <v>0</v>
      </c>
      <c r="E183" s="98">
        <f>E184</f>
        <v>0</v>
      </c>
      <c r="F183" s="98">
        <f>F184</f>
        <v>0</v>
      </c>
      <c r="G183" s="98">
        <f>G184</f>
        <v>0</v>
      </c>
    </row>
    <row r="184" spans="1:7" ht="12.75">
      <c r="A184" s="12" t="s">
        <v>353</v>
      </c>
      <c r="B184" s="88" t="s">
        <v>108</v>
      </c>
      <c r="C184" s="1"/>
      <c r="D184" s="8">
        <f t="shared" si="9"/>
        <v>0</v>
      </c>
      <c r="E184" s="98">
        <f>E120+E132+E144+E156+E170</f>
        <v>0</v>
      </c>
      <c r="F184" s="98">
        <f>F120+F132+F144+F156+F170</f>
        <v>0</v>
      </c>
      <c r="G184" s="98">
        <f>G120+G132+G144+G156+G170</f>
        <v>0</v>
      </c>
    </row>
    <row r="185" spans="1:7" ht="12.75">
      <c r="A185" s="11" t="s">
        <v>481</v>
      </c>
      <c r="B185" s="7" t="s">
        <v>149</v>
      </c>
      <c r="C185" s="75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353</v>
      </c>
      <c r="B186" s="83" t="s">
        <v>388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8">
        <f>D188</f>
        <v>0</v>
      </c>
      <c r="E187" s="98">
        <f>E188</f>
        <v>0</v>
      </c>
      <c r="F187" s="98">
        <f>F188</f>
        <v>0</v>
      </c>
      <c r="G187" s="98">
        <f>G188</f>
        <v>0</v>
      </c>
    </row>
    <row r="188" spans="1:7" ht="25.5">
      <c r="A188" s="12" t="s">
        <v>64</v>
      </c>
      <c r="B188" s="123" t="s">
        <v>103</v>
      </c>
      <c r="C188" s="75" t="s">
        <v>136</v>
      </c>
      <c r="D188" s="98">
        <f>E188+G188</f>
        <v>0</v>
      </c>
      <c r="E188" s="8"/>
      <c r="F188" s="8"/>
      <c r="G188" s="8"/>
    </row>
    <row r="189" spans="1:7" ht="12.75">
      <c r="A189" s="11" t="s">
        <v>65</v>
      </c>
      <c r="B189" s="145" t="s">
        <v>285</v>
      </c>
      <c r="C189" s="399"/>
      <c r="D189" s="91">
        <f>E189+G189</f>
        <v>0</v>
      </c>
      <c r="E189" s="98">
        <f>E190</f>
        <v>0</v>
      </c>
      <c r="F189" s="98">
        <f>F190</f>
        <v>0</v>
      </c>
      <c r="G189" s="98">
        <f>G190</f>
        <v>0</v>
      </c>
    </row>
    <row r="190" spans="1:7" ht="12.75">
      <c r="A190" s="12" t="s">
        <v>66</v>
      </c>
      <c r="B190" s="7" t="s">
        <v>149</v>
      </c>
      <c r="C190" s="399"/>
      <c r="D190" s="91">
        <f>E190+G190</f>
        <v>0</v>
      </c>
      <c r="E190" s="98">
        <f>E191+E192</f>
        <v>0</v>
      </c>
      <c r="F190" s="98">
        <f>F191+F192</f>
        <v>0</v>
      </c>
      <c r="G190" s="98">
        <f>G191+G192</f>
        <v>0</v>
      </c>
    </row>
    <row r="191" spans="1:7" ht="12.75">
      <c r="A191" s="12" t="s">
        <v>128</v>
      </c>
      <c r="B191" s="121" t="s">
        <v>72</v>
      </c>
      <c r="C191" s="399"/>
      <c r="D191" s="8">
        <f>E191+G191</f>
        <v>0</v>
      </c>
      <c r="E191" s="98"/>
      <c r="F191" s="98"/>
      <c r="G191" s="98"/>
    </row>
    <row r="192" spans="1:7" ht="12.75">
      <c r="A192" s="12" t="s">
        <v>482</v>
      </c>
      <c r="B192" s="121" t="s">
        <v>73</v>
      </c>
      <c r="C192" s="95"/>
      <c r="D192" s="8">
        <f>E192+G192</f>
        <v>0</v>
      </c>
      <c r="E192" s="8"/>
      <c r="F192" s="8"/>
      <c r="G192" s="98"/>
    </row>
    <row r="193" spans="1:7" ht="18.75" customHeight="1">
      <c r="A193" s="144" t="s">
        <v>67</v>
      </c>
      <c r="B193" s="397" t="s">
        <v>294</v>
      </c>
      <c r="C193" s="399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397" t="s">
        <v>134</v>
      </c>
      <c r="D194" s="8">
        <f>E194+G194</f>
        <v>0</v>
      </c>
      <c r="E194" s="8"/>
      <c r="F194" s="8"/>
      <c r="G194" s="98"/>
    </row>
    <row r="195" spans="1:7" ht="17.25" customHeight="1">
      <c r="A195" s="11" t="s">
        <v>267</v>
      </c>
      <c r="B195" s="145" t="s">
        <v>400</v>
      </c>
      <c r="C195" s="7"/>
      <c r="D195" s="98">
        <f>E195+G195</f>
        <v>0</v>
      </c>
      <c r="E195" s="98">
        <f>E196</f>
        <v>0</v>
      </c>
      <c r="F195" s="98">
        <f>F196</f>
        <v>0</v>
      </c>
      <c r="G195" s="98">
        <f>G196</f>
        <v>0</v>
      </c>
    </row>
    <row r="196" spans="1:7" ht="38.25">
      <c r="A196" s="11" t="s">
        <v>209</v>
      </c>
      <c r="B196" s="96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373</v>
      </c>
      <c r="B197" s="37" t="s">
        <v>129</v>
      </c>
      <c r="C197" s="7"/>
      <c r="D197" s="164">
        <f t="shared" si="10"/>
        <v>249.76599999999996</v>
      </c>
      <c r="E197" s="164">
        <f>E198+E199+E200+E201+E202+E203+E204+E205+E206</f>
        <v>218.01899999999998</v>
      </c>
      <c r="F197" s="98">
        <f>F198+F199+F200+F201+F202+F203+F204+F205+F206</f>
        <v>97.65</v>
      </c>
      <c r="G197" s="98">
        <f>G198+G199+G200+G201+G202+G203+G204+G205+G206</f>
        <v>31.747</v>
      </c>
    </row>
    <row r="198" spans="1:7" ht="15">
      <c r="A198" s="11" t="s">
        <v>295</v>
      </c>
      <c r="B198" s="129" t="s">
        <v>102</v>
      </c>
      <c r="C198" s="7" t="s">
        <v>134</v>
      </c>
      <c r="D198" s="164">
        <f t="shared" si="10"/>
        <v>102.24499999999999</v>
      </c>
      <c r="E198" s="164">
        <f>E14+E83+E86+E98+E101+E104+E107+E172+E194</f>
        <v>102.24499999999999</v>
      </c>
      <c r="F198" s="98">
        <f>F14+F83+F86+F98+F101+F104+F107+F172+F194</f>
        <v>66.3</v>
      </c>
      <c r="G198" s="98">
        <f>G14+G83+G86+G98+G101+G104+G107+G172+G194</f>
        <v>0</v>
      </c>
    </row>
    <row r="199" spans="1:7" ht="30">
      <c r="A199" s="11" t="s">
        <v>312</v>
      </c>
      <c r="B199" s="134" t="s">
        <v>103</v>
      </c>
      <c r="C199" s="7" t="s">
        <v>136</v>
      </c>
      <c r="D199" s="164">
        <f t="shared" si="10"/>
        <v>19.4</v>
      </c>
      <c r="E199" s="164">
        <f>E59+E188</f>
        <v>19.4</v>
      </c>
      <c r="F199" s="98">
        <f>F59+F188</f>
        <v>2.7</v>
      </c>
      <c r="G199" s="98">
        <f>G59+G188</f>
        <v>0</v>
      </c>
    </row>
    <row r="200" spans="1:7" ht="45">
      <c r="A200" s="11" t="s">
        <v>316</v>
      </c>
      <c r="B200" s="131" t="s">
        <v>105</v>
      </c>
      <c r="C200" s="7" t="s">
        <v>138</v>
      </c>
      <c r="D200" s="164">
        <f t="shared" si="10"/>
        <v>57.6</v>
      </c>
      <c r="E200" s="164">
        <f>E24+E57+E175+E196</f>
        <v>57.6</v>
      </c>
      <c r="F200" s="98">
        <f>F24+F57+F175+F196</f>
        <v>27.5</v>
      </c>
      <c r="G200" s="98">
        <f>G24+G57+G175+G196</f>
        <v>0</v>
      </c>
    </row>
    <row r="201" spans="1:7" ht="30">
      <c r="A201" s="11" t="s">
        <v>320</v>
      </c>
      <c r="B201" s="132" t="s">
        <v>211</v>
      </c>
      <c r="C201" s="7" t="s">
        <v>137</v>
      </c>
      <c r="D201" s="164">
        <f t="shared" si="10"/>
        <v>27.447</v>
      </c>
      <c r="E201" s="164">
        <f>E35</f>
        <v>16.247</v>
      </c>
      <c r="F201" s="98">
        <f>F35</f>
        <v>0</v>
      </c>
      <c r="G201" s="98">
        <f>G35</f>
        <v>11.2</v>
      </c>
    </row>
    <row r="202" spans="1:7" ht="15">
      <c r="A202" s="11" t="s">
        <v>322</v>
      </c>
      <c r="B202" s="130" t="s">
        <v>109</v>
      </c>
      <c r="C202" s="7" t="s">
        <v>139</v>
      </c>
      <c r="D202" s="164">
        <f>E202+G202</f>
        <v>21.147000000000002</v>
      </c>
      <c r="E202" s="164">
        <f>E40</f>
        <v>0.6</v>
      </c>
      <c r="F202" s="98">
        <f>F40</f>
        <v>0</v>
      </c>
      <c r="G202" s="98">
        <f>G40</f>
        <v>20.547</v>
      </c>
    </row>
    <row r="203" spans="1:7" ht="29.25" customHeight="1">
      <c r="A203" s="11" t="s">
        <v>324</v>
      </c>
      <c r="B203" s="97" t="s">
        <v>184</v>
      </c>
      <c r="C203" s="7" t="s">
        <v>140</v>
      </c>
      <c r="D203" s="164">
        <f>E203+G203</f>
        <v>0</v>
      </c>
      <c r="E203" s="164">
        <f>E46+E181</f>
        <v>0</v>
      </c>
      <c r="F203" s="98">
        <f>F46+F181</f>
        <v>0</v>
      </c>
      <c r="G203" s="98">
        <f>G46+G181</f>
        <v>0</v>
      </c>
    </row>
    <row r="204" spans="1:7" ht="15">
      <c r="A204" s="67" t="s">
        <v>329</v>
      </c>
      <c r="B204" s="130" t="s">
        <v>75</v>
      </c>
      <c r="C204" s="74" t="s">
        <v>135</v>
      </c>
      <c r="D204" s="164">
        <f>E204+G204</f>
        <v>18.777</v>
      </c>
      <c r="E204" s="164">
        <f>E48+E183</f>
        <v>18.777</v>
      </c>
      <c r="F204" s="98">
        <f>F48+F183</f>
        <v>1.15</v>
      </c>
      <c r="G204" s="98">
        <f>G48+G183</f>
        <v>0</v>
      </c>
    </row>
    <row r="205" spans="1:7" ht="30">
      <c r="A205" s="11" t="s">
        <v>331</v>
      </c>
      <c r="B205" s="97" t="s">
        <v>148</v>
      </c>
      <c r="C205" s="7" t="s">
        <v>34</v>
      </c>
      <c r="D205" s="164">
        <f>E205+G205</f>
        <v>3.15</v>
      </c>
      <c r="E205" s="164">
        <f>E50</f>
        <v>3.15</v>
      </c>
      <c r="F205" s="20"/>
      <c r="G205" s="20"/>
    </row>
    <row r="206" spans="1:7" ht="15">
      <c r="A206" s="149" t="s">
        <v>333</v>
      </c>
      <c r="B206" s="129" t="s">
        <v>149</v>
      </c>
      <c r="C206" s="7" t="s">
        <v>36</v>
      </c>
      <c r="D206" s="162">
        <f>D196-D191</f>
        <v>0</v>
      </c>
      <c r="E206" s="162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374</v>
      </c>
      <c r="B207" s="97" t="s">
        <v>428</v>
      </c>
      <c r="C207" s="7"/>
      <c r="D207" s="162">
        <f>D197-D192</f>
        <v>249.76599999999996</v>
      </c>
      <c r="E207" s="162">
        <f>E197-E192</f>
        <v>218.01899999999998</v>
      </c>
      <c r="F207" s="20">
        <f>F197-F192</f>
        <v>97.65</v>
      </c>
      <c r="G207" s="20">
        <f>G197-G192</f>
        <v>31.747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2018-10-22T08:15:18Z</cp:lastPrinted>
  <dcterms:created xsi:type="dcterms:W3CDTF">2007-09-17T11:23:32Z</dcterms:created>
  <dcterms:modified xsi:type="dcterms:W3CDTF">2018-10-22T08:16:11Z</dcterms:modified>
  <cp:category/>
  <cp:version/>
  <cp:contentType/>
  <cp:contentStatus/>
</cp:coreProperties>
</file>