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2019 m." sheetId="1" r:id="rId1"/>
    <sheet name="Lapas2" sheetId="2" r:id="rId2"/>
    <sheet name="Lapas1" sheetId="3" r:id="rId3"/>
  </sheets>
  <definedNames/>
  <calcPr fullCalcOnLoad="1"/>
</workbook>
</file>

<file path=xl/sharedStrings.xml><?xml version="1.0" encoding="utf-8"?>
<sst xmlns="http://schemas.openxmlformats.org/spreadsheetml/2006/main" count="349" uniqueCount="125">
  <si>
    <t>35.1.1</t>
  </si>
  <si>
    <t>35.1.2</t>
  </si>
  <si>
    <t>35.1.3</t>
  </si>
  <si>
    <t>35.2</t>
  </si>
  <si>
    <t>35.7</t>
  </si>
  <si>
    <t>35.5</t>
  </si>
  <si>
    <t>35.3</t>
  </si>
  <si>
    <t>35.6</t>
  </si>
  <si>
    <t>35.4</t>
  </si>
  <si>
    <t>Plungė, Stoties g.</t>
  </si>
  <si>
    <t>Žem. Kalvarijos mstl.</t>
  </si>
  <si>
    <t>Paskirtis</t>
  </si>
  <si>
    <t>Kita (komercinei veiklai)</t>
  </si>
  <si>
    <t>Miškų ūkio</t>
  </si>
  <si>
    <t>Žemės ūkio</t>
  </si>
  <si>
    <t>Jazdauskiškių k., Žem. Klavarijos sen.</t>
  </si>
  <si>
    <t>Raišaičių k., Paukštakių sen.</t>
  </si>
  <si>
    <t>Babrungo k., Babrungo sen.</t>
  </si>
  <si>
    <t>Kita (gyv. Teritorijos)</t>
  </si>
  <si>
    <t>Gintališkės k, Platelių sen.</t>
  </si>
  <si>
    <t>Mažųjų Mostaičių k., Kulių sen.</t>
  </si>
  <si>
    <t>Žvirzdalių k., Žlibinų sen.</t>
  </si>
  <si>
    <t>Gaižupių k., Žlibinų sen.</t>
  </si>
  <si>
    <t>Paežerės Rūdaičių k., Platelių sen.</t>
  </si>
  <si>
    <t>Kadaičių k., Šateikių sen.</t>
  </si>
  <si>
    <t>Jovaišiškės k., Babrungo sen.</t>
  </si>
  <si>
    <t>Kalniškių k., Nausodžio sen.</t>
  </si>
  <si>
    <t>Varkalių k., Nausodžio sen.</t>
  </si>
  <si>
    <t>Kaušėnų k., Nausodžio sen.</t>
  </si>
  <si>
    <t>Žlibinų k., Žlibinų sen.</t>
  </si>
  <si>
    <t>2017-01-01 Sklypo rinkos vertė</t>
  </si>
  <si>
    <t>Teritorijos zona</t>
  </si>
  <si>
    <t>Sklypo adresas</t>
  </si>
  <si>
    <t>Sklypo plotas</t>
  </si>
  <si>
    <t>Plungės m., V. Mačernio g. 4A</t>
  </si>
  <si>
    <t>Kulių mstl., Kulių sen.</t>
  </si>
  <si>
    <t>Alsėdžių mstl., Alsėdžių sen.</t>
  </si>
  <si>
    <t>Plungės m., Žaltakalnio g. 10</t>
  </si>
  <si>
    <t>Platelių mstl., Platelių sen.</t>
  </si>
  <si>
    <t>Žem. Kalvarijos mstl., Žem. Kalvarijos sen.</t>
  </si>
  <si>
    <t>Keturakių k., Žlibinų sen.</t>
  </si>
  <si>
    <t>35.5-35.6</t>
  </si>
  <si>
    <t>Žem. Kalvarijos - Alsėdžių mstl.</t>
  </si>
  <si>
    <t>Platelių mstl.</t>
  </si>
  <si>
    <t>Kiti kaimai</t>
  </si>
  <si>
    <t>Mėgėjų sodų žemė</t>
  </si>
  <si>
    <t>Kita (naud. Iškasenoms)</t>
  </si>
  <si>
    <t>Kita (pram. statiniams)</t>
  </si>
  <si>
    <t>Kita (mažaaukščių ter.)</t>
  </si>
  <si>
    <t>Varkalių , Kaušėnų , Babrungo k.</t>
  </si>
  <si>
    <t>2017 m. 1ha mokestinė vertė</t>
  </si>
  <si>
    <t>Plungės m.</t>
  </si>
  <si>
    <t>2017 m. 1a mokestinė vertė</t>
  </si>
  <si>
    <t xml:space="preserve"> 2018 m. ŽM tarifas</t>
  </si>
  <si>
    <t xml:space="preserve"> 2017 m. ŽM tarifas</t>
  </si>
  <si>
    <t>2017 m. ŽM 1ha</t>
  </si>
  <si>
    <t>2017 m. ŽM 1a</t>
  </si>
  <si>
    <t>Rekreacinės teritorijos</t>
  </si>
  <si>
    <t>2017-2019 metų Žemės mokesčio palyginamieji duomenys</t>
  </si>
  <si>
    <t>2017 m. Sklypo rinkos vertė</t>
  </si>
  <si>
    <t>2018 m. 1ha mokestinė vertė</t>
  </si>
  <si>
    <t>2018 m. sklypo vid. rinkos vertė</t>
  </si>
  <si>
    <t>2018 m. ŽM 1ha</t>
  </si>
  <si>
    <t xml:space="preserve"> 2019 m. ŽM tarifas</t>
  </si>
  <si>
    <t>2019 m. ŽM už 1 ha.</t>
  </si>
  <si>
    <t>Didėja 2019 m ŽM, palyginus su 2017 m.</t>
  </si>
  <si>
    <t>2018 m. 1a mokestinė vertė</t>
  </si>
  <si>
    <t>2018 m. ŽM 1a</t>
  </si>
  <si>
    <t>2019 m. ŽM už 1 a.</t>
  </si>
  <si>
    <t>Glaudžių k., Babrungo sen.</t>
  </si>
  <si>
    <t>Alsėdžių sen., Alsėdžių mstl.</t>
  </si>
  <si>
    <t>Plungė, Vytauto g.</t>
  </si>
  <si>
    <t xml:space="preserve"> 2019 m palyginus su 2017 m.</t>
  </si>
  <si>
    <r>
      <t xml:space="preserve">Didėja </t>
    </r>
    <r>
      <rPr>
        <sz val="10"/>
        <rFont val="Calibri"/>
        <family val="2"/>
      </rPr>
      <t>%</t>
    </r>
  </si>
  <si>
    <t>Sklypo plotas, ha</t>
  </si>
  <si>
    <t xml:space="preserve">35.2  </t>
  </si>
  <si>
    <t xml:space="preserve">35.3 </t>
  </si>
  <si>
    <t xml:space="preserve">35.5 </t>
  </si>
  <si>
    <t xml:space="preserve">35.7 </t>
  </si>
  <si>
    <t xml:space="preserve">Visuomen. pask. </t>
  </si>
  <si>
    <t>Visuomen. Pask.</t>
  </si>
  <si>
    <t>Nausodžio sen. Varkalių k.</t>
  </si>
  <si>
    <t xml:space="preserve">Platelių sen., Beržoro k.     </t>
  </si>
  <si>
    <t xml:space="preserve">Šateikių sen., Pakutuvėnų k.  </t>
  </si>
  <si>
    <t>14 (13-8)</t>
  </si>
  <si>
    <t>Projektas                                  1 lentelė</t>
  </si>
  <si>
    <t xml:space="preserve">                               Projektas                                 2 lentelė</t>
  </si>
  <si>
    <t xml:space="preserve">                               Projektas                                 3 lentelė</t>
  </si>
  <si>
    <t xml:space="preserve">                               Projektas                                 4 lentelė</t>
  </si>
  <si>
    <t xml:space="preserve">                                Projektas                                5 lentelė</t>
  </si>
  <si>
    <t xml:space="preserve">                                Projektas                                6 lentelė</t>
  </si>
  <si>
    <t xml:space="preserve">                                Projektas                                 7 lentelė</t>
  </si>
  <si>
    <r>
      <t xml:space="preserve">Didėja </t>
    </r>
    <r>
      <rPr>
        <sz val="10"/>
        <rFont val="Calibri"/>
        <family val="2"/>
      </rPr>
      <t>% palyginus 2017 su 2019 m.</t>
    </r>
  </si>
  <si>
    <t xml:space="preserve"> 2018 m. ha vertė palyginus su 2017 m.</t>
  </si>
  <si>
    <r>
      <t xml:space="preserve">Didėja 2018 m. žm </t>
    </r>
    <r>
      <rPr>
        <sz val="10"/>
        <rFont val="Calibri"/>
        <family val="2"/>
      </rPr>
      <t xml:space="preserve">% palyginus su 2017 </t>
    </r>
  </si>
  <si>
    <t>2019 m. ŽM, palyginus su 2017 m.</t>
  </si>
  <si>
    <t>Malūno g., Mardosų k., Nausodžio sen.</t>
  </si>
  <si>
    <t>Rietavo g. ,Plungė</t>
  </si>
  <si>
    <t>Laisvės al., Plungė</t>
  </si>
  <si>
    <t>Gandingos g., Plungė</t>
  </si>
  <si>
    <t>Kalniškių g. , Plungė</t>
  </si>
  <si>
    <t>Dariaus ir Girėno g., Plungė</t>
  </si>
  <si>
    <t>Pietvės g., Plungės m.</t>
  </si>
  <si>
    <t>Kaštonų g., Varkalių k.</t>
  </si>
  <si>
    <t>Didžioji g. , Platelių mstl.</t>
  </si>
  <si>
    <t>Parko g.2, Kulių mstl.</t>
  </si>
  <si>
    <t>Plungės g9, Stalgėnų k.</t>
  </si>
  <si>
    <t>Mokyklos g., Gegrėnų k., Žem. Kalvarijos sen.</t>
  </si>
  <si>
    <t xml:space="preserve">Plungės m., Končiaus g. </t>
  </si>
  <si>
    <t>Plungės m., Dariaus ir Girėno g.</t>
  </si>
  <si>
    <t>Stoties g., Plungė</t>
  </si>
  <si>
    <t>Birutės g. , Plungė</t>
  </si>
  <si>
    <t>Mostaičių g., Kulių mstl.</t>
  </si>
  <si>
    <t xml:space="preserve">Plungės m., S. Nėries g. </t>
  </si>
  <si>
    <t>Plungės m., Vytauto g.</t>
  </si>
  <si>
    <t xml:space="preserve">Plungės m., Vaižganto g. </t>
  </si>
  <si>
    <t xml:space="preserve">Plungės m., Telšių g. </t>
  </si>
  <si>
    <t xml:space="preserve">Plungės m., Birutės g. </t>
  </si>
  <si>
    <t xml:space="preserve">Plungės m., Stoties g. </t>
  </si>
  <si>
    <t xml:space="preserve">Platelių mstl., Ežero g. </t>
  </si>
  <si>
    <t>Kulių mstl., Aušros g.</t>
  </si>
  <si>
    <t>Alsėdžių mstl., Platelių g.</t>
  </si>
  <si>
    <t>Žem. Kalvarijos mstl.,Gardų a.</t>
  </si>
  <si>
    <t>Grumblių k., Atžalyno g.</t>
  </si>
  <si>
    <t>Šateikių k., Parko g.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</si>
</sst>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"/>
    <numFmt numFmtId="174" formatCode="0.0000"/>
    <numFmt numFmtId="175" formatCode="0.000"/>
    <numFmt numFmtId="176" formatCode="0.0%"/>
    <numFmt numFmtId="177" formatCode="#,##0.0000"/>
    <numFmt numFmtId="178" formatCode="0.00000000"/>
    <numFmt numFmtId="179" formatCode="0.0000000"/>
    <numFmt numFmtId="180" formatCode="0.000000"/>
    <numFmt numFmtId="181" formatCode="[$€-2]\ ###,000_);[Red]\([$€-2]\ ###,000\)"/>
    <numFmt numFmtId="182" formatCode="[$-427]yyyy\ &quot;m.&quot;\ mmmm\ d\ &quot;d.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4" applyNumberFormat="0" applyAlignment="0" applyProtection="0"/>
    <xf numFmtId="0" fontId="3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32" borderId="0" xfId="0" applyFont="1" applyFill="1" applyBorder="1" applyAlignment="1">
      <alignment/>
    </xf>
    <xf numFmtId="1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wrapText="1"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/>
    </xf>
    <xf numFmtId="1" fontId="0" fillId="32" borderId="0" xfId="0" applyNumberFormat="1" applyFill="1" applyBorder="1" applyAlignment="1">
      <alignment/>
    </xf>
    <xf numFmtId="172" fontId="0" fillId="32" borderId="0" xfId="0" applyNumberForma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172" fontId="0" fillId="32" borderId="10" xfId="0" applyNumberFormat="1" applyFill="1" applyBorder="1" applyAlignment="1">
      <alignment horizontal="center"/>
    </xf>
    <xf numFmtId="172" fontId="0" fillId="32" borderId="0" xfId="0" applyNumberFormat="1" applyFont="1" applyFill="1" applyBorder="1" applyAlignment="1">
      <alignment horizontal="center"/>
    </xf>
    <xf numFmtId="172" fontId="0" fillId="32" borderId="0" xfId="0" applyNumberFormat="1" applyFill="1" applyBorder="1" applyAlignment="1">
      <alignment horizontal="center"/>
    </xf>
    <xf numFmtId="0" fontId="0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right"/>
    </xf>
    <xf numFmtId="2" fontId="0" fillId="32" borderId="0" xfId="0" applyNumberFormat="1" applyFill="1" applyBorder="1" applyAlignment="1">
      <alignment horizontal="center"/>
    </xf>
    <xf numFmtId="0" fontId="0" fillId="32" borderId="0" xfId="0" applyFont="1" applyFill="1" applyAlignment="1">
      <alignment horizontal="right"/>
    </xf>
    <xf numFmtId="0" fontId="0" fillId="32" borderId="0" xfId="0" applyFill="1" applyAlignment="1">
      <alignment horizontal="center"/>
    </xf>
    <xf numFmtId="0" fontId="2" fillId="32" borderId="0" xfId="0" applyFont="1" applyFill="1" applyAlignment="1">
      <alignment horizontal="right"/>
    </xf>
    <xf numFmtId="0" fontId="0" fillId="32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172" fontId="0" fillId="32" borderId="10" xfId="0" applyNumberFormat="1" applyFill="1" applyBorder="1" applyAlignment="1">
      <alignment/>
    </xf>
    <xf numFmtId="2" fontId="0" fillId="32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left" wrapText="1"/>
    </xf>
    <xf numFmtId="172" fontId="0" fillId="33" borderId="10" xfId="0" applyNumberFormat="1" applyFill="1" applyBorder="1" applyAlignment="1">
      <alignment horizontal="center"/>
    </xf>
    <xf numFmtId="172" fontId="0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0" fillId="32" borderId="0" xfId="0" applyFill="1" applyAlignment="1">
      <alignment wrapText="1"/>
    </xf>
    <xf numFmtId="172" fontId="0" fillId="32" borderId="10" xfId="0" applyNumberFormat="1" applyFont="1" applyFill="1" applyBorder="1" applyAlignment="1">
      <alignment horizontal="center" wrapText="1"/>
    </xf>
    <xf numFmtId="172" fontId="0" fillId="32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17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3" borderId="10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172" fontId="0" fillId="13" borderId="10" xfId="0" applyNumberForma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2" fontId="0" fillId="1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/>
    </xf>
    <xf numFmtId="0" fontId="0" fillId="13" borderId="10" xfId="0" applyFont="1" applyFill="1" applyBorder="1" applyAlignment="1">
      <alignment horizontal="center" wrapText="1"/>
    </xf>
    <xf numFmtId="1" fontId="0" fillId="13" borderId="10" xfId="0" applyNumberFormat="1" applyFill="1" applyBorder="1" applyAlignment="1">
      <alignment horizontal="center"/>
    </xf>
    <xf numFmtId="2" fontId="0" fillId="13" borderId="10" xfId="0" applyNumberFormat="1" applyFont="1" applyFill="1" applyBorder="1" applyAlignment="1">
      <alignment horizontal="center"/>
    </xf>
    <xf numFmtId="172" fontId="0" fillId="13" borderId="10" xfId="0" applyNumberFormat="1" applyFont="1" applyFill="1" applyBorder="1" applyAlignment="1">
      <alignment horizontal="center"/>
    </xf>
    <xf numFmtId="1" fontId="0" fillId="13" borderId="0" xfId="0" applyNumberFormat="1" applyFill="1" applyAlignment="1">
      <alignment horizontal="center"/>
    </xf>
    <xf numFmtId="1" fontId="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1" fontId="0" fillId="33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2" fontId="0" fillId="34" borderId="10" xfId="0" applyNumberFormat="1" applyFill="1" applyBorder="1" applyAlignment="1">
      <alignment/>
    </xf>
    <xf numFmtId="17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 wrapText="1"/>
    </xf>
    <xf numFmtId="1" fontId="0" fillId="13" borderId="0" xfId="0" applyNumberForma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2" fontId="0" fillId="13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2" fontId="0" fillId="34" borderId="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ill="1" applyBorder="1" applyAlignment="1">
      <alignment/>
    </xf>
    <xf numFmtId="49" fontId="0" fillId="32" borderId="10" xfId="0" applyNumberFormat="1" applyFont="1" applyFill="1" applyBorder="1" applyAlignment="1">
      <alignment/>
    </xf>
    <xf numFmtId="174" fontId="0" fillId="32" borderId="10" xfId="0" applyNumberFormat="1" applyFont="1" applyFill="1" applyBorder="1" applyAlignment="1">
      <alignment horizontal="right"/>
    </xf>
    <xf numFmtId="177" fontId="0" fillId="32" borderId="10" xfId="0" applyNumberFormat="1" applyFont="1" applyFill="1" applyBorder="1" applyAlignment="1">
      <alignment/>
    </xf>
    <xf numFmtId="172" fontId="43" fillId="32" borderId="10" xfId="0" applyNumberFormat="1" applyFont="1" applyFill="1" applyBorder="1" applyAlignment="1">
      <alignment horizontal="center"/>
    </xf>
    <xf numFmtId="0" fontId="43" fillId="32" borderId="10" xfId="0" applyFont="1" applyFill="1" applyBorder="1" applyAlignment="1">
      <alignment horizontal="center"/>
    </xf>
    <xf numFmtId="172" fontId="43" fillId="13" borderId="10" xfId="0" applyNumberFormat="1" applyFont="1" applyFill="1" applyBorder="1" applyAlignment="1">
      <alignment horizontal="center"/>
    </xf>
    <xf numFmtId="0" fontId="43" fillId="13" borderId="10" xfId="0" applyFont="1" applyFill="1" applyBorder="1" applyAlignment="1">
      <alignment horizontal="center"/>
    </xf>
    <xf numFmtId="1" fontId="0" fillId="13" borderId="10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zoomScalePageLayoutView="0" workbookViewId="0" topLeftCell="A1">
      <selection activeCell="B84" sqref="B84"/>
    </sheetView>
  </sheetViews>
  <sheetFormatPr defaultColWidth="9.140625" defaultRowHeight="12.75"/>
  <cols>
    <col min="1" max="1" width="8.7109375" style="5" customWidth="1"/>
    <col min="2" max="2" width="31.7109375" style="5" customWidth="1"/>
    <col min="3" max="3" width="7.57421875" style="5" customWidth="1"/>
    <col min="4" max="4" width="20.140625" style="5" customWidth="1"/>
    <col min="5" max="5" width="8.421875" style="5" hidden="1" customWidth="1"/>
    <col min="6" max="6" width="9.57421875" style="5" customWidth="1"/>
    <col min="7" max="7" width="9.140625" style="5" customWidth="1"/>
    <col min="8" max="8" width="11.28125" style="5" customWidth="1"/>
    <col min="9" max="9" width="10.57421875" style="5" customWidth="1"/>
    <col min="10" max="10" width="10.140625" style="5" customWidth="1"/>
    <col min="11" max="11" width="9.140625" style="5" customWidth="1"/>
    <col min="12" max="12" width="8.421875" style="5" customWidth="1"/>
    <col min="13" max="14" width="8.140625" style="5" customWidth="1"/>
    <col min="15" max="15" width="11.140625" style="5" customWidth="1"/>
    <col min="16" max="16" width="9.00390625" style="5" customWidth="1"/>
    <col min="17" max="17" width="9.140625" style="5" customWidth="1"/>
    <col min="18" max="18" width="9.8515625" style="5" customWidth="1"/>
    <col min="19" max="19" width="6.00390625" style="5" customWidth="1"/>
    <col min="20" max="16384" width="9.140625" style="5" customWidth="1"/>
  </cols>
  <sheetData>
    <row r="1" spans="2:12" ht="12" customHeight="1">
      <c r="B1" s="92" t="s">
        <v>58</v>
      </c>
      <c r="C1" s="92"/>
      <c r="D1" s="92"/>
      <c r="H1" s="28"/>
      <c r="I1" s="28"/>
      <c r="J1" s="28"/>
      <c r="L1" s="28"/>
    </row>
    <row r="2" spans="13:15" ht="14.25" customHeight="1">
      <c r="M2" s="33" t="s">
        <v>85</v>
      </c>
      <c r="O2" s="33"/>
    </row>
    <row r="3" spans="1:18" ht="66.75" customHeight="1">
      <c r="A3" s="6" t="s">
        <v>31</v>
      </c>
      <c r="B3" s="7" t="s">
        <v>32</v>
      </c>
      <c r="C3" s="6" t="s">
        <v>33</v>
      </c>
      <c r="D3" s="3" t="s">
        <v>11</v>
      </c>
      <c r="E3" s="6" t="s">
        <v>59</v>
      </c>
      <c r="F3" s="47" t="s">
        <v>50</v>
      </c>
      <c r="G3" s="47" t="s">
        <v>54</v>
      </c>
      <c r="H3" s="47" t="s">
        <v>55</v>
      </c>
      <c r="I3" s="6" t="s">
        <v>61</v>
      </c>
      <c r="J3" s="30" t="s">
        <v>60</v>
      </c>
      <c r="K3" s="30" t="s">
        <v>53</v>
      </c>
      <c r="L3" s="30" t="s">
        <v>62</v>
      </c>
      <c r="M3" s="53" t="s">
        <v>63</v>
      </c>
      <c r="N3" s="44" t="s">
        <v>64</v>
      </c>
      <c r="O3" s="44" t="s">
        <v>72</v>
      </c>
      <c r="P3" s="40" t="s">
        <v>92</v>
      </c>
      <c r="Q3" s="6" t="s">
        <v>93</v>
      </c>
      <c r="R3" s="40" t="s">
        <v>94</v>
      </c>
    </row>
    <row r="4" spans="1:18" s="17" customFormat="1" ht="9.75">
      <c r="A4" s="15">
        <v>2</v>
      </c>
      <c r="B4" s="16">
        <v>3</v>
      </c>
      <c r="C4" s="15">
        <v>4</v>
      </c>
      <c r="D4" s="16">
        <v>5</v>
      </c>
      <c r="E4" s="15">
        <v>6</v>
      </c>
      <c r="F4" s="48">
        <v>6</v>
      </c>
      <c r="G4" s="48">
        <v>7</v>
      </c>
      <c r="H4" s="48">
        <v>8</v>
      </c>
      <c r="I4" s="15"/>
      <c r="J4" s="31">
        <v>9</v>
      </c>
      <c r="K4" s="31">
        <v>10</v>
      </c>
      <c r="L4" s="31">
        <v>11</v>
      </c>
      <c r="M4" s="54">
        <v>12</v>
      </c>
      <c r="N4" s="54">
        <v>13</v>
      </c>
      <c r="O4" s="54" t="s">
        <v>84</v>
      </c>
      <c r="P4" s="16">
        <v>15</v>
      </c>
      <c r="Q4" s="16">
        <v>16</v>
      </c>
      <c r="R4" s="16">
        <v>17</v>
      </c>
    </row>
    <row r="5" spans="1:18" ht="12.75">
      <c r="A5" s="9" t="s">
        <v>3</v>
      </c>
      <c r="B5" s="14" t="s">
        <v>27</v>
      </c>
      <c r="C5" s="6">
        <v>0.3</v>
      </c>
      <c r="D5" s="4" t="s">
        <v>14</v>
      </c>
      <c r="E5" s="6">
        <v>606</v>
      </c>
      <c r="F5" s="49">
        <f aca="true" t="shared" si="0" ref="F5:F16">SUM((E5*0.35)/C5)</f>
        <v>707</v>
      </c>
      <c r="G5" s="50">
        <v>1</v>
      </c>
      <c r="H5" s="47">
        <f>SUM(F5*G5/100)</f>
        <v>7.07</v>
      </c>
      <c r="I5" s="6">
        <v>670</v>
      </c>
      <c r="J5" s="38">
        <f>SUM(I5*0.35/C5)</f>
        <v>781.6666666666666</v>
      </c>
      <c r="K5" s="52">
        <v>0.9</v>
      </c>
      <c r="L5" s="32">
        <f>SUM(J5*K5/100)</f>
        <v>7.035</v>
      </c>
      <c r="M5" s="46">
        <v>0.9</v>
      </c>
      <c r="N5" s="45">
        <f>SUM(J5*M5/100)</f>
        <v>7.035</v>
      </c>
      <c r="O5" s="55">
        <f>SUM(N5-H5)</f>
        <v>-0.03500000000000014</v>
      </c>
      <c r="P5" s="34">
        <f>SUM(O5*100/H5)</f>
        <v>-0.49504950495049704</v>
      </c>
      <c r="Q5" s="34">
        <f>SUM(J5-F5)</f>
        <v>74.66666666666663</v>
      </c>
      <c r="R5" s="34">
        <f>SUM(Q5*100/F5)</f>
        <v>10.561056105610556</v>
      </c>
    </row>
    <row r="6" spans="1:18" ht="12.75">
      <c r="A6" s="3" t="s">
        <v>6</v>
      </c>
      <c r="B6" s="14" t="s">
        <v>23</v>
      </c>
      <c r="C6" s="10">
        <v>0.66</v>
      </c>
      <c r="D6" s="4" t="s">
        <v>14</v>
      </c>
      <c r="E6" s="10">
        <v>1070</v>
      </c>
      <c r="F6" s="49">
        <f t="shared" si="0"/>
        <v>567.4242424242424</v>
      </c>
      <c r="G6" s="50">
        <v>1</v>
      </c>
      <c r="H6" s="51">
        <f aca="true" t="shared" si="1" ref="H6:H16">SUM(F6*G6/100)</f>
        <v>5.674242424242424</v>
      </c>
      <c r="I6" s="6">
        <v>1100</v>
      </c>
      <c r="J6" s="38">
        <f>SUM(I6/C6*0.35)</f>
        <v>583.3333333333333</v>
      </c>
      <c r="K6" s="52">
        <v>0.9</v>
      </c>
      <c r="L6" s="32">
        <f aca="true" t="shared" si="2" ref="L6:L16">SUM(J6*K6/100)</f>
        <v>5.25</v>
      </c>
      <c r="M6" s="46">
        <v>0.9</v>
      </c>
      <c r="N6" s="45">
        <f aca="true" t="shared" si="3" ref="N6:N16">SUM(J6*M6/100)</f>
        <v>5.25</v>
      </c>
      <c r="O6" s="55">
        <f aca="true" t="shared" si="4" ref="O6:O16">SUM(N6-H6)</f>
        <v>-0.42424242424242387</v>
      </c>
      <c r="P6" s="34">
        <f aca="true" t="shared" si="5" ref="P6:P16">SUM(O6*100/H6)</f>
        <v>-7.476635514018685</v>
      </c>
      <c r="Q6" s="34">
        <f aca="true" t="shared" si="6" ref="Q6:Q16">SUM(J6-F6)</f>
        <v>15.909090909090878</v>
      </c>
      <c r="R6" s="34">
        <f aca="true" t="shared" si="7" ref="R6:R16">SUM(Q6*100/F6)</f>
        <v>2.803738317757004</v>
      </c>
    </row>
    <row r="7" spans="1:18" ht="12.75">
      <c r="A7" s="3" t="s">
        <v>8</v>
      </c>
      <c r="B7" s="4" t="s">
        <v>35</v>
      </c>
      <c r="C7" s="10">
        <v>0.27</v>
      </c>
      <c r="D7" s="4" t="s">
        <v>14</v>
      </c>
      <c r="E7" s="10">
        <v>379</v>
      </c>
      <c r="F7" s="49">
        <f t="shared" si="0"/>
        <v>491.2962962962963</v>
      </c>
      <c r="G7" s="50">
        <v>1</v>
      </c>
      <c r="H7" s="51">
        <f t="shared" si="1"/>
        <v>4.912962962962963</v>
      </c>
      <c r="I7" s="42">
        <v>433</v>
      </c>
      <c r="J7" s="38">
        <f aca="true" t="shared" si="8" ref="J7:J16">SUM(I7*0.35/C7)</f>
        <v>561.2962962962962</v>
      </c>
      <c r="K7" s="52">
        <v>0.9</v>
      </c>
      <c r="L7" s="32">
        <f t="shared" si="2"/>
        <v>5.051666666666666</v>
      </c>
      <c r="M7" s="46">
        <v>0.9</v>
      </c>
      <c r="N7" s="45">
        <f t="shared" si="3"/>
        <v>5.051666666666666</v>
      </c>
      <c r="O7" s="55">
        <f t="shared" si="4"/>
        <v>0.13870370370370289</v>
      </c>
      <c r="P7" s="34">
        <f t="shared" si="5"/>
        <v>2.8232189973614608</v>
      </c>
      <c r="Q7" s="34">
        <f t="shared" si="6"/>
        <v>69.99999999999989</v>
      </c>
      <c r="R7" s="34">
        <f t="shared" si="7"/>
        <v>14.248021108179397</v>
      </c>
    </row>
    <row r="8" spans="1:18" ht="12.75">
      <c r="A8" s="3" t="s">
        <v>5</v>
      </c>
      <c r="B8" s="4" t="s">
        <v>36</v>
      </c>
      <c r="C8" s="10">
        <v>1.75</v>
      </c>
      <c r="D8" s="4" t="s">
        <v>14</v>
      </c>
      <c r="E8" s="10">
        <v>1620</v>
      </c>
      <c r="F8" s="49">
        <f t="shared" si="0"/>
        <v>324</v>
      </c>
      <c r="G8" s="50">
        <v>1.5</v>
      </c>
      <c r="H8" s="51">
        <f t="shared" si="1"/>
        <v>4.86</v>
      </c>
      <c r="I8" s="6">
        <v>1940</v>
      </c>
      <c r="J8" s="38">
        <f t="shared" si="8"/>
        <v>388</v>
      </c>
      <c r="K8" s="52">
        <v>0.9</v>
      </c>
      <c r="L8" s="32">
        <f t="shared" si="2"/>
        <v>3.492</v>
      </c>
      <c r="M8" s="46">
        <v>1.2</v>
      </c>
      <c r="N8" s="45">
        <f t="shared" si="3"/>
        <v>4.656</v>
      </c>
      <c r="O8" s="55">
        <f t="shared" si="4"/>
        <v>-0.20400000000000063</v>
      </c>
      <c r="P8" s="34">
        <f t="shared" si="5"/>
        <v>-4.197530864197543</v>
      </c>
      <c r="Q8" s="34">
        <f t="shared" si="6"/>
        <v>64</v>
      </c>
      <c r="R8" s="34">
        <f t="shared" si="7"/>
        <v>19.753086419753085</v>
      </c>
    </row>
    <row r="9" spans="1:18" ht="12.75">
      <c r="A9" s="3" t="s">
        <v>7</v>
      </c>
      <c r="B9" s="4" t="s">
        <v>10</v>
      </c>
      <c r="C9" s="10">
        <v>0.63</v>
      </c>
      <c r="D9" s="4" t="s">
        <v>14</v>
      </c>
      <c r="E9" s="10">
        <v>795</v>
      </c>
      <c r="F9" s="49">
        <f t="shared" si="0"/>
        <v>441.6666666666667</v>
      </c>
      <c r="G9" s="50">
        <v>1.5</v>
      </c>
      <c r="H9" s="51">
        <f t="shared" si="1"/>
        <v>6.625</v>
      </c>
      <c r="I9" s="6">
        <v>974</v>
      </c>
      <c r="J9" s="38">
        <f t="shared" si="8"/>
        <v>541.1111111111111</v>
      </c>
      <c r="K9" s="52">
        <v>0.9</v>
      </c>
      <c r="L9" s="32">
        <f t="shared" si="2"/>
        <v>4.87</v>
      </c>
      <c r="M9" s="46">
        <v>1.2</v>
      </c>
      <c r="N9" s="45">
        <f t="shared" si="3"/>
        <v>6.493333333333332</v>
      </c>
      <c r="O9" s="55">
        <f t="shared" si="4"/>
        <v>-0.1316666666666677</v>
      </c>
      <c r="P9" s="34">
        <f t="shared" si="5"/>
        <v>-1.9874213836478145</v>
      </c>
      <c r="Q9" s="34">
        <f t="shared" si="6"/>
        <v>99.4444444444444</v>
      </c>
      <c r="R9" s="34">
        <f t="shared" si="7"/>
        <v>22.51572327044024</v>
      </c>
    </row>
    <row r="10" spans="1:18" ht="25.5">
      <c r="A10" s="4" t="s">
        <v>4</v>
      </c>
      <c r="B10" s="9" t="s">
        <v>96</v>
      </c>
      <c r="C10" s="10">
        <v>0.1072</v>
      </c>
      <c r="D10" s="4" t="s">
        <v>14</v>
      </c>
      <c r="E10" s="10">
        <v>130</v>
      </c>
      <c r="F10" s="49">
        <f>SUM((E10*0.35)/C10)</f>
        <v>424.44029850746267</v>
      </c>
      <c r="G10" s="50">
        <v>1.8</v>
      </c>
      <c r="H10" s="51">
        <f t="shared" si="1"/>
        <v>7.639925373134329</v>
      </c>
      <c r="I10" s="18">
        <v>156</v>
      </c>
      <c r="J10" s="38">
        <f t="shared" si="8"/>
        <v>509.32835820895514</v>
      </c>
      <c r="K10" s="52">
        <v>0.9</v>
      </c>
      <c r="L10" s="32">
        <f t="shared" si="2"/>
        <v>4.583955223880596</v>
      </c>
      <c r="M10" s="46">
        <v>1.5</v>
      </c>
      <c r="N10" s="45">
        <f t="shared" si="3"/>
        <v>7.639925373134327</v>
      </c>
      <c r="O10" s="55">
        <f t="shared" si="4"/>
        <v>-1.7763568394002505E-15</v>
      </c>
      <c r="P10" s="34">
        <f t="shared" si="5"/>
        <v>-2.325097108470169E-14</v>
      </c>
      <c r="Q10" s="34">
        <f t="shared" si="6"/>
        <v>84.88805970149247</v>
      </c>
      <c r="R10" s="34">
        <f t="shared" si="7"/>
        <v>19.999999999999982</v>
      </c>
    </row>
    <row r="11" spans="1:18" ht="12.75">
      <c r="A11" s="4" t="s">
        <v>4</v>
      </c>
      <c r="B11" s="4" t="s">
        <v>24</v>
      </c>
      <c r="C11" s="10">
        <v>2.32</v>
      </c>
      <c r="D11" s="4" t="s">
        <v>14</v>
      </c>
      <c r="E11" s="10">
        <v>2840</v>
      </c>
      <c r="F11" s="49">
        <f>SUM((E11*0.35)/C11)</f>
        <v>428.44827586206895</v>
      </c>
      <c r="G11" s="50">
        <v>1.8</v>
      </c>
      <c r="H11" s="51">
        <f t="shared" si="1"/>
        <v>7.712068965517242</v>
      </c>
      <c r="I11" s="18">
        <v>3380</v>
      </c>
      <c r="J11" s="38">
        <f t="shared" si="8"/>
        <v>509.9137931034483</v>
      </c>
      <c r="K11" s="52">
        <v>0.9</v>
      </c>
      <c r="L11" s="32">
        <f t="shared" si="2"/>
        <v>4.589224137931035</v>
      </c>
      <c r="M11" s="46">
        <v>1.5</v>
      </c>
      <c r="N11" s="45">
        <f t="shared" si="3"/>
        <v>7.648706896551724</v>
      </c>
      <c r="O11" s="55">
        <f t="shared" si="4"/>
        <v>-0.06336206896551744</v>
      </c>
      <c r="P11" s="34">
        <f t="shared" si="5"/>
        <v>-0.8215962441314579</v>
      </c>
      <c r="Q11" s="34">
        <f t="shared" si="6"/>
        <v>81.46551724137936</v>
      </c>
      <c r="R11" s="34">
        <f t="shared" si="7"/>
        <v>19.014084507042266</v>
      </c>
    </row>
    <row r="12" spans="1:19" ht="23.25" customHeight="1">
      <c r="A12" s="4" t="s">
        <v>4</v>
      </c>
      <c r="B12" s="6" t="s">
        <v>15</v>
      </c>
      <c r="C12" s="10">
        <v>6.526</v>
      </c>
      <c r="D12" s="4" t="s">
        <v>14</v>
      </c>
      <c r="E12" s="10">
        <v>7390</v>
      </c>
      <c r="F12" s="49">
        <f t="shared" si="0"/>
        <v>396.3377260190009</v>
      </c>
      <c r="G12" s="50">
        <v>1.8</v>
      </c>
      <c r="H12" s="51">
        <f t="shared" si="1"/>
        <v>7.134079068342016</v>
      </c>
      <c r="I12" s="18">
        <v>8540</v>
      </c>
      <c r="J12" s="38">
        <f t="shared" si="8"/>
        <v>458.01409745632856</v>
      </c>
      <c r="K12" s="52">
        <v>0.9</v>
      </c>
      <c r="L12" s="32">
        <f t="shared" si="2"/>
        <v>4.1221268771069575</v>
      </c>
      <c r="M12" s="46">
        <v>1.5</v>
      </c>
      <c r="N12" s="45">
        <f t="shared" si="3"/>
        <v>6.870211461844929</v>
      </c>
      <c r="O12" s="55">
        <f t="shared" si="4"/>
        <v>-0.2638676064970875</v>
      </c>
      <c r="P12" s="34">
        <f t="shared" si="5"/>
        <v>-3.6986919260261466</v>
      </c>
      <c r="Q12" s="34">
        <f t="shared" si="6"/>
        <v>61.676371437327646</v>
      </c>
      <c r="R12" s="34">
        <f t="shared" si="7"/>
        <v>15.561569688768614</v>
      </c>
      <c r="S12" s="41"/>
    </row>
    <row r="13" spans="1:19" ht="12.75">
      <c r="A13" s="4" t="s">
        <v>4</v>
      </c>
      <c r="B13" s="4" t="s">
        <v>20</v>
      </c>
      <c r="C13" s="10">
        <v>9.11</v>
      </c>
      <c r="D13" s="4" t="s">
        <v>14</v>
      </c>
      <c r="E13" s="10">
        <v>10300</v>
      </c>
      <c r="F13" s="49">
        <f>SUM((E13*0.35)/C13)</f>
        <v>395.7189901207464</v>
      </c>
      <c r="G13" s="50">
        <v>1.8</v>
      </c>
      <c r="H13" s="51">
        <f t="shared" si="1"/>
        <v>7.122941822173435</v>
      </c>
      <c r="I13" s="18">
        <v>12300</v>
      </c>
      <c r="J13" s="38">
        <f t="shared" si="8"/>
        <v>472.55762897914383</v>
      </c>
      <c r="K13" s="52">
        <v>0.9</v>
      </c>
      <c r="L13" s="32">
        <f t="shared" si="2"/>
        <v>4.253018660812295</v>
      </c>
      <c r="M13" s="46">
        <v>1.5</v>
      </c>
      <c r="N13" s="45">
        <f t="shared" si="3"/>
        <v>7.088364434687158</v>
      </c>
      <c r="O13" s="55">
        <f t="shared" si="4"/>
        <v>-0.03457738748627737</v>
      </c>
      <c r="P13" s="34">
        <f t="shared" si="5"/>
        <v>-0.48543689320386324</v>
      </c>
      <c r="Q13" s="34">
        <f t="shared" si="6"/>
        <v>76.83863885839742</v>
      </c>
      <c r="R13" s="34">
        <f t="shared" si="7"/>
        <v>19.417475728155352</v>
      </c>
      <c r="S13" s="41"/>
    </row>
    <row r="14" spans="1:19" ht="12.75">
      <c r="A14" s="4" t="s">
        <v>4</v>
      </c>
      <c r="B14" s="4" t="s">
        <v>21</v>
      </c>
      <c r="C14" s="10">
        <v>9.65</v>
      </c>
      <c r="D14" s="4" t="s">
        <v>14</v>
      </c>
      <c r="E14" s="10">
        <v>11000</v>
      </c>
      <c r="F14" s="49">
        <f>SUM((E14*0.35)/C14)</f>
        <v>398.9637305699481</v>
      </c>
      <c r="G14" s="50">
        <v>1.8</v>
      </c>
      <c r="H14" s="51">
        <f t="shared" si="1"/>
        <v>7.181347150259066</v>
      </c>
      <c r="I14" s="18">
        <v>12800</v>
      </c>
      <c r="J14" s="38">
        <f t="shared" si="8"/>
        <v>464.24870466321244</v>
      </c>
      <c r="K14" s="52">
        <v>0.9</v>
      </c>
      <c r="L14" s="32">
        <f t="shared" si="2"/>
        <v>4.178238341968912</v>
      </c>
      <c r="M14" s="46">
        <v>1.5</v>
      </c>
      <c r="N14" s="45">
        <f t="shared" si="3"/>
        <v>6.963730569948186</v>
      </c>
      <c r="O14" s="55">
        <f t="shared" si="4"/>
        <v>-0.21761658031087983</v>
      </c>
      <c r="P14" s="34">
        <f t="shared" si="5"/>
        <v>-3.030303030303017</v>
      </c>
      <c r="Q14" s="34">
        <f t="shared" si="6"/>
        <v>65.28497409326434</v>
      </c>
      <c r="R14" s="34">
        <f t="shared" si="7"/>
        <v>16.363636363636388</v>
      </c>
      <c r="S14" s="41"/>
    </row>
    <row r="15" spans="1:19" ht="12.75">
      <c r="A15" s="4" t="s">
        <v>4</v>
      </c>
      <c r="B15" s="4" t="s">
        <v>22</v>
      </c>
      <c r="C15" s="10">
        <v>7.514</v>
      </c>
      <c r="D15" s="4" t="s">
        <v>14</v>
      </c>
      <c r="E15" s="10">
        <v>7700</v>
      </c>
      <c r="F15" s="49">
        <f>SUM((E15*0.35)/C15)</f>
        <v>358.663827521959</v>
      </c>
      <c r="G15" s="50">
        <v>1.8</v>
      </c>
      <c r="H15" s="51">
        <f t="shared" si="1"/>
        <v>6.455948895395262</v>
      </c>
      <c r="I15" s="18">
        <v>9170</v>
      </c>
      <c r="J15" s="38">
        <f t="shared" si="8"/>
        <v>427.1360127761512</v>
      </c>
      <c r="K15" s="52">
        <v>0.9</v>
      </c>
      <c r="L15" s="32">
        <f t="shared" si="2"/>
        <v>3.8442241149853604</v>
      </c>
      <c r="M15" s="46">
        <v>1.5</v>
      </c>
      <c r="N15" s="45">
        <f t="shared" si="3"/>
        <v>6.407040191642268</v>
      </c>
      <c r="O15" s="55">
        <f t="shared" si="4"/>
        <v>-0.0489087037529945</v>
      </c>
      <c r="P15" s="34">
        <f t="shared" si="5"/>
        <v>-0.7575757575757589</v>
      </c>
      <c r="Q15" s="34">
        <f t="shared" si="6"/>
        <v>68.4721852541922</v>
      </c>
      <c r="R15" s="34">
        <f t="shared" si="7"/>
        <v>19.0909090909091</v>
      </c>
      <c r="S15" s="41"/>
    </row>
    <row r="16" spans="1:19" ht="12.75">
      <c r="A16" s="4" t="s">
        <v>4</v>
      </c>
      <c r="B16" s="4" t="s">
        <v>16</v>
      </c>
      <c r="C16" s="10">
        <v>16.69</v>
      </c>
      <c r="D16" s="4" t="s">
        <v>14</v>
      </c>
      <c r="E16" s="10">
        <v>15600</v>
      </c>
      <c r="F16" s="49">
        <f t="shared" si="0"/>
        <v>327.1420011983223</v>
      </c>
      <c r="G16" s="50">
        <v>1.8</v>
      </c>
      <c r="H16" s="51">
        <f t="shared" si="1"/>
        <v>5.888556021569801</v>
      </c>
      <c r="I16" s="18">
        <v>17200</v>
      </c>
      <c r="J16" s="38">
        <f t="shared" si="8"/>
        <v>360.6950269622528</v>
      </c>
      <c r="K16" s="52">
        <v>0.9</v>
      </c>
      <c r="L16" s="32">
        <f t="shared" si="2"/>
        <v>3.246255242660275</v>
      </c>
      <c r="M16" s="46">
        <v>1.5</v>
      </c>
      <c r="N16" s="45">
        <f t="shared" si="3"/>
        <v>5.410425404433792</v>
      </c>
      <c r="O16" s="55">
        <f t="shared" si="4"/>
        <v>-0.47813061713600913</v>
      </c>
      <c r="P16" s="34">
        <f t="shared" si="5"/>
        <v>-8.119658119658114</v>
      </c>
      <c r="Q16" s="34">
        <f t="shared" si="6"/>
        <v>33.55302576393052</v>
      </c>
      <c r="R16" s="34">
        <f t="shared" si="7"/>
        <v>10.256410256410264</v>
      </c>
      <c r="S16" s="41"/>
    </row>
    <row r="17" spans="1:12" ht="15" customHeight="1">
      <c r="A17" s="1"/>
      <c r="B17" s="1"/>
      <c r="C17" s="11"/>
      <c r="D17" s="1"/>
      <c r="E17" s="11"/>
      <c r="F17" s="13"/>
      <c r="G17" s="11"/>
      <c r="H17" s="21"/>
      <c r="I17" s="21"/>
      <c r="J17" s="21"/>
      <c r="K17" s="33" t="s">
        <v>86</v>
      </c>
      <c r="L17" s="21"/>
    </row>
    <row r="18" spans="1:16" ht="51.75" customHeight="1">
      <c r="A18" s="6" t="s">
        <v>31</v>
      </c>
      <c r="B18" s="7" t="s">
        <v>32</v>
      </c>
      <c r="C18" s="6" t="s">
        <v>74</v>
      </c>
      <c r="D18" s="3" t="s">
        <v>11</v>
      </c>
      <c r="E18" s="6" t="s">
        <v>30</v>
      </c>
      <c r="F18" s="47" t="s">
        <v>52</v>
      </c>
      <c r="G18" s="47" t="s">
        <v>54</v>
      </c>
      <c r="H18" s="47" t="s">
        <v>56</v>
      </c>
      <c r="I18" s="6" t="s">
        <v>61</v>
      </c>
      <c r="J18" s="30" t="s">
        <v>66</v>
      </c>
      <c r="K18" s="30" t="s">
        <v>53</v>
      </c>
      <c r="L18" s="30" t="s">
        <v>67</v>
      </c>
      <c r="M18" s="53" t="s">
        <v>63</v>
      </c>
      <c r="N18" s="44" t="s">
        <v>68</v>
      </c>
      <c r="O18" s="44" t="s">
        <v>72</v>
      </c>
      <c r="P18" s="4" t="s">
        <v>73</v>
      </c>
    </row>
    <row r="19" spans="1:16" s="17" customFormat="1" ht="9.75">
      <c r="A19" s="15">
        <v>2</v>
      </c>
      <c r="B19" s="16">
        <v>3</v>
      </c>
      <c r="C19" s="15">
        <v>4</v>
      </c>
      <c r="D19" s="16">
        <v>5</v>
      </c>
      <c r="E19" s="15">
        <v>6</v>
      </c>
      <c r="F19" s="48">
        <v>6</v>
      </c>
      <c r="G19" s="48">
        <v>7</v>
      </c>
      <c r="H19" s="48">
        <v>8</v>
      </c>
      <c r="I19" s="15"/>
      <c r="J19" s="31">
        <v>9</v>
      </c>
      <c r="K19" s="31">
        <v>10</v>
      </c>
      <c r="L19" s="31">
        <v>11</v>
      </c>
      <c r="M19" s="54">
        <v>12</v>
      </c>
      <c r="N19" s="54">
        <v>13</v>
      </c>
      <c r="O19" s="54" t="s">
        <v>84</v>
      </c>
      <c r="P19" s="16">
        <v>15</v>
      </c>
    </row>
    <row r="20" spans="1:16" ht="12.75">
      <c r="A20" s="37" t="s">
        <v>1</v>
      </c>
      <c r="B20" s="14" t="s">
        <v>51</v>
      </c>
      <c r="C20" s="6">
        <v>21.72</v>
      </c>
      <c r="D20" s="4" t="s">
        <v>45</v>
      </c>
      <c r="E20" s="6">
        <v>605348</v>
      </c>
      <c r="F20" s="49">
        <f>SUM((E20*0.35)/C20/100)</f>
        <v>97.54686924493555</v>
      </c>
      <c r="G20" s="50">
        <v>1.1</v>
      </c>
      <c r="H20" s="51">
        <f>SUM(F20*G20/100)</f>
        <v>1.0730155616942911</v>
      </c>
      <c r="I20" s="6">
        <v>921918</v>
      </c>
      <c r="J20" s="38">
        <f>SUM((I20*0.35)/C20/100)</f>
        <v>148.55953038674033</v>
      </c>
      <c r="K20" s="52">
        <v>1.1</v>
      </c>
      <c r="L20" s="32">
        <f>SUM(J20*K20/100)</f>
        <v>1.6341548342541439</v>
      </c>
      <c r="M20" s="46">
        <v>1.1</v>
      </c>
      <c r="N20" s="45">
        <f>SUM(J20*M20/100)</f>
        <v>1.6341548342541439</v>
      </c>
      <c r="O20" s="66">
        <f>SUM(N20-H20)</f>
        <v>0.5611392725598527</v>
      </c>
      <c r="P20" s="34">
        <f>SUM(O20*100/L20)</f>
        <v>34.338194937076835</v>
      </c>
    </row>
    <row r="21" spans="1:16" ht="12.75">
      <c r="A21" s="9" t="s">
        <v>3</v>
      </c>
      <c r="B21" s="14" t="s">
        <v>28</v>
      </c>
      <c r="C21" s="6">
        <v>98.11</v>
      </c>
      <c r="D21" s="4" t="s">
        <v>45</v>
      </c>
      <c r="E21" s="6">
        <v>1414287</v>
      </c>
      <c r="F21" s="49">
        <f>SUM((E21*0.35)/C21/100)</f>
        <v>50.4536183875242</v>
      </c>
      <c r="G21" s="50">
        <v>1.1</v>
      </c>
      <c r="H21" s="51">
        <f>SUM(F21*G21/100)</f>
        <v>0.5549898022627663</v>
      </c>
      <c r="I21" s="36">
        <v>2971783</v>
      </c>
      <c r="J21" s="38">
        <f>SUM((I21*0.35)/C21/100)</f>
        <v>106.0161094689634</v>
      </c>
      <c r="K21" s="52">
        <v>1.1</v>
      </c>
      <c r="L21" s="32">
        <f>SUM(J21*K21/100)</f>
        <v>1.1661772041585976</v>
      </c>
      <c r="M21" s="46">
        <v>1.1</v>
      </c>
      <c r="N21" s="45">
        <f>SUM(J21*M21/100)</f>
        <v>1.1661772041585976</v>
      </c>
      <c r="O21" s="66">
        <f>SUM(N21-H21)</f>
        <v>0.6111874018958313</v>
      </c>
      <c r="P21" s="34">
        <f>SUM(O21*100/H21)</f>
        <v>110.12587968354373</v>
      </c>
    </row>
    <row r="22" spans="1:12" ht="6" customHeight="1">
      <c r="A22" s="11"/>
      <c r="B22" s="1"/>
      <c r="C22" s="22"/>
      <c r="D22" s="1"/>
      <c r="E22" s="11"/>
      <c r="F22" s="13"/>
      <c r="G22" s="11"/>
      <c r="H22" s="23"/>
      <c r="I22" s="23"/>
      <c r="J22" s="23"/>
      <c r="K22" s="11"/>
      <c r="L22" s="23"/>
    </row>
    <row r="23" spans="1:12" ht="10.5" customHeight="1">
      <c r="A23" s="11"/>
      <c r="B23" s="1"/>
      <c r="C23" s="22"/>
      <c r="D23" s="1"/>
      <c r="E23" s="11"/>
      <c r="F23" s="13"/>
      <c r="G23" s="11"/>
      <c r="H23" s="24"/>
      <c r="I23" s="24"/>
      <c r="J23" s="24"/>
      <c r="K23" s="33" t="s">
        <v>87</v>
      </c>
      <c r="L23" s="24"/>
    </row>
    <row r="24" spans="1:16" ht="51" customHeight="1">
      <c r="A24" s="6" t="s">
        <v>31</v>
      </c>
      <c r="B24" s="7" t="s">
        <v>32</v>
      </c>
      <c r="C24" s="6" t="s">
        <v>33</v>
      </c>
      <c r="D24" s="3" t="s">
        <v>11</v>
      </c>
      <c r="E24" s="6" t="s">
        <v>30</v>
      </c>
      <c r="F24" s="47" t="s">
        <v>50</v>
      </c>
      <c r="G24" s="47" t="s">
        <v>54</v>
      </c>
      <c r="H24" s="47" t="s">
        <v>55</v>
      </c>
      <c r="I24" s="6" t="s">
        <v>61</v>
      </c>
      <c r="J24" s="30" t="s">
        <v>60</v>
      </c>
      <c r="K24" s="30" t="s">
        <v>53</v>
      </c>
      <c r="L24" s="30" t="s">
        <v>62</v>
      </c>
      <c r="M24" s="53" t="s">
        <v>63</v>
      </c>
      <c r="N24" s="44" t="s">
        <v>64</v>
      </c>
      <c r="O24" s="44" t="s">
        <v>95</v>
      </c>
      <c r="P24" s="4" t="s">
        <v>73</v>
      </c>
    </row>
    <row r="25" spans="1:16" s="17" customFormat="1" ht="9.75">
      <c r="A25" s="15">
        <v>2</v>
      </c>
      <c r="B25" s="16">
        <v>3</v>
      </c>
      <c r="C25" s="15">
        <v>4</v>
      </c>
      <c r="D25" s="16">
        <v>5</v>
      </c>
      <c r="E25" s="15">
        <v>6</v>
      </c>
      <c r="F25" s="48">
        <v>6</v>
      </c>
      <c r="G25" s="48">
        <v>7</v>
      </c>
      <c r="H25" s="48">
        <v>8</v>
      </c>
      <c r="I25" s="15"/>
      <c r="J25" s="31">
        <v>9</v>
      </c>
      <c r="K25" s="31">
        <v>10</v>
      </c>
      <c r="L25" s="31">
        <v>11</v>
      </c>
      <c r="M25" s="54">
        <v>12</v>
      </c>
      <c r="N25" s="54">
        <v>13</v>
      </c>
      <c r="O25" s="54" t="s">
        <v>84</v>
      </c>
      <c r="P25" s="16">
        <v>15</v>
      </c>
    </row>
    <row r="26" spans="1:16" ht="12.75">
      <c r="A26" s="9" t="s">
        <v>3</v>
      </c>
      <c r="B26" s="14" t="s">
        <v>49</v>
      </c>
      <c r="C26" s="6">
        <v>63.07</v>
      </c>
      <c r="D26" s="4" t="s">
        <v>13</v>
      </c>
      <c r="E26" s="42">
        <v>36165</v>
      </c>
      <c r="F26" s="49">
        <f>SUM((E26/C26))</f>
        <v>573.4104962739813</v>
      </c>
      <c r="G26" s="56">
        <v>0.8</v>
      </c>
      <c r="H26" s="51">
        <f>SUM(F26*G26/100)</f>
        <v>4.587283970191851</v>
      </c>
      <c r="I26" s="6">
        <v>76135</v>
      </c>
      <c r="J26" s="61">
        <f>SUM(I26/C26)</f>
        <v>1207.1507848422389</v>
      </c>
      <c r="K26" s="62">
        <v>0.8</v>
      </c>
      <c r="L26" s="32">
        <f>SUM(J26*K26/100)</f>
        <v>9.657206278737911</v>
      </c>
      <c r="M26" s="64">
        <v>0.8</v>
      </c>
      <c r="N26" s="45">
        <f>SUM(J26*M26/100)</f>
        <v>9.657206278737911</v>
      </c>
      <c r="O26" s="55">
        <f>SUM(N26-H26)</f>
        <v>5.069922308546061</v>
      </c>
      <c r="P26" s="34">
        <f>SUM(O26*100/H26)</f>
        <v>110.52122217613716</v>
      </c>
    </row>
    <row r="27" spans="1:16" ht="12.75">
      <c r="A27" s="4" t="s">
        <v>6</v>
      </c>
      <c r="B27" s="4" t="s">
        <v>43</v>
      </c>
      <c r="C27" s="35">
        <v>54.07</v>
      </c>
      <c r="D27" s="4" t="s">
        <v>13</v>
      </c>
      <c r="E27" s="18">
        <v>23839</v>
      </c>
      <c r="F27" s="49">
        <f>SUM((E27/C27))</f>
        <v>440.8914370260773</v>
      </c>
      <c r="G27" s="50">
        <v>0.8</v>
      </c>
      <c r="H27" s="51">
        <f>SUM(F27*G27/100)</f>
        <v>3.527131496208619</v>
      </c>
      <c r="I27" s="2">
        <v>39570</v>
      </c>
      <c r="J27" s="61">
        <f>SUM(I27/C27)</f>
        <v>731.8291104124283</v>
      </c>
      <c r="K27" s="52">
        <v>0.8</v>
      </c>
      <c r="L27" s="32">
        <f>SUM(J27*K27/100)</f>
        <v>5.854632883299427</v>
      </c>
      <c r="M27" s="46">
        <v>0.8</v>
      </c>
      <c r="N27" s="45">
        <f>SUM(J27*M27/100)</f>
        <v>5.854632883299427</v>
      </c>
      <c r="O27" s="55">
        <f>SUM(N27-H27)</f>
        <v>2.327501387090808</v>
      </c>
      <c r="P27" s="34">
        <f>SUM(O27*100/H27)</f>
        <v>65.98850622928813</v>
      </c>
    </row>
    <row r="28" spans="1:16" ht="12.75">
      <c r="A28" s="4" t="s">
        <v>4</v>
      </c>
      <c r="B28" s="4" t="s">
        <v>44</v>
      </c>
      <c r="C28" s="18">
        <v>474.55</v>
      </c>
      <c r="D28" s="4" t="s">
        <v>13</v>
      </c>
      <c r="E28" s="2">
        <v>154192</v>
      </c>
      <c r="F28" s="57">
        <f>SUM((E28/C28))</f>
        <v>324.92255821304394</v>
      </c>
      <c r="G28" s="50">
        <v>0.8</v>
      </c>
      <c r="H28" s="51">
        <f>SUM(F28*G28/100)</f>
        <v>2.5993804657043516</v>
      </c>
      <c r="I28" s="2">
        <v>435021</v>
      </c>
      <c r="J28" s="61">
        <f>SUM(I28/C28)</f>
        <v>916.7021388684017</v>
      </c>
      <c r="K28" s="52">
        <v>0.8</v>
      </c>
      <c r="L28" s="32">
        <f>SUM(J28*K28/100)</f>
        <v>7.3336171109472135</v>
      </c>
      <c r="M28" s="46">
        <v>0.8</v>
      </c>
      <c r="N28" s="45">
        <f>SUM(J28*M28/100)</f>
        <v>7.3336171109472135</v>
      </c>
      <c r="O28" s="55">
        <f>SUM(N28-H28)</f>
        <v>4.734236645242862</v>
      </c>
      <c r="P28" s="34">
        <f>SUM(O28*100/H28)</f>
        <v>182.12942305696794</v>
      </c>
    </row>
    <row r="29" spans="1:12" ht="12.75">
      <c r="A29" s="1"/>
      <c r="B29" s="1"/>
      <c r="C29" s="13"/>
      <c r="D29" s="1"/>
      <c r="E29" s="12"/>
      <c r="F29" s="12"/>
      <c r="G29" s="11"/>
      <c r="H29" s="24"/>
      <c r="I29" s="24"/>
      <c r="J29" s="24"/>
      <c r="K29" s="33" t="s">
        <v>88</v>
      </c>
      <c r="L29" s="24"/>
    </row>
    <row r="30" spans="1:16" ht="66" customHeight="1">
      <c r="A30" s="6" t="s">
        <v>31</v>
      </c>
      <c r="B30" s="7" t="s">
        <v>32</v>
      </c>
      <c r="C30" s="6" t="s">
        <v>33</v>
      </c>
      <c r="D30" s="4" t="s">
        <v>11</v>
      </c>
      <c r="E30" s="6" t="s">
        <v>30</v>
      </c>
      <c r="F30" s="47" t="s">
        <v>52</v>
      </c>
      <c r="G30" s="47" t="s">
        <v>54</v>
      </c>
      <c r="H30" s="47" t="s">
        <v>56</v>
      </c>
      <c r="I30" s="6" t="s">
        <v>61</v>
      </c>
      <c r="J30" s="30" t="s">
        <v>66</v>
      </c>
      <c r="K30" s="30" t="s">
        <v>53</v>
      </c>
      <c r="L30" s="30" t="s">
        <v>67</v>
      </c>
      <c r="M30" s="53" t="s">
        <v>63</v>
      </c>
      <c r="N30" s="44" t="s">
        <v>68</v>
      </c>
      <c r="O30" s="44" t="s">
        <v>65</v>
      </c>
      <c r="P30" s="4" t="s">
        <v>73</v>
      </c>
    </row>
    <row r="31" spans="1:16" s="17" customFormat="1" ht="9.75">
      <c r="A31" s="15">
        <v>2</v>
      </c>
      <c r="B31" s="16">
        <v>3</v>
      </c>
      <c r="C31" s="15">
        <v>4</v>
      </c>
      <c r="D31" s="16">
        <v>5</v>
      </c>
      <c r="E31" s="15">
        <v>6</v>
      </c>
      <c r="F31" s="48">
        <v>6</v>
      </c>
      <c r="G31" s="48">
        <v>7</v>
      </c>
      <c r="H31" s="48">
        <v>8</v>
      </c>
      <c r="I31" s="15"/>
      <c r="J31" s="31">
        <v>9</v>
      </c>
      <c r="K31" s="31">
        <v>10</v>
      </c>
      <c r="L31" s="31">
        <v>11</v>
      </c>
      <c r="M31" s="54">
        <v>12</v>
      </c>
      <c r="N31" s="54">
        <v>13</v>
      </c>
      <c r="O31" s="54" t="s">
        <v>84</v>
      </c>
      <c r="P31" s="16">
        <v>15</v>
      </c>
    </row>
    <row r="32" spans="1:16" ht="12.75">
      <c r="A32" s="29" t="s">
        <v>0</v>
      </c>
      <c r="B32" s="29" t="s">
        <v>97</v>
      </c>
      <c r="C32" s="10">
        <v>0.3836</v>
      </c>
      <c r="D32" s="4" t="s">
        <v>48</v>
      </c>
      <c r="E32" s="10">
        <v>31100</v>
      </c>
      <c r="F32" s="57">
        <f>SUM((E32/C32)/100)</f>
        <v>810.7403545359749</v>
      </c>
      <c r="G32" s="50">
        <v>0.4</v>
      </c>
      <c r="H32" s="58">
        <f>SUM(F32*G32/100)</f>
        <v>3.2429614181439</v>
      </c>
      <c r="I32" s="7">
        <v>33200</v>
      </c>
      <c r="J32" s="63">
        <f>SUM(I32/C32/100)</f>
        <v>865.4848800834203</v>
      </c>
      <c r="K32" s="52">
        <v>0.4</v>
      </c>
      <c r="L32" s="32">
        <f aca="true" t="shared" si="9" ref="L32:L46">SUM(J32*K32/100)</f>
        <v>3.461939520333681</v>
      </c>
      <c r="M32" s="46">
        <v>0.4</v>
      </c>
      <c r="N32" s="65">
        <f aca="true" t="shared" si="10" ref="N32:N46">SUM(J32*M32/100)</f>
        <v>3.461939520333681</v>
      </c>
      <c r="O32" s="65">
        <f>SUM(N32-H32)</f>
        <v>0.21897810218978098</v>
      </c>
      <c r="P32" s="34">
        <f>SUM(O32*100/H32)</f>
        <v>6.752411575562699</v>
      </c>
    </row>
    <row r="33" spans="1:16" ht="12.75">
      <c r="A33" s="14" t="s">
        <v>0</v>
      </c>
      <c r="B33" s="14" t="s">
        <v>98</v>
      </c>
      <c r="C33" s="10">
        <v>0.0907</v>
      </c>
      <c r="D33" s="4" t="s">
        <v>48</v>
      </c>
      <c r="E33" s="10">
        <v>8010</v>
      </c>
      <c r="F33" s="57">
        <f>SUM((E33/C33)/100)</f>
        <v>883.1312017640573</v>
      </c>
      <c r="G33" s="50">
        <v>0.4</v>
      </c>
      <c r="H33" s="58">
        <f aca="true" t="shared" si="11" ref="H33:H46">SUM(F33*G33/100)</f>
        <v>3.5325248070562294</v>
      </c>
      <c r="I33" s="7">
        <v>8450</v>
      </c>
      <c r="J33" s="63">
        <f aca="true" t="shared" si="12" ref="J33:J46">SUM(I33/C33/100)</f>
        <v>931.6427783902976</v>
      </c>
      <c r="K33" s="52">
        <v>0.4</v>
      </c>
      <c r="L33" s="32">
        <f t="shared" si="9"/>
        <v>3.7265711135611905</v>
      </c>
      <c r="M33" s="46">
        <v>0.4</v>
      </c>
      <c r="N33" s="65">
        <f t="shared" si="10"/>
        <v>3.7265711135611905</v>
      </c>
      <c r="O33" s="65">
        <f aca="true" t="shared" si="13" ref="O33:O46">SUM(N33-H33)</f>
        <v>0.19404630650496113</v>
      </c>
      <c r="P33" s="34">
        <f aca="true" t="shared" si="14" ref="P33:P46">SUM(O33*100/H33)</f>
        <v>5.493133583021216</v>
      </c>
    </row>
    <row r="34" spans="1:16" ht="12.75">
      <c r="A34" s="14" t="s">
        <v>0</v>
      </c>
      <c r="B34" s="14" t="s">
        <v>99</v>
      </c>
      <c r="C34" s="10">
        <v>0.1262</v>
      </c>
      <c r="D34" s="4" t="s">
        <v>48</v>
      </c>
      <c r="E34" s="10">
        <v>11000</v>
      </c>
      <c r="F34" s="57">
        <f>SUM((E34/C34)/100)</f>
        <v>871.6323296354992</v>
      </c>
      <c r="G34" s="50">
        <v>0.4</v>
      </c>
      <c r="H34" s="58">
        <f t="shared" si="11"/>
        <v>3.486529318541997</v>
      </c>
      <c r="I34" s="7">
        <v>11600</v>
      </c>
      <c r="J34" s="63">
        <f t="shared" si="12"/>
        <v>919.1759112519809</v>
      </c>
      <c r="K34" s="52">
        <v>0.4</v>
      </c>
      <c r="L34" s="32">
        <f t="shared" si="9"/>
        <v>3.6767036450079242</v>
      </c>
      <c r="M34" s="46">
        <v>0.4</v>
      </c>
      <c r="N34" s="65">
        <f t="shared" si="10"/>
        <v>3.6767036450079242</v>
      </c>
      <c r="O34" s="65">
        <f t="shared" si="13"/>
        <v>0.19017432646592702</v>
      </c>
      <c r="P34" s="34">
        <f t="shared" si="14"/>
        <v>5.4545454545454515</v>
      </c>
    </row>
    <row r="35" spans="1:16" ht="12.75">
      <c r="A35" s="14" t="s">
        <v>1</v>
      </c>
      <c r="B35" s="14" t="s">
        <v>100</v>
      </c>
      <c r="C35" s="10">
        <v>0.1428</v>
      </c>
      <c r="D35" s="4" t="s">
        <v>48</v>
      </c>
      <c r="E35" s="10">
        <v>10900</v>
      </c>
      <c r="F35" s="57">
        <f>SUM((E35/C35)/100)</f>
        <v>763.3053221288516</v>
      </c>
      <c r="G35" s="50">
        <v>0.4</v>
      </c>
      <c r="H35" s="58">
        <f t="shared" si="11"/>
        <v>3.0532212885154064</v>
      </c>
      <c r="I35" s="7">
        <v>11600</v>
      </c>
      <c r="J35" s="63">
        <f t="shared" si="12"/>
        <v>812.3249299719887</v>
      </c>
      <c r="K35" s="52">
        <v>0.4</v>
      </c>
      <c r="L35" s="32">
        <f t="shared" si="9"/>
        <v>3.249299719887955</v>
      </c>
      <c r="M35" s="46">
        <v>0.4</v>
      </c>
      <c r="N35" s="65">
        <f t="shared" si="10"/>
        <v>3.249299719887955</v>
      </c>
      <c r="O35" s="65">
        <f t="shared" si="13"/>
        <v>0.19607843137254877</v>
      </c>
      <c r="P35" s="34">
        <f t="shared" si="14"/>
        <v>6.422018348623844</v>
      </c>
    </row>
    <row r="36" spans="1:16" ht="12.75">
      <c r="A36" s="14" t="s">
        <v>1</v>
      </c>
      <c r="B36" s="14" t="s">
        <v>101</v>
      </c>
      <c r="C36" s="10">
        <v>0.3249</v>
      </c>
      <c r="D36" s="4" t="s">
        <v>48</v>
      </c>
      <c r="E36" s="10">
        <v>23700</v>
      </c>
      <c r="F36" s="57">
        <f>SUM((E36/C36)/100)</f>
        <v>729.455216989843</v>
      </c>
      <c r="G36" s="50">
        <v>0.4</v>
      </c>
      <c r="H36" s="58">
        <f t="shared" si="11"/>
        <v>2.9178208679593722</v>
      </c>
      <c r="I36" s="7">
        <v>25200</v>
      </c>
      <c r="J36" s="63">
        <f t="shared" si="12"/>
        <v>775.6232686980609</v>
      </c>
      <c r="K36" s="52">
        <v>0.4</v>
      </c>
      <c r="L36" s="32">
        <f t="shared" si="9"/>
        <v>3.102493074792244</v>
      </c>
      <c r="M36" s="46">
        <v>0.4</v>
      </c>
      <c r="N36" s="65">
        <f t="shared" si="10"/>
        <v>3.102493074792244</v>
      </c>
      <c r="O36" s="65">
        <f t="shared" si="13"/>
        <v>0.18467220683287167</v>
      </c>
      <c r="P36" s="34">
        <f t="shared" si="14"/>
        <v>6.329113924050633</v>
      </c>
    </row>
    <row r="37" spans="1:16" ht="12.75">
      <c r="A37" s="14" t="s">
        <v>1</v>
      </c>
      <c r="B37" s="14" t="s">
        <v>102</v>
      </c>
      <c r="C37" s="10">
        <v>0.1214</v>
      </c>
      <c r="D37" s="4" t="s">
        <v>48</v>
      </c>
      <c r="E37" s="10">
        <v>10400</v>
      </c>
      <c r="F37" s="57">
        <f aca="true" t="shared" si="15" ref="F37:F46">SUM((E37/C37)/100)</f>
        <v>856.6721581548601</v>
      </c>
      <c r="G37" s="50">
        <v>0.4</v>
      </c>
      <c r="H37" s="58">
        <f t="shared" si="11"/>
        <v>3.426688632619441</v>
      </c>
      <c r="I37" s="7">
        <v>10500</v>
      </c>
      <c r="J37" s="63">
        <f t="shared" si="12"/>
        <v>864.9093904448106</v>
      </c>
      <c r="K37" s="52">
        <v>0.4</v>
      </c>
      <c r="L37" s="32">
        <f t="shared" si="9"/>
        <v>3.4596375617792425</v>
      </c>
      <c r="M37" s="46">
        <v>0.4</v>
      </c>
      <c r="N37" s="65">
        <f t="shared" si="10"/>
        <v>3.4596375617792425</v>
      </c>
      <c r="O37" s="65">
        <f t="shared" si="13"/>
        <v>0.03294892915980174</v>
      </c>
      <c r="P37" s="34">
        <f t="shared" si="14"/>
        <v>0.9615384615384448</v>
      </c>
    </row>
    <row r="38" spans="1:16" ht="12.75">
      <c r="A38" s="14" t="s">
        <v>2</v>
      </c>
      <c r="B38" s="14" t="s">
        <v>9</v>
      </c>
      <c r="C38" s="10">
        <v>0.2588</v>
      </c>
      <c r="D38" s="4" t="s">
        <v>48</v>
      </c>
      <c r="E38" s="10">
        <v>11100</v>
      </c>
      <c r="F38" s="57">
        <f t="shared" si="15"/>
        <v>428.902627511592</v>
      </c>
      <c r="G38" s="50">
        <v>0.4</v>
      </c>
      <c r="H38" s="58">
        <f t="shared" si="11"/>
        <v>1.7156105100463683</v>
      </c>
      <c r="I38" s="43">
        <v>11700</v>
      </c>
      <c r="J38" s="63">
        <f t="shared" si="12"/>
        <v>452.0865533230294</v>
      </c>
      <c r="K38" s="52">
        <v>0.4</v>
      </c>
      <c r="L38" s="32">
        <f t="shared" si="9"/>
        <v>1.8083462132921178</v>
      </c>
      <c r="M38" s="46">
        <v>0.4</v>
      </c>
      <c r="N38" s="65">
        <f t="shared" si="10"/>
        <v>1.8083462132921178</v>
      </c>
      <c r="O38" s="65">
        <f t="shared" si="13"/>
        <v>0.09273570324574942</v>
      </c>
      <c r="P38" s="34">
        <f t="shared" si="14"/>
        <v>5.405405405405393</v>
      </c>
    </row>
    <row r="39" spans="1:16" ht="12.75">
      <c r="A39" s="14" t="s">
        <v>3</v>
      </c>
      <c r="B39" s="14" t="s">
        <v>17</v>
      </c>
      <c r="C39" s="10">
        <v>0.2828</v>
      </c>
      <c r="D39" s="4" t="s">
        <v>48</v>
      </c>
      <c r="E39" s="10">
        <v>7550</v>
      </c>
      <c r="F39" s="57">
        <f t="shared" si="15"/>
        <v>266.973125884017</v>
      </c>
      <c r="G39" s="50">
        <v>0.4</v>
      </c>
      <c r="H39" s="58">
        <f t="shared" si="11"/>
        <v>1.067892503536068</v>
      </c>
      <c r="I39" s="18">
        <v>8130</v>
      </c>
      <c r="J39" s="63">
        <f t="shared" si="12"/>
        <v>287.4823196605375</v>
      </c>
      <c r="K39" s="52">
        <v>0.4</v>
      </c>
      <c r="L39" s="32">
        <f t="shared" si="9"/>
        <v>1.14992927864215</v>
      </c>
      <c r="M39" s="46">
        <v>0.4</v>
      </c>
      <c r="N39" s="65">
        <f t="shared" si="10"/>
        <v>1.14992927864215</v>
      </c>
      <c r="O39" s="65">
        <f t="shared" si="13"/>
        <v>0.08203677510608198</v>
      </c>
      <c r="P39" s="34">
        <f t="shared" si="14"/>
        <v>7.682119205298007</v>
      </c>
    </row>
    <row r="40" spans="1:16" ht="12.75">
      <c r="A40" s="14" t="s">
        <v>3</v>
      </c>
      <c r="B40" s="14" t="s">
        <v>103</v>
      </c>
      <c r="C40" s="10">
        <v>0.18</v>
      </c>
      <c r="D40" s="4" t="s">
        <v>48</v>
      </c>
      <c r="E40" s="10">
        <v>4940</v>
      </c>
      <c r="F40" s="57">
        <f t="shared" si="15"/>
        <v>274.44444444444446</v>
      </c>
      <c r="G40" s="50">
        <v>0.4</v>
      </c>
      <c r="H40" s="58">
        <f t="shared" si="11"/>
        <v>1.097777777777778</v>
      </c>
      <c r="I40" s="18">
        <v>5310</v>
      </c>
      <c r="J40" s="63">
        <f t="shared" si="12"/>
        <v>295</v>
      </c>
      <c r="K40" s="52">
        <v>0.4</v>
      </c>
      <c r="L40" s="32">
        <f t="shared" si="9"/>
        <v>1.18</v>
      </c>
      <c r="M40" s="46">
        <v>0.4</v>
      </c>
      <c r="N40" s="65">
        <f t="shared" si="10"/>
        <v>1.18</v>
      </c>
      <c r="O40" s="65">
        <f t="shared" si="13"/>
        <v>0.08222222222222197</v>
      </c>
      <c r="P40" s="34">
        <f t="shared" si="14"/>
        <v>7.489878542510096</v>
      </c>
    </row>
    <row r="41" spans="1:16" ht="12.75">
      <c r="A41" s="14" t="s">
        <v>6</v>
      </c>
      <c r="B41" s="14" t="s">
        <v>104</v>
      </c>
      <c r="C41" s="10">
        <v>0.8551</v>
      </c>
      <c r="D41" s="4" t="s">
        <v>48</v>
      </c>
      <c r="E41" s="10">
        <v>10700</v>
      </c>
      <c r="F41" s="57">
        <f t="shared" si="15"/>
        <v>125.13156355981756</v>
      </c>
      <c r="G41" s="50">
        <v>0.4</v>
      </c>
      <c r="H41" s="58">
        <f t="shared" si="11"/>
        <v>0.5005262542392702</v>
      </c>
      <c r="I41" s="10">
        <v>12400</v>
      </c>
      <c r="J41" s="63">
        <f t="shared" si="12"/>
        <v>145.01227926558298</v>
      </c>
      <c r="K41" s="52">
        <v>0.4</v>
      </c>
      <c r="L41" s="32">
        <f t="shared" si="9"/>
        <v>0.580049117062332</v>
      </c>
      <c r="M41" s="46">
        <v>0.4</v>
      </c>
      <c r="N41" s="65">
        <f t="shared" si="10"/>
        <v>0.580049117062332</v>
      </c>
      <c r="O41" s="65">
        <f t="shared" si="13"/>
        <v>0.07952286282306176</v>
      </c>
      <c r="P41" s="34">
        <f t="shared" si="14"/>
        <v>15.887850467289747</v>
      </c>
    </row>
    <row r="42" spans="1:16" ht="12.75">
      <c r="A42" s="14" t="s">
        <v>8</v>
      </c>
      <c r="B42" s="14" t="s">
        <v>105</v>
      </c>
      <c r="C42" s="10">
        <v>0.1952</v>
      </c>
      <c r="D42" s="4" t="s">
        <v>48</v>
      </c>
      <c r="E42" s="10">
        <v>1100</v>
      </c>
      <c r="F42" s="57">
        <f t="shared" si="15"/>
        <v>56.35245901639344</v>
      </c>
      <c r="G42" s="50">
        <v>0.5</v>
      </c>
      <c r="H42" s="58">
        <f t="shared" si="11"/>
        <v>0.2817622950819672</v>
      </c>
      <c r="I42" s="18">
        <v>1160</v>
      </c>
      <c r="J42" s="63">
        <f t="shared" si="12"/>
        <v>59.42622950819672</v>
      </c>
      <c r="K42" s="52">
        <v>0.5</v>
      </c>
      <c r="L42" s="32">
        <f t="shared" si="9"/>
        <v>0.2971311475409836</v>
      </c>
      <c r="M42" s="46">
        <v>0.5</v>
      </c>
      <c r="N42" s="65">
        <f t="shared" si="10"/>
        <v>0.2971311475409836</v>
      </c>
      <c r="O42" s="65">
        <f t="shared" si="13"/>
        <v>0.015368852459016369</v>
      </c>
      <c r="P42" s="34">
        <f t="shared" si="14"/>
        <v>5.454545454545446</v>
      </c>
    </row>
    <row r="43" spans="1:16" ht="12.75">
      <c r="A43" s="14" t="s">
        <v>41</v>
      </c>
      <c r="B43" s="14" t="s">
        <v>42</v>
      </c>
      <c r="C43" s="10">
        <v>0.184</v>
      </c>
      <c r="D43" s="4" t="s">
        <v>18</v>
      </c>
      <c r="E43" s="10">
        <v>1090</v>
      </c>
      <c r="F43" s="57">
        <f t="shared" si="15"/>
        <v>59.23913043478261</v>
      </c>
      <c r="G43" s="50">
        <v>0.5</v>
      </c>
      <c r="H43" s="58">
        <f t="shared" si="11"/>
        <v>0.296195652173913</v>
      </c>
      <c r="I43" s="18">
        <v>1160</v>
      </c>
      <c r="J43" s="63">
        <f t="shared" si="12"/>
        <v>63.04347826086957</v>
      </c>
      <c r="K43" s="52">
        <v>0.5</v>
      </c>
      <c r="L43" s="32">
        <f t="shared" si="9"/>
        <v>0.31521739130434784</v>
      </c>
      <c r="M43" s="46">
        <v>0.5</v>
      </c>
      <c r="N43" s="65">
        <f t="shared" si="10"/>
        <v>0.31521739130434784</v>
      </c>
      <c r="O43" s="65">
        <f t="shared" si="13"/>
        <v>0.01902173913043481</v>
      </c>
      <c r="P43" s="34">
        <f t="shared" si="14"/>
        <v>6.422018348623864</v>
      </c>
    </row>
    <row r="44" spans="1:16" ht="12.75">
      <c r="A44" s="14" t="s">
        <v>4</v>
      </c>
      <c r="B44" s="14" t="s">
        <v>106</v>
      </c>
      <c r="C44" s="10">
        <v>0.09</v>
      </c>
      <c r="D44" s="4" t="s">
        <v>48</v>
      </c>
      <c r="E44" s="10">
        <v>268</v>
      </c>
      <c r="F44" s="57">
        <f t="shared" si="15"/>
        <v>29.77777777777778</v>
      </c>
      <c r="G44" s="50">
        <v>0.5</v>
      </c>
      <c r="H44" s="58">
        <f t="shared" si="11"/>
        <v>0.1488888888888889</v>
      </c>
      <c r="I44" s="18">
        <v>283</v>
      </c>
      <c r="J44" s="63">
        <f t="shared" si="12"/>
        <v>31.444444444444443</v>
      </c>
      <c r="K44" s="52">
        <v>0.5</v>
      </c>
      <c r="L44" s="32">
        <f t="shared" si="9"/>
        <v>0.1572222222222222</v>
      </c>
      <c r="M44" s="46">
        <v>0.5</v>
      </c>
      <c r="N44" s="65">
        <f t="shared" si="10"/>
        <v>0.1572222222222222</v>
      </c>
      <c r="O44" s="65">
        <f t="shared" si="13"/>
        <v>0.008333333333333304</v>
      </c>
      <c r="P44" s="34">
        <f t="shared" si="14"/>
        <v>5.597014925373114</v>
      </c>
    </row>
    <row r="45" spans="1:16" ht="12.75">
      <c r="A45" s="14" t="s">
        <v>4</v>
      </c>
      <c r="B45" s="14" t="s">
        <v>19</v>
      </c>
      <c r="C45" s="10">
        <v>0.4046</v>
      </c>
      <c r="D45" s="4" t="s">
        <v>48</v>
      </c>
      <c r="E45" s="10">
        <v>1100</v>
      </c>
      <c r="F45" s="57">
        <f t="shared" si="15"/>
        <v>27.18734552644587</v>
      </c>
      <c r="G45" s="50">
        <v>0.5</v>
      </c>
      <c r="H45" s="58">
        <f t="shared" si="11"/>
        <v>0.13593672763222936</v>
      </c>
      <c r="I45" s="18">
        <v>1180</v>
      </c>
      <c r="J45" s="63">
        <f t="shared" si="12"/>
        <v>29.164607019278296</v>
      </c>
      <c r="K45" s="52">
        <v>0.5</v>
      </c>
      <c r="L45" s="32">
        <f t="shared" si="9"/>
        <v>0.1458230350963915</v>
      </c>
      <c r="M45" s="46">
        <v>0.5</v>
      </c>
      <c r="N45" s="65">
        <f t="shared" si="10"/>
        <v>0.1458230350963915</v>
      </c>
      <c r="O45" s="65">
        <f t="shared" si="13"/>
        <v>0.009886307464162136</v>
      </c>
      <c r="P45" s="34">
        <f t="shared" si="14"/>
        <v>7.272727272727273</v>
      </c>
    </row>
    <row r="46" spans="1:16" ht="25.5">
      <c r="A46" s="14" t="s">
        <v>4</v>
      </c>
      <c r="B46" s="9" t="s">
        <v>107</v>
      </c>
      <c r="C46" s="10">
        <v>0.3173</v>
      </c>
      <c r="D46" s="4" t="s">
        <v>48</v>
      </c>
      <c r="E46" s="10">
        <v>878</v>
      </c>
      <c r="F46" s="57">
        <f t="shared" si="15"/>
        <v>27.6709738417901</v>
      </c>
      <c r="G46" s="50">
        <v>0.5</v>
      </c>
      <c r="H46" s="58">
        <f t="shared" si="11"/>
        <v>0.13835486920895051</v>
      </c>
      <c r="I46" s="18">
        <v>934</v>
      </c>
      <c r="J46" s="63">
        <f t="shared" si="12"/>
        <v>29.435865111881498</v>
      </c>
      <c r="K46" s="52">
        <v>0.5</v>
      </c>
      <c r="L46" s="32">
        <f t="shared" si="9"/>
        <v>0.1471793255594075</v>
      </c>
      <c r="M46" s="46">
        <v>0.5</v>
      </c>
      <c r="N46" s="65">
        <f t="shared" si="10"/>
        <v>0.1471793255594075</v>
      </c>
      <c r="O46" s="65">
        <f t="shared" si="13"/>
        <v>0.008824456350456977</v>
      </c>
      <c r="P46" s="34">
        <f t="shared" si="14"/>
        <v>6.378132118451023</v>
      </c>
    </row>
    <row r="47" spans="1:16" ht="12.75">
      <c r="A47" s="70"/>
      <c r="B47" s="71"/>
      <c r="C47" s="22"/>
      <c r="D47" s="1"/>
      <c r="E47" s="22"/>
      <c r="F47" s="72"/>
      <c r="G47" s="73"/>
      <c r="H47" s="74"/>
      <c r="I47" s="20"/>
      <c r="J47" s="75"/>
      <c r="K47" s="76"/>
      <c r="L47" s="77"/>
      <c r="M47" s="78"/>
      <c r="N47" s="79"/>
      <c r="O47" s="79"/>
      <c r="P47" s="13"/>
    </row>
    <row r="48" spans="1:12" ht="15.75" customHeight="1">
      <c r="A48" s="1"/>
      <c r="B48" s="1"/>
      <c r="C48" s="13"/>
      <c r="D48" s="1"/>
      <c r="E48" s="12"/>
      <c r="F48" s="12"/>
      <c r="G48" s="11"/>
      <c r="H48" s="24"/>
      <c r="I48" s="24"/>
      <c r="J48" s="24"/>
      <c r="K48" s="33" t="s">
        <v>89</v>
      </c>
      <c r="L48" s="24"/>
    </row>
    <row r="49" spans="1:16" ht="65.25" customHeight="1">
      <c r="A49" s="6" t="s">
        <v>31</v>
      </c>
      <c r="B49" s="7" t="s">
        <v>32</v>
      </c>
      <c r="C49" s="6" t="s">
        <v>33</v>
      </c>
      <c r="D49" s="3" t="s">
        <v>11</v>
      </c>
      <c r="E49" s="6" t="s">
        <v>30</v>
      </c>
      <c r="F49" s="47" t="s">
        <v>52</v>
      </c>
      <c r="G49" s="47" t="s">
        <v>54</v>
      </c>
      <c r="H49" s="47" t="s">
        <v>56</v>
      </c>
      <c r="I49" s="6" t="s">
        <v>61</v>
      </c>
      <c r="J49" s="30" t="s">
        <v>66</v>
      </c>
      <c r="K49" s="30" t="s">
        <v>53</v>
      </c>
      <c r="L49" s="30" t="s">
        <v>67</v>
      </c>
      <c r="M49" s="53" t="s">
        <v>63</v>
      </c>
      <c r="N49" s="44" t="s">
        <v>68</v>
      </c>
      <c r="O49" s="44" t="s">
        <v>65</v>
      </c>
      <c r="P49" s="4" t="s">
        <v>73</v>
      </c>
    </row>
    <row r="50" spans="1:16" s="17" customFormat="1" ht="9.75">
      <c r="A50" s="15">
        <v>2</v>
      </c>
      <c r="B50" s="16">
        <v>3</v>
      </c>
      <c r="C50" s="15">
        <v>4</v>
      </c>
      <c r="D50" s="16">
        <v>5</v>
      </c>
      <c r="E50" s="15">
        <v>6</v>
      </c>
      <c r="F50" s="48">
        <v>6</v>
      </c>
      <c r="G50" s="48">
        <v>7</v>
      </c>
      <c r="H50" s="48">
        <v>8</v>
      </c>
      <c r="I50" s="15"/>
      <c r="J50" s="31">
        <v>9</v>
      </c>
      <c r="K50" s="31">
        <v>10</v>
      </c>
      <c r="L50" s="31">
        <v>11</v>
      </c>
      <c r="M50" s="54">
        <v>12</v>
      </c>
      <c r="N50" s="54">
        <v>13</v>
      </c>
      <c r="O50" s="54" t="s">
        <v>84</v>
      </c>
      <c r="P50" s="16">
        <v>15</v>
      </c>
    </row>
    <row r="51" spans="1:16" ht="12.75">
      <c r="A51" s="4" t="s">
        <v>0</v>
      </c>
      <c r="B51" s="4" t="s">
        <v>108</v>
      </c>
      <c r="C51" s="10">
        <v>0.01</v>
      </c>
      <c r="D51" s="4" t="s">
        <v>47</v>
      </c>
      <c r="E51" s="10">
        <v>642</v>
      </c>
      <c r="F51" s="57">
        <f aca="true" t="shared" si="16" ref="F51:F61">SUM((E51/C51)/100)</f>
        <v>642</v>
      </c>
      <c r="G51" s="50">
        <v>0.8</v>
      </c>
      <c r="H51" s="59">
        <f>SUM(F51*G51/100)</f>
        <v>5.136</v>
      </c>
      <c r="I51" s="43">
        <v>643</v>
      </c>
      <c r="J51" s="63">
        <f aca="true" t="shared" si="17" ref="J51:J61">SUM(I51/C51/100)</f>
        <v>643</v>
      </c>
      <c r="K51" s="52">
        <v>0.8</v>
      </c>
      <c r="L51" s="32">
        <f aca="true" t="shared" si="18" ref="L51:L61">SUM(J51*K51/100)</f>
        <v>5.144</v>
      </c>
      <c r="M51" s="46">
        <v>0.8</v>
      </c>
      <c r="N51" s="65">
        <f aca="true" t="shared" si="19" ref="N51:N61">SUM(J51*M51/100)</f>
        <v>5.144</v>
      </c>
      <c r="O51" s="65">
        <f aca="true" t="shared" si="20" ref="O51:O61">SUM(N51-H51)</f>
        <v>0.008000000000000007</v>
      </c>
      <c r="P51" s="34">
        <f aca="true" t="shared" si="21" ref="P51:P61">SUM(O51*100/H51)</f>
        <v>0.15576323987538954</v>
      </c>
    </row>
    <row r="52" spans="1:16" ht="12.75">
      <c r="A52" s="4" t="s">
        <v>1</v>
      </c>
      <c r="B52" s="4" t="s">
        <v>109</v>
      </c>
      <c r="C52" s="10">
        <v>0.2405</v>
      </c>
      <c r="D52" s="4" t="s">
        <v>47</v>
      </c>
      <c r="E52" s="10">
        <v>12200</v>
      </c>
      <c r="F52" s="57">
        <f t="shared" si="16"/>
        <v>507.27650727650735</v>
      </c>
      <c r="G52" s="50">
        <v>0.8</v>
      </c>
      <c r="H52" s="59">
        <f aca="true" t="shared" si="22" ref="H52:H61">SUM(F52*G52/100)</f>
        <v>4.058212058212059</v>
      </c>
      <c r="I52" s="43">
        <v>12200</v>
      </c>
      <c r="J52" s="63">
        <f t="shared" si="17"/>
        <v>507.27650727650735</v>
      </c>
      <c r="K52" s="52">
        <v>0.8</v>
      </c>
      <c r="L52" s="32">
        <f t="shared" si="18"/>
        <v>4.058212058212059</v>
      </c>
      <c r="M52" s="46">
        <v>0.8</v>
      </c>
      <c r="N52" s="65">
        <f t="shared" si="19"/>
        <v>4.058212058212059</v>
      </c>
      <c r="O52" s="65">
        <f t="shared" si="20"/>
        <v>0</v>
      </c>
      <c r="P52" s="34">
        <f t="shared" si="21"/>
        <v>0</v>
      </c>
    </row>
    <row r="53" spans="1:16" ht="12.75">
      <c r="A53" s="4" t="s">
        <v>2</v>
      </c>
      <c r="B53" s="3" t="s">
        <v>110</v>
      </c>
      <c r="C53" s="10">
        <v>0.1125</v>
      </c>
      <c r="D53" s="4" t="s">
        <v>47</v>
      </c>
      <c r="E53" s="10">
        <v>4110</v>
      </c>
      <c r="F53" s="57">
        <f t="shared" si="16"/>
        <v>365.33333333333337</v>
      </c>
      <c r="G53" s="50">
        <v>0.8</v>
      </c>
      <c r="H53" s="59">
        <f t="shared" si="22"/>
        <v>2.922666666666667</v>
      </c>
      <c r="I53" s="7">
        <v>4110</v>
      </c>
      <c r="J53" s="63">
        <f t="shared" si="17"/>
        <v>365.33333333333337</v>
      </c>
      <c r="K53" s="52">
        <v>0.8</v>
      </c>
      <c r="L53" s="32">
        <f t="shared" si="18"/>
        <v>2.922666666666667</v>
      </c>
      <c r="M53" s="46">
        <v>0.8</v>
      </c>
      <c r="N53" s="65">
        <f t="shared" si="19"/>
        <v>2.922666666666667</v>
      </c>
      <c r="O53" s="65">
        <f t="shared" si="20"/>
        <v>0</v>
      </c>
      <c r="P53" s="34">
        <f t="shared" si="21"/>
        <v>0</v>
      </c>
    </row>
    <row r="54" spans="1:16" ht="12.75">
      <c r="A54" s="4" t="s">
        <v>2</v>
      </c>
      <c r="B54" s="3" t="s">
        <v>111</v>
      </c>
      <c r="C54" s="10">
        <v>1.4802</v>
      </c>
      <c r="D54" s="4" t="s">
        <v>47</v>
      </c>
      <c r="E54" s="10">
        <v>44600</v>
      </c>
      <c r="F54" s="57">
        <f t="shared" si="16"/>
        <v>301.31063369814893</v>
      </c>
      <c r="G54" s="50">
        <v>0.8</v>
      </c>
      <c r="H54" s="59">
        <f t="shared" si="22"/>
        <v>2.410485069585192</v>
      </c>
      <c r="I54" s="7">
        <v>46600</v>
      </c>
      <c r="J54" s="63">
        <f t="shared" si="17"/>
        <v>314.82232130793136</v>
      </c>
      <c r="K54" s="52">
        <v>0.8</v>
      </c>
      <c r="L54" s="32">
        <f t="shared" si="18"/>
        <v>2.518578570463451</v>
      </c>
      <c r="M54" s="46">
        <v>0.8</v>
      </c>
      <c r="N54" s="65">
        <f t="shared" si="19"/>
        <v>2.518578570463451</v>
      </c>
      <c r="O54" s="65">
        <f t="shared" si="20"/>
        <v>0.10809350087825909</v>
      </c>
      <c r="P54" s="34">
        <f t="shared" si="21"/>
        <v>4.4843049327354</v>
      </c>
    </row>
    <row r="55" spans="1:16" ht="12.75">
      <c r="A55" s="4" t="s">
        <v>3</v>
      </c>
      <c r="B55" s="3" t="s">
        <v>25</v>
      </c>
      <c r="C55" s="10">
        <v>0.4789</v>
      </c>
      <c r="D55" s="4" t="s">
        <v>47</v>
      </c>
      <c r="E55" s="10">
        <v>7750</v>
      </c>
      <c r="F55" s="57">
        <f t="shared" si="16"/>
        <v>161.82919189809982</v>
      </c>
      <c r="G55" s="50">
        <v>0.8</v>
      </c>
      <c r="H55" s="59">
        <f t="shared" si="22"/>
        <v>1.2946335351847986</v>
      </c>
      <c r="I55" s="7">
        <v>8030</v>
      </c>
      <c r="J55" s="63">
        <f t="shared" si="17"/>
        <v>167.67592399248278</v>
      </c>
      <c r="K55" s="52">
        <v>0.8</v>
      </c>
      <c r="L55" s="32">
        <f t="shared" si="18"/>
        <v>1.3414073919398624</v>
      </c>
      <c r="M55" s="46">
        <v>0.8</v>
      </c>
      <c r="N55" s="65">
        <f t="shared" si="19"/>
        <v>1.3414073919398624</v>
      </c>
      <c r="O55" s="65">
        <f t="shared" si="20"/>
        <v>0.046773856755063736</v>
      </c>
      <c r="P55" s="34">
        <f t="shared" si="21"/>
        <v>3.612903225806455</v>
      </c>
    </row>
    <row r="56" spans="1:16" ht="12.75">
      <c r="A56" s="4" t="s">
        <v>3</v>
      </c>
      <c r="B56" s="3" t="s">
        <v>69</v>
      </c>
      <c r="C56" s="10">
        <v>9.3505</v>
      </c>
      <c r="D56" s="4" t="s">
        <v>47</v>
      </c>
      <c r="E56" s="10">
        <v>126000</v>
      </c>
      <c r="F56" s="57">
        <f t="shared" si="16"/>
        <v>134.7521522913213</v>
      </c>
      <c r="G56" s="50">
        <v>0.8</v>
      </c>
      <c r="H56" s="59">
        <f t="shared" si="22"/>
        <v>1.0780172183305705</v>
      </c>
      <c r="I56" s="7">
        <v>130000</v>
      </c>
      <c r="J56" s="63">
        <f t="shared" si="17"/>
        <v>139.0299983958077</v>
      </c>
      <c r="K56" s="52">
        <v>0.8</v>
      </c>
      <c r="L56" s="32">
        <f t="shared" si="18"/>
        <v>1.1122399871664617</v>
      </c>
      <c r="M56" s="46">
        <v>0.8</v>
      </c>
      <c r="N56" s="65">
        <f t="shared" si="19"/>
        <v>1.1122399871664617</v>
      </c>
      <c r="O56" s="65">
        <f t="shared" si="20"/>
        <v>0.03422276883589115</v>
      </c>
      <c r="P56" s="34">
        <f t="shared" si="21"/>
        <v>3.1746031746031766</v>
      </c>
    </row>
    <row r="57" spans="1:16" ht="12.75">
      <c r="A57" s="4" t="s">
        <v>6</v>
      </c>
      <c r="B57" s="4" t="s">
        <v>38</v>
      </c>
      <c r="C57" s="10">
        <v>0.7081</v>
      </c>
      <c r="D57" s="4" t="s">
        <v>47</v>
      </c>
      <c r="E57" s="10">
        <v>5300</v>
      </c>
      <c r="F57" s="57">
        <f t="shared" si="16"/>
        <v>74.84818528456434</v>
      </c>
      <c r="G57" s="50">
        <v>0.8</v>
      </c>
      <c r="H57" s="59">
        <f t="shared" si="22"/>
        <v>0.5987854822765147</v>
      </c>
      <c r="I57" s="7">
        <v>5290</v>
      </c>
      <c r="J57" s="63">
        <f t="shared" si="17"/>
        <v>74.70696229346139</v>
      </c>
      <c r="K57" s="52">
        <v>0.8</v>
      </c>
      <c r="L57" s="32">
        <f t="shared" si="18"/>
        <v>0.5976556983476911</v>
      </c>
      <c r="M57" s="46">
        <v>0.8</v>
      </c>
      <c r="N57" s="65">
        <f t="shared" si="19"/>
        <v>0.5976556983476911</v>
      </c>
      <c r="O57" s="65">
        <f t="shared" si="20"/>
        <v>-0.00112978392882368</v>
      </c>
      <c r="P57" s="34">
        <f t="shared" si="21"/>
        <v>-0.1886792452830301</v>
      </c>
    </row>
    <row r="58" spans="1:16" ht="12.75">
      <c r="A58" s="4" t="s">
        <v>8</v>
      </c>
      <c r="B58" s="3" t="s">
        <v>112</v>
      </c>
      <c r="C58" s="10">
        <v>0.0314</v>
      </c>
      <c r="D58" s="4" t="s">
        <v>47</v>
      </c>
      <c r="E58" s="10">
        <v>131</v>
      </c>
      <c r="F58" s="57">
        <f t="shared" si="16"/>
        <v>41.719745222929944</v>
      </c>
      <c r="G58" s="50">
        <v>0.8</v>
      </c>
      <c r="H58" s="59">
        <f t="shared" si="22"/>
        <v>0.3337579617834395</v>
      </c>
      <c r="I58" s="18">
        <v>138</v>
      </c>
      <c r="J58" s="63">
        <f t="shared" si="17"/>
        <v>43.94904458598727</v>
      </c>
      <c r="K58" s="52">
        <v>0.8</v>
      </c>
      <c r="L58" s="32">
        <f t="shared" si="18"/>
        <v>0.3515923566878981</v>
      </c>
      <c r="M58" s="46">
        <v>0.8</v>
      </c>
      <c r="N58" s="65">
        <f t="shared" si="19"/>
        <v>0.3515923566878981</v>
      </c>
      <c r="O58" s="65">
        <f t="shared" si="20"/>
        <v>0.017834394904458595</v>
      </c>
      <c r="P58" s="34">
        <f t="shared" si="21"/>
        <v>5.343511450381677</v>
      </c>
    </row>
    <row r="59" spans="1:16" ht="12.75">
      <c r="A59" s="4" t="s">
        <v>5</v>
      </c>
      <c r="B59" s="4" t="s">
        <v>36</v>
      </c>
      <c r="C59" s="10">
        <v>0.2318</v>
      </c>
      <c r="D59" s="4" t="s">
        <v>47</v>
      </c>
      <c r="E59" s="10">
        <v>1030</v>
      </c>
      <c r="F59" s="57">
        <f t="shared" si="16"/>
        <v>44.43485763589301</v>
      </c>
      <c r="G59" s="50">
        <v>0.8</v>
      </c>
      <c r="H59" s="59">
        <f t="shared" si="22"/>
        <v>0.3554788610871441</v>
      </c>
      <c r="I59" s="18">
        <v>1030</v>
      </c>
      <c r="J59" s="63">
        <f t="shared" si="17"/>
        <v>44.43485763589301</v>
      </c>
      <c r="K59" s="52">
        <v>0.8</v>
      </c>
      <c r="L59" s="32">
        <f t="shared" si="18"/>
        <v>0.3554788610871441</v>
      </c>
      <c r="M59" s="46">
        <v>0.8</v>
      </c>
      <c r="N59" s="65">
        <f t="shared" si="19"/>
        <v>0.3554788610871441</v>
      </c>
      <c r="O59" s="65">
        <f t="shared" si="20"/>
        <v>0</v>
      </c>
      <c r="P59" s="34">
        <f t="shared" si="21"/>
        <v>0</v>
      </c>
    </row>
    <row r="60" spans="1:16" ht="12.75">
      <c r="A60" s="4" t="s">
        <v>7</v>
      </c>
      <c r="B60" s="4" t="s">
        <v>39</v>
      </c>
      <c r="C60" s="10">
        <v>0.1906</v>
      </c>
      <c r="D60" s="4" t="s">
        <v>47</v>
      </c>
      <c r="E60" s="10">
        <v>858</v>
      </c>
      <c r="F60" s="57">
        <f t="shared" si="16"/>
        <v>45.01573976915005</v>
      </c>
      <c r="G60" s="50">
        <v>0.8</v>
      </c>
      <c r="H60" s="59">
        <f t="shared" si="22"/>
        <v>0.36012591815320044</v>
      </c>
      <c r="I60" s="18">
        <v>858</v>
      </c>
      <c r="J60" s="63">
        <f t="shared" si="17"/>
        <v>45.01573976915005</v>
      </c>
      <c r="K60" s="52">
        <v>0.8</v>
      </c>
      <c r="L60" s="32">
        <f t="shared" si="18"/>
        <v>0.36012591815320044</v>
      </c>
      <c r="M60" s="46">
        <v>0.8</v>
      </c>
      <c r="N60" s="65">
        <f t="shared" si="19"/>
        <v>0.36012591815320044</v>
      </c>
      <c r="O60" s="65">
        <f t="shared" si="20"/>
        <v>0</v>
      </c>
      <c r="P60" s="34">
        <f t="shared" si="21"/>
        <v>0</v>
      </c>
    </row>
    <row r="61" spans="1:16" ht="12.75">
      <c r="A61" s="4" t="s">
        <v>4</v>
      </c>
      <c r="B61" s="4" t="s">
        <v>40</v>
      </c>
      <c r="C61" s="10">
        <v>0.1876</v>
      </c>
      <c r="D61" s="4" t="s">
        <v>47</v>
      </c>
      <c r="E61" s="10">
        <v>474</v>
      </c>
      <c r="F61" s="57">
        <f t="shared" si="16"/>
        <v>25.266524520255867</v>
      </c>
      <c r="G61" s="50">
        <v>0.8</v>
      </c>
      <c r="H61" s="59">
        <f t="shared" si="22"/>
        <v>0.20213219616204697</v>
      </c>
      <c r="I61" s="18">
        <v>475</v>
      </c>
      <c r="J61" s="63">
        <f t="shared" si="17"/>
        <v>25.319829424307034</v>
      </c>
      <c r="K61" s="52">
        <v>0.8</v>
      </c>
      <c r="L61" s="32">
        <f t="shared" si="18"/>
        <v>0.2025586353944563</v>
      </c>
      <c r="M61" s="46">
        <v>0.8</v>
      </c>
      <c r="N61" s="65">
        <f t="shared" si="19"/>
        <v>0.2025586353944563</v>
      </c>
      <c r="O61" s="65">
        <f t="shared" si="20"/>
        <v>0.0004264392324093147</v>
      </c>
      <c r="P61" s="34">
        <f t="shared" si="21"/>
        <v>0.2109704641349879</v>
      </c>
    </row>
    <row r="62" spans="1:12" ht="5.25" customHeight="1">
      <c r="A62" s="1"/>
      <c r="B62" s="1"/>
      <c r="C62" s="13"/>
      <c r="D62" s="1"/>
      <c r="E62" s="12"/>
      <c r="F62" s="12"/>
      <c r="G62" s="11"/>
      <c r="H62" s="25"/>
      <c r="I62" s="25"/>
      <c r="J62" s="25"/>
      <c r="K62" s="11"/>
      <c r="L62" s="25"/>
    </row>
    <row r="63" spans="8:12" ht="12.75">
      <c r="H63" s="26"/>
      <c r="I63" s="26"/>
      <c r="J63" s="26"/>
      <c r="K63" s="33" t="s">
        <v>90</v>
      </c>
      <c r="L63" s="26"/>
    </row>
    <row r="64" spans="1:16" ht="50.25" customHeight="1">
      <c r="A64" s="6" t="s">
        <v>31</v>
      </c>
      <c r="B64" s="7" t="s">
        <v>32</v>
      </c>
      <c r="C64" s="6" t="s">
        <v>33</v>
      </c>
      <c r="D64" s="3" t="s">
        <v>11</v>
      </c>
      <c r="E64" s="6" t="s">
        <v>30</v>
      </c>
      <c r="F64" s="47" t="s">
        <v>52</v>
      </c>
      <c r="G64" s="47" t="s">
        <v>54</v>
      </c>
      <c r="H64" s="47" t="s">
        <v>56</v>
      </c>
      <c r="I64" s="6" t="s">
        <v>61</v>
      </c>
      <c r="J64" s="30" t="s">
        <v>66</v>
      </c>
      <c r="K64" s="30" t="s">
        <v>53</v>
      </c>
      <c r="L64" s="30" t="s">
        <v>67</v>
      </c>
      <c r="M64" s="53" t="s">
        <v>63</v>
      </c>
      <c r="N64" s="44" t="s">
        <v>68</v>
      </c>
      <c r="O64" s="44" t="s">
        <v>65</v>
      </c>
      <c r="P64" s="4" t="s">
        <v>73</v>
      </c>
    </row>
    <row r="65" spans="1:16" s="17" customFormat="1" ht="9.75">
      <c r="A65" s="15">
        <v>2</v>
      </c>
      <c r="B65" s="16">
        <v>3</v>
      </c>
      <c r="C65" s="15">
        <v>4</v>
      </c>
      <c r="D65" s="16">
        <v>5</v>
      </c>
      <c r="E65" s="15">
        <v>6</v>
      </c>
      <c r="F65" s="48">
        <v>6</v>
      </c>
      <c r="G65" s="48">
        <v>7</v>
      </c>
      <c r="H65" s="48">
        <v>8</v>
      </c>
      <c r="I65" s="15"/>
      <c r="J65" s="31">
        <v>9</v>
      </c>
      <c r="K65" s="31">
        <v>10</v>
      </c>
      <c r="L65" s="31">
        <v>11</v>
      </c>
      <c r="M65" s="54">
        <v>12</v>
      </c>
      <c r="N65" s="54">
        <v>13</v>
      </c>
      <c r="O65" s="54" t="s">
        <v>84</v>
      </c>
      <c r="P65" s="16">
        <v>15</v>
      </c>
    </row>
    <row r="66" spans="1:16" ht="12.75">
      <c r="A66" s="4" t="s">
        <v>0</v>
      </c>
      <c r="B66" s="3" t="s">
        <v>113</v>
      </c>
      <c r="C66" s="10">
        <v>0.0122</v>
      </c>
      <c r="D66" s="3" t="s">
        <v>12</v>
      </c>
      <c r="E66" s="10">
        <v>2110</v>
      </c>
      <c r="F66" s="57">
        <f>SUM((E66/C66)/100)</f>
        <v>1729.5081967213112</v>
      </c>
      <c r="G66" s="50">
        <v>0.8</v>
      </c>
      <c r="H66" s="59">
        <f aca="true" t="shared" si="23" ref="H66:H83">SUM(F66*G66/100)</f>
        <v>13.83606557377049</v>
      </c>
      <c r="I66" s="7">
        <v>2120</v>
      </c>
      <c r="J66" s="63">
        <f aca="true" t="shared" si="24" ref="J66:J83">SUM(I66/C66/100)</f>
        <v>1737.7049180327867</v>
      </c>
      <c r="K66" s="52">
        <v>0.8</v>
      </c>
      <c r="L66" s="32">
        <f aca="true" t="shared" si="25" ref="L66:L83">SUM(J66*K66/100)</f>
        <v>13.901639344262295</v>
      </c>
      <c r="M66" s="46">
        <v>0.8</v>
      </c>
      <c r="N66" s="65">
        <f aca="true" t="shared" si="26" ref="N66:N83">SUM(J66*M66/100)</f>
        <v>13.901639344262295</v>
      </c>
      <c r="O66" s="65">
        <f aca="true" t="shared" si="27" ref="O66:O83">SUM(N66-H66)</f>
        <v>0.06557377049180424</v>
      </c>
      <c r="P66" s="34">
        <f aca="true" t="shared" si="28" ref="P66:P83">SUM(O66*100/H66)</f>
        <v>0.47393364928910653</v>
      </c>
    </row>
    <row r="67" spans="1:16" ht="12.75">
      <c r="A67" s="4" t="s">
        <v>0</v>
      </c>
      <c r="B67" s="3" t="s">
        <v>34</v>
      </c>
      <c r="C67" s="10">
        <v>0.021</v>
      </c>
      <c r="D67" s="3" t="s">
        <v>12</v>
      </c>
      <c r="E67" s="10">
        <v>3640</v>
      </c>
      <c r="F67" s="57">
        <f aca="true" t="shared" si="29" ref="F67:F83">SUM((E67/C67)/100)</f>
        <v>1733.333333333333</v>
      </c>
      <c r="G67" s="50">
        <v>0.8</v>
      </c>
      <c r="H67" s="59">
        <f t="shared" si="23"/>
        <v>13.866666666666665</v>
      </c>
      <c r="I67" s="7">
        <v>3650</v>
      </c>
      <c r="J67" s="63">
        <f t="shared" si="24"/>
        <v>1738.0952380952378</v>
      </c>
      <c r="K67" s="52">
        <v>0.8</v>
      </c>
      <c r="L67" s="32">
        <f t="shared" si="25"/>
        <v>13.904761904761903</v>
      </c>
      <c r="M67" s="46">
        <v>0.8</v>
      </c>
      <c r="N67" s="65">
        <f t="shared" si="26"/>
        <v>13.904761904761903</v>
      </c>
      <c r="O67" s="65">
        <f t="shared" si="27"/>
        <v>0.03809523809523796</v>
      </c>
      <c r="P67" s="34">
        <f t="shared" si="28"/>
        <v>0.27472527472527375</v>
      </c>
    </row>
    <row r="68" spans="1:16" ht="12.75">
      <c r="A68" s="4" t="s">
        <v>0</v>
      </c>
      <c r="B68" s="4" t="s">
        <v>109</v>
      </c>
      <c r="C68" s="10">
        <v>0.1565</v>
      </c>
      <c r="D68" s="3" t="s">
        <v>12</v>
      </c>
      <c r="E68" s="10">
        <v>25900</v>
      </c>
      <c r="F68" s="57">
        <f t="shared" si="29"/>
        <v>1654.9520766773162</v>
      </c>
      <c r="G68" s="50">
        <v>0.8</v>
      </c>
      <c r="H68" s="59">
        <f t="shared" si="23"/>
        <v>13.23961661341853</v>
      </c>
      <c r="I68" s="7">
        <v>26000</v>
      </c>
      <c r="J68" s="63">
        <f t="shared" si="24"/>
        <v>1661.341853035144</v>
      </c>
      <c r="K68" s="52">
        <v>0.8</v>
      </c>
      <c r="L68" s="32">
        <f t="shared" si="25"/>
        <v>13.290734824281152</v>
      </c>
      <c r="M68" s="46">
        <v>0.8</v>
      </c>
      <c r="N68" s="65">
        <f t="shared" si="26"/>
        <v>13.290734824281152</v>
      </c>
      <c r="O68" s="65">
        <f t="shared" si="27"/>
        <v>0.05111821086262225</v>
      </c>
      <c r="P68" s="34">
        <f t="shared" si="28"/>
        <v>0.38610038610040454</v>
      </c>
    </row>
    <row r="69" spans="1:16" ht="12.75">
      <c r="A69" s="4" t="s">
        <v>0</v>
      </c>
      <c r="B69" s="4" t="s">
        <v>114</v>
      </c>
      <c r="C69" s="10">
        <v>0.0304</v>
      </c>
      <c r="D69" s="3" t="s">
        <v>12</v>
      </c>
      <c r="E69" s="10">
        <v>5270</v>
      </c>
      <c r="F69" s="57">
        <f t="shared" si="29"/>
        <v>1733.5526315789475</v>
      </c>
      <c r="G69" s="50">
        <v>0.8</v>
      </c>
      <c r="H69" s="59">
        <f t="shared" si="23"/>
        <v>13.868421052631582</v>
      </c>
      <c r="I69" s="7">
        <v>5290</v>
      </c>
      <c r="J69" s="63">
        <f t="shared" si="24"/>
        <v>1740.1315789473686</v>
      </c>
      <c r="K69" s="52">
        <v>0.8</v>
      </c>
      <c r="L69" s="32">
        <f t="shared" si="25"/>
        <v>13.92105263157895</v>
      </c>
      <c r="M69" s="46">
        <v>0.8</v>
      </c>
      <c r="N69" s="65">
        <f t="shared" si="26"/>
        <v>13.92105263157895</v>
      </c>
      <c r="O69" s="65">
        <f t="shared" si="27"/>
        <v>0.05263157894736814</v>
      </c>
      <c r="P69" s="34">
        <f t="shared" si="28"/>
        <v>0.3795066413662218</v>
      </c>
    </row>
    <row r="70" spans="1:16" ht="12.75">
      <c r="A70" s="4" t="s">
        <v>0</v>
      </c>
      <c r="B70" s="4" t="s">
        <v>115</v>
      </c>
      <c r="C70" s="10">
        <v>0.039</v>
      </c>
      <c r="D70" s="3" t="s">
        <v>12</v>
      </c>
      <c r="E70" s="10">
        <v>6770</v>
      </c>
      <c r="F70" s="57">
        <f t="shared" si="29"/>
        <v>1735.897435897436</v>
      </c>
      <c r="G70" s="50">
        <v>0.8</v>
      </c>
      <c r="H70" s="59">
        <f t="shared" si="23"/>
        <v>13.88717948717949</v>
      </c>
      <c r="I70" s="7">
        <v>6790</v>
      </c>
      <c r="J70" s="63">
        <f t="shared" si="24"/>
        <v>1741.0256410256409</v>
      </c>
      <c r="K70" s="52">
        <v>0.8</v>
      </c>
      <c r="L70" s="32">
        <f t="shared" si="25"/>
        <v>13.928205128205127</v>
      </c>
      <c r="M70" s="46">
        <v>0.8</v>
      </c>
      <c r="N70" s="65">
        <f t="shared" si="26"/>
        <v>13.928205128205127</v>
      </c>
      <c r="O70" s="65">
        <f t="shared" si="27"/>
        <v>0.04102564102563733</v>
      </c>
      <c r="P70" s="34">
        <f t="shared" si="28"/>
        <v>0.29542097488919045</v>
      </c>
    </row>
    <row r="71" spans="1:16" ht="12.75">
      <c r="A71" s="4" t="s">
        <v>1</v>
      </c>
      <c r="B71" s="4" t="s">
        <v>37</v>
      </c>
      <c r="C71" s="27">
        <v>0.15</v>
      </c>
      <c r="D71" s="3" t="s">
        <v>12</v>
      </c>
      <c r="E71" s="27">
        <v>21100</v>
      </c>
      <c r="F71" s="60">
        <f t="shared" si="29"/>
        <v>1406.666666666667</v>
      </c>
      <c r="G71" s="50">
        <v>0.8</v>
      </c>
      <c r="H71" s="59">
        <f t="shared" si="23"/>
        <v>11.253333333333337</v>
      </c>
      <c r="I71" s="7">
        <v>21200</v>
      </c>
      <c r="J71" s="63">
        <f t="shared" si="24"/>
        <v>1413.3333333333335</v>
      </c>
      <c r="K71" s="52">
        <v>0.8</v>
      </c>
      <c r="L71" s="32">
        <f t="shared" si="25"/>
        <v>11.306666666666667</v>
      </c>
      <c r="M71" s="46">
        <v>0.8</v>
      </c>
      <c r="N71" s="65">
        <f t="shared" si="26"/>
        <v>11.306666666666667</v>
      </c>
      <c r="O71" s="65">
        <f t="shared" si="27"/>
        <v>0.053333333333329236</v>
      </c>
      <c r="P71" s="34">
        <f t="shared" si="28"/>
        <v>0.47393364928906295</v>
      </c>
    </row>
    <row r="72" spans="1:16" ht="12.75">
      <c r="A72" s="4" t="s">
        <v>1</v>
      </c>
      <c r="B72" s="4" t="s">
        <v>116</v>
      </c>
      <c r="C72" s="10">
        <v>0.5823</v>
      </c>
      <c r="D72" s="3" t="s">
        <v>12</v>
      </c>
      <c r="E72" s="10">
        <v>67000</v>
      </c>
      <c r="F72" s="57">
        <f t="shared" si="29"/>
        <v>1150.6096513824489</v>
      </c>
      <c r="G72" s="50">
        <v>0.8</v>
      </c>
      <c r="H72" s="59">
        <f t="shared" si="23"/>
        <v>9.204877211059591</v>
      </c>
      <c r="I72" s="7">
        <v>67600</v>
      </c>
      <c r="J72" s="63">
        <f t="shared" si="24"/>
        <v>1160.9136184097542</v>
      </c>
      <c r="K72" s="52">
        <v>0.8</v>
      </c>
      <c r="L72" s="32">
        <f t="shared" si="25"/>
        <v>9.287308947278033</v>
      </c>
      <c r="M72" s="46">
        <v>0.8</v>
      </c>
      <c r="N72" s="65">
        <f t="shared" si="26"/>
        <v>9.287308947278033</v>
      </c>
      <c r="O72" s="65">
        <f t="shared" si="27"/>
        <v>0.08243173621844235</v>
      </c>
      <c r="P72" s="34">
        <f t="shared" si="28"/>
        <v>0.8955223880596825</v>
      </c>
    </row>
    <row r="73" spans="1:16" ht="12.75">
      <c r="A73" s="4" t="s">
        <v>2</v>
      </c>
      <c r="B73" s="4" t="s">
        <v>117</v>
      </c>
      <c r="C73" s="10">
        <v>1.3922</v>
      </c>
      <c r="D73" s="3" t="s">
        <v>12</v>
      </c>
      <c r="E73" s="10">
        <v>79300</v>
      </c>
      <c r="F73" s="57">
        <f>SUM((E73/C73)/100)</f>
        <v>569.6020686682947</v>
      </c>
      <c r="G73" s="50">
        <v>0.8</v>
      </c>
      <c r="H73" s="59">
        <f t="shared" si="23"/>
        <v>4.556816549346358</v>
      </c>
      <c r="I73" s="7">
        <v>80200</v>
      </c>
      <c r="J73" s="63">
        <f t="shared" si="24"/>
        <v>576.0666570894987</v>
      </c>
      <c r="K73" s="52">
        <v>0.8</v>
      </c>
      <c r="L73" s="32">
        <f t="shared" si="25"/>
        <v>4.608533256715989</v>
      </c>
      <c r="M73" s="46">
        <v>0.8</v>
      </c>
      <c r="N73" s="65">
        <f t="shared" si="26"/>
        <v>4.608533256715989</v>
      </c>
      <c r="O73" s="65">
        <f t="shared" si="27"/>
        <v>0.05171670736963119</v>
      </c>
      <c r="P73" s="34">
        <f t="shared" si="28"/>
        <v>1.134930643127373</v>
      </c>
    </row>
    <row r="74" spans="1:16" ht="12.75">
      <c r="A74" s="4" t="s">
        <v>2</v>
      </c>
      <c r="B74" s="4" t="s">
        <v>118</v>
      </c>
      <c r="C74" s="10">
        <v>0.1311</v>
      </c>
      <c r="D74" s="3" t="s">
        <v>12</v>
      </c>
      <c r="E74" s="10">
        <v>7160</v>
      </c>
      <c r="F74" s="57">
        <f t="shared" si="29"/>
        <v>546.1479786422578</v>
      </c>
      <c r="G74" s="50">
        <v>0.8</v>
      </c>
      <c r="H74" s="59">
        <f t="shared" si="23"/>
        <v>4.369183829138063</v>
      </c>
      <c r="I74" s="7">
        <v>7190</v>
      </c>
      <c r="J74" s="63">
        <f t="shared" si="24"/>
        <v>548.4363081617087</v>
      </c>
      <c r="K74" s="52">
        <v>0.8</v>
      </c>
      <c r="L74" s="32">
        <f t="shared" si="25"/>
        <v>4.38749046529367</v>
      </c>
      <c r="M74" s="46">
        <v>0.8</v>
      </c>
      <c r="N74" s="65">
        <f t="shared" si="26"/>
        <v>4.38749046529367</v>
      </c>
      <c r="O74" s="65">
        <f t="shared" si="27"/>
        <v>0.018306636155607237</v>
      </c>
      <c r="P74" s="34">
        <f t="shared" si="28"/>
        <v>0.4189944134078402</v>
      </c>
    </row>
    <row r="75" spans="1:16" ht="12.75">
      <c r="A75" s="4" t="s">
        <v>3</v>
      </c>
      <c r="B75" s="4" t="s">
        <v>28</v>
      </c>
      <c r="C75" s="10">
        <v>7.9449</v>
      </c>
      <c r="D75" s="3" t="s">
        <v>12</v>
      </c>
      <c r="E75" s="10">
        <v>204000</v>
      </c>
      <c r="F75" s="57">
        <f t="shared" si="29"/>
        <v>256.76849299550656</v>
      </c>
      <c r="G75" s="50">
        <v>0.8</v>
      </c>
      <c r="H75" s="59">
        <f t="shared" si="23"/>
        <v>2.0541479439640526</v>
      </c>
      <c r="I75" s="7">
        <v>208000</v>
      </c>
      <c r="J75" s="63">
        <f t="shared" si="24"/>
        <v>261.8031693287518</v>
      </c>
      <c r="K75" s="52">
        <v>0.8</v>
      </c>
      <c r="L75" s="32">
        <f t="shared" si="25"/>
        <v>2.0944253546300144</v>
      </c>
      <c r="M75" s="46">
        <v>0.8</v>
      </c>
      <c r="N75" s="65">
        <f t="shared" si="26"/>
        <v>2.0944253546300144</v>
      </c>
      <c r="O75" s="65">
        <f t="shared" si="27"/>
        <v>0.0402774106659618</v>
      </c>
      <c r="P75" s="34">
        <f t="shared" si="28"/>
        <v>1.9607843137254894</v>
      </c>
    </row>
    <row r="76" spans="1:16" ht="12.75">
      <c r="A76" s="4" t="s">
        <v>3</v>
      </c>
      <c r="B76" s="4" t="s">
        <v>25</v>
      </c>
      <c r="C76" s="10">
        <v>0.3278</v>
      </c>
      <c r="D76" s="3" t="s">
        <v>12</v>
      </c>
      <c r="E76" s="10">
        <v>12000</v>
      </c>
      <c r="F76" s="57">
        <f t="shared" si="29"/>
        <v>366.0768761439902</v>
      </c>
      <c r="G76" s="50">
        <v>0.8</v>
      </c>
      <c r="H76" s="59">
        <f t="shared" si="23"/>
        <v>2.9286150091519216</v>
      </c>
      <c r="I76" s="7">
        <v>12000</v>
      </c>
      <c r="J76" s="63">
        <f t="shared" si="24"/>
        <v>366.0768761439902</v>
      </c>
      <c r="K76" s="52">
        <v>0.8</v>
      </c>
      <c r="L76" s="32">
        <f t="shared" si="25"/>
        <v>2.9286150091519216</v>
      </c>
      <c r="M76" s="46">
        <v>0.8</v>
      </c>
      <c r="N76" s="65">
        <f t="shared" si="26"/>
        <v>2.9286150091519216</v>
      </c>
      <c r="O76" s="65">
        <f t="shared" si="27"/>
        <v>0</v>
      </c>
      <c r="P76" s="34">
        <f t="shared" si="28"/>
        <v>0</v>
      </c>
    </row>
    <row r="77" spans="1:16" ht="12" customHeight="1">
      <c r="A77" s="4" t="s">
        <v>6</v>
      </c>
      <c r="B77" s="4" t="s">
        <v>119</v>
      </c>
      <c r="C77" s="10">
        <v>0.0602</v>
      </c>
      <c r="D77" s="3" t="s">
        <v>12</v>
      </c>
      <c r="E77" s="10">
        <v>1630</v>
      </c>
      <c r="F77" s="57">
        <f>SUM((E77/C77)/100)</f>
        <v>270.76411960132896</v>
      </c>
      <c r="G77" s="50">
        <v>0.8</v>
      </c>
      <c r="H77" s="59">
        <f t="shared" si="23"/>
        <v>2.1661129568106317</v>
      </c>
      <c r="I77" s="43">
        <v>1640</v>
      </c>
      <c r="J77" s="63">
        <f t="shared" si="24"/>
        <v>272.42524916943523</v>
      </c>
      <c r="K77" s="52">
        <v>0.8</v>
      </c>
      <c r="L77" s="32">
        <f t="shared" si="25"/>
        <v>2.179401993355482</v>
      </c>
      <c r="M77" s="46">
        <v>0.8</v>
      </c>
      <c r="N77" s="65">
        <f t="shared" si="26"/>
        <v>2.179401993355482</v>
      </c>
      <c r="O77" s="65">
        <f t="shared" si="27"/>
        <v>0.013289036544850141</v>
      </c>
      <c r="P77" s="34">
        <f t="shared" si="28"/>
        <v>0.6134969325153208</v>
      </c>
    </row>
    <row r="78" spans="1:16" ht="12.75">
      <c r="A78" s="4" t="s">
        <v>8</v>
      </c>
      <c r="B78" s="4" t="s">
        <v>120</v>
      </c>
      <c r="C78" s="10">
        <v>0.0797</v>
      </c>
      <c r="D78" s="3" t="s">
        <v>12</v>
      </c>
      <c r="E78" s="10">
        <v>779</v>
      </c>
      <c r="F78" s="57">
        <f t="shared" si="29"/>
        <v>97.74153074027605</v>
      </c>
      <c r="G78" s="50">
        <v>0.8</v>
      </c>
      <c r="H78" s="59">
        <f t="shared" si="23"/>
        <v>0.7819322459222084</v>
      </c>
      <c r="I78" s="18">
        <v>781</v>
      </c>
      <c r="J78" s="63">
        <f t="shared" si="24"/>
        <v>97.99247176913427</v>
      </c>
      <c r="K78" s="52">
        <v>0.8</v>
      </c>
      <c r="L78" s="32">
        <f t="shared" si="25"/>
        <v>0.7839397741530741</v>
      </c>
      <c r="M78" s="46">
        <v>0.8</v>
      </c>
      <c r="N78" s="65">
        <f t="shared" si="26"/>
        <v>0.7839397741530741</v>
      </c>
      <c r="O78" s="65">
        <f t="shared" si="27"/>
        <v>0.002007528230865696</v>
      </c>
      <c r="P78" s="34">
        <f t="shared" si="28"/>
        <v>0.25673940949935165</v>
      </c>
    </row>
    <row r="79" spans="1:16" ht="12.75">
      <c r="A79" s="4" t="s">
        <v>5</v>
      </c>
      <c r="B79" s="4" t="s">
        <v>121</v>
      </c>
      <c r="C79" s="10">
        <v>0.0959</v>
      </c>
      <c r="D79" s="3" t="s">
        <v>12</v>
      </c>
      <c r="E79" s="10">
        <v>937</v>
      </c>
      <c r="F79" s="57">
        <f>SUM((E79/C79)/100)</f>
        <v>97.70594369134514</v>
      </c>
      <c r="G79" s="50">
        <v>0.8</v>
      </c>
      <c r="H79" s="59">
        <f t="shared" si="23"/>
        <v>0.7816475495307611</v>
      </c>
      <c r="I79" s="10">
        <v>940</v>
      </c>
      <c r="J79" s="63">
        <f t="shared" si="24"/>
        <v>98.01876955161626</v>
      </c>
      <c r="K79" s="52">
        <v>0.8</v>
      </c>
      <c r="L79" s="32">
        <f t="shared" si="25"/>
        <v>0.7841501564129301</v>
      </c>
      <c r="M79" s="46">
        <v>0.8</v>
      </c>
      <c r="N79" s="65">
        <f t="shared" si="26"/>
        <v>0.7841501564129301</v>
      </c>
      <c r="O79" s="65">
        <f t="shared" si="27"/>
        <v>0.0025026068821689673</v>
      </c>
      <c r="P79" s="34">
        <f t="shared" si="28"/>
        <v>0.32017075773746534</v>
      </c>
    </row>
    <row r="80" spans="1:16" ht="12.75">
      <c r="A80" s="4" t="s">
        <v>7</v>
      </c>
      <c r="B80" s="4" t="s">
        <v>122</v>
      </c>
      <c r="C80" s="10">
        <v>0.0764</v>
      </c>
      <c r="D80" s="3" t="s">
        <v>12</v>
      </c>
      <c r="E80" s="10">
        <v>747</v>
      </c>
      <c r="F80" s="57">
        <f>SUM((E80/C80)/100)</f>
        <v>97.77486910994764</v>
      </c>
      <c r="G80" s="50">
        <v>0.8</v>
      </c>
      <c r="H80" s="59">
        <f t="shared" si="23"/>
        <v>0.7821989528795812</v>
      </c>
      <c r="I80" s="18">
        <v>749</v>
      </c>
      <c r="J80" s="63">
        <f t="shared" si="24"/>
        <v>98.03664921465969</v>
      </c>
      <c r="K80" s="52">
        <v>0.8</v>
      </c>
      <c r="L80" s="32">
        <f t="shared" si="25"/>
        <v>0.7842931937172776</v>
      </c>
      <c r="M80" s="46">
        <v>0.8</v>
      </c>
      <c r="N80" s="65">
        <f t="shared" si="26"/>
        <v>0.7842931937172776</v>
      </c>
      <c r="O80" s="65">
        <f t="shared" si="27"/>
        <v>0.0020942408376963817</v>
      </c>
      <c r="P80" s="34">
        <f t="shared" si="28"/>
        <v>0.26773761713521343</v>
      </c>
    </row>
    <row r="81" spans="1:16" ht="12.75">
      <c r="A81" s="4" t="s">
        <v>4</v>
      </c>
      <c r="B81" s="9" t="s">
        <v>123</v>
      </c>
      <c r="C81" s="10">
        <v>0.1567</v>
      </c>
      <c r="D81" s="3" t="s">
        <v>12</v>
      </c>
      <c r="E81" s="10">
        <v>616</v>
      </c>
      <c r="F81" s="57">
        <f t="shared" si="29"/>
        <v>39.3107849393746</v>
      </c>
      <c r="G81" s="50">
        <v>0.8</v>
      </c>
      <c r="H81" s="59">
        <f t="shared" si="23"/>
        <v>0.3144862795149968</v>
      </c>
      <c r="I81" s="18">
        <v>618</v>
      </c>
      <c r="J81" s="63">
        <f t="shared" si="24"/>
        <v>39.438417358008934</v>
      </c>
      <c r="K81" s="52">
        <v>0.8</v>
      </c>
      <c r="L81" s="32">
        <f t="shared" si="25"/>
        <v>0.31550733886407145</v>
      </c>
      <c r="M81" s="46">
        <v>0.8</v>
      </c>
      <c r="N81" s="65">
        <f t="shared" si="26"/>
        <v>0.31550733886407145</v>
      </c>
      <c r="O81" s="65">
        <f t="shared" si="27"/>
        <v>0.001021059349074649</v>
      </c>
      <c r="P81" s="34">
        <f t="shared" si="28"/>
        <v>0.32467532467531957</v>
      </c>
    </row>
    <row r="82" spans="1:16" ht="12.75">
      <c r="A82" s="4" t="s">
        <v>4</v>
      </c>
      <c r="B82" s="3" t="s">
        <v>124</v>
      </c>
      <c r="C82" s="10">
        <v>0.0922</v>
      </c>
      <c r="D82" s="3" t="s">
        <v>12</v>
      </c>
      <c r="E82" s="10">
        <v>381</v>
      </c>
      <c r="F82" s="57">
        <f t="shared" si="29"/>
        <v>41.3232104121475</v>
      </c>
      <c r="G82" s="50">
        <v>0.8</v>
      </c>
      <c r="H82" s="59">
        <f t="shared" si="23"/>
        <v>0.3305856832971801</v>
      </c>
      <c r="I82" s="18">
        <v>382</v>
      </c>
      <c r="J82" s="63">
        <f t="shared" si="24"/>
        <v>41.43167028199566</v>
      </c>
      <c r="K82" s="52">
        <v>0.8</v>
      </c>
      <c r="L82" s="32">
        <f t="shared" si="25"/>
        <v>0.3314533622559653</v>
      </c>
      <c r="M82" s="46">
        <v>0.8</v>
      </c>
      <c r="N82" s="65">
        <f t="shared" si="26"/>
        <v>0.3314533622559653</v>
      </c>
      <c r="O82" s="65">
        <f t="shared" si="27"/>
        <v>0.0008676789587852007</v>
      </c>
      <c r="P82" s="34">
        <f t="shared" si="28"/>
        <v>0.2624671916010351</v>
      </c>
    </row>
    <row r="83" spans="1:16" ht="12.75">
      <c r="A83" s="4" t="s">
        <v>4</v>
      </c>
      <c r="B83" s="4" t="s">
        <v>29</v>
      </c>
      <c r="C83" s="10">
        <v>0.0594</v>
      </c>
      <c r="D83" s="3" t="s">
        <v>12</v>
      </c>
      <c r="E83" s="10">
        <v>245</v>
      </c>
      <c r="F83" s="57">
        <f t="shared" si="29"/>
        <v>41.245791245791246</v>
      </c>
      <c r="G83" s="50">
        <v>0.8</v>
      </c>
      <c r="H83" s="59">
        <f t="shared" si="23"/>
        <v>0.32996632996632996</v>
      </c>
      <c r="I83" s="18">
        <v>246</v>
      </c>
      <c r="J83" s="63">
        <f t="shared" si="24"/>
        <v>41.41414141414141</v>
      </c>
      <c r="K83" s="52">
        <v>0.8</v>
      </c>
      <c r="L83" s="32">
        <f t="shared" si="25"/>
        <v>0.3313131313131313</v>
      </c>
      <c r="M83" s="46">
        <v>0.8</v>
      </c>
      <c r="N83" s="65">
        <f t="shared" si="26"/>
        <v>0.3313131313131313</v>
      </c>
      <c r="O83" s="65">
        <f t="shared" si="27"/>
        <v>0.0013468013468013185</v>
      </c>
      <c r="P83" s="34">
        <f t="shared" si="28"/>
        <v>0.40816326530611385</v>
      </c>
    </row>
    <row r="84" spans="1:12" ht="5.25" customHeight="1">
      <c r="A84" s="1"/>
      <c r="B84" s="1"/>
      <c r="C84" s="11"/>
      <c r="D84" s="11"/>
      <c r="E84" s="11"/>
      <c r="F84" s="12"/>
      <c r="G84" s="11"/>
      <c r="H84" s="20"/>
      <c r="I84" s="20"/>
      <c r="J84" s="20"/>
      <c r="K84" s="11"/>
      <c r="L84" s="20"/>
    </row>
    <row r="85" spans="1:12" ht="12.75">
      <c r="A85" s="1"/>
      <c r="B85" s="1"/>
      <c r="C85" s="11"/>
      <c r="D85" s="11"/>
      <c r="E85" s="11"/>
      <c r="F85" s="12"/>
      <c r="G85" s="11"/>
      <c r="H85" s="19"/>
      <c r="I85" s="19"/>
      <c r="J85" s="19"/>
      <c r="K85" s="33" t="s">
        <v>91</v>
      </c>
      <c r="L85" s="19"/>
    </row>
    <row r="86" spans="1:16" ht="51" customHeight="1">
      <c r="A86" s="6" t="s">
        <v>31</v>
      </c>
      <c r="B86" s="7" t="s">
        <v>32</v>
      </c>
      <c r="C86" s="6" t="s">
        <v>33</v>
      </c>
      <c r="D86" s="3" t="s">
        <v>11</v>
      </c>
      <c r="E86" s="6" t="s">
        <v>30</v>
      </c>
      <c r="F86" s="47" t="s">
        <v>50</v>
      </c>
      <c r="G86" s="47" t="s">
        <v>54</v>
      </c>
      <c r="H86" s="47" t="s">
        <v>55</v>
      </c>
      <c r="I86" s="6" t="s">
        <v>61</v>
      </c>
      <c r="J86" s="30" t="s">
        <v>60</v>
      </c>
      <c r="K86" s="30" t="s">
        <v>53</v>
      </c>
      <c r="L86" s="30" t="s">
        <v>62</v>
      </c>
      <c r="M86" s="53" t="s">
        <v>63</v>
      </c>
      <c r="N86" s="44" t="s">
        <v>64</v>
      </c>
      <c r="O86" s="44" t="s">
        <v>65</v>
      </c>
      <c r="P86" s="4" t="s">
        <v>73</v>
      </c>
    </row>
    <row r="87" spans="1:16" s="17" customFormat="1" ht="9.75">
      <c r="A87" s="15">
        <v>2</v>
      </c>
      <c r="B87" s="16">
        <v>3</v>
      </c>
      <c r="C87" s="15">
        <v>4</v>
      </c>
      <c r="D87" s="16">
        <v>5</v>
      </c>
      <c r="E87" s="15">
        <v>6</v>
      </c>
      <c r="F87" s="48">
        <v>6</v>
      </c>
      <c r="G87" s="48">
        <v>7</v>
      </c>
      <c r="H87" s="48">
        <v>8</v>
      </c>
      <c r="I87" s="15"/>
      <c r="J87" s="31">
        <v>9</v>
      </c>
      <c r="K87" s="31">
        <v>10</v>
      </c>
      <c r="L87" s="31">
        <v>11</v>
      </c>
      <c r="M87" s="54">
        <v>12</v>
      </c>
      <c r="N87" s="54">
        <v>13</v>
      </c>
      <c r="O87" s="54" t="s">
        <v>84</v>
      </c>
      <c r="P87" s="16">
        <v>15</v>
      </c>
    </row>
    <row r="88" spans="1:16" ht="12.75">
      <c r="A88" s="3" t="s">
        <v>3</v>
      </c>
      <c r="B88" s="4" t="s">
        <v>26</v>
      </c>
      <c r="C88" s="18">
        <v>1.4504</v>
      </c>
      <c r="D88" s="4" t="s">
        <v>46</v>
      </c>
      <c r="E88" s="10">
        <v>9120</v>
      </c>
      <c r="F88" s="89">
        <v>1136</v>
      </c>
      <c r="G88" s="90">
        <v>2</v>
      </c>
      <c r="H88" s="89">
        <f aca="true" t="shared" si="30" ref="H88:H96">SUM(F88*G88/100)</f>
        <v>22.72</v>
      </c>
      <c r="I88" s="10">
        <v>2960</v>
      </c>
      <c r="J88" s="38">
        <f>SUM(I88/C88)</f>
        <v>2040.8163265306123</v>
      </c>
      <c r="K88" s="52">
        <v>2</v>
      </c>
      <c r="L88" s="32">
        <f aca="true" t="shared" si="31" ref="L88:L96">SUM(J88*K88/100)</f>
        <v>40.816326530612244</v>
      </c>
      <c r="M88" s="67">
        <v>2</v>
      </c>
      <c r="N88" s="65">
        <f aca="true" t="shared" si="32" ref="N88:N96">SUM(J88*M88/100)</f>
        <v>40.816326530612244</v>
      </c>
      <c r="O88" s="65">
        <f aca="true" t="shared" si="33" ref="O88:O96">SUM(N88-H88)</f>
        <v>18.096326530612245</v>
      </c>
      <c r="P88" s="34">
        <f aca="true" t="shared" si="34" ref="P88:P96">SUM(O88*100/H88)</f>
        <v>79.64932451853981</v>
      </c>
    </row>
    <row r="89" spans="1:16" ht="12.75">
      <c r="A89" s="3" t="s">
        <v>3</v>
      </c>
      <c r="B89" s="4" t="s">
        <v>28</v>
      </c>
      <c r="C89" s="18">
        <v>4.8</v>
      </c>
      <c r="D89" s="4" t="s">
        <v>57</v>
      </c>
      <c r="E89" s="10">
        <v>217081.52</v>
      </c>
      <c r="F89" s="89">
        <v>37572.31</v>
      </c>
      <c r="G89" s="90">
        <v>0.4</v>
      </c>
      <c r="H89" s="89">
        <f t="shared" si="30"/>
        <v>150.28923999999998</v>
      </c>
      <c r="I89" s="10">
        <v>118000</v>
      </c>
      <c r="J89" s="38">
        <f>SUM(I89/C89)</f>
        <v>24583.333333333336</v>
      </c>
      <c r="K89" s="52">
        <v>0.4</v>
      </c>
      <c r="L89" s="32">
        <f t="shared" si="31"/>
        <v>98.33333333333336</v>
      </c>
      <c r="M89" s="67">
        <v>0.4</v>
      </c>
      <c r="N89" s="65">
        <f t="shared" si="32"/>
        <v>98.33333333333336</v>
      </c>
      <c r="O89" s="65">
        <f t="shared" si="33"/>
        <v>-51.95590666666662</v>
      </c>
      <c r="P89" s="34">
        <f t="shared" si="34"/>
        <v>-34.570609756670954</v>
      </c>
    </row>
    <row r="90" spans="1:16" ht="12.75">
      <c r="A90" s="3"/>
      <c r="B90" s="4"/>
      <c r="C90" s="18"/>
      <c r="D90" s="4"/>
      <c r="E90" s="10"/>
      <c r="F90" s="87"/>
      <c r="G90" s="88"/>
      <c r="H90" s="87"/>
      <c r="I90" s="10"/>
      <c r="J90" s="8"/>
      <c r="K90" s="10"/>
      <c r="L90" s="82"/>
      <c r="M90" s="3"/>
      <c r="N90" s="83"/>
      <c r="O90" s="83"/>
      <c r="P90" s="34"/>
    </row>
    <row r="91" spans="1:16" ht="51" customHeight="1">
      <c r="A91" s="6" t="s">
        <v>31</v>
      </c>
      <c r="B91" s="7" t="s">
        <v>32</v>
      </c>
      <c r="C91" s="6" t="s">
        <v>33</v>
      </c>
      <c r="D91" s="3" t="s">
        <v>11</v>
      </c>
      <c r="E91" s="6" t="s">
        <v>30</v>
      </c>
      <c r="F91" s="47" t="s">
        <v>52</v>
      </c>
      <c r="G91" s="47" t="s">
        <v>54</v>
      </c>
      <c r="H91" s="47" t="s">
        <v>55</v>
      </c>
      <c r="I91" s="6" t="s">
        <v>61</v>
      </c>
      <c r="J91" s="30" t="s">
        <v>66</v>
      </c>
      <c r="K91" s="30" t="s">
        <v>53</v>
      </c>
      <c r="L91" s="30" t="s">
        <v>67</v>
      </c>
      <c r="M91" s="53" t="s">
        <v>63</v>
      </c>
      <c r="N91" s="44" t="s">
        <v>68</v>
      </c>
      <c r="O91" s="44" t="s">
        <v>65</v>
      </c>
      <c r="P91" s="4" t="s">
        <v>73</v>
      </c>
    </row>
    <row r="92" spans="1:16" ht="12.75">
      <c r="A92" s="84" t="s">
        <v>0</v>
      </c>
      <c r="B92" s="4" t="s">
        <v>71</v>
      </c>
      <c r="C92" s="4">
        <v>0.2595</v>
      </c>
      <c r="D92" s="84" t="s">
        <v>79</v>
      </c>
      <c r="E92" s="4"/>
      <c r="F92" s="91">
        <v>816.83</v>
      </c>
      <c r="G92" s="81">
        <v>0.6</v>
      </c>
      <c r="H92" s="58">
        <f t="shared" si="30"/>
        <v>4.900980000000001</v>
      </c>
      <c r="I92" s="7">
        <v>17700</v>
      </c>
      <c r="J92" s="63">
        <f>SUM(I92/C92/100)</f>
        <v>682.0809248554913</v>
      </c>
      <c r="K92" s="80">
        <v>0.6</v>
      </c>
      <c r="L92" s="32">
        <f t="shared" si="31"/>
        <v>4.092485549132948</v>
      </c>
      <c r="M92" s="68">
        <v>0.6</v>
      </c>
      <c r="N92" s="69">
        <f t="shared" si="32"/>
        <v>4.092485549132948</v>
      </c>
      <c r="O92" s="69">
        <f t="shared" si="33"/>
        <v>-0.8084944508670526</v>
      </c>
      <c r="P92" s="39">
        <f t="shared" si="34"/>
        <v>-16.496587434901848</v>
      </c>
    </row>
    <row r="93" spans="1:16" ht="12.75">
      <c r="A93" s="84" t="s">
        <v>75</v>
      </c>
      <c r="B93" s="4" t="s">
        <v>81</v>
      </c>
      <c r="C93" s="4">
        <v>0.0695</v>
      </c>
      <c r="D93" s="84" t="s">
        <v>79</v>
      </c>
      <c r="E93" s="4"/>
      <c r="F93" s="91">
        <v>248.77</v>
      </c>
      <c r="G93" s="81">
        <v>0.6</v>
      </c>
      <c r="H93" s="59">
        <f t="shared" si="30"/>
        <v>1.49262</v>
      </c>
      <c r="I93" s="7">
        <v>2000</v>
      </c>
      <c r="J93" s="63">
        <f>SUM(I93/C93/100)</f>
        <v>287.76978417266184</v>
      </c>
      <c r="K93" s="80">
        <v>0.6</v>
      </c>
      <c r="L93" s="32">
        <f t="shared" si="31"/>
        <v>1.726618705035971</v>
      </c>
      <c r="M93" s="68">
        <v>0.6</v>
      </c>
      <c r="N93" s="69">
        <f t="shared" si="32"/>
        <v>1.726618705035971</v>
      </c>
      <c r="O93" s="69">
        <f t="shared" si="33"/>
        <v>0.23399870503597087</v>
      </c>
      <c r="P93" s="39">
        <f t="shared" si="34"/>
        <v>15.677044729132053</v>
      </c>
    </row>
    <row r="94" spans="1:16" ht="12.75">
      <c r="A94" s="84" t="s">
        <v>76</v>
      </c>
      <c r="B94" s="4" t="s">
        <v>82</v>
      </c>
      <c r="C94" s="4">
        <v>0.1989</v>
      </c>
      <c r="D94" s="84" t="s">
        <v>80</v>
      </c>
      <c r="E94" s="4"/>
      <c r="F94" s="91">
        <v>111.62</v>
      </c>
      <c r="G94" s="81">
        <v>0.6</v>
      </c>
      <c r="H94" s="59">
        <f t="shared" si="30"/>
        <v>0.66972</v>
      </c>
      <c r="I94" s="7">
        <v>2030</v>
      </c>
      <c r="J94" s="63">
        <f>SUM(I94/C94/100)</f>
        <v>102.061337355455</v>
      </c>
      <c r="K94" s="80">
        <v>0.6</v>
      </c>
      <c r="L94" s="32">
        <f t="shared" si="31"/>
        <v>0.61236802413273</v>
      </c>
      <c r="M94" s="68">
        <v>0.6</v>
      </c>
      <c r="N94" s="69">
        <f t="shared" si="32"/>
        <v>0.61236802413273</v>
      </c>
      <c r="O94" s="69">
        <f t="shared" si="33"/>
        <v>-0.05735197586727003</v>
      </c>
      <c r="P94" s="39">
        <f t="shared" si="34"/>
        <v>-8.563575205648634</v>
      </c>
    </row>
    <row r="95" spans="1:16" ht="12.75">
      <c r="A95" s="84" t="s">
        <v>77</v>
      </c>
      <c r="B95" s="4" t="s">
        <v>70</v>
      </c>
      <c r="C95" s="85">
        <v>0.3742</v>
      </c>
      <c r="D95" s="84" t="s">
        <v>79</v>
      </c>
      <c r="E95" s="4"/>
      <c r="F95" s="91">
        <v>47.9</v>
      </c>
      <c r="G95" s="81">
        <v>0.6</v>
      </c>
      <c r="H95" s="59">
        <f t="shared" si="30"/>
        <v>0.2874</v>
      </c>
      <c r="I95" s="7">
        <v>1630</v>
      </c>
      <c r="J95" s="63">
        <f>SUM(I95/C95/100)</f>
        <v>43.559593800106896</v>
      </c>
      <c r="K95" s="80">
        <v>0.6</v>
      </c>
      <c r="L95" s="32">
        <f t="shared" si="31"/>
        <v>0.2613575628006414</v>
      </c>
      <c r="M95" s="68">
        <v>0.6</v>
      </c>
      <c r="N95" s="69">
        <f t="shared" si="32"/>
        <v>0.2613575628006414</v>
      </c>
      <c r="O95" s="69">
        <f t="shared" si="33"/>
        <v>-0.026042437199358615</v>
      </c>
      <c r="P95" s="39">
        <f t="shared" si="34"/>
        <v>-9.061390813973075</v>
      </c>
    </row>
    <row r="96" spans="1:16" ht="12.75">
      <c r="A96" s="84" t="s">
        <v>78</v>
      </c>
      <c r="B96" s="4" t="s">
        <v>83</v>
      </c>
      <c r="C96" s="86">
        <v>0.25</v>
      </c>
      <c r="D96" s="84" t="s">
        <v>79</v>
      </c>
      <c r="E96" s="4"/>
      <c r="F96" s="91">
        <v>24.1</v>
      </c>
      <c r="G96" s="81">
        <v>0.6</v>
      </c>
      <c r="H96" s="59">
        <f t="shared" si="30"/>
        <v>0.1446</v>
      </c>
      <c r="I96" s="7">
        <v>537</v>
      </c>
      <c r="J96" s="63">
        <f>SUM(I96/C96/100)</f>
        <v>21.48</v>
      </c>
      <c r="K96" s="80">
        <v>0.6</v>
      </c>
      <c r="L96" s="32">
        <f t="shared" si="31"/>
        <v>0.12888</v>
      </c>
      <c r="M96" s="68">
        <v>0.6</v>
      </c>
      <c r="N96" s="69">
        <f t="shared" si="32"/>
        <v>0.12888</v>
      </c>
      <c r="O96" s="69">
        <f t="shared" si="33"/>
        <v>-0.015720000000000012</v>
      </c>
      <c r="P96" s="39">
        <f t="shared" si="34"/>
        <v>-10.871369294605817</v>
      </c>
    </row>
    <row r="97" ht="8.25" customHeight="1"/>
  </sheetData>
  <sheetProtection/>
  <mergeCells count="1">
    <mergeCell ref="B1:D1"/>
  </mergeCells>
  <printOptions/>
  <pageMargins left="0" right="0" top="0" bottom="0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sapaliene</dc:creator>
  <cp:keywords/>
  <dc:description/>
  <cp:lastModifiedBy>Milda Šapalienė</cp:lastModifiedBy>
  <cp:lastPrinted>2018-05-11T11:06:11Z</cp:lastPrinted>
  <dcterms:created xsi:type="dcterms:W3CDTF">2010-09-07T07:00:46Z</dcterms:created>
  <dcterms:modified xsi:type="dcterms:W3CDTF">2018-05-17T12:31:10Z</dcterms:modified>
  <cp:category/>
  <cp:version/>
  <cp:contentType/>
  <cp:contentStatus/>
</cp:coreProperties>
</file>