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lazdijailt.sharepoint.com/sites/Lazdijrajonosavivaldybstaryba969/Bendrai naudojami dokumentai/General/9 tarybos posėdis/34-727 VsI Socialiniu paslaugu centro kainos ir tarifai/"/>
    </mc:Choice>
  </mc:AlternateContent>
  <xr:revisionPtr revIDLastSave="0" documentId="8_{079C23BE-BE11-450A-9AEF-A076BE960C57}" xr6:coauthVersionLast="46" xr6:coauthVersionMax="46" xr10:uidLastSave="{00000000-0000-0000-0000-000000000000}"/>
  <bookViews>
    <workbookView xWindow="768" yWindow="768" windowWidth="17280" windowHeight="8964" tabRatio="934" firstSheet="5" activeTab="9" xr2:uid="{00000000-000D-0000-FFFF-FFFF00000000}"/>
  </bookViews>
  <sheets>
    <sheet name="Pagalb į namus" sheetId="4" r:id="rId1"/>
    <sheet name="Sav. gyv. namai" sheetId="3" r:id="rId2"/>
    <sheet name="Soc. globa su sunk. negalia įst" sheetId="5" r:id="rId3"/>
    <sheet name="Dienos soc. globa namuose" sheetId="7" r:id="rId4"/>
    <sheet name="Soc. globa su negalia įst." sheetId="6" r:id="rId5"/>
    <sheet name="Ilg. globa su negalia" sheetId="2" r:id="rId6"/>
    <sheet name="Ilg. globa su sunk. negalia" sheetId="1" r:id="rId7"/>
    <sheet name="Kainų pokytis" sheetId="8" r:id="rId8"/>
    <sheet name="Kainų pokyt.pagal fin.šalt." sheetId="9" r:id="rId9"/>
    <sheet name="Kainų palyginimas su kitais raj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  <c r="F19" i="7"/>
  <c r="F18" i="7"/>
  <c r="D17" i="7"/>
  <c r="F17" i="7" s="1"/>
  <c r="F16" i="7"/>
  <c r="F15" i="7"/>
  <c r="F14" i="7"/>
  <c r="D9" i="7"/>
  <c r="F9" i="7" s="1"/>
  <c r="F10" i="7" s="1"/>
  <c r="D21" i="7" l="1"/>
  <c r="F21" i="7" s="1"/>
  <c r="F22" i="7" s="1"/>
  <c r="F23" i="7" s="1"/>
  <c r="D25" i="7" l="1"/>
  <c r="F25" i="7" s="1"/>
  <c r="F23" i="6"/>
  <c r="F22" i="6"/>
  <c r="F21" i="6"/>
  <c r="F20" i="6"/>
  <c r="F19" i="6"/>
  <c r="F17" i="6"/>
  <c r="F16" i="6"/>
  <c r="D18" i="6" s="1"/>
  <c r="F18" i="6" s="1"/>
  <c r="D11" i="6"/>
  <c r="F11" i="6" s="1"/>
  <c r="F10" i="6"/>
  <c r="F9" i="6"/>
  <c r="F8" i="6"/>
  <c r="F12" i="6" l="1"/>
  <c r="D24" i="6" l="1"/>
  <c r="F24" i="6" s="1"/>
  <c r="F25" i="6" s="1"/>
  <c r="F26" i="6" s="1"/>
  <c r="D31" i="6" l="1"/>
  <c r="F31" i="6" s="1"/>
  <c r="F24" i="5"/>
  <c r="F23" i="5"/>
  <c r="F22" i="5"/>
  <c r="F21" i="5"/>
  <c r="F20" i="5"/>
  <c r="F19" i="5"/>
  <c r="F17" i="5"/>
  <c r="F16" i="5"/>
  <c r="D11" i="5"/>
  <c r="F11" i="5" s="1"/>
  <c r="F10" i="5"/>
  <c r="F9" i="5"/>
  <c r="F8" i="5"/>
  <c r="F12" i="5" l="1"/>
  <c r="D25" i="5" s="1"/>
  <c r="F25" i="5" s="1"/>
  <c r="D18" i="5"/>
  <c r="F18" i="5" s="1"/>
  <c r="F26" i="5" l="1"/>
  <c r="D32" i="5" s="1"/>
  <c r="F32" i="5" s="1"/>
  <c r="F20" i="4"/>
  <c r="F19" i="4"/>
  <c r="F18" i="4"/>
  <c r="F17" i="4"/>
  <c r="D16" i="4"/>
  <c r="F16" i="4" s="1"/>
  <c r="F15" i="4"/>
  <c r="F14" i="4"/>
  <c r="D9" i="4"/>
  <c r="F9" i="4" s="1"/>
  <c r="F10" i="4" s="1"/>
  <c r="F27" i="5" l="1"/>
  <c r="D21" i="4"/>
  <c r="F21" i="4" s="1"/>
  <c r="F22" i="4" s="1"/>
  <c r="D25" i="4" s="1"/>
  <c r="F25" i="4" s="1"/>
  <c r="F23" i="4" l="1"/>
  <c r="D13" i="3"/>
  <c r="F13" i="3" s="1"/>
  <c r="F12" i="3"/>
  <c r="F11" i="3"/>
  <c r="F10" i="3"/>
  <c r="F8" i="3"/>
  <c r="D9" i="3" l="1"/>
  <c r="F9" i="3" s="1"/>
  <c r="D14" i="3" s="1"/>
  <c r="F14" i="3" s="1"/>
  <c r="F15" i="3" s="1"/>
  <c r="D18" i="3" s="1"/>
  <c r="F18" i="3" s="1"/>
  <c r="F31" i="2" l="1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D12" i="2"/>
  <c r="F12" i="2" s="1"/>
  <c r="F11" i="2"/>
  <c r="F10" i="2"/>
  <c r="F9" i="2"/>
  <c r="D24" i="2" l="1"/>
  <c r="F24" i="2" s="1"/>
  <c r="F13" i="2"/>
  <c r="D32" i="2" l="1"/>
  <c r="F32" i="2" s="1"/>
  <c r="F33" i="2" s="1"/>
  <c r="D39" i="2" s="1"/>
  <c r="F39" i="2" s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D12" i="1"/>
  <c r="F12" i="1" s="1"/>
  <c r="F11" i="1"/>
  <c r="F10" i="1"/>
  <c r="F9" i="1"/>
  <c r="D24" i="1" l="1"/>
  <c r="F24" i="1" s="1"/>
  <c r="F34" i="2"/>
  <c r="F13" i="1"/>
  <c r="D32" i="1" l="1"/>
  <c r="F32" i="1" s="1"/>
  <c r="F33" i="1" s="1"/>
  <c r="F34" i="1" s="1"/>
  <c r="D39" i="1" l="1"/>
  <c r="F39" i="1" s="1"/>
</calcChain>
</file>

<file path=xl/sharedStrings.xml><?xml version="1.0" encoding="utf-8"?>
<sst xmlns="http://schemas.openxmlformats.org/spreadsheetml/2006/main" count="394" uniqueCount="210">
  <si>
    <t>ILGALAIKĖS SOCIALINĖS GLOBOS PASLAUGA</t>
  </si>
  <si>
    <t>(Senyvo amžiaus ir suaugusiems asmenims su sunkia negalia institucijoje)</t>
  </si>
  <si>
    <t>Sąnaudų straipsnis</t>
  </si>
  <si>
    <t>Paslaugos savikainos paskaičiavimas</t>
  </si>
  <si>
    <t>Mėnesio sąnaudos, Eur</t>
  </si>
  <si>
    <t>Sąnaudų dalis, tenkanti paslaugai, proc.</t>
  </si>
  <si>
    <t>Sąnaudų dalis, tenkanti paslaugai, Eur</t>
  </si>
  <si>
    <t>Bendroji ilgalaikės socialinės globos lėšų dalis</t>
  </si>
  <si>
    <t>Komunalinės ir ryšių sąnaudos</t>
  </si>
  <si>
    <t>Remonto medžiagos</t>
  </si>
  <si>
    <t>Ilgalaikio turto nusidėvėjimas</t>
  </si>
  <si>
    <t xml:space="preserve">Administracijos sąnaudos </t>
  </si>
  <si>
    <t>Iš viso</t>
  </si>
  <si>
    <t>Kintamoji ilgalaikės socialinės globos lėšų dalis</t>
  </si>
  <si>
    <t>Darbo užmokestis:</t>
  </si>
  <si>
    <t xml:space="preserve">    globos namų vadovė </t>
  </si>
  <si>
    <t xml:space="preserve">    bendr. praktikos slaugytojos  1 etatas</t>
  </si>
  <si>
    <t xml:space="preserve">    slaugos administratorė 1 etatas</t>
  </si>
  <si>
    <t xml:space="preserve">    vyr.socialinis darbuotojas 0,5 etato </t>
  </si>
  <si>
    <t xml:space="preserve">    užimtumo specialistė </t>
  </si>
  <si>
    <t xml:space="preserve">    socialiniai darbuotojai 1,1 etato </t>
  </si>
  <si>
    <t xml:space="preserve">    soc.darbuotojo padėjėjos 10 etatų</t>
  </si>
  <si>
    <t>Soc.draudimas</t>
  </si>
  <si>
    <t>Maitinimas (4,50 Eur vienam gyventojui per dieną)</t>
  </si>
  <si>
    <t>Medikamentai ir slaugos priemonės</t>
  </si>
  <si>
    <t>Transporto sąnaudos</t>
  </si>
  <si>
    <t>Komandiruotės</t>
  </si>
  <si>
    <t>Kvalifikacijos kėlimo sąnaudos</t>
  </si>
  <si>
    <t>Išlaidos ūkinėms, kanc. prekėms ir inventoriui</t>
  </si>
  <si>
    <t>Skalbimas ir med. atliekų tvarkymas</t>
  </si>
  <si>
    <t>Kitos nenumatytos išlaidos 2 proc.</t>
  </si>
  <si>
    <t>Viso</t>
  </si>
  <si>
    <t>* Ilgalaikės socialinės globos paslauga teikiama 40 - čiai asmenų, iš jų 32 - iems asmenims su sunkia negalia.</t>
  </si>
  <si>
    <t>Išlaidos skirstomos proporcingai:  8 - iems asmenims tenka 20 proc. išlaidų, 32 - iems asmenims  - 80 proc.</t>
  </si>
  <si>
    <t xml:space="preserve">Paslaugos vieno mėnesio savikaina vienam asmeniui      </t>
  </si>
  <si>
    <t xml:space="preserve">  :  32 asm.</t>
  </si>
  <si>
    <t>(Senyvo amžiaus ir suaugusiems asmenims su negalia institucijoje)</t>
  </si>
  <si>
    <t xml:space="preserve">    bendr. praktikos slaugytoja 1 etatas</t>
  </si>
  <si>
    <t xml:space="preserve">    socialiniai darbuotojai 0,4 etato </t>
  </si>
  <si>
    <t xml:space="preserve">    soc.darbuotojo padėjėjos 1 etatas</t>
  </si>
  <si>
    <t xml:space="preserve">Soc.draudimas </t>
  </si>
  <si>
    <t>* Ilgalaikės socialinės globos paslauga teikiama 40 - čiai asmenų, iš jų 8 - iems asmenims su  negalia.</t>
  </si>
  <si>
    <t xml:space="preserve">  :  8 asm.</t>
  </si>
  <si>
    <t>APGYVENDINIMO SAVARANKIŠKO GYVENIMO NAMUOSE PASLAUGA</t>
  </si>
  <si>
    <t xml:space="preserve">   socialinis darbuotojas 60 proc.</t>
  </si>
  <si>
    <t xml:space="preserve">   Soc.draudimas 1,77 proc.</t>
  </si>
  <si>
    <t>Administracijos sąnaudos</t>
  </si>
  <si>
    <t>Kitos nenumatytos  išlaidos 1 proc.</t>
  </si>
  <si>
    <t xml:space="preserve">Paslaugos vieno mėnesio savikaina vienam asmeniui      3149,73 Eur : 6 asm. </t>
  </si>
  <si>
    <t>: 7 asm.</t>
  </si>
  <si>
    <t>PAGALBOS Į NAMUS PASLAUGA (lankomoji priežiūra)</t>
  </si>
  <si>
    <t>Vidutinis mėnesio darbo valandų skaičius</t>
  </si>
  <si>
    <t>Bendroji pagalbos į namus paslaugos lėšų dalis</t>
  </si>
  <si>
    <t>Kintamoji pagalbos į namus paslaugos lėšų dalis</t>
  </si>
  <si>
    <t xml:space="preserve">  socialinio darbuotojo padėjėjai - 6,7 etato</t>
  </si>
  <si>
    <t xml:space="preserve">  socialinio darbuotojo padėjėjų atostogos</t>
  </si>
  <si>
    <t>Soc.draudimas 1,77 proc.</t>
  </si>
  <si>
    <t>Papildomos VSD įmokos iki MMA</t>
  </si>
  <si>
    <t>Kuro kompensavimo sąnaudos</t>
  </si>
  <si>
    <t>Darbo priemonės</t>
  </si>
  <si>
    <t>Kitos nenumatytos išlaidos 1 proc.</t>
  </si>
  <si>
    <t xml:space="preserve">Paslaugos vienos valandos savikaina       </t>
  </si>
  <si>
    <t xml:space="preserve">  :  6,7 etato</t>
  </si>
  <si>
    <t>DIENOS SOCIALINĖS GLOBOS PASLAUGA</t>
  </si>
  <si>
    <t>(Suaugusiems, senyvo amžiaus asmenims ir vaikams su sunkia negalia institucijoje)</t>
  </si>
  <si>
    <t>Bendroji dienos socialinės globos lėšų dalis</t>
  </si>
  <si>
    <t>Kintamoji dienos socialinės globos lėšų dalis</t>
  </si>
  <si>
    <t xml:space="preserve">  socialinis darbuotojas  1 etatas</t>
  </si>
  <si>
    <t xml:space="preserve">  soc. darbuotojo padėjėjai 3 etatai </t>
  </si>
  <si>
    <t>Maitinimas (2,65 Eur vienam gyventojui per dieną)</t>
  </si>
  <si>
    <t>Slaugos priemonės</t>
  </si>
  <si>
    <t>Kitos išlaidos 2 proc.</t>
  </si>
  <si>
    <t>* Dienos socialinės globos institucijoje paslauga teikiama 10 - iai asmenų, iš jų 9 asmenys su sunkia negalia.</t>
  </si>
  <si>
    <t>Išlaidos skirstomos proporcingai:  1 - am asmeniui tenka 10 proc. išlaidų, 9 - iems asmenims - 90 proc.</t>
  </si>
  <si>
    <t xml:space="preserve">Paslaugos vieno mėnesio savikaina vienam asmeniui     </t>
  </si>
  <si>
    <t xml:space="preserve">  :  9 asm.</t>
  </si>
  <si>
    <t>(Suaugusiems, senyvo amžiaus asmenims ir vaikams su negalia institucijoje)</t>
  </si>
  <si>
    <t xml:space="preserve">  socialinis darbuotojas 1 etatas </t>
  </si>
  <si>
    <t xml:space="preserve">  soc. darbuotojo padėjėjai 3 etatai</t>
  </si>
  <si>
    <t>* Dienos socialinės globos institucijoje paslauga teikiama 10 - iai asmenų, iš jų 1 asmuo su negalia.</t>
  </si>
  <si>
    <t>Išlaidos skirstomos proporcingai: 1 - am asmeniui tenka 10 proc. išlaidų, 9 - iems asmenims - 90 proc.</t>
  </si>
  <si>
    <t xml:space="preserve">  : 1 asm.</t>
  </si>
  <si>
    <t>DIENOS SOCIALINĖS GLOBOS ASMENS NAMUOSE PASLAUGA</t>
  </si>
  <si>
    <t>(Suaugusiems, senyvo amžiaus asmenims ir vaikams su sunkia negalia namuose)</t>
  </si>
  <si>
    <t>Vidutinis mėn.  darbo valandų skaičius</t>
  </si>
  <si>
    <t xml:space="preserve">  socialinis darbuotojas (30 proc.)</t>
  </si>
  <si>
    <t xml:space="preserve">  socialinio darbuotojo padėjėjai - 26,3 etato</t>
  </si>
  <si>
    <t xml:space="preserve">  :  26,3 etato</t>
  </si>
  <si>
    <t>Teikiamų socialinių paslaugų kainų pokytis</t>
  </si>
  <si>
    <t>Paslauga</t>
  </si>
  <si>
    <t>Galiojanti kaina</t>
  </si>
  <si>
    <t>Perskaičiuota kaina</t>
  </si>
  <si>
    <t xml:space="preserve">Dienos socialinė globa asmens namuose </t>
  </si>
  <si>
    <t>7,23 Eur/val.</t>
  </si>
  <si>
    <t>7,65 Eur/val.</t>
  </si>
  <si>
    <t>Pagalba į namus (lankomoji priežiūra)</t>
  </si>
  <si>
    <t>6,58 Eur/val.</t>
  </si>
  <si>
    <t>7,79 Eur/val.</t>
  </si>
  <si>
    <t>Dienos socialinės globos paslauga suaugusiems, senyvo amžiaus asmenims ir vaikams su negalia institucijoje</t>
  </si>
  <si>
    <t>477,00 Eur/mėn.</t>
  </si>
  <si>
    <t>808,00 Eur/mėn.</t>
  </si>
  <si>
    <t>Dienos socialinės globos paslauga suaugusiems, senyvo amžiaus asmenims ir vaikams su sunkia negalia institucijoje</t>
  </si>
  <si>
    <t>796,00 Eur/mėn.</t>
  </si>
  <si>
    <t>830,00 Eur/mėn.</t>
  </si>
  <si>
    <t>Ilgalaikės (trumpalaikės) socialinės globos paslauga senyvo amžiaus ir suaugusiems asmenims su negalia</t>
  </si>
  <si>
    <t>745,00 Eur/mėn.</t>
  </si>
  <si>
    <t>834,00 Eur/mėn.</t>
  </si>
  <si>
    <t>Ilgalaikės (trumpalaikės) socialinės globos paslauga senyvo amžiaus ir suaugusiems asmenims su sunkia negalia</t>
  </si>
  <si>
    <t>924,00 Eur/mėn.</t>
  </si>
  <si>
    <t>992,00 Eur/mėn.</t>
  </si>
  <si>
    <t>Savarankiško gyvenimo namai</t>
  </si>
  <si>
    <t>166,00 Eur/mėn.</t>
  </si>
  <si>
    <t>189,00 Eur/mėn.</t>
  </si>
  <si>
    <t>Kainos pokytis pagal finansavimo šaltinį</t>
  </si>
  <si>
    <t>Finansavimo šaltinis</t>
  </si>
  <si>
    <t>Buvusi kaina</t>
  </si>
  <si>
    <t>Planuojama kaina</t>
  </si>
  <si>
    <t>Kainos pokytis</t>
  </si>
  <si>
    <t>Gautas finansavimas 2020 m.</t>
  </si>
  <si>
    <t>Planuojamas finansavimas 2021 m.</t>
  </si>
  <si>
    <t>Ilgalaikė globa</t>
  </si>
  <si>
    <t>SB</t>
  </si>
  <si>
    <t>VB</t>
  </si>
  <si>
    <t>Dienos socialinė globa įstaigoje</t>
  </si>
  <si>
    <t>Pagalba į namus</t>
  </si>
  <si>
    <t>Dienos globa asmens namuose</t>
  </si>
  <si>
    <t>Viso SB</t>
  </si>
  <si>
    <t>per mėn.</t>
  </si>
  <si>
    <t>Viso VB</t>
  </si>
  <si>
    <t>viso per mėn.</t>
  </si>
  <si>
    <t>Paslaugų kainų pokytis</t>
  </si>
  <si>
    <t>1,21 Eur/val.</t>
  </si>
  <si>
    <t>23,00 Eur/mėn.</t>
  </si>
  <si>
    <t>34,00 Eur/mėn.</t>
  </si>
  <si>
    <t>0,42 Eur/val.</t>
  </si>
  <si>
    <t>331,00 Eur/mėn.</t>
  </si>
  <si>
    <t>89,00 Eur/mėn.</t>
  </si>
  <si>
    <t>68,00 Eur/mėn.</t>
  </si>
  <si>
    <t>Kalvarijos savivaldybė</t>
  </si>
  <si>
    <t>5,44 Eur/val.</t>
  </si>
  <si>
    <t>4,91 Eur/val.</t>
  </si>
  <si>
    <t>Marijampolės  savivaldybė</t>
  </si>
  <si>
    <t>Alytaus savivaldybė</t>
  </si>
  <si>
    <t>6,25 Eur/val.</t>
  </si>
  <si>
    <t>6,31 Eur/val.</t>
  </si>
  <si>
    <t>Prienų savivaldybė</t>
  </si>
  <si>
    <t>5,85 Eur/val.</t>
  </si>
  <si>
    <t>6,17 Eur/val.</t>
  </si>
  <si>
    <t>876 Eur/mėn.</t>
  </si>
  <si>
    <t>1018 Eur/mėn.</t>
  </si>
  <si>
    <t>850 Eur/mėn.</t>
  </si>
  <si>
    <t>950 Eur/mėn.</t>
  </si>
  <si>
    <t>840 Eur/mėn.</t>
  </si>
  <si>
    <t>993 Eur/mėn.</t>
  </si>
  <si>
    <t>800 Eur/mėn.</t>
  </si>
  <si>
    <t>900 Eur/mėn.</t>
  </si>
  <si>
    <t>Šalčininkų savivaldybė</t>
  </si>
  <si>
    <t>3,9 Eur/val.</t>
  </si>
  <si>
    <t>4,2 Eur/val.</t>
  </si>
  <si>
    <t>990 Eur/mėn.</t>
  </si>
  <si>
    <t>Vilkaviškio savivaldybė</t>
  </si>
  <si>
    <t>Druskininkų savivaldybė</t>
  </si>
  <si>
    <t>Rokiškio  savivaldybė</t>
  </si>
  <si>
    <t>Alytaus raj. savivaldybė</t>
  </si>
  <si>
    <t>Varėnos savivaldybė</t>
  </si>
  <si>
    <t>Klaipėdos savivaldybė</t>
  </si>
  <si>
    <t>1107,12 Eur/ mėn.</t>
  </si>
  <si>
    <t>4,20 Eur/val.</t>
  </si>
  <si>
    <t>5,60 Eur/val.</t>
  </si>
  <si>
    <t>4,71 Eur/val.</t>
  </si>
  <si>
    <t>7,55 Eur/ val.</t>
  </si>
  <si>
    <t>5,40 Eur/val.</t>
  </si>
  <si>
    <t>6,38 Eur/val.</t>
  </si>
  <si>
    <t>6,80 Eur/val.</t>
  </si>
  <si>
    <t>137,11 Eur/mėn. iki 5 val. per savaitę; 274,22 Eur/mėn. iki 10 val. per savaitę.</t>
  </si>
  <si>
    <t>3,90 Eur/val.</t>
  </si>
  <si>
    <t>6,20 Eur/val.</t>
  </si>
  <si>
    <t>2,90 Eur/val.</t>
  </si>
  <si>
    <t>7,56 Eur/val.</t>
  </si>
  <si>
    <t>2,03 Eur/val.</t>
  </si>
  <si>
    <t>6,53 Eur/val.</t>
  </si>
  <si>
    <t>–</t>
  </si>
  <si>
    <t>663,73 Eur/mėn.</t>
  </si>
  <si>
    <t>593,09 Eur/mėn.</t>
  </si>
  <si>
    <t>680 Eur/mėn.</t>
  </si>
  <si>
    <t>1026,54 Eur/ mėn.</t>
  </si>
  <si>
    <t>535,50 Eur/mėn.</t>
  </si>
  <si>
    <t>3,63 Eur/val.</t>
  </si>
  <si>
    <t>6,45 Eur/val.</t>
  </si>
  <si>
    <t>600,62 Eur/mėn.</t>
  </si>
  <si>
    <t>perka iš kitų įstaigų</t>
  </si>
  <si>
    <t>600,75 Eur/mėn.</t>
  </si>
  <si>
    <t>4,87 Eur/val.</t>
  </si>
  <si>
    <t>867,38 Eur/mėn.</t>
  </si>
  <si>
    <t>950,00 Eur/mėn.</t>
  </si>
  <si>
    <t>675 Eur/mėn.</t>
  </si>
  <si>
    <t>830,00 Eur/ mėn.</t>
  </si>
  <si>
    <t>990,00 Eur/ mėn.</t>
  </si>
  <si>
    <t>1107,65 Eur/mėn.</t>
  </si>
  <si>
    <t>1050,00 Eur/mėn.</t>
  </si>
  <si>
    <t>710 Eur/mėn.</t>
  </si>
  <si>
    <t>920,00 Eur/mėn.</t>
  </si>
  <si>
    <t>1142,00 Eur/mėn.</t>
  </si>
  <si>
    <t>381,00 Eur/mėn.</t>
  </si>
  <si>
    <t>15,20 Eur/mėm. asmeniui</t>
  </si>
  <si>
    <t>470,82 Eur/mėn.</t>
  </si>
  <si>
    <t>Teikiamų socialinių paslaugų kainų pokytis ir palyginimas su kitais rajonais</t>
  </si>
  <si>
    <t>Finansavimo padidėjimas</t>
  </si>
  <si>
    <t>proc.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</si>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</sst>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EUR]"/>
    <numFmt numFmtId="165" formatCode="#,##0\ [$EUR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2" fontId="3" fillId="0" borderId="16" xfId="0" applyNumberFormat="1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2" fontId="3" fillId="0" borderId="18" xfId="0" applyNumberFormat="1" applyFont="1" applyBorder="1"/>
    <xf numFmtId="0" fontId="3" fillId="0" borderId="16" xfId="0" applyFont="1" applyBorder="1" applyAlignment="1">
      <alignment horizontal="right"/>
    </xf>
    <xf numFmtId="2" fontId="3" fillId="0" borderId="2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9" xfId="0" applyFont="1" applyBorder="1"/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2" fillId="0" borderId="20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18" xfId="0" applyFont="1" applyBorder="1"/>
    <xf numFmtId="2" fontId="3" fillId="0" borderId="16" xfId="0" applyNumberFormat="1" applyFont="1" applyBorder="1"/>
    <xf numFmtId="0" fontId="3" fillId="0" borderId="16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9" xfId="0" applyFont="1" applyFill="1" applyBorder="1"/>
    <xf numFmtId="2" fontId="3" fillId="2" borderId="16" xfId="0" applyNumberFormat="1" applyFont="1" applyFill="1" applyBorder="1"/>
    <xf numFmtId="0" fontId="3" fillId="2" borderId="16" xfId="0" applyFont="1" applyFill="1" applyBorder="1"/>
    <xf numFmtId="10" fontId="3" fillId="2" borderId="19" xfId="0" applyNumberFormat="1" applyFont="1" applyFill="1" applyBorder="1"/>
    <xf numFmtId="2" fontId="3" fillId="2" borderId="20" xfId="0" applyNumberFormat="1" applyFont="1" applyFill="1" applyBorder="1"/>
    <xf numFmtId="0" fontId="2" fillId="0" borderId="22" xfId="0" applyFont="1" applyBorder="1"/>
    <xf numFmtId="0" fontId="2" fillId="0" borderId="23" xfId="0" applyFont="1" applyBorder="1"/>
    <xf numFmtId="0" fontId="3" fillId="0" borderId="24" xfId="0" applyFont="1" applyBorder="1"/>
    <xf numFmtId="2" fontId="2" fillId="0" borderId="25" xfId="0" applyNumberFormat="1" applyFont="1" applyBorder="1"/>
    <xf numFmtId="2" fontId="2" fillId="0" borderId="29" xfId="0" applyNumberFormat="1" applyFont="1" applyBorder="1"/>
    <xf numFmtId="2" fontId="2" fillId="0" borderId="0" xfId="0" applyNumberFormat="1" applyFont="1"/>
    <xf numFmtId="164" fontId="3" fillId="0" borderId="0" xfId="0" applyNumberFormat="1" applyFont="1"/>
    <xf numFmtId="165" fontId="2" fillId="2" borderId="16" xfId="0" applyNumberFormat="1" applyFont="1" applyFill="1" applyBorder="1"/>
    <xf numFmtId="0" fontId="4" fillId="0" borderId="0" xfId="0" applyFont="1"/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2" fontId="0" fillId="0" borderId="0" xfId="0" applyNumberForma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0" xfId="0" applyFont="1"/>
    <xf numFmtId="0" fontId="3" fillId="0" borderId="33" xfId="0" applyFont="1" applyBorder="1"/>
    <xf numFmtId="0" fontId="3" fillId="0" borderId="34" xfId="0" applyFont="1" applyBorder="1"/>
    <xf numFmtId="0" fontId="3" fillId="2" borderId="34" xfId="0" applyFont="1" applyFill="1" applyBorder="1"/>
    <xf numFmtId="2" fontId="3" fillId="2" borderId="16" xfId="0" quotePrefix="1" applyNumberFormat="1" applyFont="1" applyFill="1" applyBorder="1"/>
    <xf numFmtId="0" fontId="2" fillId="0" borderId="34" xfId="0" applyFont="1" applyBorder="1"/>
    <xf numFmtId="2" fontId="2" fillId="0" borderId="16" xfId="0" applyNumberFormat="1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0" fillId="2" borderId="0" xfId="0" applyFill="1"/>
    <xf numFmtId="2" fontId="2" fillId="0" borderId="8" xfId="0" applyNumberFormat="1" applyFont="1" applyBorder="1"/>
    <xf numFmtId="0" fontId="3" fillId="2" borderId="0" xfId="0" applyFont="1" applyFill="1"/>
    <xf numFmtId="164" fontId="2" fillId="2" borderId="16" xfId="0" applyNumberFormat="1" applyFont="1" applyFill="1" applyBorder="1"/>
    <xf numFmtId="0" fontId="2" fillId="0" borderId="21" xfId="0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right"/>
    </xf>
    <xf numFmtId="0" fontId="2" fillId="0" borderId="35" xfId="0" applyFont="1" applyBorder="1"/>
    <xf numFmtId="0" fontId="2" fillId="0" borderId="31" xfId="0" applyFont="1" applyBorder="1"/>
    <xf numFmtId="0" fontId="3" fillId="0" borderId="8" xfId="0" applyFont="1" applyBorder="1"/>
    <xf numFmtId="2" fontId="2" fillId="0" borderId="9" xfId="0" applyNumberFormat="1" applyFont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2" fontId="3" fillId="0" borderId="17" xfId="0" applyNumberFormat="1" applyFont="1" applyBorder="1" applyAlignment="1">
      <alignment vertical="center" wrapText="1"/>
    </xf>
    <xf numFmtId="2" fontId="3" fillId="0" borderId="18" xfId="0" applyNumberFormat="1" applyFont="1" applyBorder="1" applyAlignment="1">
      <alignment vertical="center" wrapText="1"/>
    </xf>
    <xf numFmtId="2" fontId="2" fillId="0" borderId="18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2" fontId="3" fillId="2" borderId="17" xfId="0" applyNumberFormat="1" applyFont="1" applyFill="1" applyBorder="1"/>
    <xf numFmtId="2" fontId="2" fillId="0" borderId="36" xfId="0" applyNumberFormat="1" applyFont="1" applyBorder="1"/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1" fillId="0" borderId="0" xfId="1"/>
    <xf numFmtId="0" fontId="7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wrapText="1"/>
    </xf>
    <xf numFmtId="0" fontId="8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8" fillId="0" borderId="0" xfId="1" applyFont="1"/>
    <xf numFmtId="0" fontId="7" fillId="0" borderId="16" xfId="1" applyFont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0" fillId="0" borderId="0" xfId="0"/>
    <xf numFmtId="0" fontId="8" fillId="0" borderId="16" xfId="0" applyFont="1" applyBorder="1" applyAlignment="1">
      <alignment horizontal="center"/>
    </xf>
    <xf numFmtId="0" fontId="8" fillId="0" borderId="0" xfId="0" applyFont="1"/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8" fillId="0" borderId="16" xfId="0" applyNumberFormat="1" applyFont="1" applyBorder="1" applyAlignment="1">
      <alignment horizontal="center"/>
    </xf>
    <xf numFmtId="10" fontId="8" fillId="0" borderId="16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right"/>
    </xf>
    <xf numFmtId="2" fontId="8" fillId="0" borderId="16" xfId="0" applyNumberFormat="1" applyFont="1" applyBorder="1"/>
    <xf numFmtId="2" fontId="8" fillId="0" borderId="20" xfId="0" applyNumberFormat="1" applyFont="1" applyBorder="1"/>
    <xf numFmtId="0" fontId="8" fillId="0" borderId="16" xfId="0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right"/>
    </xf>
    <xf numFmtId="2" fontId="8" fillId="0" borderId="39" xfId="0" applyNumberFormat="1" applyFont="1" applyBorder="1"/>
    <xf numFmtId="0" fontId="8" fillId="0" borderId="40" xfId="0" applyFont="1" applyBorder="1" applyAlignment="1">
      <alignment horizontal="right"/>
    </xf>
    <xf numFmtId="2" fontId="8" fillId="0" borderId="25" xfId="0" applyNumberFormat="1" applyFont="1" applyBorder="1"/>
    <xf numFmtId="2" fontId="8" fillId="0" borderId="0" xfId="0" applyNumberFormat="1" applyFont="1"/>
    <xf numFmtId="0" fontId="8" fillId="0" borderId="45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7" fillId="0" borderId="4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3" xfId="2" applyNumberFormat="1" applyFont="1" applyBorder="1" applyAlignment="1">
      <alignment horizontal="center" vertical="center" wrapText="1"/>
    </xf>
    <xf numFmtId="0" fontId="8" fillId="0" borderId="34" xfId="2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41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17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10" fontId="8" fillId="0" borderId="8" xfId="3" applyNumberFormat="1" applyFont="1" applyBorder="1" applyAlignment="1">
      <alignment horizontal="center" vertical="center"/>
    </xf>
    <xf numFmtId="10" fontId="8" fillId="0" borderId="41" xfId="3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/>
    </xf>
    <xf numFmtId="2" fontId="8" fillId="0" borderId="41" xfId="0" applyNumberFormat="1" applyFont="1" applyBorder="1" applyAlignment="1">
      <alignment horizontal="right" vertical="center"/>
    </xf>
    <xf numFmtId="0" fontId="7" fillId="0" borderId="0" xfId="1" applyFont="1" applyAlignment="1">
      <alignment horizontal="center"/>
    </xf>
  </cellXfs>
  <cellStyles count="4">
    <cellStyle name="Įprastas" xfId="0" builtinId="0"/>
    <cellStyle name="Įprastas 2" xfId="1" xr:uid="{2635CF44-C94E-47B5-B0CA-87F97FC07F45}"/>
    <cellStyle name="Kablelis 2" xfId="3" xr:uid="{E4868D38-2AA4-426D-B200-A50DB3E1F37F}"/>
    <cellStyle name="Procenta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in&#371;%20skai&#269;iavimui\Paslaug&#371;%20kain&#371;%20paskai&#269;.%202021%20m.%20bend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arankiški"/>
      <sheetName val="Dienos globa įstaigoje"/>
      <sheetName val="Dienos gl. įst.su sunkia negal."/>
      <sheetName val="Pagalba į namus"/>
      <sheetName val="Dienos globa namuose"/>
      <sheetName val="Ilgalaikė globa "/>
      <sheetName val="Ilgalaikė gl. su sunkia neg."/>
      <sheetName val="Sąnaudos (suvestinė)"/>
      <sheetName val="Kainų pokytis"/>
      <sheetName val="Ford Galaxy"/>
      <sheetName val="Ford Trans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Z21">
            <v>8825.1538739436692</v>
          </cell>
        </row>
        <row r="22">
          <cell r="Z22">
            <v>1654.8004672320496</v>
          </cell>
        </row>
        <row r="23">
          <cell r="Z23">
            <v>5883.5080087722836</v>
          </cell>
        </row>
        <row r="24">
          <cell r="Z24">
            <v>1654.6675565811856</v>
          </cell>
        </row>
        <row r="25">
          <cell r="Z25">
            <v>183.86637374741397</v>
          </cell>
        </row>
      </sheetData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FAB5-2C96-46D3-A419-A355820D74AF}">
  <sheetPr>
    <tabColor theme="4" tint="0.39997558519241921"/>
  </sheetPr>
  <dimension ref="A2:N27"/>
  <sheetViews>
    <sheetView topLeftCell="A13" workbookViewId="0">
      <selection activeCell="A10" sqref="A10:E10"/>
    </sheetView>
  </sheetViews>
  <sheetFormatPr defaultRowHeight="14.4" x14ac:dyDescent="0.3"/>
  <cols>
    <col min="3" max="3" width="29.6640625" customWidth="1"/>
    <col min="4" max="6" width="14.6640625" customWidth="1"/>
  </cols>
  <sheetData>
    <row r="2" spans="1:14" x14ac:dyDescent="0.3">
      <c r="A2" s="56"/>
      <c r="B2" s="56"/>
      <c r="C2" s="56"/>
      <c r="D2" s="56"/>
      <c r="E2" s="56"/>
      <c r="F2" s="56"/>
    </row>
    <row r="3" spans="1:14" x14ac:dyDescent="0.3">
      <c r="A3" s="148" t="s">
        <v>50</v>
      </c>
      <c r="B3" s="148"/>
      <c r="C3" s="148"/>
      <c r="D3" s="148"/>
      <c r="E3" s="148"/>
      <c r="F3" s="148"/>
    </row>
    <row r="4" spans="1:14" x14ac:dyDescent="0.3">
      <c r="A4" s="149"/>
      <c r="B4" s="149"/>
      <c r="C4" s="149"/>
      <c r="D4" s="149"/>
      <c r="E4" s="149"/>
      <c r="F4" s="149"/>
    </row>
    <row r="5" spans="1:14" x14ac:dyDescent="0.3">
      <c r="A5" s="1"/>
      <c r="B5" s="2"/>
      <c r="C5" s="2"/>
      <c r="D5" s="2"/>
      <c r="E5" s="2"/>
      <c r="F5" s="2"/>
    </row>
    <row r="6" spans="1:14" ht="15" customHeight="1" x14ac:dyDescent="0.3">
      <c r="A6" s="150" t="s">
        <v>2</v>
      </c>
      <c r="B6" s="151"/>
      <c r="C6" s="152"/>
      <c r="D6" s="150" t="s">
        <v>3</v>
      </c>
      <c r="E6" s="151"/>
      <c r="F6" s="152"/>
    </row>
    <row r="7" spans="1:14" ht="41.4" x14ac:dyDescent="0.3">
      <c r="A7" s="153"/>
      <c r="B7" s="154"/>
      <c r="C7" s="155"/>
      <c r="D7" s="46" t="s">
        <v>4</v>
      </c>
      <c r="E7" s="46" t="s">
        <v>51</v>
      </c>
      <c r="F7" s="46" t="s">
        <v>6</v>
      </c>
    </row>
    <row r="8" spans="1:14" ht="15.75" customHeight="1" x14ac:dyDescent="0.3">
      <c r="A8" s="65" t="s">
        <v>52</v>
      </c>
      <c r="B8" s="66"/>
      <c r="C8" s="66"/>
      <c r="D8" s="46"/>
      <c r="E8" s="46"/>
      <c r="F8" s="46"/>
    </row>
    <row r="9" spans="1:14" x14ac:dyDescent="0.3">
      <c r="A9" s="58" t="s">
        <v>11</v>
      </c>
      <c r="B9" s="18"/>
      <c r="C9" s="19"/>
      <c r="D9" s="20">
        <f>SUM('[1]Sąnaudos (suvestinė)'!Z22)</f>
        <v>1654.8004672320496</v>
      </c>
      <c r="E9" s="21">
        <v>167.4</v>
      </c>
      <c r="F9" s="28">
        <f>SUM(D9/E9)</f>
        <v>9.8853074506096146</v>
      </c>
    </row>
    <row r="10" spans="1:14" x14ac:dyDescent="0.3">
      <c r="A10" s="156" t="s">
        <v>12</v>
      </c>
      <c r="B10" s="157"/>
      <c r="C10" s="157"/>
      <c r="D10" s="157"/>
      <c r="E10" s="157"/>
      <c r="F10" s="62">
        <f>SUM(F9:F9)</f>
        <v>9.8853074506096146</v>
      </c>
    </row>
    <row r="11" spans="1:14" x14ac:dyDescent="0.3">
      <c r="A11" s="158"/>
      <c r="B11" s="159"/>
      <c r="C11" s="159"/>
      <c r="D11" s="159"/>
      <c r="E11" s="159"/>
      <c r="F11" s="160"/>
    </row>
    <row r="12" spans="1:14" x14ac:dyDescent="0.3">
      <c r="A12" s="61" t="s">
        <v>53</v>
      </c>
      <c r="B12" s="24"/>
      <c r="C12" s="24"/>
      <c r="D12" s="18"/>
      <c r="E12" s="18"/>
      <c r="F12" s="19"/>
    </row>
    <row r="13" spans="1:14" x14ac:dyDescent="0.3">
      <c r="A13" s="57" t="s">
        <v>14</v>
      </c>
      <c r="B13" s="10"/>
      <c r="C13" s="11"/>
      <c r="D13" s="26"/>
      <c r="E13" s="26"/>
      <c r="F13" s="26"/>
      <c r="N13" s="2"/>
    </row>
    <row r="14" spans="1:14" x14ac:dyDescent="0.3">
      <c r="A14" s="59" t="s">
        <v>54</v>
      </c>
      <c r="B14" s="31"/>
      <c r="C14" s="32"/>
      <c r="D14" s="33">
        <v>6030.3</v>
      </c>
      <c r="E14" s="21">
        <v>167.4</v>
      </c>
      <c r="F14" s="33">
        <f t="shared" ref="F14:F20" si="0">SUM(D14/E14)</f>
        <v>36.023297491039429</v>
      </c>
    </row>
    <row r="15" spans="1:14" s="67" customFormat="1" x14ac:dyDescent="0.3">
      <c r="A15" s="59" t="s">
        <v>55</v>
      </c>
      <c r="B15" s="31"/>
      <c r="C15" s="32"/>
      <c r="D15" s="33">
        <v>487.78</v>
      </c>
      <c r="E15" s="21">
        <v>167.4</v>
      </c>
      <c r="F15" s="33">
        <f t="shared" si="0"/>
        <v>2.9138590203106332</v>
      </c>
    </row>
    <row r="16" spans="1:14" x14ac:dyDescent="0.3">
      <c r="A16" s="59" t="s">
        <v>56</v>
      </c>
      <c r="B16" s="31"/>
      <c r="C16" s="32"/>
      <c r="D16" s="33">
        <f>SUM(D14:D15)*0.0177</f>
        <v>115.37001600000001</v>
      </c>
      <c r="E16" s="21">
        <v>167.4</v>
      </c>
      <c r="F16" s="28">
        <f t="shared" si="0"/>
        <v>0.68918767025089611</v>
      </c>
    </row>
    <row r="17" spans="1:7" x14ac:dyDescent="0.3">
      <c r="A17" s="58" t="s">
        <v>57</v>
      </c>
      <c r="B17" s="18"/>
      <c r="C17" s="19"/>
      <c r="D17" s="33">
        <v>50</v>
      </c>
      <c r="E17" s="21">
        <v>167.4</v>
      </c>
      <c r="F17" s="33">
        <f t="shared" si="0"/>
        <v>0.29868578255675027</v>
      </c>
    </row>
    <row r="18" spans="1:7" x14ac:dyDescent="0.3">
      <c r="A18" s="58" t="s">
        <v>58</v>
      </c>
      <c r="B18" s="18"/>
      <c r="C18" s="19"/>
      <c r="D18" s="33">
        <v>150</v>
      </c>
      <c r="E18" s="21">
        <v>167.4</v>
      </c>
      <c r="F18" s="33">
        <f t="shared" si="0"/>
        <v>0.89605734767025091</v>
      </c>
    </row>
    <row r="19" spans="1:7" x14ac:dyDescent="0.3">
      <c r="A19" s="145" t="s">
        <v>27</v>
      </c>
      <c r="B19" s="146"/>
      <c r="C19" s="147"/>
      <c r="D19" s="33">
        <v>60</v>
      </c>
      <c r="E19" s="21">
        <v>167.4</v>
      </c>
      <c r="F19" s="33">
        <f t="shared" si="0"/>
        <v>0.35842293906810035</v>
      </c>
    </row>
    <row r="20" spans="1:7" x14ac:dyDescent="0.3">
      <c r="A20" s="59" t="s">
        <v>59</v>
      </c>
      <c r="B20" s="31"/>
      <c r="C20" s="32"/>
      <c r="D20" s="33">
        <v>100</v>
      </c>
      <c r="E20" s="21">
        <v>167.4</v>
      </c>
      <c r="F20" s="33">
        <f t="shared" si="0"/>
        <v>0.59737156511350054</v>
      </c>
    </row>
    <row r="21" spans="1:7" x14ac:dyDescent="0.3">
      <c r="A21" s="58" t="s">
        <v>60</v>
      </c>
      <c r="B21" s="18"/>
      <c r="C21" s="18"/>
      <c r="D21" s="60">
        <f>SUM(F10:F20)</f>
        <v>51.662189266619173</v>
      </c>
      <c r="E21" s="21"/>
      <c r="F21" s="33">
        <f>SUM(D21)*0.01</f>
        <v>0.51662189266619174</v>
      </c>
    </row>
    <row r="22" spans="1:7" ht="15" thickBot="1" x14ac:dyDescent="0.35">
      <c r="A22" s="61" t="s">
        <v>12</v>
      </c>
      <c r="B22" s="24"/>
      <c r="C22" s="24"/>
      <c r="D22" s="29"/>
      <c r="E22" s="29"/>
      <c r="F22" s="68">
        <f>SUM(F14:F21)</f>
        <v>42.29350370867575</v>
      </c>
    </row>
    <row r="23" spans="1:7" ht="16.2" thickBot="1" x14ac:dyDescent="0.35">
      <c r="A23" s="2"/>
      <c r="B23" s="2"/>
      <c r="C23" s="2"/>
      <c r="D23" s="2"/>
      <c r="E23" s="2"/>
      <c r="F23" s="41">
        <f>SUM(F10+F22)</f>
        <v>52.178811159285367</v>
      </c>
      <c r="G23" s="63"/>
    </row>
    <row r="24" spans="1:7" x14ac:dyDescent="0.3">
      <c r="A24" s="1"/>
      <c r="B24" s="2"/>
      <c r="C24" s="2"/>
      <c r="D24" s="2"/>
      <c r="E24" s="2"/>
      <c r="F24" s="1"/>
    </row>
    <row r="25" spans="1:7" x14ac:dyDescent="0.3">
      <c r="A25" s="2" t="s">
        <v>61</v>
      </c>
      <c r="B25" s="2"/>
      <c r="C25" s="2"/>
      <c r="D25" s="43">
        <f>SUM(F22+F10)</f>
        <v>52.178811159285367</v>
      </c>
      <c r="E25" s="69" t="s">
        <v>62</v>
      </c>
      <c r="F25" s="70">
        <f>SUM(D25/6.7)</f>
        <v>7.7878822625799051</v>
      </c>
    </row>
    <row r="26" spans="1:7" x14ac:dyDescent="0.3">
      <c r="A26" s="2"/>
      <c r="B26" s="2"/>
      <c r="C26" s="2"/>
      <c r="D26" s="2"/>
      <c r="E26" s="2"/>
      <c r="F26" s="2"/>
    </row>
    <row r="27" spans="1:7" x14ac:dyDescent="0.3">
      <c r="A27" s="56"/>
      <c r="B27" s="56"/>
      <c r="C27" s="56"/>
      <c r="D27" s="56"/>
      <c r="E27" s="56"/>
      <c r="F27" s="56"/>
    </row>
  </sheetData>
  <mergeCells count="7">
    <mergeCell ref="A19:C19"/>
    <mergeCell ref="A3:F3"/>
    <mergeCell ref="A4:F4"/>
    <mergeCell ref="A6:C7"/>
    <mergeCell ref="D6:F6"/>
    <mergeCell ref="A10:E10"/>
    <mergeCell ref="A11:F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2F07-6F4E-4D54-A142-3C7DAD9524C0}">
  <dimension ref="A2:N25"/>
  <sheetViews>
    <sheetView tabSelected="1" topLeftCell="A4" workbookViewId="0">
      <selection activeCell="C4" sqref="C1:C1048576"/>
    </sheetView>
  </sheetViews>
  <sheetFormatPr defaultRowHeight="14.4" x14ac:dyDescent="0.3"/>
  <cols>
    <col min="1" max="1" width="28" bestFit="1" customWidth="1"/>
    <col min="2" max="2" width="16.21875" bestFit="1" customWidth="1"/>
    <col min="3" max="3" width="19.6640625" bestFit="1" customWidth="1"/>
    <col min="4" max="4" width="14.6640625" bestFit="1" customWidth="1"/>
    <col min="5" max="5" width="12" bestFit="1" customWidth="1"/>
    <col min="6" max="6" width="14.109375" customWidth="1"/>
    <col min="7" max="7" width="12" bestFit="1" customWidth="1"/>
    <col min="8" max="8" width="11.88671875" customWidth="1"/>
    <col min="9" max="9" width="12" bestFit="1" customWidth="1"/>
    <col min="10" max="10" width="12.88671875" customWidth="1"/>
    <col min="11" max="11" width="13.77734375" customWidth="1"/>
    <col min="12" max="12" width="11.88671875" customWidth="1"/>
    <col min="13" max="13" width="12.21875" customWidth="1"/>
    <col min="14" max="14" width="12.33203125" customWidth="1"/>
  </cols>
  <sheetData>
    <row r="2" spans="1:14" ht="15.6" x14ac:dyDescent="0.3">
      <c r="A2" s="216" t="s">
        <v>206</v>
      </c>
      <c r="B2" s="216"/>
      <c r="C2" s="21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4" spans="1:14" ht="46.8" x14ac:dyDescent="0.3">
      <c r="A4" s="107" t="s">
        <v>89</v>
      </c>
      <c r="B4" s="107" t="s">
        <v>90</v>
      </c>
      <c r="C4" s="107" t="s">
        <v>91</v>
      </c>
      <c r="D4" s="108" t="s">
        <v>130</v>
      </c>
      <c r="E4" s="115" t="s">
        <v>138</v>
      </c>
      <c r="F4" s="115" t="s">
        <v>141</v>
      </c>
      <c r="G4" s="115" t="s">
        <v>145</v>
      </c>
      <c r="H4" s="115" t="s">
        <v>156</v>
      </c>
      <c r="I4" s="115" t="s">
        <v>160</v>
      </c>
      <c r="J4" s="115" t="s">
        <v>161</v>
      </c>
      <c r="K4" s="115" t="s">
        <v>162</v>
      </c>
      <c r="L4" s="115" t="s">
        <v>163</v>
      </c>
      <c r="M4" s="115" t="s">
        <v>164</v>
      </c>
      <c r="N4" s="115" t="s">
        <v>165</v>
      </c>
    </row>
    <row r="5" spans="1:14" ht="86.4" x14ac:dyDescent="0.3">
      <c r="A5" s="112" t="s">
        <v>95</v>
      </c>
      <c r="B5" s="110" t="s">
        <v>96</v>
      </c>
      <c r="C5" s="110" t="s">
        <v>97</v>
      </c>
      <c r="D5" s="111" t="s">
        <v>131</v>
      </c>
      <c r="E5" s="116" t="s">
        <v>139</v>
      </c>
      <c r="F5" s="117" t="s">
        <v>174</v>
      </c>
      <c r="G5" s="116" t="s">
        <v>146</v>
      </c>
      <c r="H5" s="118" t="s">
        <v>175</v>
      </c>
      <c r="I5" s="116" t="s">
        <v>176</v>
      </c>
      <c r="J5" s="116" t="s">
        <v>177</v>
      </c>
      <c r="K5" s="117" t="s">
        <v>178</v>
      </c>
      <c r="L5" s="117" t="s">
        <v>179</v>
      </c>
      <c r="M5" s="117" t="s">
        <v>180</v>
      </c>
      <c r="N5" s="117" t="s">
        <v>181</v>
      </c>
    </row>
    <row r="6" spans="1:14" ht="43.2" x14ac:dyDescent="0.3">
      <c r="A6" s="110" t="s">
        <v>110</v>
      </c>
      <c r="B6" s="110" t="s">
        <v>111</v>
      </c>
      <c r="C6" s="110" t="s">
        <v>112</v>
      </c>
      <c r="D6" s="111" t="s">
        <v>132</v>
      </c>
      <c r="E6" s="116"/>
      <c r="F6" s="117" t="s">
        <v>181</v>
      </c>
      <c r="G6" s="116" t="s">
        <v>181</v>
      </c>
      <c r="H6" s="118" t="s">
        <v>203</v>
      </c>
      <c r="I6" s="113" t="s">
        <v>181</v>
      </c>
      <c r="J6" s="117" t="s">
        <v>204</v>
      </c>
      <c r="K6" s="117" t="s">
        <v>205</v>
      </c>
      <c r="L6" s="117" t="s">
        <v>181</v>
      </c>
      <c r="M6" s="117" t="s">
        <v>181</v>
      </c>
      <c r="N6" s="117" t="s">
        <v>181</v>
      </c>
    </row>
    <row r="7" spans="1:14" ht="62.4" x14ac:dyDescent="0.3">
      <c r="A7" s="109" t="s">
        <v>101</v>
      </c>
      <c r="B7" s="110" t="s">
        <v>102</v>
      </c>
      <c r="C7" s="110" t="s">
        <v>103</v>
      </c>
      <c r="D7" s="111" t="s">
        <v>133</v>
      </c>
      <c r="E7" s="116" t="s">
        <v>181</v>
      </c>
      <c r="F7" s="117" t="s">
        <v>166</v>
      </c>
      <c r="G7" s="116" t="s">
        <v>188</v>
      </c>
      <c r="H7" s="118" t="s">
        <v>189</v>
      </c>
      <c r="I7" s="113" t="s">
        <v>184</v>
      </c>
      <c r="J7" s="116" t="s">
        <v>181</v>
      </c>
      <c r="K7" s="117" t="s">
        <v>185</v>
      </c>
      <c r="L7" s="117" t="s">
        <v>190</v>
      </c>
      <c r="M7" s="117" t="s">
        <v>191</v>
      </c>
      <c r="N7" s="117" t="s">
        <v>192</v>
      </c>
    </row>
    <row r="8" spans="1:14" ht="31.2" x14ac:dyDescent="0.3">
      <c r="A8" s="109" t="s">
        <v>92</v>
      </c>
      <c r="B8" s="110" t="s">
        <v>93</v>
      </c>
      <c r="C8" s="110" t="s">
        <v>94</v>
      </c>
      <c r="D8" s="111" t="s">
        <v>134</v>
      </c>
      <c r="E8" s="116" t="s">
        <v>140</v>
      </c>
      <c r="F8" s="117" t="s">
        <v>166</v>
      </c>
      <c r="G8" s="116" t="s">
        <v>147</v>
      </c>
      <c r="H8" s="118" t="s">
        <v>167</v>
      </c>
      <c r="I8" s="113" t="s">
        <v>168</v>
      </c>
      <c r="J8" s="116" t="s">
        <v>169</v>
      </c>
      <c r="K8" s="117" t="s">
        <v>170</v>
      </c>
      <c r="L8" s="117" t="s">
        <v>171</v>
      </c>
      <c r="M8" s="117" t="s">
        <v>172</v>
      </c>
      <c r="N8" s="117" t="s">
        <v>173</v>
      </c>
    </row>
    <row r="9" spans="1:14" ht="62.4" x14ac:dyDescent="0.3">
      <c r="A9" s="109" t="s">
        <v>98</v>
      </c>
      <c r="B9" s="110" t="s">
        <v>99</v>
      </c>
      <c r="C9" s="110" t="s">
        <v>100</v>
      </c>
      <c r="D9" s="111" t="s">
        <v>135</v>
      </c>
      <c r="E9" s="116" t="s">
        <v>181</v>
      </c>
      <c r="F9" s="117" t="s">
        <v>182</v>
      </c>
      <c r="G9" s="116" t="s">
        <v>147</v>
      </c>
      <c r="H9" s="118" t="s">
        <v>183</v>
      </c>
      <c r="I9" s="116" t="s">
        <v>184</v>
      </c>
      <c r="J9" s="116" t="s">
        <v>181</v>
      </c>
      <c r="K9" s="117" t="s">
        <v>185</v>
      </c>
      <c r="L9" s="117" t="s">
        <v>144</v>
      </c>
      <c r="M9" s="117" t="s">
        <v>186</v>
      </c>
      <c r="N9" s="117" t="s">
        <v>187</v>
      </c>
    </row>
    <row r="10" spans="1:14" ht="78" x14ac:dyDescent="0.3">
      <c r="A10" s="112" t="s">
        <v>104</v>
      </c>
      <c r="B10" s="110" t="s">
        <v>105</v>
      </c>
      <c r="C10" s="110" t="s">
        <v>106</v>
      </c>
      <c r="D10" s="111" t="s">
        <v>136</v>
      </c>
      <c r="E10" s="116" t="s">
        <v>152</v>
      </c>
      <c r="F10" s="117" t="s">
        <v>193</v>
      </c>
      <c r="G10" s="116" t="s">
        <v>154</v>
      </c>
      <c r="H10" s="118" t="s">
        <v>194</v>
      </c>
      <c r="I10" s="116" t="s">
        <v>195</v>
      </c>
      <c r="J10" s="116" t="s">
        <v>181</v>
      </c>
      <c r="K10" s="117" t="s">
        <v>181</v>
      </c>
      <c r="L10" s="117" t="s">
        <v>196</v>
      </c>
      <c r="M10" s="117" t="s">
        <v>181</v>
      </c>
      <c r="N10" s="117" t="s">
        <v>197</v>
      </c>
    </row>
    <row r="11" spans="1:14" ht="78" x14ac:dyDescent="0.3">
      <c r="A11" s="109" t="s">
        <v>107</v>
      </c>
      <c r="B11" s="110" t="s">
        <v>108</v>
      </c>
      <c r="C11" s="110" t="s">
        <v>109</v>
      </c>
      <c r="D11" s="111" t="s">
        <v>137</v>
      </c>
      <c r="E11" s="116" t="s">
        <v>153</v>
      </c>
      <c r="F11" s="117" t="s">
        <v>198</v>
      </c>
      <c r="G11" s="116" t="s">
        <v>155</v>
      </c>
      <c r="H11" s="118" t="s">
        <v>199</v>
      </c>
      <c r="I11" s="116" t="s">
        <v>200</v>
      </c>
      <c r="J11" s="116" t="s">
        <v>181</v>
      </c>
      <c r="K11" s="117" t="s">
        <v>181</v>
      </c>
      <c r="L11" s="117" t="s">
        <v>201</v>
      </c>
      <c r="M11" s="117" t="s">
        <v>181</v>
      </c>
      <c r="N11" s="117" t="s">
        <v>202</v>
      </c>
    </row>
    <row r="12" spans="1:14" ht="15.6" x14ac:dyDescent="0.3">
      <c r="A12" s="114"/>
      <c r="B12" s="114"/>
      <c r="C12" s="114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4" ht="15.6" x14ac:dyDescent="0.3">
      <c r="A13" s="114"/>
      <c r="B13" s="114"/>
      <c r="C13" s="114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 ht="15.6" x14ac:dyDescent="0.3">
      <c r="A14" s="114"/>
      <c r="B14" s="114"/>
      <c r="C14" s="114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 ht="15.6" x14ac:dyDescent="0.3">
      <c r="A15" s="114"/>
      <c r="B15" s="114"/>
      <c r="C15" s="114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 ht="15.6" x14ac:dyDescent="0.3">
      <c r="A16" s="114"/>
      <c r="B16" s="114"/>
      <c r="C16" s="114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</row>
    <row r="17" spans="1:3" ht="15.6" x14ac:dyDescent="0.3">
      <c r="A17" s="114"/>
      <c r="B17" s="114"/>
      <c r="C17" s="114"/>
    </row>
    <row r="18" spans="1:3" ht="15.6" x14ac:dyDescent="0.3">
      <c r="A18" s="114"/>
      <c r="B18" s="114"/>
      <c r="C18" s="114"/>
    </row>
    <row r="19" spans="1:3" ht="15.6" x14ac:dyDescent="0.3">
      <c r="A19" s="114"/>
      <c r="B19" s="114"/>
      <c r="C19" s="114"/>
    </row>
    <row r="20" spans="1:3" ht="15.6" x14ac:dyDescent="0.3">
      <c r="A20" s="114"/>
      <c r="B20" s="114"/>
      <c r="C20" s="114"/>
    </row>
    <row r="21" spans="1:3" ht="15.6" x14ac:dyDescent="0.3">
      <c r="A21" s="114"/>
      <c r="B21" s="114"/>
      <c r="C21" s="114"/>
    </row>
    <row r="22" spans="1:3" ht="15.6" x14ac:dyDescent="0.3">
      <c r="A22" s="114"/>
      <c r="B22" s="114"/>
      <c r="C22" s="114"/>
    </row>
    <row r="23" spans="1:3" ht="15.6" x14ac:dyDescent="0.3">
      <c r="A23" s="114"/>
      <c r="B23" s="114"/>
      <c r="C23" s="114"/>
    </row>
    <row r="24" spans="1:3" ht="15.6" x14ac:dyDescent="0.3">
      <c r="A24" s="114"/>
      <c r="B24" s="114"/>
      <c r="C24" s="114"/>
    </row>
    <row r="25" spans="1:3" ht="15.6" x14ac:dyDescent="0.3">
      <c r="A25" s="114"/>
      <c r="B25" s="114"/>
      <c r="C25" s="114"/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65C6-3C44-4E8F-90C5-A12488AA6429}">
  <sheetPr>
    <tabColor theme="4" tint="0.39997558519241921"/>
  </sheetPr>
  <dimension ref="A1:G20"/>
  <sheetViews>
    <sheetView topLeftCell="A16" workbookViewId="0">
      <selection activeCell="D13" sqref="D13"/>
    </sheetView>
  </sheetViews>
  <sheetFormatPr defaultRowHeight="14.4" x14ac:dyDescent="0.3"/>
  <cols>
    <col min="3" max="3" width="26.44140625" customWidth="1"/>
    <col min="4" max="6" width="14.6640625" customWidth="1"/>
  </cols>
  <sheetData>
    <row r="1" spans="1:7" x14ac:dyDescent="0.3">
      <c r="A1" s="56"/>
      <c r="B1" s="56"/>
      <c r="C1" s="56"/>
      <c r="D1" s="56"/>
      <c r="E1" s="56"/>
      <c r="F1" s="56"/>
    </row>
    <row r="2" spans="1:7" x14ac:dyDescent="0.3">
      <c r="A2" s="148" t="s">
        <v>43</v>
      </c>
      <c r="B2" s="148"/>
      <c r="C2" s="148"/>
      <c r="D2" s="148"/>
      <c r="E2" s="148"/>
      <c r="F2" s="148"/>
    </row>
    <row r="3" spans="1:7" x14ac:dyDescent="0.3">
      <c r="A3" s="149"/>
      <c r="B3" s="149"/>
      <c r="C3" s="149"/>
      <c r="D3" s="149"/>
      <c r="E3" s="149"/>
      <c r="F3" s="149"/>
    </row>
    <row r="4" spans="1:7" x14ac:dyDescent="0.3">
      <c r="A4" s="1"/>
      <c r="B4" s="2"/>
      <c r="C4" s="2"/>
      <c r="D4" s="2"/>
      <c r="E4" s="2"/>
      <c r="F4" s="2"/>
    </row>
    <row r="5" spans="1:7" ht="15" customHeight="1" x14ac:dyDescent="0.3">
      <c r="A5" s="150" t="s">
        <v>2</v>
      </c>
      <c r="B5" s="151"/>
      <c r="C5" s="152"/>
      <c r="D5" s="150" t="s">
        <v>3</v>
      </c>
      <c r="E5" s="151"/>
      <c r="F5" s="152"/>
    </row>
    <row r="6" spans="1:7" ht="41.4" x14ac:dyDescent="0.3">
      <c r="A6" s="153"/>
      <c r="B6" s="154"/>
      <c r="C6" s="155"/>
      <c r="D6" s="46" t="s">
        <v>4</v>
      </c>
      <c r="E6" s="3" t="s">
        <v>5</v>
      </c>
      <c r="F6" s="46" t="s">
        <v>6</v>
      </c>
    </row>
    <row r="7" spans="1:7" x14ac:dyDescent="0.3">
      <c r="A7" s="57" t="s">
        <v>14</v>
      </c>
      <c r="B7" s="10"/>
      <c r="C7" s="11"/>
      <c r="D7" s="26"/>
      <c r="E7" s="29"/>
      <c r="F7" s="26"/>
    </row>
    <row r="8" spans="1:7" x14ac:dyDescent="0.3">
      <c r="A8" s="58" t="s">
        <v>44</v>
      </c>
      <c r="B8" s="18"/>
      <c r="C8" s="19"/>
      <c r="D8" s="28">
        <v>1103.95</v>
      </c>
      <c r="E8" s="29">
        <v>60</v>
      </c>
      <c r="F8" s="28">
        <f>SUM(D8*E8/100)</f>
        <v>662.37</v>
      </c>
    </row>
    <row r="9" spans="1:7" x14ac:dyDescent="0.3">
      <c r="A9" s="59" t="s">
        <v>45</v>
      </c>
      <c r="B9" s="31"/>
      <c r="C9" s="32"/>
      <c r="D9" s="33">
        <f>SUM(F8*0.0177)</f>
        <v>11.723949000000001</v>
      </c>
      <c r="E9" s="34"/>
      <c r="F9" s="28">
        <f t="shared" ref="F9:F13" si="0">SUM(D9)</f>
        <v>11.723949000000001</v>
      </c>
    </row>
    <row r="10" spans="1:7" x14ac:dyDescent="0.3">
      <c r="A10" s="58" t="s">
        <v>9</v>
      </c>
      <c r="B10" s="18"/>
      <c r="C10" s="19"/>
      <c r="D10" s="33">
        <v>50</v>
      </c>
      <c r="E10" s="34"/>
      <c r="F10" s="28">
        <f t="shared" si="0"/>
        <v>50</v>
      </c>
    </row>
    <row r="11" spans="1:7" x14ac:dyDescent="0.3">
      <c r="A11" s="58" t="s">
        <v>10</v>
      </c>
      <c r="B11" s="18"/>
      <c r="C11" s="19"/>
      <c r="D11" s="33">
        <v>391.19</v>
      </c>
      <c r="E11" s="34"/>
      <c r="F11" s="28">
        <f t="shared" si="0"/>
        <v>391.19</v>
      </c>
    </row>
    <row r="12" spans="1:7" x14ac:dyDescent="0.3">
      <c r="A12" s="145" t="s">
        <v>27</v>
      </c>
      <c r="B12" s="146"/>
      <c r="C12" s="147"/>
      <c r="D12" s="33">
        <v>10</v>
      </c>
      <c r="E12" s="34"/>
      <c r="F12" s="28">
        <f t="shared" si="0"/>
        <v>10</v>
      </c>
    </row>
    <row r="13" spans="1:7" x14ac:dyDescent="0.3">
      <c r="A13" s="58" t="s">
        <v>46</v>
      </c>
      <c r="B13" s="18"/>
      <c r="C13" s="19"/>
      <c r="D13" s="60">
        <f>SUM('[1]Sąnaudos (suvestinė)'!Z25)</f>
        <v>183.86637374741397</v>
      </c>
      <c r="E13" s="34"/>
      <c r="F13" s="28">
        <f t="shared" si="0"/>
        <v>183.86637374741397</v>
      </c>
    </row>
    <row r="14" spans="1:7" x14ac:dyDescent="0.3">
      <c r="A14" s="58" t="s">
        <v>47</v>
      </c>
      <c r="B14" s="18"/>
      <c r="C14" s="18"/>
      <c r="D14" s="60">
        <f>SUM(F8:F13)</f>
        <v>1309.1503227474138</v>
      </c>
      <c r="E14" s="34">
        <v>1</v>
      </c>
      <c r="F14" s="28">
        <f>SUM(D14*0.01)</f>
        <v>13.091503227474139</v>
      </c>
    </row>
    <row r="15" spans="1:7" x14ac:dyDescent="0.3">
      <c r="A15" s="61" t="s">
        <v>12</v>
      </c>
      <c r="B15" s="24"/>
      <c r="C15" s="24"/>
      <c r="D15" s="29"/>
      <c r="E15" s="29"/>
      <c r="F15" s="62">
        <f>SUM(F8:F14)</f>
        <v>1322.2418259748879</v>
      </c>
    </row>
    <row r="16" spans="1:7" ht="15.6" x14ac:dyDescent="0.3">
      <c r="A16" s="2"/>
      <c r="B16" s="2"/>
      <c r="C16" s="2"/>
      <c r="D16" s="2"/>
      <c r="E16" s="2"/>
      <c r="F16" s="2"/>
      <c r="G16" s="63"/>
    </row>
    <row r="17" spans="1:6" x14ac:dyDescent="0.3">
      <c r="A17" s="1"/>
      <c r="B17" s="2"/>
      <c r="C17" s="2"/>
      <c r="D17" s="2"/>
      <c r="E17" s="2"/>
      <c r="F17" s="1"/>
    </row>
    <row r="18" spans="1:6" x14ac:dyDescent="0.3">
      <c r="A18" s="2" t="s">
        <v>48</v>
      </c>
      <c r="B18" s="2"/>
      <c r="C18" s="2"/>
      <c r="D18" s="43">
        <f>SUM(F15)</f>
        <v>1322.2418259748879</v>
      </c>
      <c r="E18" s="64" t="s">
        <v>49</v>
      </c>
      <c r="F18" s="44">
        <f>SUM(D18/7)</f>
        <v>188.89168942498398</v>
      </c>
    </row>
    <row r="19" spans="1:6" x14ac:dyDescent="0.3">
      <c r="A19" s="2"/>
      <c r="B19" s="2"/>
      <c r="C19" s="2"/>
      <c r="D19" s="2"/>
      <c r="E19" s="2"/>
      <c r="F19" s="2"/>
    </row>
    <row r="20" spans="1:6" x14ac:dyDescent="0.3">
      <c r="A20" s="56"/>
      <c r="B20" s="56"/>
      <c r="C20" s="56"/>
      <c r="D20" s="56"/>
      <c r="E20" s="56"/>
      <c r="F20" s="56"/>
    </row>
  </sheetData>
  <mergeCells count="5">
    <mergeCell ref="A2:F2"/>
    <mergeCell ref="A3:F3"/>
    <mergeCell ref="A5:C6"/>
    <mergeCell ref="D5:F5"/>
    <mergeCell ref="A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0CBD8-81DC-4A71-894A-412D76E63238}">
  <sheetPr>
    <tabColor theme="4" tint="0.39997558519241921"/>
  </sheetPr>
  <dimension ref="A2:G33"/>
  <sheetViews>
    <sheetView topLeftCell="A22" workbookViewId="0">
      <selection activeCell="G34" sqref="G34"/>
    </sheetView>
  </sheetViews>
  <sheetFormatPr defaultRowHeight="14.4" x14ac:dyDescent="0.3"/>
  <cols>
    <col min="3" max="3" width="29.33203125" customWidth="1"/>
    <col min="4" max="6" width="14.6640625" customWidth="1"/>
  </cols>
  <sheetData>
    <row r="2" spans="1:6" x14ac:dyDescent="0.3">
      <c r="A2" s="148" t="s">
        <v>63</v>
      </c>
      <c r="B2" s="148"/>
      <c r="C2" s="148"/>
      <c r="D2" s="148"/>
      <c r="E2" s="148"/>
      <c r="F2" s="148"/>
    </row>
    <row r="3" spans="1:6" x14ac:dyDescent="0.3">
      <c r="A3" s="149" t="s">
        <v>64</v>
      </c>
      <c r="B3" s="149"/>
      <c r="C3" s="149"/>
      <c r="D3" s="149"/>
      <c r="E3" s="149"/>
      <c r="F3" s="149"/>
    </row>
    <row r="4" spans="1:6" ht="15" thickBot="1" x14ac:dyDescent="0.35">
      <c r="A4" s="1"/>
      <c r="B4" s="2"/>
      <c r="C4" s="2"/>
      <c r="D4" s="2"/>
      <c r="E4" s="2"/>
      <c r="F4" s="2"/>
    </row>
    <row r="5" spans="1:6" x14ac:dyDescent="0.3">
      <c r="A5" s="167" t="s">
        <v>2</v>
      </c>
      <c r="B5" s="168"/>
      <c r="C5" s="169"/>
      <c r="D5" s="173" t="s">
        <v>3</v>
      </c>
      <c r="E5" s="168"/>
      <c r="F5" s="174"/>
    </row>
    <row r="6" spans="1:6" ht="45" customHeight="1" x14ac:dyDescent="0.3">
      <c r="A6" s="170"/>
      <c r="B6" s="171"/>
      <c r="C6" s="172"/>
      <c r="D6" s="3" t="s">
        <v>4</v>
      </c>
      <c r="E6" s="3" t="s">
        <v>5</v>
      </c>
      <c r="F6" s="4" t="s">
        <v>6</v>
      </c>
    </row>
    <row r="7" spans="1:6" x14ac:dyDescent="0.3">
      <c r="A7" s="71" t="s">
        <v>65</v>
      </c>
      <c r="B7" s="66"/>
      <c r="C7" s="66"/>
      <c r="D7" s="46"/>
      <c r="E7" s="46"/>
      <c r="F7" s="47"/>
    </row>
    <row r="8" spans="1:6" ht="15.75" customHeight="1" x14ac:dyDescent="0.3">
      <c r="A8" s="9" t="s">
        <v>8</v>
      </c>
      <c r="B8" s="10"/>
      <c r="C8" s="11"/>
      <c r="D8" s="72">
        <v>480</v>
      </c>
      <c r="E8" s="13">
        <v>90</v>
      </c>
      <c r="F8" s="14">
        <f>SUM(D8*E8/100)</f>
        <v>432</v>
      </c>
    </row>
    <row r="9" spans="1:6" x14ac:dyDescent="0.3">
      <c r="A9" s="163" t="s">
        <v>9</v>
      </c>
      <c r="B9" s="146"/>
      <c r="C9" s="147"/>
      <c r="D9" s="12">
        <v>100</v>
      </c>
      <c r="E9" s="15">
        <v>90</v>
      </c>
      <c r="F9" s="16">
        <f t="shared" ref="F9:F11" si="0">SUM(D9*E9/100)</f>
        <v>90</v>
      </c>
    </row>
    <row r="10" spans="1:6" x14ac:dyDescent="0.3">
      <c r="A10" s="17" t="s">
        <v>10</v>
      </c>
      <c r="B10" s="18"/>
      <c r="C10" s="19"/>
      <c r="D10" s="21">
        <v>315.77999999999997</v>
      </c>
      <c r="E10" s="21">
        <v>90</v>
      </c>
      <c r="F10" s="16">
        <f t="shared" si="0"/>
        <v>284.202</v>
      </c>
    </row>
    <row r="11" spans="1:6" x14ac:dyDescent="0.3">
      <c r="A11" s="17" t="s">
        <v>11</v>
      </c>
      <c r="B11" s="18"/>
      <c r="C11" s="19"/>
      <c r="D11" s="20">
        <f>SUM('[1]Sąnaudos (suvestinė)'!Z24)</f>
        <v>1654.6675565811856</v>
      </c>
      <c r="E11" s="21">
        <v>90</v>
      </c>
      <c r="F11" s="16">
        <f t="shared" si="0"/>
        <v>1489.2008009230672</v>
      </c>
    </row>
    <row r="12" spans="1:6" x14ac:dyDescent="0.3">
      <c r="A12" s="175" t="s">
        <v>12</v>
      </c>
      <c r="B12" s="157"/>
      <c r="C12" s="157"/>
      <c r="D12" s="157"/>
      <c r="E12" s="157"/>
      <c r="F12" s="22">
        <f>SUM(F8:F11)</f>
        <v>2295.4028009230669</v>
      </c>
    </row>
    <row r="13" spans="1:6" x14ac:dyDescent="0.3">
      <c r="A13" s="161"/>
      <c r="B13" s="159"/>
      <c r="C13" s="159"/>
      <c r="D13" s="159"/>
      <c r="E13" s="159"/>
      <c r="F13" s="162"/>
    </row>
    <row r="14" spans="1:6" x14ac:dyDescent="0.3">
      <c r="A14" s="23" t="s">
        <v>66</v>
      </c>
      <c r="B14" s="24"/>
      <c r="C14" s="24"/>
      <c r="D14" s="18"/>
      <c r="E14" s="18"/>
      <c r="F14" s="25"/>
    </row>
    <row r="15" spans="1:6" x14ac:dyDescent="0.3">
      <c r="A15" s="9" t="s">
        <v>14</v>
      </c>
      <c r="B15" s="10"/>
      <c r="C15" s="11"/>
      <c r="D15" s="26"/>
      <c r="E15" s="26"/>
      <c r="F15" s="27"/>
    </row>
    <row r="16" spans="1:6" x14ac:dyDescent="0.3">
      <c r="A16" s="30" t="s">
        <v>67</v>
      </c>
      <c r="B16" s="31"/>
      <c r="C16" s="32"/>
      <c r="D16" s="33">
        <v>1182.01</v>
      </c>
      <c r="E16" s="34">
        <v>90</v>
      </c>
      <c r="F16" s="36">
        <f>SUM(D16*E16/100)</f>
        <v>1063.809</v>
      </c>
    </row>
    <row r="17" spans="1:7" x14ac:dyDescent="0.3">
      <c r="A17" s="30" t="s">
        <v>68</v>
      </c>
      <c r="B17" s="31"/>
      <c r="C17" s="32"/>
      <c r="D17" s="33">
        <v>2709.69</v>
      </c>
      <c r="E17" s="34">
        <v>90</v>
      </c>
      <c r="F17" s="36">
        <f t="shared" ref="F17:F18" si="1">SUM(D17*E17/100)</f>
        <v>2438.721</v>
      </c>
    </row>
    <row r="18" spans="1:7" x14ac:dyDescent="0.3">
      <c r="A18" s="30" t="s">
        <v>56</v>
      </c>
      <c r="B18" s="31"/>
      <c r="C18" s="32"/>
      <c r="D18" s="33">
        <f>SUM(F16:F17)*0.0177</f>
        <v>61.994780999999996</v>
      </c>
      <c r="E18" s="34">
        <v>100</v>
      </c>
      <c r="F18" s="16">
        <f t="shared" si="1"/>
        <v>61.994780999999996</v>
      </c>
    </row>
    <row r="19" spans="1:7" x14ac:dyDescent="0.3">
      <c r="A19" s="17" t="s">
        <v>69</v>
      </c>
      <c r="B19" s="18"/>
      <c r="C19" s="19"/>
      <c r="D19" s="33">
        <v>556.5</v>
      </c>
      <c r="E19" s="34">
        <v>90</v>
      </c>
      <c r="F19" s="36">
        <f>SUM(D19*E19/100)</f>
        <v>500.85</v>
      </c>
    </row>
    <row r="20" spans="1:7" x14ac:dyDescent="0.3">
      <c r="A20" s="17" t="s">
        <v>25</v>
      </c>
      <c r="B20" s="18"/>
      <c r="C20" s="19"/>
      <c r="D20" s="33">
        <v>500</v>
      </c>
      <c r="E20" s="34">
        <v>90</v>
      </c>
      <c r="F20" s="36">
        <f>SUM(D20*E20/100)</f>
        <v>450</v>
      </c>
    </row>
    <row r="21" spans="1:7" x14ac:dyDescent="0.3">
      <c r="A21" s="163" t="s">
        <v>27</v>
      </c>
      <c r="B21" s="146"/>
      <c r="C21" s="147"/>
      <c r="D21" s="33">
        <v>20</v>
      </c>
      <c r="E21" s="34">
        <v>90</v>
      </c>
      <c r="F21" s="36">
        <f>SUM(D21*E21/100)</f>
        <v>18</v>
      </c>
    </row>
    <row r="22" spans="1:7" x14ac:dyDescent="0.3">
      <c r="A22" s="53" t="s">
        <v>26</v>
      </c>
      <c r="B22" s="54"/>
      <c r="C22" s="55"/>
      <c r="D22" s="33">
        <v>30</v>
      </c>
      <c r="E22" s="34">
        <v>90</v>
      </c>
      <c r="F22" s="36">
        <f>SUM(D22*E22/100)</f>
        <v>27</v>
      </c>
    </row>
    <row r="23" spans="1:7" x14ac:dyDescent="0.3">
      <c r="A23" s="17" t="s">
        <v>28</v>
      </c>
      <c r="B23" s="18"/>
      <c r="C23" s="19"/>
      <c r="D23" s="33">
        <v>300</v>
      </c>
      <c r="E23" s="34">
        <v>90</v>
      </c>
      <c r="F23" s="36">
        <f t="shared" ref="F23:F25" si="2">SUM(D23*E23/100)</f>
        <v>270</v>
      </c>
    </row>
    <row r="24" spans="1:7" x14ac:dyDescent="0.3">
      <c r="A24" s="17" t="s">
        <v>70</v>
      </c>
      <c r="B24" s="18"/>
      <c r="C24" s="19"/>
      <c r="D24" s="33">
        <v>200</v>
      </c>
      <c r="E24" s="34">
        <v>100</v>
      </c>
      <c r="F24" s="36">
        <f t="shared" si="2"/>
        <v>200</v>
      </c>
    </row>
    <row r="25" spans="1:7" x14ac:dyDescent="0.3">
      <c r="A25" s="17" t="s">
        <v>71</v>
      </c>
      <c r="B25" s="18"/>
      <c r="C25" s="19"/>
      <c r="D25" s="33">
        <f>SUM(F12:F24)</f>
        <v>7325.7775819230674</v>
      </c>
      <c r="E25" s="34">
        <v>2</v>
      </c>
      <c r="F25" s="36">
        <f t="shared" si="2"/>
        <v>146.51555163846135</v>
      </c>
    </row>
    <row r="26" spans="1:7" ht="15" thickBot="1" x14ac:dyDescent="0.35">
      <c r="A26" s="73" t="s">
        <v>12</v>
      </c>
      <c r="B26" s="74"/>
      <c r="C26" s="74"/>
      <c r="D26" s="75"/>
      <c r="E26" s="75"/>
      <c r="F26" s="76">
        <f>SUM(F16:F25)</f>
        <v>5176.8903326384607</v>
      </c>
    </row>
    <row r="27" spans="1:7" ht="15" thickBot="1" x14ac:dyDescent="0.35">
      <c r="A27" s="164" t="s">
        <v>31</v>
      </c>
      <c r="B27" s="165"/>
      <c r="C27" s="165"/>
      <c r="D27" s="165"/>
      <c r="E27" s="166"/>
      <c r="F27" s="41">
        <f>SUM(F12+F26)</f>
        <v>7472.2931335615276</v>
      </c>
    </row>
    <row r="28" spans="1:7" x14ac:dyDescent="0.3">
      <c r="A28" s="2"/>
      <c r="B28" s="2"/>
      <c r="C28" s="2"/>
      <c r="D28" s="2"/>
      <c r="E28" s="2"/>
      <c r="F28" s="2"/>
    </row>
    <row r="29" spans="1:7" ht="15.6" x14ac:dyDescent="0.3">
      <c r="A29" s="2" t="s">
        <v>72</v>
      </c>
      <c r="B29" s="2"/>
      <c r="C29" s="2"/>
      <c r="D29" s="2"/>
      <c r="E29" s="2"/>
      <c r="F29" s="2"/>
      <c r="G29" s="63"/>
    </row>
    <row r="30" spans="1:7" ht="15.6" x14ac:dyDescent="0.3">
      <c r="A30" s="2" t="s">
        <v>73</v>
      </c>
      <c r="B30" s="2"/>
      <c r="C30" s="2"/>
      <c r="D30" s="2"/>
      <c r="E30" s="2"/>
      <c r="F30" s="2"/>
      <c r="G30" s="63"/>
    </row>
    <row r="31" spans="1:7" x14ac:dyDescent="0.3">
      <c r="A31" s="1"/>
      <c r="B31" s="2"/>
      <c r="C31" s="2"/>
      <c r="D31" s="2"/>
      <c r="E31" s="2"/>
      <c r="F31" s="1"/>
    </row>
    <row r="32" spans="1:7" x14ac:dyDescent="0.3">
      <c r="A32" s="2" t="s">
        <v>74</v>
      </c>
      <c r="B32" s="2"/>
      <c r="C32" s="2"/>
      <c r="D32" s="43">
        <f>SUM(F12+F26)</f>
        <v>7472.2931335615276</v>
      </c>
      <c r="E32" s="69" t="s">
        <v>75</v>
      </c>
      <c r="F32" s="44">
        <f>SUM(D32/9)</f>
        <v>830.25479261794749</v>
      </c>
    </row>
    <row r="33" spans="1:6" ht="15.6" x14ac:dyDescent="0.3">
      <c r="A33" s="45"/>
      <c r="B33" s="45"/>
      <c r="C33" s="45"/>
      <c r="D33" s="45"/>
      <c r="E33" s="45"/>
      <c r="F33" s="45"/>
    </row>
  </sheetData>
  <mergeCells count="9">
    <mergeCell ref="A13:F13"/>
    <mergeCell ref="A21:C21"/>
    <mergeCell ref="A27:E27"/>
    <mergeCell ref="A2:F2"/>
    <mergeCell ref="A3:F3"/>
    <mergeCell ref="A5:C6"/>
    <mergeCell ref="D5:F5"/>
    <mergeCell ref="A9:C9"/>
    <mergeCell ref="A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01D6-92BC-4B5C-9235-97CD86A163C1}">
  <sheetPr>
    <tabColor theme="4" tint="0.39997558519241921"/>
  </sheetPr>
  <dimension ref="A3:G26"/>
  <sheetViews>
    <sheetView topLeftCell="A13" workbookViewId="0">
      <selection activeCell="L23" sqref="L23"/>
    </sheetView>
  </sheetViews>
  <sheetFormatPr defaultRowHeight="14.4" x14ac:dyDescent="0.3"/>
  <cols>
    <col min="3" max="3" width="29.6640625" customWidth="1"/>
    <col min="4" max="6" width="14.6640625" customWidth="1"/>
  </cols>
  <sheetData>
    <row r="3" spans="1:6" x14ac:dyDescent="0.3">
      <c r="A3" s="148" t="s">
        <v>82</v>
      </c>
      <c r="B3" s="148"/>
      <c r="C3" s="148"/>
      <c r="D3" s="148"/>
      <c r="E3" s="148"/>
      <c r="F3" s="148"/>
    </row>
    <row r="4" spans="1:6" x14ac:dyDescent="0.3">
      <c r="A4" s="149" t="s">
        <v>83</v>
      </c>
      <c r="B4" s="149"/>
      <c r="C4" s="149"/>
      <c r="D4" s="149"/>
      <c r="E4" s="149"/>
      <c r="F4" s="149"/>
    </row>
    <row r="5" spans="1:6" ht="15" thickBot="1" x14ac:dyDescent="0.35">
      <c r="A5" s="1"/>
      <c r="B5" s="2"/>
      <c r="C5" s="2"/>
      <c r="D5" s="2"/>
      <c r="E5" s="2"/>
      <c r="F5" s="2"/>
    </row>
    <row r="6" spans="1:6" ht="15" customHeight="1" x14ac:dyDescent="0.3">
      <c r="A6" s="167" t="s">
        <v>2</v>
      </c>
      <c r="B6" s="168"/>
      <c r="C6" s="169"/>
      <c r="D6" s="173" t="s">
        <v>3</v>
      </c>
      <c r="E6" s="168"/>
      <c r="F6" s="174"/>
    </row>
    <row r="7" spans="1:6" ht="41.4" x14ac:dyDescent="0.3">
      <c r="A7" s="176"/>
      <c r="B7" s="154"/>
      <c r="C7" s="155"/>
      <c r="D7" s="46" t="s">
        <v>4</v>
      </c>
      <c r="E7" s="46" t="s">
        <v>84</v>
      </c>
      <c r="F7" s="47" t="s">
        <v>6</v>
      </c>
    </row>
    <row r="8" spans="1:6" ht="15.75" customHeight="1" x14ac:dyDescent="0.3">
      <c r="A8" s="71" t="s">
        <v>65</v>
      </c>
      <c r="B8" s="66"/>
      <c r="C8" s="66"/>
      <c r="D8" s="77"/>
      <c r="E8" s="77"/>
      <c r="F8" s="78"/>
    </row>
    <row r="9" spans="1:6" ht="15.75" customHeight="1" x14ac:dyDescent="0.3">
      <c r="A9" s="17" t="s">
        <v>11</v>
      </c>
      <c r="B9" s="10"/>
      <c r="C9" s="11"/>
      <c r="D9" s="79">
        <f>SUM('[1]Sąnaudos (suvestinė)'!Z23)</f>
        <v>5883.5080087722836</v>
      </c>
      <c r="E9" s="77">
        <v>167.4</v>
      </c>
      <c r="F9" s="80">
        <f>SUM(D9/E9)</f>
        <v>35.146403875581143</v>
      </c>
    </row>
    <row r="10" spans="1:6" ht="15.75" customHeight="1" x14ac:dyDescent="0.3">
      <c r="A10" s="175" t="s">
        <v>12</v>
      </c>
      <c r="B10" s="157"/>
      <c r="C10" s="157"/>
      <c r="D10" s="157"/>
      <c r="E10" s="157"/>
      <c r="F10" s="81">
        <f>SUM(F9)</f>
        <v>35.146403875581143</v>
      </c>
    </row>
    <row r="11" spans="1:6" ht="15.75" customHeight="1" x14ac:dyDescent="0.3">
      <c r="A11" s="161"/>
      <c r="B11" s="159"/>
      <c r="C11" s="159"/>
      <c r="D11" s="159"/>
      <c r="E11" s="159"/>
      <c r="F11" s="162"/>
    </row>
    <row r="12" spans="1:6" ht="15.75" customHeight="1" x14ac:dyDescent="0.3">
      <c r="A12" s="23" t="s">
        <v>66</v>
      </c>
      <c r="B12" s="82"/>
      <c r="C12" s="83"/>
      <c r="D12" s="77"/>
      <c r="E12" s="77"/>
      <c r="F12" s="78"/>
    </row>
    <row r="13" spans="1:6" x14ac:dyDescent="0.3">
      <c r="A13" s="9" t="s">
        <v>14</v>
      </c>
      <c r="B13" s="10"/>
      <c r="C13" s="11"/>
      <c r="D13" s="26"/>
      <c r="E13" s="26"/>
      <c r="F13" s="27"/>
    </row>
    <row r="14" spans="1:6" x14ac:dyDescent="0.3">
      <c r="A14" s="84" t="s">
        <v>85</v>
      </c>
      <c r="B14" s="85"/>
      <c r="C14" s="86"/>
      <c r="D14" s="87">
        <v>477</v>
      </c>
      <c r="E14" s="77">
        <v>167.4</v>
      </c>
      <c r="F14" s="36">
        <f t="shared" ref="F14:F20" si="0">SUM(D14/E14)</f>
        <v>2.8494623655913975</v>
      </c>
    </row>
    <row r="15" spans="1:6" x14ac:dyDescent="0.3">
      <c r="A15" s="30" t="s">
        <v>86</v>
      </c>
      <c r="B15" s="31"/>
      <c r="C15" s="32"/>
      <c r="D15" s="34">
        <v>23671.19</v>
      </c>
      <c r="E15" s="77">
        <v>167.4</v>
      </c>
      <c r="F15" s="36">
        <f t="shared" si="0"/>
        <v>141.40495818399043</v>
      </c>
    </row>
    <row r="16" spans="1:6" x14ac:dyDescent="0.3">
      <c r="A16" s="30" t="s">
        <v>55</v>
      </c>
      <c r="B16" s="31"/>
      <c r="C16" s="32"/>
      <c r="D16" s="34">
        <v>2061.0300000000002</v>
      </c>
      <c r="E16" s="77">
        <v>167.4</v>
      </c>
      <c r="F16" s="36">
        <f t="shared" si="0"/>
        <v>12.312007168458782</v>
      </c>
    </row>
    <row r="17" spans="1:7" x14ac:dyDescent="0.3">
      <c r="A17" s="30" t="s">
        <v>56</v>
      </c>
      <c r="B17" s="31"/>
      <c r="C17" s="32"/>
      <c r="D17" s="33">
        <f>SUM(D14:D16)*0.0177</f>
        <v>463.90319399999998</v>
      </c>
      <c r="E17" s="77">
        <v>167.4</v>
      </c>
      <c r="F17" s="16">
        <f t="shared" si="0"/>
        <v>2.7712257706093189</v>
      </c>
    </row>
    <row r="18" spans="1:7" x14ac:dyDescent="0.3">
      <c r="A18" s="58" t="s">
        <v>58</v>
      </c>
      <c r="B18" s="18"/>
      <c r="C18" s="19"/>
      <c r="D18" s="33">
        <v>500</v>
      </c>
      <c r="E18" s="77">
        <v>167.4</v>
      </c>
      <c r="F18" s="36">
        <f t="shared" si="0"/>
        <v>2.9868578255675029</v>
      </c>
    </row>
    <row r="19" spans="1:7" x14ac:dyDescent="0.3">
      <c r="A19" s="163" t="s">
        <v>27</v>
      </c>
      <c r="B19" s="146"/>
      <c r="C19" s="147"/>
      <c r="D19" s="33">
        <v>80</v>
      </c>
      <c r="E19" s="77">
        <v>167.4</v>
      </c>
      <c r="F19" s="36">
        <f t="shared" si="0"/>
        <v>0.47789725209080047</v>
      </c>
    </row>
    <row r="20" spans="1:7" x14ac:dyDescent="0.3">
      <c r="A20" s="17" t="s">
        <v>59</v>
      </c>
      <c r="B20" s="18"/>
      <c r="C20" s="19"/>
      <c r="D20" s="33">
        <v>200</v>
      </c>
      <c r="E20" s="77">
        <v>167.4</v>
      </c>
      <c r="F20" s="36">
        <f t="shared" si="0"/>
        <v>1.1947431302270011</v>
      </c>
    </row>
    <row r="21" spans="1:7" x14ac:dyDescent="0.3">
      <c r="A21" s="17" t="s">
        <v>60</v>
      </c>
      <c r="B21" s="18"/>
      <c r="C21" s="18"/>
      <c r="D21" s="33">
        <f>SUM(F10:F20)</f>
        <v>199.14355557211638</v>
      </c>
      <c r="E21" s="34"/>
      <c r="F21" s="36">
        <f>SUM(D21)*0.01</f>
        <v>1.9914355557211638</v>
      </c>
    </row>
    <row r="22" spans="1:7" ht="15" thickBot="1" x14ac:dyDescent="0.35">
      <c r="A22" s="37" t="s">
        <v>12</v>
      </c>
      <c r="B22" s="38"/>
      <c r="C22" s="38"/>
      <c r="D22" s="39"/>
      <c r="E22" s="39"/>
      <c r="F22" s="40">
        <f>SUM(F14:F21)</f>
        <v>165.98858725225639</v>
      </c>
    </row>
    <row r="23" spans="1:7" ht="16.2" thickBot="1" x14ac:dyDescent="0.35">
      <c r="A23" s="164" t="s">
        <v>31</v>
      </c>
      <c r="B23" s="165"/>
      <c r="C23" s="165"/>
      <c r="D23" s="165"/>
      <c r="E23" s="166"/>
      <c r="F23" s="88">
        <f>SUM(F22+F10)</f>
        <v>201.13499112783754</v>
      </c>
      <c r="G23" s="63"/>
    </row>
    <row r="24" spans="1:7" x14ac:dyDescent="0.3">
      <c r="A24" s="1"/>
      <c r="B24" s="2"/>
      <c r="C24" s="2"/>
      <c r="D24" s="2"/>
      <c r="E24" s="2"/>
      <c r="F24" s="1"/>
    </row>
    <row r="25" spans="1:7" x14ac:dyDescent="0.3">
      <c r="A25" s="2" t="s">
        <v>61</v>
      </c>
      <c r="B25" s="2"/>
      <c r="C25" s="2"/>
      <c r="D25" s="43">
        <f>SUM(F10+F22)</f>
        <v>201.13499112783754</v>
      </c>
      <c r="E25" s="2" t="s">
        <v>87</v>
      </c>
      <c r="F25" s="70">
        <f>SUM(D25/26.3)</f>
        <v>7.647718293834127</v>
      </c>
    </row>
    <row r="26" spans="1:7" ht="15.6" x14ac:dyDescent="0.3">
      <c r="A26" s="45"/>
      <c r="B26" s="45"/>
      <c r="C26" s="45"/>
      <c r="D26" s="45"/>
      <c r="E26" s="45"/>
      <c r="F26" s="45"/>
    </row>
  </sheetData>
  <mergeCells count="8">
    <mergeCell ref="A19:C19"/>
    <mergeCell ref="A23:E23"/>
    <mergeCell ref="A3:F3"/>
    <mergeCell ref="A4:F4"/>
    <mergeCell ref="A6:C7"/>
    <mergeCell ref="D6:F6"/>
    <mergeCell ref="A10:E10"/>
    <mergeCell ref="A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C0E8-11FE-4FC3-87A1-DED081D303B7}">
  <sheetPr>
    <tabColor theme="4" tint="0.39997558519241921"/>
  </sheetPr>
  <dimension ref="A2:G32"/>
  <sheetViews>
    <sheetView topLeftCell="A7" workbookViewId="0">
      <selection activeCell="A5" sqref="A5:C6"/>
    </sheetView>
  </sheetViews>
  <sheetFormatPr defaultRowHeight="14.4" x14ac:dyDescent="0.3"/>
  <cols>
    <col min="3" max="3" width="29.6640625" customWidth="1"/>
    <col min="4" max="6" width="14.6640625" customWidth="1"/>
  </cols>
  <sheetData>
    <row r="2" spans="1:6" x14ac:dyDescent="0.3">
      <c r="A2" s="148" t="s">
        <v>63</v>
      </c>
      <c r="B2" s="148"/>
      <c r="C2" s="148"/>
      <c r="D2" s="148"/>
      <c r="E2" s="148"/>
      <c r="F2" s="148"/>
    </row>
    <row r="3" spans="1:6" x14ac:dyDescent="0.3">
      <c r="A3" s="149" t="s">
        <v>76</v>
      </c>
      <c r="B3" s="149"/>
      <c r="C3" s="149"/>
      <c r="D3" s="149"/>
      <c r="E3" s="149"/>
      <c r="F3" s="149"/>
    </row>
    <row r="4" spans="1:6" ht="15" thickBot="1" x14ac:dyDescent="0.35">
      <c r="A4" s="1"/>
      <c r="B4" s="2"/>
      <c r="C4" s="2"/>
      <c r="D4" s="2"/>
      <c r="E4" s="2"/>
      <c r="F4" s="2"/>
    </row>
    <row r="5" spans="1:6" x14ac:dyDescent="0.3">
      <c r="A5" s="167" t="s">
        <v>2</v>
      </c>
      <c r="B5" s="168"/>
      <c r="C5" s="169"/>
      <c r="D5" s="173" t="s">
        <v>3</v>
      </c>
      <c r="E5" s="168"/>
      <c r="F5" s="174"/>
    </row>
    <row r="6" spans="1:6" ht="45" customHeight="1" x14ac:dyDescent="0.3">
      <c r="A6" s="170"/>
      <c r="B6" s="171"/>
      <c r="C6" s="172"/>
      <c r="D6" s="3" t="s">
        <v>4</v>
      </c>
      <c r="E6" s="3" t="s">
        <v>5</v>
      </c>
      <c r="F6" s="4" t="s">
        <v>6</v>
      </c>
    </row>
    <row r="7" spans="1:6" x14ac:dyDescent="0.3">
      <c r="A7" s="71" t="s">
        <v>65</v>
      </c>
      <c r="B7" s="66"/>
      <c r="C7" s="66"/>
      <c r="D7" s="46"/>
      <c r="E7" s="46"/>
      <c r="F7" s="47"/>
    </row>
    <row r="8" spans="1:6" ht="15.75" customHeight="1" x14ac:dyDescent="0.3">
      <c r="A8" s="9" t="s">
        <v>8</v>
      </c>
      <c r="B8" s="10"/>
      <c r="C8" s="11"/>
      <c r="D8" s="72">
        <v>480</v>
      </c>
      <c r="E8" s="13">
        <v>10</v>
      </c>
      <c r="F8" s="14">
        <f>SUM(D8*E8/100)</f>
        <v>48</v>
      </c>
    </row>
    <row r="9" spans="1:6" x14ac:dyDescent="0.3">
      <c r="A9" s="163" t="s">
        <v>9</v>
      </c>
      <c r="B9" s="146"/>
      <c r="C9" s="147"/>
      <c r="D9" s="12">
        <v>100</v>
      </c>
      <c r="E9" s="15">
        <v>10</v>
      </c>
      <c r="F9" s="16">
        <f t="shared" ref="F9:F11" si="0">SUM(D9*E9/100)</f>
        <v>10</v>
      </c>
    </row>
    <row r="10" spans="1:6" x14ac:dyDescent="0.3">
      <c r="A10" s="17" t="s">
        <v>10</v>
      </c>
      <c r="B10" s="18"/>
      <c r="C10" s="19"/>
      <c r="D10" s="21">
        <v>315.77999999999997</v>
      </c>
      <c r="E10" s="21">
        <v>10</v>
      </c>
      <c r="F10" s="16">
        <f t="shared" si="0"/>
        <v>31.577999999999996</v>
      </c>
    </row>
    <row r="11" spans="1:6" x14ac:dyDescent="0.3">
      <c r="A11" s="17" t="s">
        <v>11</v>
      </c>
      <c r="B11" s="18"/>
      <c r="C11" s="19"/>
      <c r="D11" s="20">
        <f>SUM('[1]Sąnaudos (suvestinė)'!Z24)</f>
        <v>1654.6675565811856</v>
      </c>
      <c r="E11" s="21">
        <v>10</v>
      </c>
      <c r="F11" s="16">
        <f t="shared" si="0"/>
        <v>165.46675565811856</v>
      </c>
    </row>
    <row r="12" spans="1:6" x14ac:dyDescent="0.3">
      <c r="A12" s="175" t="s">
        <v>12</v>
      </c>
      <c r="B12" s="157"/>
      <c r="C12" s="157"/>
      <c r="D12" s="157"/>
      <c r="E12" s="157"/>
      <c r="F12" s="22">
        <f>SUM(F8:F11)</f>
        <v>255.04475565811856</v>
      </c>
    </row>
    <row r="13" spans="1:6" x14ac:dyDescent="0.3">
      <c r="A13" s="161"/>
      <c r="B13" s="159"/>
      <c r="C13" s="159"/>
      <c r="D13" s="159"/>
      <c r="E13" s="159"/>
      <c r="F13" s="162"/>
    </row>
    <row r="14" spans="1:6" x14ac:dyDescent="0.3">
      <c r="A14" s="23" t="s">
        <v>66</v>
      </c>
      <c r="B14" s="24"/>
      <c r="C14" s="24"/>
      <c r="D14" s="18"/>
      <c r="E14" s="18"/>
      <c r="F14" s="25"/>
    </row>
    <row r="15" spans="1:6" x14ac:dyDescent="0.3">
      <c r="A15" s="9" t="s">
        <v>14</v>
      </c>
      <c r="B15" s="10"/>
      <c r="C15" s="11"/>
      <c r="D15" s="26"/>
      <c r="E15" s="26"/>
      <c r="F15" s="27"/>
    </row>
    <row r="16" spans="1:6" x14ac:dyDescent="0.3">
      <c r="A16" s="30" t="s">
        <v>77</v>
      </c>
      <c r="B16" s="31"/>
      <c r="C16" s="32"/>
      <c r="D16" s="33">
        <v>1182.01</v>
      </c>
      <c r="E16" s="34">
        <v>10</v>
      </c>
      <c r="F16" s="36">
        <f>SUM(D16*E16/100)</f>
        <v>118.20100000000001</v>
      </c>
    </row>
    <row r="17" spans="1:7" x14ac:dyDescent="0.3">
      <c r="A17" s="30" t="s">
        <v>78</v>
      </c>
      <c r="B17" s="31"/>
      <c r="C17" s="32"/>
      <c r="D17" s="33">
        <v>2709.69</v>
      </c>
      <c r="E17" s="34">
        <v>10</v>
      </c>
      <c r="F17" s="36">
        <f t="shared" ref="F17:F18" si="1">SUM(D17*E17/100)</f>
        <v>270.96899999999999</v>
      </c>
    </row>
    <row r="18" spans="1:7" x14ac:dyDescent="0.3">
      <c r="A18" s="30" t="s">
        <v>56</v>
      </c>
      <c r="B18" s="31"/>
      <c r="C18" s="32"/>
      <c r="D18" s="33">
        <f>SUM(F16:F17)*0.0177</f>
        <v>6.8883090000000005</v>
      </c>
      <c r="E18" s="34">
        <v>100</v>
      </c>
      <c r="F18" s="16">
        <f t="shared" si="1"/>
        <v>6.8883090000000005</v>
      </c>
    </row>
    <row r="19" spans="1:7" x14ac:dyDescent="0.3">
      <c r="A19" s="17" t="s">
        <v>69</v>
      </c>
      <c r="B19" s="18"/>
      <c r="C19" s="19"/>
      <c r="D19" s="33">
        <v>556.5</v>
      </c>
      <c r="E19" s="34">
        <v>10</v>
      </c>
      <c r="F19" s="36">
        <f>SUM(D19*E19/100)</f>
        <v>55.65</v>
      </c>
    </row>
    <row r="20" spans="1:7" x14ac:dyDescent="0.3">
      <c r="A20" s="17" t="s">
        <v>25</v>
      </c>
      <c r="B20" s="18"/>
      <c r="C20" s="19"/>
      <c r="D20" s="33">
        <v>500</v>
      </c>
      <c r="E20" s="34">
        <v>10</v>
      </c>
      <c r="F20" s="36">
        <f>SUM(D20*E20/100)</f>
        <v>50</v>
      </c>
    </row>
    <row r="21" spans="1:7" x14ac:dyDescent="0.3">
      <c r="A21" s="163" t="s">
        <v>27</v>
      </c>
      <c r="B21" s="146"/>
      <c r="C21" s="147"/>
      <c r="D21" s="33">
        <v>20</v>
      </c>
      <c r="E21" s="34">
        <v>10</v>
      </c>
      <c r="F21" s="36">
        <f>SUM(D21*E21/100)</f>
        <v>2</v>
      </c>
    </row>
    <row r="22" spans="1:7" x14ac:dyDescent="0.3">
      <c r="A22" s="53" t="s">
        <v>26</v>
      </c>
      <c r="B22" s="54"/>
      <c r="C22" s="55"/>
      <c r="D22" s="33">
        <v>30</v>
      </c>
      <c r="E22" s="34">
        <v>10</v>
      </c>
      <c r="F22" s="36">
        <f>SUM(D22*E22/100)</f>
        <v>3</v>
      </c>
    </row>
    <row r="23" spans="1:7" x14ac:dyDescent="0.3">
      <c r="A23" s="17" t="s">
        <v>28</v>
      </c>
      <c r="B23" s="18"/>
      <c r="C23" s="19"/>
      <c r="D23" s="33">
        <v>300</v>
      </c>
      <c r="E23" s="34">
        <v>10</v>
      </c>
      <c r="F23" s="36">
        <f t="shared" ref="F23:F24" si="2">SUM(D23*E23/100)</f>
        <v>30</v>
      </c>
    </row>
    <row r="24" spans="1:7" x14ac:dyDescent="0.3">
      <c r="A24" s="17" t="s">
        <v>30</v>
      </c>
      <c r="B24" s="18"/>
      <c r="C24" s="19"/>
      <c r="D24" s="33">
        <f>SUM(F12:F23)</f>
        <v>791.75306465811855</v>
      </c>
      <c r="E24" s="34">
        <v>2</v>
      </c>
      <c r="F24" s="36">
        <f t="shared" si="2"/>
        <v>15.83506129316237</v>
      </c>
    </row>
    <row r="25" spans="1:7" ht="15" thickBot="1" x14ac:dyDescent="0.35">
      <c r="A25" s="37" t="s">
        <v>12</v>
      </c>
      <c r="B25" s="38"/>
      <c r="C25" s="38"/>
      <c r="D25" s="39"/>
      <c r="E25" s="39"/>
      <c r="F25" s="40">
        <f>SUM(F16:F24)</f>
        <v>552.54337029316241</v>
      </c>
    </row>
    <row r="26" spans="1:7" ht="15" thickBot="1" x14ac:dyDescent="0.35">
      <c r="A26" s="164" t="s">
        <v>31</v>
      </c>
      <c r="B26" s="165"/>
      <c r="C26" s="165"/>
      <c r="D26" s="165"/>
      <c r="E26" s="166"/>
      <c r="F26" s="41">
        <f>SUM(F25+F12)</f>
        <v>807.58812595128097</v>
      </c>
    </row>
    <row r="27" spans="1:7" x14ac:dyDescent="0.3">
      <c r="A27" s="2"/>
      <c r="B27" s="2"/>
      <c r="C27" s="2"/>
      <c r="D27" s="2"/>
      <c r="E27" s="2"/>
      <c r="F27" s="2"/>
    </row>
    <row r="28" spans="1:7" ht="15.6" x14ac:dyDescent="0.3">
      <c r="A28" s="2" t="s">
        <v>79</v>
      </c>
      <c r="B28" s="2"/>
      <c r="C28" s="2"/>
      <c r="D28" s="2"/>
      <c r="E28" s="2"/>
      <c r="F28" s="2"/>
      <c r="G28" s="63"/>
    </row>
    <row r="29" spans="1:7" ht="15.6" x14ac:dyDescent="0.3">
      <c r="A29" s="2" t="s">
        <v>80</v>
      </c>
      <c r="B29" s="2"/>
      <c r="C29" s="2"/>
      <c r="D29" s="2"/>
      <c r="E29" s="2"/>
      <c r="F29" s="2"/>
      <c r="G29" s="63"/>
    </row>
    <row r="30" spans="1:7" x14ac:dyDescent="0.3">
      <c r="A30" s="1"/>
      <c r="B30" s="2"/>
      <c r="C30" s="2"/>
      <c r="D30" s="2"/>
      <c r="E30" s="2"/>
      <c r="F30" s="1"/>
    </row>
    <row r="31" spans="1:7" x14ac:dyDescent="0.3">
      <c r="A31" s="2" t="s">
        <v>34</v>
      </c>
      <c r="B31" s="2"/>
      <c r="C31" s="2"/>
      <c r="D31" s="43">
        <f>SUM(F12+F25)</f>
        <v>807.58812595128097</v>
      </c>
      <c r="E31" s="69" t="s">
        <v>81</v>
      </c>
      <c r="F31" s="44">
        <f>SUM(D31/1)</f>
        <v>807.58812595128097</v>
      </c>
    </row>
    <row r="32" spans="1:7" x14ac:dyDescent="0.3">
      <c r="A32" s="2"/>
      <c r="B32" s="2"/>
      <c r="C32" s="2"/>
      <c r="D32" s="2"/>
      <c r="E32" s="2"/>
      <c r="F32" s="2"/>
    </row>
  </sheetData>
  <mergeCells count="9">
    <mergeCell ref="A13:F13"/>
    <mergeCell ref="A21:C21"/>
    <mergeCell ref="A26:E26"/>
    <mergeCell ref="A2:F2"/>
    <mergeCell ref="A3:F3"/>
    <mergeCell ref="A5:C6"/>
    <mergeCell ref="D5:F5"/>
    <mergeCell ref="A9:C9"/>
    <mergeCell ref="A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6E6C-3C54-4A1D-B6D9-C863A53A9658}">
  <sheetPr>
    <tabColor theme="4" tint="0.39997558519241921"/>
  </sheetPr>
  <dimension ref="A3:G40"/>
  <sheetViews>
    <sheetView topLeftCell="A13" workbookViewId="0">
      <selection activeCell="D12" sqref="D12"/>
    </sheetView>
  </sheetViews>
  <sheetFormatPr defaultRowHeight="14.4" x14ac:dyDescent="0.3"/>
  <cols>
    <col min="3" max="3" width="29.6640625" customWidth="1"/>
    <col min="4" max="4" width="14.6640625" customWidth="1"/>
    <col min="5" max="5" width="15.33203125" customWidth="1"/>
    <col min="6" max="6" width="14.6640625" customWidth="1"/>
  </cols>
  <sheetData>
    <row r="3" spans="1:6" x14ac:dyDescent="0.3">
      <c r="A3" s="148" t="s">
        <v>0</v>
      </c>
      <c r="B3" s="148"/>
      <c r="C3" s="148"/>
      <c r="D3" s="148"/>
      <c r="E3" s="148"/>
      <c r="F3" s="148"/>
    </row>
    <row r="4" spans="1:6" x14ac:dyDescent="0.3">
      <c r="A4" s="149" t="s">
        <v>36</v>
      </c>
      <c r="B4" s="149"/>
      <c r="C4" s="149"/>
      <c r="D4" s="149"/>
      <c r="E4" s="149"/>
      <c r="F4" s="149"/>
    </row>
    <row r="5" spans="1:6" ht="15" thickBot="1" x14ac:dyDescent="0.35">
      <c r="A5" s="1"/>
      <c r="B5" s="2"/>
      <c r="C5" s="2"/>
      <c r="D5" s="2"/>
      <c r="E5" s="2"/>
      <c r="F5" s="2"/>
    </row>
    <row r="6" spans="1:6" ht="15" customHeight="1" x14ac:dyDescent="0.3">
      <c r="A6" s="167" t="s">
        <v>2</v>
      </c>
      <c r="B6" s="168"/>
      <c r="C6" s="169"/>
      <c r="D6" s="173" t="s">
        <v>3</v>
      </c>
      <c r="E6" s="168"/>
      <c r="F6" s="174"/>
    </row>
    <row r="7" spans="1:6" ht="61.5" customHeight="1" x14ac:dyDescent="0.3">
      <c r="A7" s="176"/>
      <c r="B7" s="154"/>
      <c r="C7" s="155"/>
      <c r="D7" s="46" t="s">
        <v>4</v>
      </c>
      <c r="E7" s="46" t="s">
        <v>5</v>
      </c>
      <c r="F7" s="47" t="s">
        <v>6</v>
      </c>
    </row>
    <row r="8" spans="1:6" ht="15.75" customHeight="1" x14ac:dyDescent="0.3">
      <c r="A8" s="48" t="s">
        <v>7</v>
      </c>
      <c r="B8" s="49"/>
      <c r="C8" s="50"/>
      <c r="D8" s="50"/>
      <c r="E8" s="50"/>
      <c r="F8" s="51"/>
    </row>
    <row r="9" spans="1:6" x14ac:dyDescent="0.3">
      <c r="A9" s="17" t="s">
        <v>8</v>
      </c>
      <c r="B9" s="18"/>
      <c r="C9" s="19"/>
      <c r="D9" s="12">
        <v>1170</v>
      </c>
      <c r="E9" s="15">
        <v>20</v>
      </c>
      <c r="F9" s="16">
        <f>SUM(D9*E9/100)</f>
        <v>234</v>
      </c>
    </row>
    <row r="10" spans="1:6" x14ac:dyDescent="0.3">
      <c r="A10" s="163" t="s">
        <v>9</v>
      </c>
      <c r="B10" s="146"/>
      <c r="C10" s="147"/>
      <c r="D10" s="12">
        <v>200</v>
      </c>
      <c r="E10" s="15">
        <v>20</v>
      </c>
      <c r="F10" s="16">
        <f t="shared" ref="F10:F12" si="0">SUM(D10*E10/100)</f>
        <v>40</v>
      </c>
    </row>
    <row r="11" spans="1:6" x14ac:dyDescent="0.3">
      <c r="A11" s="17" t="s">
        <v>10</v>
      </c>
      <c r="B11" s="18"/>
      <c r="C11" s="19"/>
      <c r="D11" s="20">
        <v>1134.3599999999999</v>
      </c>
      <c r="E11" s="21">
        <v>20</v>
      </c>
      <c r="F11" s="16">
        <f t="shared" si="0"/>
        <v>226.87199999999996</v>
      </c>
    </row>
    <row r="12" spans="1:6" x14ac:dyDescent="0.3">
      <c r="A12" s="17" t="s">
        <v>11</v>
      </c>
      <c r="B12" s="18"/>
      <c r="C12" s="19"/>
      <c r="D12" s="20">
        <f>SUM('[1]Sąnaudos (suvestinė)'!Z21)</f>
        <v>8825.1538739436692</v>
      </c>
      <c r="E12" s="21">
        <v>20</v>
      </c>
      <c r="F12" s="16">
        <f t="shared" si="0"/>
        <v>1765.0307747887337</v>
      </c>
    </row>
    <row r="13" spans="1:6" x14ac:dyDescent="0.3">
      <c r="A13" s="175" t="s">
        <v>12</v>
      </c>
      <c r="B13" s="157"/>
      <c r="C13" s="157"/>
      <c r="D13" s="157"/>
      <c r="E13" s="157"/>
      <c r="F13" s="22">
        <f>SUM(F9:F12)</f>
        <v>2265.9027747887335</v>
      </c>
    </row>
    <row r="14" spans="1:6" x14ac:dyDescent="0.3">
      <c r="A14" s="161"/>
      <c r="B14" s="159"/>
      <c r="C14" s="159"/>
      <c r="D14" s="159"/>
      <c r="E14" s="159"/>
      <c r="F14" s="162"/>
    </row>
    <row r="15" spans="1:6" x14ac:dyDescent="0.3">
      <c r="A15" s="23" t="s">
        <v>13</v>
      </c>
      <c r="B15" s="24"/>
      <c r="C15" s="24"/>
      <c r="D15" s="18"/>
      <c r="E15" s="18"/>
      <c r="F15" s="25"/>
    </row>
    <row r="16" spans="1:6" x14ac:dyDescent="0.3">
      <c r="A16" s="9" t="s">
        <v>14</v>
      </c>
      <c r="B16" s="10"/>
      <c r="C16" s="11"/>
      <c r="D16" s="26"/>
      <c r="E16" s="26"/>
      <c r="F16" s="27"/>
    </row>
    <row r="17" spans="1:7" x14ac:dyDescent="0.3">
      <c r="A17" s="17" t="s">
        <v>15</v>
      </c>
      <c r="B17" s="18"/>
      <c r="C17" s="19"/>
      <c r="D17" s="28">
        <v>1367.86</v>
      </c>
      <c r="E17" s="21">
        <v>20</v>
      </c>
      <c r="F17" s="16">
        <f>SUM(D17*E17/100)</f>
        <v>273.57199999999995</v>
      </c>
    </row>
    <row r="18" spans="1:7" x14ac:dyDescent="0.3">
      <c r="A18" s="17" t="s">
        <v>37</v>
      </c>
      <c r="B18" s="18"/>
      <c r="C18" s="19"/>
      <c r="D18" s="28">
        <v>1150.51</v>
      </c>
      <c r="E18" s="21">
        <v>20</v>
      </c>
      <c r="F18" s="16">
        <f t="shared" ref="F18:F26" si="1">SUM(D18*E18/100)</f>
        <v>230.102</v>
      </c>
    </row>
    <row r="19" spans="1:7" x14ac:dyDescent="0.3">
      <c r="A19" s="163" t="s">
        <v>17</v>
      </c>
      <c r="B19" s="146"/>
      <c r="C19" s="147"/>
      <c r="D19" s="28">
        <v>1150.4100000000001</v>
      </c>
      <c r="E19" s="21">
        <v>20</v>
      </c>
      <c r="F19" s="16">
        <f t="shared" si="1"/>
        <v>230.08199999999999</v>
      </c>
    </row>
    <row r="20" spans="1:7" x14ac:dyDescent="0.3">
      <c r="A20" s="17" t="s">
        <v>18</v>
      </c>
      <c r="B20" s="18"/>
      <c r="C20" s="19"/>
      <c r="D20" s="28">
        <v>675.56</v>
      </c>
      <c r="E20" s="21">
        <v>20</v>
      </c>
      <c r="F20" s="16">
        <f t="shared" si="1"/>
        <v>135.11199999999999</v>
      </c>
    </row>
    <row r="21" spans="1:7" x14ac:dyDescent="0.3">
      <c r="A21" s="17" t="s">
        <v>19</v>
      </c>
      <c r="B21" s="18"/>
      <c r="C21" s="19"/>
      <c r="D21" s="28">
        <v>905.09</v>
      </c>
      <c r="E21" s="21">
        <v>20</v>
      </c>
      <c r="F21" s="16">
        <f t="shared" si="1"/>
        <v>181.018</v>
      </c>
    </row>
    <row r="22" spans="1:7" x14ac:dyDescent="0.3">
      <c r="A22" s="17" t="s">
        <v>38</v>
      </c>
      <c r="B22" s="18"/>
      <c r="C22" s="19"/>
      <c r="D22" s="28">
        <v>473.79</v>
      </c>
      <c r="E22" s="29">
        <v>100</v>
      </c>
      <c r="F22" s="16">
        <f t="shared" si="1"/>
        <v>473.79</v>
      </c>
    </row>
    <row r="23" spans="1:7" x14ac:dyDescent="0.3">
      <c r="A23" s="30" t="s">
        <v>39</v>
      </c>
      <c r="B23" s="31"/>
      <c r="C23" s="32"/>
      <c r="D23" s="33">
        <v>905.09</v>
      </c>
      <c r="E23" s="34">
        <v>100</v>
      </c>
      <c r="F23" s="16">
        <f t="shared" si="1"/>
        <v>905.09</v>
      </c>
      <c r="G23" s="52"/>
    </row>
    <row r="24" spans="1:7" x14ac:dyDescent="0.3">
      <c r="A24" s="30" t="s">
        <v>40</v>
      </c>
      <c r="B24" s="31"/>
      <c r="C24" s="35">
        <v>1.77E-2</v>
      </c>
      <c r="D24" s="33">
        <f>SUM(F17:F23)*C24</f>
        <v>42.989158200000006</v>
      </c>
      <c r="E24" s="34">
        <v>100</v>
      </c>
      <c r="F24" s="16">
        <f t="shared" si="1"/>
        <v>42.989158199999999</v>
      </c>
    </row>
    <row r="25" spans="1:7" x14ac:dyDescent="0.3">
      <c r="A25" s="17" t="s">
        <v>23</v>
      </c>
      <c r="B25" s="18"/>
      <c r="C25" s="19"/>
      <c r="D25" s="33">
        <v>5490</v>
      </c>
      <c r="E25" s="21">
        <v>20</v>
      </c>
      <c r="F25" s="36">
        <f t="shared" si="1"/>
        <v>1098</v>
      </c>
    </row>
    <row r="26" spans="1:7" x14ac:dyDescent="0.3">
      <c r="A26" s="17" t="s">
        <v>24</v>
      </c>
      <c r="B26" s="18"/>
      <c r="C26" s="19"/>
      <c r="D26" s="33">
        <v>1600</v>
      </c>
      <c r="E26" s="21">
        <v>20</v>
      </c>
      <c r="F26" s="36">
        <f t="shared" si="1"/>
        <v>320</v>
      </c>
    </row>
    <row r="27" spans="1:7" x14ac:dyDescent="0.3">
      <c r="A27" s="17" t="s">
        <v>25</v>
      </c>
      <c r="B27" s="18"/>
      <c r="C27" s="19"/>
      <c r="D27" s="33">
        <v>100</v>
      </c>
      <c r="E27" s="21">
        <v>20</v>
      </c>
      <c r="F27" s="36">
        <f>SUM(D27*E27/100)</f>
        <v>20</v>
      </c>
    </row>
    <row r="28" spans="1:7" x14ac:dyDescent="0.3">
      <c r="A28" s="163" t="s">
        <v>27</v>
      </c>
      <c r="B28" s="146"/>
      <c r="C28" s="147"/>
      <c r="D28" s="33">
        <v>140</v>
      </c>
      <c r="E28" s="21">
        <v>20</v>
      </c>
      <c r="F28" s="36">
        <f>SUM(D28*E28/100)</f>
        <v>28</v>
      </c>
    </row>
    <row r="29" spans="1:7" x14ac:dyDescent="0.3">
      <c r="A29" s="53" t="s">
        <v>26</v>
      </c>
      <c r="B29" s="54"/>
      <c r="C29" s="55"/>
      <c r="D29" s="33">
        <v>30</v>
      </c>
      <c r="E29" s="21">
        <v>20</v>
      </c>
      <c r="F29" s="36">
        <f>SUM(D29*E29/100)</f>
        <v>6</v>
      </c>
    </row>
    <row r="30" spans="1:7" x14ac:dyDescent="0.3">
      <c r="A30" s="17" t="s">
        <v>28</v>
      </c>
      <c r="B30" s="18"/>
      <c r="C30" s="19"/>
      <c r="D30" s="33">
        <v>1200</v>
      </c>
      <c r="E30" s="21">
        <v>20</v>
      </c>
      <c r="F30" s="36">
        <f t="shared" ref="F30:F32" si="2">SUM(D30*E30/100)</f>
        <v>240</v>
      </c>
    </row>
    <row r="31" spans="1:7" x14ac:dyDescent="0.3">
      <c r="A31" s="17" t="s">
        <v>29</v>
      </c>
      <c r="B31" s="18"/>
      <c r="C31" s="19"/>
      <c r="D31" s="33">
        <v>460</v>
      </c>
      <c r="E31" s="21">
        <v>20</v>
      </c>
      <c r="F31" s="36">
        <f t="shared" si="2"/>
        <v>92</v>
      </c>
    </row>
    <row r="32" spans="1:7" x14ac:dyDescent="0.3">
      <c r="A32" s="17" t="s">
        <v>30</v>
      </c>
      <c r="B32" s="18"/>
      <c r="C32" s="19"/>
      <c r="D32" s="33">
        <f>SUM(F13:F31)</f>
        <v>6541.6579329887336</v>
      </c>
      <c r="E32" s="34">
        <v>2</v>
      </c>
      <c r="F32" s="36">
        <f t="shared" si="2"/>
        <v>130.83315865977468</v>
      </c>
    </row>
    <row r="33" spans="1:6" ht="15" thickBot="1" x14ac:dyDescent="0.35">
      <c r="A33" s="37" t="s">
        <v>12</v>
      </c>
      <c r="B33" s="38"/>
      <c r="C33" s="38"/>
      <c r="D33" s="39"/>
      <c r="E33" s="39"/>
      <c r="F33" s="40">
        <f>SUM(F17:F32)</f>
        <v>4406.5883168597747</v>
      </c>
    </row>
    <row r="34" spans="1:6" ht="15" thickBot="1" x14ac:dyDescent="0.35">
      <c r="A34" s="164" t="s">
        <v>31</v>
      </c>
      <c r="B34" s="165"/>
      <c r="C34" s="165"/>
      <c r="D34" s="165"/>
      <c r="E34" s="166"/>
      <c r="F34" s="41">
        <f>SUM(F13+F33)</f>
        <v>6672.4910916485078</v>
      </c>
    </row>
    <row r="35" spans="1:6" x14ac:dyDescent="0.3">
      <c r="A35" s="1"/>
      <c r="B35" s="1"/>
      <c r="C35" s="1"/>
      <c r="D35" s="2"/>
      <c r="E35" s="2"/>
      <c r="F35" s="42"/>
    </row>
    <row r="36" spans="1:6" x14ac:dyDescent="0.3">
      <c r="A36" s="177" t="s">
        <v>41</v>
      </c>
      <c r="B36" s="177"/>
      <c r="C36" s="177"/>
      <c r="D36" s="177"/>
      <c r="E36" s="177"/>
      <c r="F36" s="177"/>
    </row>
    <row r="37" spans="1:6" x14ac:dyDescent="0.3">
      <c r="A37" s="177" t="s">
        <v>33</v>
      </c>
      <c r="B37" s="177"/>
      <c r="C37" s="177"/>
      <c r="D37" s="177"/>
      <c r="E37" s="177"/>
      <c r="F37" s="177"/>
    </row>
    <row r="38" spans="1:6" x14ac:dyDescent="0.3">
      <c r="A38" s="1"/>
      <c r="B38" s="2"/>
      <c r="C38" s="2"/>
      <c r="D38" s="2"/>
      <c r="E38" s="2"/>
      <c r="F38" s="1"/>
    </row>
    <row r="39" spans="1:6" x14ac:dyDescent="0.3">
      <c r="A39" s="2" t="s">
        <v>34</v>
      </c>
      <c r="B39" s="2"/>
      <c r="C39" s="2"/>
      <c r="D39" s="43">
        <f>SUM(F13+F33)</f>
        <v>6672.4910916485078</v>
      </c>
      <c r="E39" s="2" t="s">
        <v>42</v>
      </c>
      <c r="F39" s="44">
        <f>SUM(D39/8)</f>
        <v>834.06138645606347</v>
      </c>
    </row>
    <row r="40" spans="1:6" ht="15.6" x14ac:dyDescent="0.3">
      <c r="A40" s="45"/>
      <c r="B40" s="45"/>
      <c r="C40" s="45"/>
      <c r="D40" s="45"/>
      <c r="E40" s="45"/>
      <c r="F40" s="45"/>
    </row>
  </sheetData>
  <mergeCells count="12">
    <mergeCell ref="A37:F37"/>
    <mergeCell ref="A3:F3"/>
    <mergeCell ref="A4:F4"/>
    <mergeCell ref="A6:C7"/>
    <mergeCell ref="D6:F6"/>
    <mergeCell ref="A10:C10"/>
    <mergeCell ref="A13:E13"/>
    <mergeCell ref="A14:F14"/>
    <mergeCell ref="A19:C19"/>
    <mergeCell ref="A28:C28"/>
    <mergeCell ref="A34:E34"/>
    <mergeCell ref="A36:F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3:F40"/>
  <sheetViews>
    <sheetView topLeftCell="A13" workbookViewId="0">
      <selection activeCell="C35" sqref="C35"/>
    </sheetView>
  </sheetViews>
  <sheetFormatPr defaultRowHeight="14.4" x14ac:dyDescent="0.3"/>
  <cols>
    <col min="3" max="3" width="27.88671875" customWidth="1"/>
    <col min="4" max="6" width="14.6640625" customWidth="1"/>
  </cols>
  <sheetData>
    <row r="3" spans="1:6" x14ac:dyDescent="0.3">
      <c r="A3" s="148" t="s">
        <v>0</v>
      </c>
      <c r="B3" s="148"/>
      <c r="C3" s="148"/>
      <c r="D3" s="148"/>
      <c r="E3" s="148"/>
      <c r="F3" s="148"/>
    </row>
    <row r="4" spans="1:6" x14ac:dyDescent="0.3">
      <c r="A4" s="149" t="s">
        <v>1</v>
      </c>
      <c r="B4" s="149"/>
      <c r="C4" s="149"/>
      <c r="D4" s="149"/>
      <c r="E4" s="149"/>
      <c r="F4" s="149"/>
    </row>
    <row r="5" spans="1:6" ht="15" thickBot="1" x14ac:dyDescent="0.35">
      <c r="A5" s="1"/>
      <c r="B5" s="2"/>
      <c r="C5" s="2"/>
      <c r="D5" s="2"/>
      <c r="E5" s="2"/>
      <c r="F5" s="2"/>
    </row>
    <row r="6" spans="1:6" ht="15" customHeight="1" x14ac:dyDescent="0.3">
      <c r="A6" s="167" t="s">
        <v>2</v>
      </c>
      <c r="B6" s="168"/>
      <c r="C6" s="169"/>
      <c r="D6" s="173" t="s">
        <v>3</v>
      </c>
      <c r="E6" s="168"/>
      <c r="F6" s="174"/>
    </row>
    <row r="7" spans="1:6" ht="58.5" customHeight="1" x14ac:dyDescent="0.3">
      <c r="A7" s="170"/>
      <c r="B7" s="171"/>
      <c r="C7" s="172"/>
      <c r="D7" s="3" t="s">
        <v>4</v>
      </c>
      <c r="E7" s="3" t="s">
        <v>5</v>
      </c>
      <c r="F7" s="4" t="s">
        <v>6</v>
      </c>
    </row>
    <row r="8" spans="1:6" ht="15.75" customHeight="1" x14ac:dyDescent="0.3">
      <c r="A8" s="5" t="s">
        <v>7</v>
      </c>
      <c r="B8" s="6"/>
      <c r="C8" s="6"/>
      <c r="D8" s="7"/>
      <c r="E8" s="7"/>
      <c r="F8" s="8"/>
    </row>
    <row r="9" spans="1:6" x14ac:dyDescent="0.3">
      <c r="A9" s="9" t="s">
        <v>8</v>
      </c>
      <c r="B9" s="10"/>
      <c r="C9" s="11"/>
      <c r="D9" s="12">
        <v>1170</v>
      </c>
      <c r="E9" s="13">
        <v>80</v>
      </c>
      <c r="F9" s="14">
        <f>SUM(D9*E9/100)</f>
        <v>936</v>
      </c>
    </row>
    <row r="10" spans="1:6" x14ac:dyDescent="0.3">
      <c r="A10" s="163" t="s">
        <v>9</v>
      </c>
      <c r="B10" s="146"/>
      <c r="C10" s="147"/>
      <c r="D10" s="12">
        <v>200</v>
      </c>
      <c r="E10" s="15">
        <v>80</v>
      </c>
      <c r="F10" s="16">
        <f t="shared" ref="F10:F12" si="0">SUM(D10*E10/100)</f>
        <v>160</v>
      </c>
    </row>
    <row r="11" spans="1:6" x14ac:dyDescent="0.3">
      <c r="A11" s="17" t="s">
        <v>10</v>
      </c>
      <c r="B11" s="18"/>
      <c r="C11" s="19"/>
      <c r="D11" s="20">
        <v>1134.3599999999999</v>
      </c>
      <c r="E11" s="21">
        <v>80</v>
      </c>
      <c r="F11" s="16">
        <f t="shared" si="0"/>
        <v>907.48799999999983</v>
      </c>
    </row>
    <row r="12" spans="1:6" x14ac:dyDescent="0.3">
      <c r="A12" s="17" t="s">
        <v>11</v>
      </c>
      <c r="B12" s="18"/>
      <c r="C12" s="19"/>
      <c r="D12" s="20">
        <f>SUM('[1]Sąnaudos (suvestinė)'!Z21)</f>
        <v>8825.1538739436692</v>
      </c>
      <c r="E12" s="21">
        <v>80</v>
      </c>
      <c r="F12" s="16">
        <f t="shared" si="0"/>
        <v>7060.1230991549346</v>
      </c>
    </row>
    <row r="13" spans="1:6" x14ac:dyDescent="0.3">
      <c r="A13" s="178" t="s">
        <v>12</v>
      </c>
      <c r="B13" s="179"/>
      <c r="C13" s="179"/>
      <c r="D13" s="179"/>
      <c r="E13" s="179"/>
      <c r="F13" s="22">
        <f>SUM(F9:F12)</f>
        <v>9063.611099154934</v>
      </c>
    </row>
    <row r="14" spans="1:6" x14ac:dyDescent="0.3">
      <c r="A14" s="161"/>
      <c r="B14" s="159"/>
      <c r="C14" s="159"/>
      <c r="D14" s="159"/>
      <c r="E14" s="159"/>
      <c r="F14" s="162"/>
    </row>
    <row r="15" spans="1:6" x14ac:dyDescent="0.3">
      <c r="A15" s="23" t="s">
        <v>13</v>
      </c>
      <c r="B15" s="24"/>
      <c r="C15" s="24"/>
      <c r="D15" s="18"/>
      <c r="E15" s="18"/>
      <c r="F15" s="25"/>
    </row>
    <row r="16" spans="1:6" x14ac:dyDescent="0.3">
      <c r="A16" s="9" t="s">
        <v>14</v>
      </c>
      <c r="B16" s="10"/>
      <c r="C16" s="11"/>
      <c r="D16" s="26"/>
      <c r="E16" s="26"/>
      <c r="F16" s="27"/>
    </row>
    <row r="17" spans="1:6" x14ac:dyDescent="0.3">
      <c r="A17" s="17" t="s">
        <v>15</v>
      </c>
      <c r="B17" s="18"/>
      <c r="C17" s="19"/>
      <c r="D17" s="28">
        <v>1367.86</v>
      </c>
      <c r="E17" s="29">
        <v>80</v>
      </c>
      <c r="F17" s="16">
        <f>SUM(D17*E17/100)</f>
        <v>1094.2879999999998</v>
      </c>
    </row>
    <row r="18" spans="1:6" x14ac:dyDescent="0.3">
      <c r="A18" s="17" t="s">
        <v>16</v>
      </c>
      <c r="B18" s="18"/>
      <c r="C18" s="19"/>
      <c r="D18" s="28">
        <v>1150.4100000000001</v>
      </c>
      <c r="E18" s="29">
        <v>80</v>
      </c>
      <c r="F18" s="16">
        <f t="shared" ref="F18:F26" si="1">SUM(D18*E18/100)</f>
        <v>920.32799999999997</v>
      </c>
    </row>
    <row r="19" spans="1:6" x14ac:dyDescent="0.3">
      <c r="A19" s="17" t="s">
        <v>17</v>
      </c>
      <c r="B19" s="18"/>
      <c r="C19" s="19"/>
      <c r="D19" s="28">
        <v>1182.01</v>
      </c>
      <c r="E19" s="29">
        <v>80</v>
      </c>
      <c r="F19" s="16">
        <f t="shared" si="1"/>
        <v>945.60800000000006</v>
      </c>
    </row>
    <row r="20" spans="1:6" x14ac:dyDescent="0.3">
      <c r="A20" s="17" t="s">
        <v>18</v>
      </c>
      <c r="B20" s="18"/>
      <c r="C20" s="19"/>
      <c r="D20" s="28">
        <v>675.56</v>
      </c>
      <c r="E20" s="29">
        <v>80</v>
      </c>
      <c r="F20" s="16">
        <f t="shared" si="1"/>
        <v>540.44799999999998</v>
      </c>
    </row>
    <row r="21" spans="1:6" x14ac:dyDescent="0.3">
      <c r="A21" s="17" t="s">
        <v>19</v>
      </c>
      <c r="B21" s="18"/>
      <c r="C21" s="19"/>
      <c r="D21" s="28">
        <v>905.09</v>
      </c>
      <c r="E21" s="29">
        <v>80</v>
      </c>
      <c r="F21" s="16">
        <f t="shared" si="1"/>
        <v>724.072</v>
      </c>
    </row>
    <row r="22" spans="1:6" x14ac:dyDescent="0.3">
      <c r="A22" s="17" t="s">
        <v>20</v>
      </c>
      <c r="B22" s="18"/>
      <c r="C22" s="19"/>
      <c r="D22" s="28">
        <v>1302.94</v>
      </c>
      <c r="E22" s="29">
        <v>100</v>
      </c>
      <c r="F22" s="16">
        <f t="shared" si="1"/>
        <v>1302.94</v>
      </c>
    </row>
    <row r="23" spans="1:6" x14ac:dyDescent="0.3">
      <c r="A23" s="30" t="s">
        <v>21</v>
      </c>
      <c r="B23" s="31"/>
      <c r="C23" s="32"/>
      <c r="D23" s="33">
        <v>9052.7800000000007</v>
      </c>
      <c r="E23" s="34">
        <v>100</v>
      </c>
      <c r="F23" s="16">
        <f t="shared" si="1"/>
        <v>9052.7800000000007</v>
      </c>
    </row>
    <row r="24" spans="1:6" x14ac:dyDescent="0.3">
      <c r="A24" s="30" t="s">
        <v>22</v>
      </c>
      <c r="B24" s="31"/>
      <c r="C24" s="35">
        <v>1.77E-2</v>
      </c>
      <c r="D24" s="33">
        <f>SUM(F17:F23)*C24</f>
        <v>258.0742128</v>
      </c>
      <c r="E24" s="34">
        <v>100</v>
      </c>
      <c r="F24" s="16">
        <f t="shared" si="1"/>
        <v>258.0742128</v>
      </c>
    </row>
    <row r="25" spans="1:6" x14ac:dyDescent="0.3">
      <c r="A25" s="17" t="s">
        <v>23</v>
      </c>
      <c r="B25" s="18"/>
      <c r="C25" s="19"/>
      <c r="D25" s="33">
        <v>5490</v>
      </c>
      <c r="E25" s="34">
        <v>80</v>
      </c>
      <c r="F25" s="36">
        <f t="shared" si="1"/>
        <v>4392</v>
      </c>
    </row>
    <row r="26" spans="1:6" x14ac:dyDescent="0.3">
      <c r="A26" s="17" t="s">
        <v>24</v>
      </c>
      <c r="B26" s="18"/>
      <c r="C26" s="19"/>
      <c r="D26" s="33">
        <v>1600</v>
      </c>
      <c r="E26" s="34">
        <v>80</v>
      </c>
      <c r="F26" s="36">
        <f t="shared" si="1"/>
        <v>1280</v>
      </c>
    </row>
    <row r="27" spans="1:6" x14ac:dyDescent="0.3">
      <c r="A27" s="17" t="s">
        <v>25</v>
      </c>
      <c r="B27" s="18"/>
      <c r="C27" s="19"/>
      <c r="D27" s="33">
        <v>100</v>
      </c>
      <c r="E27" s="34">
        <v>80</v>
      </c>
      <c r="F27" s="36">
        <f>SUM(D27*E27/100)</f>
        <v>80</v>
      </c>
    </row>
    <row r="28" spans="1:6" x14ac:dyDescent="0.3">
      <c r="A28" s="17" t="s">
        <v>26</v>
      </c>
      <c r="B28" s="18"/>
      <c r="C28" s="19"/>
      <c r="D28" s="33">
        <v>30</v>
      </c>
      <c r="E28" s="34">
        <v>80</v>
      </c>
      <c r="F28" s="36">
        <f>SUM(D28*E28/100)</f>
        <v>24</v>
      </c>
    </row>
    <row r="29" spans="1:6" x14ac:dyDescent="0.3">
      <c r="A29" s="163" t="s">
        <v>27</v>
      </c>
      <c r="B29" s="146"/>
      <c r="C29" s="147"/>
      <c r="D29" s="33">
        <v>140</v>
      </c>
      <c r="E29" s="34">
        <v>80</v>
      </c>
      <c r="F29" s="36">
        <f>SUM(D29*E29/100)</f>
        <v>112</v>
      </c>
    </row>
    <row r="30" spans="1:6" x14ac:dyDescent="0.3">
      <c r="A30" s="17" t="s">
        <v>28</v>
      </c>
      <c r="B30" s="18"/>
      <c r="C30" s="19"/>
      <c r="D30" s="33">
        <v>1200</v>
      </c>
      <c r="E30" s="34">
        <v>80</v>
      </c>
      <c r="F30" s="36">
        <f t="shared" ref="F30:F32" si="2">SUM(D30*E30/100)</f>
        <v>960</v>
      </c>
    </row>
    <row r="31" spans="1:6" x14ac:dyDescent="0.3">
      <c r="A31" s="17" t="s">
        <v>29</v>
      </c>
      <c r="B31" s="18"/>
      <c r="C31" s="19"/>
      <c r="D31" s="33">
        <v>460</v>
      </c>
      <c r="E31" s="34">
        <v>80</v>
      </c>
      <c r="F31" s="36">
        <f t="shared" si="2"/>
        <v>368</v>
      </c>
    </row>
    <row r="32" spans="1:6" x14ac:dyDescent="0.3">
      <c r="A32" s="17" t="s">
        <v>30</v>
      </c>
      <c r="B32" s="18"/>
      <c r="C32" s="19"/>
      <c r="D32" s="33">
        <f>SUM(F13:F31)</f>
        <v>31118.149311954934</v>
      </c>
      <c r="E32" s="34">
        <v>2</v>
      </c>
      <c r="F32" s="36">
        <f t="shared" si="2"/>
        <v>622.36298623909863</v>
      </c>
    </row>
    <row r="33" spans="1:6" ht="15" thickBot="1" x14ac:dyDescent="0.35">
      <c r="A33" s="37" t="s">
        <v>12</v>
      </c>
      <c r="B33" s="38"/>
      <c r="C33" s="38"/>
      <c r="D33" s="39"/>
      <c r="E33" s="39"/>
      <c r="F33" s="40">
        <f>SUM(F17:F32)</f>
        <v>22676.901199039097</v>
      </c>
    </row>
    <row r="34" spans="1:6" ht="15" thickBot="1" x14ac:dyDescent="0.35">
      <c r="A34" s="164" t="s">
        <v>31</v>
      </c>
      <c r="B34" s="165"/>
      <c r="C34" s="165"/>
      <c r="D34" s="165"/>
      <c r="E34" s="166"/>
      <c r="F34" s="41">
        <f>SUM(F33+F13)</f>
        <v>31740.512298194029</v>
      </c>
    </row>
    <row r="35" spans="1:6" x14ac:dyDescent="0.3">
      <c r="A35" s="1"/>
      <c r="B35" s="1"/>
      <c r="C35" s="1"/>
      <c r="D35" s="2"/>
      <c r="E35" s="2"/>
      <c r="F35" s="42"/>
    </row>
    <row r="36" spans="1:6" x14ac:dyDescent="0.3">
      <c r="A36" s="177" t="s">
        <v>32</v>
      </c>
      <c r="B36" s="177"/>
      <c r="C36" s="177"/>
      <c r="D36" s="177"/>
      <c r="E36" s="177"/>
      <c r="F36" s="177"/>
    </row>
    <row r="37" spans="1:6" x14ac:dyDescent="0.3">
      <c r="A37" s="177" t="s">
        <v>33</v>
      </c>
      <c r="B37" s="177"/>
      <c r="C37" s="177"/>
      <c r="D37" s="177"/>
      <c r="E37" s="177"/>
      <c r="F37" s="177"/>
    </row>
    <row r="38" spans="1:6" x14ac:dyDescent="0.3">
      <c r="A38" s="1"/>
      <c r="B38" s="2"/>
      <c r="C38" s="2"/>
      <c r="D38" s="2"/>
      <c r="E38" s="2"/>
      <c r="F38" s="1"/>
    </row>
    <row r="39" spans="1:6" x14ac:dyDescent="0.3">
      <c r="A39" s="2" t="s">
        <v>34</v>
      </c>
      <c r="B39" s="2"/>
      <c r="C39" s="2"/>
      <c r="D39" s="43">
        <f>SUM(F13+F33)</f>
        <v>31740.512298194029</v>
      </c>
      <c r="E39" s="2" t="s">
        <v>35</v>
      </c>
      <c r="F39" s="44">
        <f>SUM(D39/32)</f>
        <v>991.89100931856342</v>
      </c>
    </row>
    <row r="40" spans="1:6" ht="15.6" x14ac:dyDescent="0.3">
      <c r="A40" s="45"/>
      <c r="B40" s="45"/>
      <c r="C40" s="45"/>
      <c r="D40" s="45"/>
      <c r="E40" s="45"/>
      <c r="F40" s="45"/>
    </row>
  </sheetData>
  <mergeCells count="11">
    <mergeCell ref="A13:E13"/>
    <mergeCell ref="A3:F3"/>
    <mergeCell ref="A4:F4"/>
    <mergeCell ref="A6:C7"/>
    <mergeCell ref="D6:F6"/>
    <mergeCell ref="A10:C10"/>
    <mergeCell ref="A14:F14"/>
    <mergeCell ref="A29:C29"/>
    <mergeCell ref="A34:E34"/>
    <mergeCell ref="A36:F36"/>
    <mergeCell ref="A37:F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6206-1E4D-4243-A0B1-2A0FFDEB0FF5}">
  <sheetPr>
    <tabColor rgb="FFFF0000"/>
  </sheetPr>
  <dimension ref="A2:J25"/>
  <sheetViews>
    <sheetView topLeftCell="A7" workbookViewId="0">
      <selection activeCell="C13" sqref="C13"/>
    </sheetView>
  </sheetViews>
  <sheetFormatPr defaultRowHeight="14.4" x14ac:dyDescent="0.3"/>
  <cols>
    <col min="1" max="1" width="38.6640625" customWidth="1"/>
    <col min="2" max="3" width="25.6640625" customWidth="1"/>
    <col min="4" max="4" width="18.5546875" customWidth="1"/>
    <col min="5" max="5" width="13" customWidth="1"/>
    <col min="6" max="6" width="15.44140625" customWidth="1"/>
    <col min="7" max="7" width="13.33203125" customWidth="1"/>
    <col min="8" max="8" width="12.44140625" customWidth="1"/>
    <col min="9" max="9" width="12.88671875" customWidth="1"/>
    <col min="10" max="10" width="12" bestFit="1" customWidth="1"/>
  </cols>
  <sheetData>
    <row r="2" spans="1:10" ht="15.6" x14ac:dyDescent="0.3">
      <c r="A2" s="180" t="s">
        <v>88</v>
      </c>
      <c r="B2" s="180"/>
      <c r="C2" s="180"/>
    </row>
    <row r="4" spans="1:10" ht="31.2" x14ac:dyDescent="0.3">
      <c r="A4" s="89" t="s">
        <v>89</v>
      </c>
      <c r="B4" s="89" t="s">
        <v>90</v>
      </c>
      <c r="C4" s="89" t="s">
        <v>91</v>
      </c>
      <c r="D4" s="94" t="s">
        <v>130</v>
      </c>
      <c r="E4" s="98" t="s">
        <v>138</v>
      </c>
      <c r="F4" s="98" t="s">
        <v>141</v>
      </c>
      <c r="G4" s="98" t="s">
        <v>142</v>
      </c>
      <c r="H4" s="98" t="s">
        <v>145</v>
      </c>
      <c r="I4" s="98" t="s">
        <v>156</v>
      </c>
      <c r="J4" s="98"/>
    </row>
    <row r="5" spans="1:10" ht="15.6" x14ac:dyDescent="0.3">
      <c r="A5" s="95" t="s">
        <v>92</v>
      </c>
      <c r="B5" s="91" t="s">
        <v>93</v>
      </c>
      <c r="C5" s="91" t="s">
        <v>94</v>
      </c>
      <c r="D5" s="93" t="s">
        <v>134</v>
      </c>
      <c r="E5" s="99"/>
      <c r="F5" s="99"/>
      <c r="G5" s="99"/>
      <c r="H5" s="99"/>
      <c r="I5" s="99"/>
      <c r="J5" s="99"/>
    </row>
    <row r="6" spans="1:10" ht="15.6" x14ac:dyDescent="0.3">
      <c r="A6" s="96" t="s">
        <v>95</v>
      </c>
      <c r="B6" s="91" t="s">
        <v>96</v>
      </c>
      <c r="C6" s="91" t="s">
        <v>97</v>
      </c>
      <c r="D6" s="97" t="s">
        <v>131</v>
      </c>
      <c r="E6" s="100" t="s">
        <v>139</v>
      </c>
      <c r="F6" s="100"/>
      <c r="G6" s="100" t="s">
        <v>143</v>
      </c>
      <c r="H6" s="100" t="s">
        <v>146</v>
      </c>
      <c r="I6" s="104" t="s">
        <v>157</v>
      </c>
      <c r="J6" s="104"/>
    </row>
    <row r="7" spans="1:10" ht="46.8" x14ac:dyDescent="0.3">
      <c r="A7" s="95" t="s">
        <v>98</v>
      </c>
      <c r="B7" s="91" t="s">
        <v>99</v>
      </c>
      <c r="C7" s="91" t="s">
        <v>100</v>
      </c>
      <c r="D7" s="93" t="s">
        <v>135</v>
      </c>
      <c r="E7" s="101" t="s">
        <v>140</v>
      </c>
      <c r="F7" s="101"/>
      <c r="G7" s="101" t="s">
        <v>144</v>
      </c>
      <c r="H7" s="101" t="s">
        <v>147</v>
      </c>
      <c r="I7" s="105" t="s">
        <v>158</v>
      </c>
      <c r="J7" s="105"/>
    </row>
    <row r="8" spans="1:10" ht="46.8" x14ac:dyDescent="0.3">
      <c r="A8" s="95" t="s">
        <v>101</v>
      </c>
      <c r="B8" s="91" t="s">
        <v>102</v>
      </c>
      <c r="C8" s="91" t="s">
        <v>103</v>
      </c>
      <c r="D8" s="93" t="s">
        <v>133</v>
      </c>
      <c r="E8" s="101"/>
      <c r="F8" s="101"/>
      <c r="G8" s="101"/>
      <c r="H8" s="101"/>
      <c r="I8" s="99"/>
      <c r="J8" s="99"/>
    </row>
    <row r="9" spans="1:10" ht="46.8" x14ac:dyDescent="0.3">
      <c r="A9" s="96" t="s">
        <v>104</v>
      </c>
      <c r="B9" s="91" t="s">
        <v>105</v>
      </c>
      <c r="C9" s="91" t="s">
        <v>106</v>
      </c>
      <c r="D9" s="93" t="s">
        <v>136</v>
      </c>
      <c r="E9" s="101" t="s">
        <v>152</v>
      </c>
      <c r="F9" s="101" t="s">
        <v>150</v>
      </c>
      <c r="G9" s="101" t="s">
        <v>148</v>
      </c>
      <c r="H9" s="101" t="s">
        <v>154</v>
      </c>
      <c r="I9" s="105" t="s">
        <v>151</v>
      </c>
      <c r="J9" s="105"/>
    </row>
    <row r="10" spans="1:10" ht="46.8" x14ac:dyDescent="0.3">
      <c r="A10" s="95" t="s">
        <v>107</v>
      </c>
      <c r="B10" s="91" t="s">
        <v>108</v>
      </c>
      <c r="C10" s="91" t="s">
        <v>109</v>
      </c>
      <c r="D10" s="93" t="s">
        <v>137</v>
      </c>
      <c r="E10" s="101" t="s">
        <v>153</v>
      </c>
      <c r="F10" s="103" t="s">
        <v>151</v>
      </c>
      <c r="G10" s="102" t="s">
        <v>149</v>
      </c>
      <c r="H10" s="101" t="s">
        <v>155</v>
      </c>
      <c r="I10" s="105" t="s">
        <v>159</v>
      </c>
      <c r="J10" s="105"/>
    </row>
    <row r="11" spans="1:10" ht="15.6" x14ac:dyDescent="0.3">
      <c r="A11" s="92" t="s">
        <v>110</v>
      </c>
      <c r="B11" s="92" t="s">
        <v>111</v>
      </c>
      <c r="C11" s="92" t="s">
        <v>112</v>
      </c>
      <c r="D11" s="97" t="s">
        <v>132</v>
      </c>
      <c r="E11" s="99"/>
      <c r="F11" s="99"/>
      <c r="G11" s="99"/>
      <c r="H11" s="99"/>
      <c r="I11" s="99"/>
      <c r="J11" s="99"/>
    </row>
    <row r="12" spans="1:10" ht="15.6" x14ac:dyDescent="0.3">
      <c r="A12" s="90"/>
      <c r="B12" s="90"/>
      <c r="C12" s="90"/>
    </row>
    <row r="13" spans="1:10" ht="15.6" x14ac:dyDescent="0.3">
      <c r="A13" s="90"/>
      <c r="B13" s="90"/>
      <c r="C13" s="90"/>
    </row>
    <row r="14" spans="1:10" ht="15.6" x14ac:dyDescent="0.3">
      <c r="A14" s="90"/>
      <c r="B14" s="90"/>
      <c r="C14" s="90"/>
    </row>
    <row r="15" spans="1:10" ht="15.6" x14ac:dyDescent="0.3">
      <c r="A15" s="90"/>
      <c r="B15" s="90"/>
      <c r="C15" s="90"/>
    </row>
    <row r="16" spans="1:10" ht="15.6" x14ac:dyDescent="0.3">
      <c r="A16" s="90"/>
      <c r="B16" s="90"/>
      <c r="C16" s="90"/>
    </row>
    <row r="17" spans="1:3" ht="15.6" x14ac:dyDescent="0.3">
      <c r="A17" s="90"/>
      <c r="B17" s="90"/>
      <c r="C17" s="90"/>
    </row>
    <row r="18" spans="1:3" ht="15.6" x14ac:dyDescent="0.3">
      <c r="A18" s="90"/>
      <c r="B18" s="90"/>
      <c r="C18" s="90"/>
    </row>
    <row r="19" spans="1:3" ht="15.6" x14ac:dyDescent="0.3">
      <c r="A19" s="90"/>
      <c r="B19" s="90"/>
      <c r="C19" s="90"/>
    </row>
    <row r="20" spans="1:3" ht="15.6" x14ac:dyDescent="0.3">
      <c r="A20" s="90"/>
      <c r="B20" s="90"/>
      <c r="C20" s="90"/>
    </row>
    <row r="21" spans="1:3" ht="15.6" x14ac:dyDescent="0.3">
      <c r="A21" s="90"/>
      <c r="B21" s="90"/>
      <c r="C21" s="90"/>
    </row>
    <row r="22" spans="1:3" ht="15.6" x14ac:dyDescent="0.3">
      <c r="A22" s="90"/>
      <c r="B22" s="90"/>
      <c r="C22" s="90"/>
    </row>
    <row r="23" spans="1:3" ht="15.6" x14ac:dyDescent="0.3">
      <c r="A23" s="90"/>
      <c r="B23" s="90"/>
      <c r="C23" s="90"/>
    </row>
    <row r="24" spans="1:3" ht="15.6" x14ac:dyDescent="0.3">
      <c r="A24" s="90"/>
      <c r="B24" s="90"/>
      <c r="C24" s="90"/>
    </row>
    <row r="25" spans="1:3" ht="15.6" x14ac:dyDescent="0.3">
      <c r="A25" s="90"/>
      <c r="B25" s="90"/>
      <c r="C25" s="90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BBDE-9C11-4130-AB2B-B7C6018687D3}">
  <sheetPr>
    <tabColor rgb="FFFF0000"/>
  </sheetPr>
  <dimension ref="A2:K23"/>
  <sheetViews>
    <sheetView topLeftCell="A4" workbookViewId="0">
      <selection activeCell="G23" sqref="G23"/>
    </sheetView>
  </sheetViews>
  <sheetFormatPr defaultColWidth="9.109375" defaultRowHeight="15.6" x14ac:dyDescent="0.3"/>
  <cols>
    <col min="1" max="1" width="19.5546875" style="90" customWidth="1"/>
    <col min="2" max="2" width="15.6640625" style="90" customWidth="1"/>
    <col min="3" max="3" width="11.5546875" style="90" customWidth="1"/>
    <col min="4" max="4" width="13.21875" style="90" customWidth="1"/>
    <col min="5" max="5" width="13.33203125" style="90" customWidth="1"/>
    <col min="6" max="6" width="13.109375" style="90" customWidth="1"/>
    <col min="7" max="7" width="16.5546875" style="90" customWidth="1"/>
    <col min="8" max="8" width="10.6640625" style="90" customWidth="1"/>
    <col min="9" max="9" width="9.5546875" style="90" bestFit="1" customWidth="1"/>
    <col min="10" max="16384" width="9.109375" style="90"/>
  </cols>
  <sheetData>
    <row r="2" spans="1:11" ht="17.399999999999999" x14ac:dyDescent="0.3">
      <c r="A2" s="187" t="s">
        <v>113</v>
      </c>
      <c r="B2" s="187"/>
      <c r="C2" s="187"/>
      <c r="D2" s="187"/>
      <c r="E2" s="187"/>
      <c r="F2" s="187"/>
      <c r="G2" s="187"/>
      <c r="H2" s="187"/>
      <c r="I2" s="187"/>
      <c r="J2" s="119"/>
      <c r="K2" s="119"/>
    </row>
    <row r="3" spans="1:11" ht="16.2" thickBot="1" x14ac:dyDescent="0.3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46.8" x14ac:dyDescent="0.3">
      <c r="A4" s="122" t="s">
        <v>89</v>
      </c>
      <c r="B4" s="123" t="s">
        <v>114</v>
      </c>
      <c r="C4" s="123" t="s">
        <v>115</v>
      </c>
      <c r="D4" s="123" t="s">
        <v>116</v>
      </c>
      <c r="E4" s="123" t="s">
        <v>117</v>
      </c>
      <c r="F4" s="123" t="s">
        <v>118</v>
      </c>
      <c r="G4" s="123" t="s">
        <v>119</v>
      </c>
      <c r="H4" s="197" t="s">
        <v>207</v>
      </c>
      <c r="I4" s="198"/>
      <c r="J4" s="124"/>
      <c r="K4" s="124"/>
    </row>
    <row r="5" spans="1:11" x14ac:dyDescent="0.3">
      <c r="A5" s="139"/>
      <c r="B5" s="140"/>
      <c r="C5" s="140"/>
      <c r="D5" s="140"/>
      <c r="E5" s="140"/>
      <c r="F5" s="140"/>
      <c r="G5" s="140"/>
      <c r="H5" s="142" t="s">
        <v>208</v>
      </c>
      <c r="I5" s="141" t="s">
        <v>209</v>
      </c>
      <c r="J5" s="124"/>
      <c r="K5" s="124"/>
    </row>
    <row r="6" spans="1:11" x14ac:dyDescent="0.3">
      <c r="A6" s="188" t="s">
        <v>120</v>
      </c>
      <c r="B6" s="120" t="s">
        <v>121</v>
      </c>
      <c r="C6" s="125">
        <v>745</v>
      </c>
      <c r="D6" s="125">
        <v>834</v>
      </c>
      <c r="E6" s="126">
        <v>1.1194630872483222</v>
      </c>
      <c r="F6" s="127">
        <v>44041.5</v>
      </c>
      <c r="G6" s="128">
        <v>49302.833557046986</v>
      </c>
      <c r="H6" s="143">
        <v>11.95</v>
      </c>
      <c r="I6" s="129">
        <v>5261.3335570469862</v>
      </c>
      <c r="J6" s="119"/>
      <c r="K6" s="119"/>
    </row>
    <row r="7" spans="1:11" x14ac:dyDescent="0.3">
      <c r="A7" s="188"/>
      <c r="B7" s="120" t="s">
        <v>122</v>
      </c>
      <c r="C7" s="125">
        <v>924</v>
      </c>
      <c r="D7" s="125">
        <v>992</v>
      </c>
      <c r="E7" s="126">
        <v>1.0735930735930737</v>
      </c>
      <c r="F7" s="130">
        <v>141882.21</v>
      </c>
      <c r="G7" s="128">
        <v>152323.75792207793</v>
      </c>
      <c r="H7" s="144">
        <v>7.36</v>
      </c>
      <c r="I7" s="129">
        <v>10441.547922077938</v>
      </c>
      <c r="J7" s="119"/>
      <c r="K7" s="119"/>
    </row>
    <row r="8" spans="1:11" ht="15.6" customHeight="1" x14ac:dyDescent="0.3">
      <c r="A8" s="188"/>
      <c r="B8" s="189"/>
      <c r="C8" s="189"/>
      <c r="D8" s="189"/>
      <c r="E8" s="189"/>
      <c r="F8" s="189"/>
      <c r="G8" s="189"/>
      <c r="H8" s="190"/>
      <c r="I8" s="191"/>
      <c r="J8" s="119"/>
      <c r="K8" s="119"/>
    </row>
    <row r="9" spans="1:11" x14ac:dyDescent="0.3">
      <c r="A9" s="192" t="s">
        <v>123</v>
      </c>
      <c r="B9" s="120" t="s">
        <v>121</v>
      </c>
      <c r="C9" s="125">
        <v>477</v>
      </c>
      <c r="D9" s="125">
        <v>808</v>
      </c>
      <c r="E9" s="126">
        <v>1.6939203354297694</v>
      </c>
      <c r="F9" s="130">
        <v>3655.78</v>
      </c>
      <c r="G9" s="128">
        <v>6192.6000838574428</v>
      </c>
      <c r="H9" s="144">
        <v>69.39</v>
      </c>
      <c r="I9" s="129">
        <v>2536.8200838574426</v>
      </c>
      <c r="J9" s="119"/>
      <c r="K9" s="119"/>
    </row>
    <row r="10" spans="1:11" x14ac:dyDescent="0.3">
      <c r="A10" s="192"/>
      <c r="B10" s="120" t="s">
        <v>122</v>
      </c>
      <c r="C10" s="125">
        <v>796</v>
      </c>
      <c r="D10" s="125">
        <v>830</v>
      </c>
      <c r="E10" s="126">
        <v>1.0427135678391959</v>
      </c>
      <c r="F10" s="127">
        <v>38947.4</v>
      </c>
      <c r="G10" s="128">
        <v>40610.982412060301</v>
      </c>
      <c r="H10" s="144">
        <v>4.2699999999999996</v>
      </c>
      <c r="I10" s="129">
        <v>1663.5824120602992</v>
      </c>
      <c r="J10" s="119"/>
      <c r="K10" s="119"/>
    </row>
    <row r="11" spans="1:11" x14ac:dyDescent="0.3">
      <c r="A11" s="188"/>
      <c r="B11" s="189"/>
      <c r="C11" s="189"/>
      <c r="D11" s="189"/>
      <c r="E11" s="189"/>
      <c r="F11" s="189"/>
      <c r="G11" s="189"/>
      <c r="H11" s="190"/>
      <c r="I11" s="191"/>
      <c r="J11" s="119"/>
      <c r="K11" s="119"/>
    </row>
    <row r="12" spans="1:11" x14ac:dyDescent="0.3">
      <c r="A12" s="131" t="s">
        <v>124</v>
      </c>
      <c r="B12" s="120" t="s">
        <v>121</v>
      </c>
      <c r="C12" s="120">
        <v>6.58</v>
      </c>
      <c r="D12" s="125">
        <v>7.79</v>
      </c>
      <c r="E12" s="126">
        <v>1.1838905775075987</v>
      </c>
      <c r="F12" s="130">
        <v>61948.75</v>
      </c>
      <c r="G12" s="127">
        <v>73340.541413373852</v>
      </c>
      <c r="H12" s="144">
        <v>18.39</v>
      </c>
      <c r="I12" s="129">
        <v>11391.791413373852</v>
      </c>
      <c r="J12" s="119"/>
      <c r="K12" s="119"/>
    </row>
    <row r="13" spans="1:11" ht="15.6" customHeight="1" x14ac:dyDescent="0.3">
      <c r="A13" s="193"/>
      <c r="B13" s="194"/>
      <c r="C13" s="194"/>
      <c r="D13" s="194"/>
      <c r="E13" s="194"/>
      <c r="F13" s="194"/>
      <c r="G13" s="194"/>
      <c r="H13" s="195"/>
      <c r="I13" s="196"/>
      <c r="J13" s="119"/>
      <c r="K13" s="119"/>
    </row>
    <row r="14" spans="1:11" x14ac:dyDescent="0.3">
      <c r="A14" s="192" t="s">
        <v>125</v>
      </c>
      <c r="B14" s="189" t="s">
        <v>122</v>
      </c>
      <c r="C14" s="181">
        <v>7.23</v>
      </c>
      <c r="D14" s="181">
        <v>7.65</v>
      </c>
      <c r="E14" s="183">
        <v>1.058091286307054</v>
      </c>
      <c r="F14" s="185">
        <v>274121.84000000003</v>
      </c>
      <c r="G14" s="204">
        <v>290045.93029045645</v>
      </c>
      <c r="H14" s="199">
        <v>5.81</v>
      </c>
      <c r="I14" s="202">
        <v>15924.090290456428</v>
      </c>
      <c r="J14" s="119"/>
      <c r="K14" s="119"/>
    </row>
    <row r="15" spans="1:11" x14ac:dyDescent="0.3">
      <c r="A15" s="192"/>
      <c r="B15" s="189"/>
      <c r="C15" s="182"/>
      <c r="D15" s="182"/>
      <c r="E15" s="184"/>
      <c r="F15" s="186"/>
      <c r="G15" s="205"/>
      <c r="H15" s="200"/>
      <c r="I15" s="206"/>
      <c r="J15" s="119"/>
      <c r="K15" s="119"/>
    </row>
    <row r="16" spans="1:11" ht="15.6" customHeight="1" x14ac:dyDescent="0.3">
      <c r="A16" s="193"/>
      <c r="B16" s="194"/>
      <c r="C16" s="194"/>
      <c r="D16" s="194"/>
      <c r="E16" s="194"/>
      <c r="F16" s="194"/>
      <c r="G16" s="207"/>
      <c r="H16" s="208"/>
      <c r="I16" s="209"/>
      <c r="J16" s="119"/>
      <c r="K16" s="119"/>
    </row>
    <row r="17" spans="1:11" x14ac:dyDescent="0.3">
      <c r="A17" s="192" t="s">
        <v>110</v>
      </c>
      <c r="B17" s="189" t="s">
        <v>121</v>
      </c>
      <c r="C17" s="199">
        <v>166</v>
      </c>
      <c r="D17" s="199">
        <v>189</v>
      </c>
      <c r="E17" s="212">
        <v>1.1385542168674698</v>
      </c>
      <c r="F17" s="185">
        <v>10478.209999999999</v>
      </c>
      <c r="G17" s="204">
        <v>11930.010180722889</v>
      </c>
      <c r="H17" s="199">
        <v>13.86</v>
      </c>
      <c r="I17" s="202">
        <v>1451.8001807228902</v>
      </c>
      <c r="J17" s="119"/>
      <c r="K17" s="119"/>
    </row>
    <row r="18" spans="1:11" ht="16.2" thickBot="1" x14ac:dyDescent="0.35">
      <c r="A18" s="210"/>
      <c r="B18" s="211"/>
      <c r="C18" s="201"/>
      <c r="D18" s="201"/>
      <c r="E18" s="213"/>
      <c r="F18" s="214"/>
      <c r="G18" s="215"/>
      <c r="H18" s="201"/>
      <c r="I18" s="203"/>
      <c r="J18" s="119"/>
      <c r="K18" s="119"/>
    </row>
    <row r="19" spans="1:11" ht="16.2" thickBot="1" x14ac:dyDescent="0.3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x14ac:dyDescent="0.3">
      <c r="A20" s="119"/>
      <c r="B20" s="119"/>
      <c r="C20" s="119"/>
      <c r="D20" s="119"/>
      <c r="E20" s="119"/>
      <c r="F20" s="119"/>
      <c r="G20" s="132" t="s">
        <v>126</v>
      </c>
      <c r="H20" s="137"/>
      <c r="I20" s="133">
        <v>20641.74523500117</v>
      </c>
      <c r="J20" s="121">
        <v>1720.1454362500974</v>
      </c>
      <c r="K20" s="121" t="s">
        <v>127</v>
      </c>
    </row>
    <row r="21" spans="1:11" ht="16.2" thickBot="1" x14ac:dyDescent="0.35">
      <c r="A21" s="119"/>
      <c r="B21" s="119"/>
      <c r="C21" s="119"/>
      <c r="D21" s="119"/>
      <c r="E21" s="119"/>
      <c r="F21" s="119"/>
      <c r="G21" s="134" t="s">
        <v>128</v>
      </c>
      <c r="H21" s="138"/>
      <c r="I21" s="135">
        <v>28029.220624594665</v>
      </c>
      <c r="J21" s="136">
        <v>2335.7683853828889</v>
      </c>
      <c r="K21" s="121" t="s">
        <v>127</v>
      </c>
    </row>
    <row r="22" spans="1:11" x14ac:dyDescent="0.3">
      <c r="A22" s="119"/>
      <c r="B22" s="119"/>
      <c r="C22" s="119"/>
      <c r="D22" s="119"/>
      <c r="E22" s="119"/>
      <c r="F22" s="119"/>
      <c r="G22" s="119"/>
      <c r="H22" s="119"/>
      <c r="I22" s="136"/>
      <c r="J22" s="121">
        <v>4055.9138216329866</v>
      </c>
      <c r="K22" s="121" t="s">
        <v>129</v>
      </c>
    </row>
    <row r="23" spans="1:11" x14ac:dyDescent="0.3">
      <c r="A23" s="119"/>
      <c r="B23" s="119"/>
      <c r="C23" s="119"/>
      <c r="D23" s="119"/>
      <c r="E23" s="119"/>
      <c r="F23" s="119"/>
      <c r="G23" s="119"/>
      <c r="H23" s="119"/>
      <c r="I23" s="136"/>
      <c r="J23" s="119"/>
      <c r="K23" s="119"/>
    </row>
  </sheetData>
  <mergeCells count="26">
    <mergeCell ref="H17:H18"/>
    <mergeCell ref="I17:I18"/>
    <mergeCell ref="G14:G15"/>
    <mergeCell ref="I14:I15"/>
    <mergeCell ref="A16:I16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E14:E15"/>
    <mergeCell ref="F14:F15"/>
    <mergeCell ref="A2:I2"/>
    <mergeCell ref="A6:A7"/>
    <mergeCell ref="A8:I8"/>
    <mergeCell ref="A9:A10"/>
    <mergeCell ref="A11:I11"/>
    <mergeCell ref="A13:I13"/>
    <mergeCell ref="H4:I4"/>
    <mergeCell ref="D14:D15"/>
    <mergeCell ref="H14:H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BE26F322862E874A8E586DAF3C866D2A" ma:contentTypeVersion="2" ma:contentTypeDescription="Kurkite naują dokumentą." ma:contentTypeScope="" ma:versionID="1625b0795334ef9aad805789f86fe334">
  <xsd:schema xmlns:xsd="http://www.w3.org/2001/XMLSchema" xmlns:xs="http://www.w3.org/2001/XMLSchema" xmlns:p="http://schemas.microsoft.com/office/2006/metadata/properties" xmlns:ns2="72bd070c-c4e1-4e73-a69d-39d6d151e969" targetNamespace="http://schemas.microsoft.com/office/2006/metadata/properties" ma:root="true" ma:fieldsID="5377ab1bc895947a05e1381fb310686a" ns2:_="">
    <xsd:import namespace="72bd070c-c4e1-4e73-a69d-39d6d151e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d070c-c4e1-4e73-a69d-39d6d151e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56313C-6159-494E-8348-CC4694AB099C}"/>
</file>

<file path=customXml/itemProps2.xml><?xml version="1.0" encoding="utf-8"?>
<ds:datastoreItem xmlns:ds="http://schemas.openxmlformats.org/officeDocument/2006/customXml" ds:itemID="{B3D36263-D8F4-4F96-B4EF-D6FEBD50F6D2}"/>
</file>

<file path=customXml/itemProps3.xml><?xml version="1.0" encoding="utf-8"?>
<ds:datastoreItem xmlns:ds="http://schemas.openxmlformats.org/officeDocument/2006/customXml" ds:itemID="{0834D2E5-72B0-4A1D-9A9A-66E1DE589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Pagalb į namus</vt:lpstr>
      <vt:lpstr>Sav. gyv. namai</vt:lpstr>
      <vt:lpstr>Soc. globa su sunk. negalia įst</vt:lpstr>
      <vt:lpstr>Dienos soc. globa namuose</vt:lpstr>
      <vt:lpstr>Soc. globa su negalia įst.</vt:lpstr>
      <vt:lpstr>Ilg. globa su negalia</vt:lpstr>
      <vt:lpstr>Ilg. globa su sunk. negalia</vt:lpstr>
      <vt:lpstr>Kainų pokytis</vt:lpstr>
      <vt:lpstr>Kainų pokyt.pagal fin.šalt.</vt:lpstr>
      <vt:lpstr>Kainų palyginimas su kitais 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Laima Jauniskiene</cp:lastModifiedBy>
  <dcterms:created xsi:type="dcterms:W3CDTF">2015-06-05T18:19:34Z</dcterms:created>
  <dcterms:modified xsi:type="dcterms:W3CDTF">2021-03-21T21:53:06Z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0x010100BE26F322862E874A8E586DAF3C866D2A</vt:lpwstr>
  </property>
</Properties>
</file>