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jauniskiene\Documents\nuo darbastalio\SPRENDIMU_PR\2019 m\2019-04-\Ligonines ataskaita\"/>
    </mc:Choice>
  </mc:AlternateContent>
  <bookViews>
    <workbookView xWindow="0" yWindow="252" windowWidth="15360" windowHeight="8436" activeTab="3"/>
  </bookViews>
  <sheets>
    <sheet name="FBA" sheetId="4" r:id="rId1"/>
    <sheet name="VRA" sheetId="8" r:id="rId2"/>
    <sheet name="PSA" sheetId="10" r:id="rId3"/>
    <sheet name="GTA" sheetId="28" r:id="rId4"/>
  </sheets>
  <definedNames>
    <definedName name="_xlnm.Print_Area" localSheetId="0">FBA!$A$1:$G$101</definedName>
    <definedName name="_xlnm.Print_Area" localSheetId="3">GTA!$A$1:$J$44</definedName>
    <definedName name="_xlnm.Print_Area" localSheetId="2">PSA!$A$1:$L$95</definedName>
    <definedName name="_xlnm.Print_Titles" localSheetId="0">FBA!$19:$19</definedName>
  </definedNames>
  <calcPr calcId="162913"/>
</workbook>
</file>

<file path=xl/calcChain.xml><?xml version="1.0" encoding="utf-8"?>
<calcChain xmlns="http://schemas.openxmlformats.org/spreadsheetml/2006/main">
  <c r="F49" i="4" l="1"/>
  <c r="F48" i="4"/>
  <c r="F80" i="4"/>
  <c r="G54" i="10"/>
  <c r="I54" i="10" s="1"/>
  <c r="G52" i="10"/>
  <c r="G27" i="10"/>
  <c r="I27" i="10" s="1"/>
  <c r="G25" i="10"/>
  <c r="I25" i="10" s="1"/>
  <c r="H29" i="8"/>
  <c r="H28" i="8" s="1"/>
  <c r="H32" i="8"/>
  <c r="F60" i="4"/>
  <c r="F59" i="4" s="1"/>
  <c r="F62" i="4"/>
  <c r="F42" i="10"/>
  <c r="G49" i="10"/>
  <c r="G31" i="10"/>
  <c r="I31" i="10" s="1"/>
  <c r="G28" i="10"/>
  <c r="I28" i="10"/>
  <c r="G26" i="10"/>
  <c r="I26" i="10" s="1"/>
  <c r="J74" i="10"/>
  <c r="L74" i="10" s="1"/>
  <c r="J55" i="10"/>
  <c r="J54" i="10"/>
  <c r="J49" i="10"/>
  <c r="L49" i="10" s="1"/>
  <c r="J44" i="10"/>
  <c r="J42" i="10" s="1"/>
  <c r="L42" i="10" s="1"/>
  <c r="J35" i="10"/>
  <c r="L35" i="10" s="1"/>
  <c r="J31" i="10"/>
  <c r="J24" i="10"/>
  <c r="J23" i="10" s="1"/>
  <c r="I47" i="8"/>
  <c r="I45" i="8"/>
  <c r="I44" i="8"/>
  <c r="I32" i="8"/>
  <c r="I31" i="8" s="1"/>
  <c r="I29" i="8"/>
  <c r="I28" i="8" s="1"/>
  <c r="I26" i="8"/>
  <c r="I22" i="8"/>
  <c r="G90" i="4"/>
  <c r="G86" i="4"/>
  <c r="G84" i="4" s="1"/>
  <c r="G80" i="4"/>
  <c r="G69" i="4" s="1"/>
  <c r="G64" i="4" s="1"/>
  <c r="G75" i="4"/>
  <c r="G65" i="4"/>
  <c r="G59" i="4"/>
  <c r="G49" i="4"/>
  <c r="G48" i="4"/>
  <c r="G42" i="4"/>
  <c r="G27" i="4"/>
  <c r="G20" i="4" s="1"/>
  <c r="G21" i="4"/>
  <c r="I46" i="10"/>
  <c r="I53" i="10"/>
  <c r="I43" i="10"/>
  <c r="L79" i="10"/>
  <c r="L55" i="10"/>
  <c r="L54" i="10"/>
  <c r="L53" i="10"/>
  <c r="L52" i="10"/>
  <c r="L50" i="10"/>
  <c r="L48" i="10"/>
  <c r="L47" i="10"/>
  <c r="L46" i="10"/>
  <c r="L45" i="10"/>
  <c r="L41" i="10"/>
  <c r="L37" i="10"/>
  <c r="L34" i="10"/>
  <c r="L33" i="10"/>
  <c r="L31" i="10"/>
  <c r="L28" i="10"/>
  <c r="L27" i="10"/>
  <c r="L26" i="10"/>
  <c r="H22" i="8"/>
  <c r="H47" i="8"/>
  <c r="F90" i="4"/>
  <c r="F86" i="4"/>
  <c r="F84" i="4" s="1"/>
  <c r="F75" i="4"/>
  <c r="F69" i="4" s="1"/>
  <c r="F65" i="4"/>
  <c r="F64" i="4" s="1"/>
  <c r="F42" i="4"/>
  <c r="F41" i="4" s="1"/>
  <c r="F27" i="4"/>
  <c r="F21" i="4"/>
  <c r="F55" i="10"/>
  <c r="F74" i="10"/>
  <c r="F70" i="10" s="1"/>
  <c r="F35" i="10"/>
  <c r="F24" i="10"/>
  <c r="F23" i="10"/>
  <c r="F22" i="10" s="1"/>
  <c r="F85" i="10" s="1"/>
  <c r="G74" i="10"/>
  <c r="I74" i="10" s="1"/>
  <c r="H36" i="28"/>
  <c r="I36" i="28" s="1"/>
  <c r="I35" i="28"/>
  <c r="I28" i="28"/>
  <c r="G55" i="10"/>
  <c r="G35" i="10"/>
  <c r="I35" i="10"/>
  <c r="I55" i="10"/>
  <c r="I45" i="10"/>
  <c r="I84" i="10"/>
  <c r="I79" i="10"/>
  <c r="I76" i="10"/>
  <c r="I48" i="10"/>
  <c r="I47" i="10"/>
  <c r="I44" i="10"/>
  <c r="I41" i="10"/>
  <c r="I37" i="10"/>
  <c r="I34" i="10"/>
  <c r="I33" i="10"/>
  <c r="L84" i="10"/>
  <c r="L43" i="10"/>
  <c r="G70" i="10"/>
  <c r="I70" i="10" s="1"/>
  <c r="L76" i="10"/>
  <c r="L25" i="10"/>
  <c r="H31" i="8"/>
  <c r="L24" i="10"/>
  <c r="L44" i="10"/>
  <c r="I49" i="10"/>
  <c r="I50" i="10"/>
  <c r="I52" i="10"/>
  <c r="G42" i="10"/>
  <c r="I42" i="10" s="1"/>
  <c r="G41" i="4" l="1"/>
  <c r="I21" i="8"/>
  <c r="I46" i="8" s="1"/>
  <c r="I54" i="8" s="1"/>
  <c r="I56" i="8" s="1"/>
  <c r="F20" i="4"/>
  <c r="F58" i="4" s="1"/>
  <c r="G94" i="4"/>
  <c r="H21" i="8"/>
  <c r="H46" i="8" s="1"/>
  <c r="H54" i="8" s="1"/>
  <c r="H56" i="8" s="1"/>
  <c r="G58" i="4"/>
  <c r="L23" i="10"/>
  <c r="J22" i="10"/>
  <c r="F94" i="4"/>
  <c r="J70" i="10"/>
  <c r="L70" i="10" s="1"/>
  <c r="G24" i="10"/>
  <c r="G23" i="10" l="1"/>
  <c r="I24" i="10"/>
  <c r="L22" i="10"/>
  <c r="J85" i="10"/>
  <c r="L85" i="10" s="1"/>
  <c r="I23" i="10" l="1"/>
  <c r="G22" i="10"/>
  <c r="I22" i="10" l="1"/>
  <c r="G85" i="10"/>
  <c r="I85" i="10" s="1"/>
</calcChain>
</file>

<file path=xl/sharedStrings.xml><?xml version="1.0" encoding="utf-8"?>
<sst xmlns="http://schemas.openxmlformats.org/spreadsheetml/2006/main" count="618" uniqueCount="368">
  <si>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</si>
  <si>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</si>
  <si>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</si>
  <si>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</si>
  <si>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</si>
  <si>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</si>
  <si>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</si>
  <si>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</si>
  <si>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</si>
  <si>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</si>
  <si>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</si>
  <si>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</si>
  <si>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</si>
  <si>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</si>
  <si>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</si>
  <si>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</si>
  <si>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</si>
  <si>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</si>
  <si>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</si>
  <si>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</si>
  <si>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</si>
  <si>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</si>
  <si>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</si>
  <si>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</si>
  <si>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</si>
  <si>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</si>
  <si>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</si>
  <si>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</si>
  <si>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</si>
  <si>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</si>
  <si>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</si>
  <si>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</si>
  <si>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</si>
  <si>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</si>
  <si>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</si>
  <si>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</si>
  <si>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</si>
  <si>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</si>
  <si>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</si>
  <si>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</si>
  <si>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</si>
  <si>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</si>
  <si>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</si>
  <si>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</si>
  <si>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</si>
  <si>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</si>
  <si>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</si>
  <si>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</si>
  <si>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</si>
  <si>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</si>
  <si>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</si>
  <si>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</si>
  <si>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</si>
  <si>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</si>
  <si>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</si>
  <si>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</si>
  <si>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</si>
  <si>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</si>
  <si>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</si>
  <si>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</si>
  <si>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</si>
  <si>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</si>
  <si>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</si>
  <si>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</si>
  <si>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</si>
  <si>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</si>
  <si>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</si>
  <si>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</si>
  <si>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</si>
  <si>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</si>
  <si>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</si>
  <si>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</si>
  <si>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</si>
  <si>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</si>
  <si>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</si>
  <si>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</si>
  <si>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</si>
  <si>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</si>
  <si>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</si>
  <si>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</si>
  <si>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</si>
  <si>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</si>
  <si>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</si>
  <si>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</si>
  <si>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</si>
  <si>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</si>
  <si>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</si>
  <si>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</si>
  <si>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</si>
  <si>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</si>
  <si>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</si>
  <si>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</si>
  <si>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</si>
  <si>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</si>
  <si>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</si>
  <si>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</si>
  <si>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</si>
  <si>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</si>
  <si>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</si>
  <si>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</si>
  <si>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</si>
  <si>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</si>
  <si>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</si>
  <si>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</si>
  <si>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</si>
  <si>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</si>
  <si>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</si>
  <si>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</si>
  <si>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</si>
  <si>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</si>
  <si>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</si>
  <si>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</si>
  <si>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</si>
  <si>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</si>
  <si>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</si>
  <si>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</si>
  <si>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</si>
  <si>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</si>
  <si>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</si>
  <si>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</si>
  <si>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</si>
  <si>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</si>
  <si>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</si>
  <si>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</si>
  <si>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</si>
  <si>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</si>
  <si>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</si>
  <si>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</si>
  <si>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</si>
  <si>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Viešoji įstaiga "Lazdijų ligoninė"</t>
  </si>
  <si>
    <t>Į.k. 165220415 , Kauno g.8  Lazdijai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</si>
  <si>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</si>
  <si>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</si>
  <si>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</si>
  <si>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</si>
  <si>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</si>
  <si>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</si>
  <si>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</si>
  <si>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</si>
  <si>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</si>
  <si>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</si>
  <si>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</si>
  <si>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</si>
  <si>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</si>
  <si>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</si>
  <si>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</si>
  <si>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</si>
  <si>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</si>
  <si>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</si>
  <si>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</si>
  <si>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</si>
  <si>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</si>
  <si>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</si>
  <si>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</si>
  <si>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</si>
  <si>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</si>
  <si>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</si>
  <si>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</si>
  <si>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</si>
  <si>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</si>
  <si>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</si>
  <si>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</si>
  <si>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</si>
  <si>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</si>
  <si>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</si>
  <si>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</si>
  <si>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</si>
  <si>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</si>
  <si>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</si>
  <si>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</si>
  <si>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</si>
  <si>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</si>
  <si>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</si>
  <si>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</si>
  <si>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</si>
  <si>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</si>
  <si>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</si>
  <si>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</si>
  <si>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</si>
  <si>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</si>
  <si>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</si>
  <si>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</si>
  <si>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</si>
  <si>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</si>
  <si>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</si>
  <si>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</si>
  <si>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</si>
  <si>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</si>
  <si>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</si>
  <si>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</si>
  <si>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</si>
  <si>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</si>
  <si>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</si>
  <si>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</si>
  <si>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</si>
  <si>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</si>
  <si>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</si>
  <si>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</si>
  <si>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</si>
  <si>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</si>
  <si>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</si>
  <si>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</si>
  <si>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</si>
  <si>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</si>
  <si>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</si>
  <si>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</si>
  <si>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</si>
  <si>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</si>
  <si>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</si>
  <si>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</si>
  <si>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</si>
  <si>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5-ojo VSAFAS „Pinigų srautų ataskaita“</t>
  </si>
  <si>
    <t>(Žemesniojo lygio viešojo sektoriaus subjektų, išskyrus mokesčių fondus ir išteklių fondus, pinigų srautų ataskaitos forma)</t>
  </si>
  <si>
    <t>Viešoji įstaiga Lazdijų ligoninė</t>
  </si>
  <si>
    <t>į. k. 165220415 Kauno g. Lazdijai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</si>
  <si>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</si>
  <si>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t>PINIGŲ SRAUTŲ ATASKAITA</t>
  </si>
  <si>
    <t>Tiesioginiai pinigų srautai</t>
  </si>
  <si>
    <t>Netiesioginiai pinigų srautai</t>
  </si>
  <si>
    <t>Iš viso</t>
  </si>
  <si>
    <t>Netiesioginiaipinigų srautai</t>
  </si>
  <si>
    <t>3</t>
  </si>
  <si>
    <t>PAGRINDINĖS VEIKLOS PINIGŲ SRAUTAI</t>
  </si>
  <si>
    <t>Įplaukos</t>
  </si>
  <si>
    <r>
      <t>Finansavimo sumos kitoms išlaidoms</t>
    </r>
    <r>
      <rPr>
        <sz val="10"/>
        <rFont val="Times New Roman"/>
        <family val="1"/>
        <charset val="186"/>
      </rPr>
      <t>:</t>
    </r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</si>
  <si>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</si>
  <si>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</si>
  <si>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</si>
  <si>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</si>
  <si>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</si>
  <si>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</si>
  <si>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</si>
  <si>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</si>
  <si>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</si>
  <si>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</si>
  <si>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</si>
  <si>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</si>
  <si>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</si>
  <si>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</si>
  <si>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</si>
  <si>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</si>
  <si>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</si>
  <si>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</si>
  <si>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</si>
  <si>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</si>
  <si>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</si>
  <si>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</si>
  <si>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</si>
  <si>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>Asignavimų valdytojų programų vykdytojams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</si>
  <si>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</si>
  <si>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</si>
  <si>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</si>
  <si>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</si>
  <si>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</si>
  <si>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</si>
  <si>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</si>
  <si>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</si>
  <si>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</si>
  <si>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</si>
  <si>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</si>
  <si>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</si>
  <si>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</si>
  <si>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</si>
  <si>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</si>
  <si>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</si>
  <si>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</si>
  <si>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</si>
  <si>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</si>
  <si>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</si>
  <si>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</si>
  <si>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</si>
  <si>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</si>
  <si>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</si>
  <si>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</si>
  <si>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</si>
  <si>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r>
      <t xml:space="preserve">Investicijos į </t>
    </r>
    <r>
      <rPr>
        <sz val="10"/>
        <rFont val="Times New Roman"/>
        <family val="1"/>
        <charset val="186"/>
      </rPr>
      <t>ne nuosavybės vertybinius popierius</t>
    </r>
  </si>
  <si>
    <t>Investicijos į kitą finansinį turtą</t>
  </si>
  <si>
    <t>Ilgalaikio finansinio turto perleidimas:</t>
  </si>
  <si>
    <t>IV.3</t>
  </si>
  <si>
    <r>
      <t>Po vien</t>
    </r>
    <r>
      <rPr>
        <sz val="10"/>
        <rFont val="Times New Roman"/>
        <family val="1"/>
        <charset val="186"/>
      </rPr>
      <t xml:space="preserve">ų metų gautinų sumų (padidėjimas) </t>
    </r>
    <r>
      <rPr>
        <sz val="10"/>
        <rFont val="Times New Roman"/>
        <family val="1"/>
        <charset val="186"/>
      </rPr>
      <t>sumažėjimas</t>
    </r>
  </si>
  <si>
    <t>Ilgalaikių terminuotųjų indėlių (padidėjimas) sumažėjimas</t>
  </si>
  <si>
    <r>
      <t xml:space="preserve">Kito ilgalaikio finansinio turto (padidėjimas) </t>
    </r>
    <r>
      <rPr>
        <sz val="10"/>
        <rFont val="Times New Roman"/>
        <family val="1"/>
        <charset val="186"/>
      </rPr>
      <t>sumažėjimas</t>
    </r>
  </si>
  <si>
    <r>
      <t xml:space="preserve">Kito ilgalaikio turto (padidėjimas) </t>
    </r>
    <r>
      <rPr>
        <sz val="10"/>
        <rFont val="Times New Roman"/>
        <family val="1"/>
        <charset val="186"/>
      </rPr>
      <t>sumažėjimas</t>
    </r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</si>
  <si>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</si>
  <si>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</si>
  <si>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</si>
  <si>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</si>
  <si>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</si>
  <si>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</si>
  <si>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</si>
  <si>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</si>
  <si>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</si>
  <si>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</si>
  <si>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</si>
  <si>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</si>
  <si>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</si>
  <si>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</si>
  <si>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</si>
  <si>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1.</t>
  </si>
  <si>
    <t>2.</t>
  </si>
  <si>
    <t>3.</t>
  </si>
  <si>
    <t>1 priedas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</si>
  <si>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</si>
  <si>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</si>
  <si>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</si>
  <si>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</si>
  <si>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</si>
  <si>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</si>
  <si>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</si>
  <si>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</si>
  <si>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</si>
  <si>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</si>
  <si>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</si>
  <si>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</si>
  <si>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</si>
  <si>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</si>
  <si>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4-ojo VSAFAS „Grynojo turto pokyčių ataskaita“</t>
  </si>
  <si>
    <t>(Grynojo turto pokyčių ataskaitos forma)</t>
  </si>
  <si>
    <t>į.k.165220415 Kauno g. 8 Lazdijai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</si>
  <si>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</si>
  <si>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</si>
  <si>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</si>
  <si>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</si>
  <si>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</si>
  <si>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</si>
  <si>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</si>
  <si>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</si>
  <si>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</si>
  <si>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</si>
  <si>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</si>
  <si>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</si>
  <si>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</si>
  <si>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</si>
  <si>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</si>
  <si>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Vyriausioji buhalterė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</si>
  <si>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</si>
  <si>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</si>
  <si>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</si>
  <si>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Romualda Dabravolskienė</t>
  </si>
  <si>
    <t>(viešojo sektoriaus subjekto vadovas arba jo įgaliotas administracijos vadovas)         (parašas)</t>
  </si>
  <si>
    <t>(vyriausiasis buhalteris (buhalteris))                                                                                              (parašas)</t>
  </si>
  <si>
    <t>(viešojo sektoriaus subjekto vadovas arba jo įgaliotas administracijos vadovas)                    (parašas)</t>
  </si>
  <si>
    <t xml:space="preserve">                              (vardas pavardė)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</si>
  <si>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</si>
  <si>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</si>
  <si>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</si>
  <si>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</si>
  <si>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</si>
  <si>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</si>
  <si>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</si>
  <si>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</si>
  <si>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</si>
  <si>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</si>
  <si>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</si>
  <si>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t>P23</t>
  </si>
  <si>
    <t>Pateikimo valiuta ir tikslumas: eurais</t>
  </si>
  <si>
    <t xml:space="preserve">               Pateikimo valiuta ir tikslumas: eurais</t>
  </si>
  <si>
    <t xml:space="preserve">           Pateikimo valiuta ir tikslumas: eurais</t>
  </si>
  <si>
    <t>Likutis 2016m. gruodžio 31 d.</t>
  </si>
  <si>
    <t>Likutis 2017m. gruodžio 31 d.</t>
  </si>
  <si>
    <t>PAGAL 2018 m.gruodžio 31 d. DUOMENIS</t>
  </si>
  <si>
    <t>PAGAL 2018 M. Gruodžio  31 D. DUOMENIS</t>
  </si>
  <si>
    <t>PAGAL 2018 M GRUODŽIO 31 D. DUOMENIS</t>
  </si>
  <si>
    <t>Likutis 2018m. gruodžio 31 d.</t>
  </si>
  <si>
    <t>Direktorius patarėjas, pavaduojantis direktorių</t>
  </si>
  <si>
    <t>Kęstutis Mazurkevičius</t>
  </si>
  <si>
    <t>2019.03.15. Nr. LLS-</t>
  </si>
  <si>
    <t>2019.03.15. Nr.LLS-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</si>
</sst>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2"/>
      <name val="TimesNewRoman,Bold"/>
    </font>
    <font>
      <b/>
      <sz val="11"/>
      <name val="TimesNewRoman,Bold"/>
    </font>
    <font>
      <i/>
      <sz val="11"/>
      <name val="TimesNewRoman,Bold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2"/>
      <name val="TimesNewRoman,Bold"/>
      <charset val="186"/>
    </font>
    <font>
      <sz val="10"/>
      <name val="TimesNewRoman,Bold"/>
    </font>
    <font>
      <b/>
      <sz val="10"/>
      <name val="TimesNewRoman,Bold"/>
      <charset val="186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5" fillId="0" borderId="0" xfId="0" applyFont="1"/>
    <xf numFmtId="0" fontId="12" fillId="0" borderId="0" xfId="0" applyFont="1"/>
    <xf numFmtId="0" fontId="12" fillId="0" borderId="2" xfId="0" applyFont="1" applyBorder="1"/>
    <xf numFmtId="0" fontId="5" fillId="0" borderId="3" xfId="0" applyFont="1" applyBorder="1"/>
    <xf numFmtId="0" fontId="3" fillId="2" borderId="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Border="1"/>
    <xf numFmtId="0" fontId="3" fillId="2" borderId="8" xfId="0" applyFont="1" applyFill="1" applyBorder="1" applyAlignment="1">
      <alignment horizontal="left" vertical="center" wrapText="1"/>
    </xf>
    <xf numFmtId="0" fontId="5" fillId="0" borderId="3" xfId="0" applyFont="1" applyBorder="1" applyAlignment="1"/>
    <xf numFmtId="0" fontId="20" fillId="2" borderId="3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5" fillId="0" borderId="2" xfId="0" applyFont="1" applyBorder="1"/>
    <xf numFmtId="0" fontId="7" fillId="2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0" fillId="0" borderId="0" xfId="0" applyFont="1" applyAlignment="1"/>
    <xf numFmtId="0" fontId="27" fillId="2" borderId="0" xfId="0" applyFont="1" applyFill="1" applyAlignment="1">
      <alignment horizontal="center"/>
    </xf>
    <xf numFmtId="0" fontId="15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wrapText="1"/>
    </xf>
    <xf numFmtId="0" fontId="30" fillId="0" borderId="0" xfId="1" applyAlignment="1" applyProtection="1"/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Border="1"/>
    <xf numFmtId="2" fontId="12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Alignment="1">
      <alignment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6" fontId="5" fillId="2" borderId="3" xfId="0" applyNumberFormat="1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2" borderId="8" xfId="0" quotePrefix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5" fillId="2" borderId="5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37" fillId="0" borderId="1" xfId="0" applyNumberFormat="1" applyFont="1" applyBorder="1" applyAlignment="1">
      <alignment vertical="center"/>
    </xf>
    <xf numFmtId="2" fontId="5" fillId="3" borderId="1" xfId="0" applyNumberFormat="1" applyFont="1" applyFill="1" applyBorder="1" applyAlignment="1">
      <alignment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2" fontId="39" fillId="3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35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37" fillId="0" borderId="3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top" wrapText="1"/>
    </xf>
    <xf numFmtId="0" fontId="28" fillId="2" borderId="0" xfId="0" applyFont="1" applyFill="1" applyAlignment="1">
      <alignment horizontal="center" wrapText="1"/>
    </xf>
    <xf numFmtId="0" fontId="10" fillId="2" borderId="0" xfId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view="pageBreakPreview" zoomScaleNormal="100" zoomScaleSheetLayoutView="100" workbookViewId="0">
      <selection activeCell="A15" sqref="A15:G15"/>
    </sheetView>
  </sheetViews>
  <sheetFormatPr defaultColWidth="9.109375" defaultRowHeight="13.2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16384" width="9.10937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220" t="s">
        <v>95</v>
      </c>
      <c r="F2" s="221"/>
      <c r="G2" s="221"/>
    </row>
    <row r="3" spans="1:7">
      <c r="E3" s="222" t="s">
        <v>113</v>
      </c>
      <c r="F3" s="223"/>
      <c r="G3" s="223"/>
    </row>
    <row r="5" spans="1:7">
      <c r="A5" s="212" t="s">
        <v>94</v>
      </c>
      <c r="B5" s="213"/>
      <c r="C5" s="213"/>
      <c r="D5" s="213"/>
      <c r="E5" s="213"/>
      <c r="F5" s="216"/>
      <c r="G5" s="216"/>
    </row>
    <row r="6" spans="1:7">
      <c r="A6" s="229"/>
      <c r="B6" s="229"/>
      <c r="C6" s="229"/>
      <c r="D6" s="229"/>
      <c r="E6" s="229"/>
      <c r="F6" s="229"/>
      <c r="G6" s="229"/>
    </row>
    <row r="7" spans="1:7" ht="15.6">
      <c r="A7" s="224" t="s">
        <v>129</v>
      </c>
      <c r="B7" s="225"/>
      <c r="C7" s="225"/>
      <c r="D7" s="225"/>
      <c r="E7" s="225"/>
      <c r="F7" s="226"/>
      <c r="G7" s="226"/>
    </row>
    <row r="8" spans="1:7">
      <c r="A8" s="227" t="s">
        <v>114</v>
      </c>
      <c r="B8" s="228"/>
      <c r="C8" s="228"/>
      <c r="D8" s="228"/>
      <c r="E8" s="228"/>
      <c r="F8" s="216"/>
      <c r="G8" s="216"/>
    </row>
    <row r="9" spans="1:7" ht="12.75" customHeight="1">
      <c r="A9" s="212" t="s">
        <v>130</v>
      </c>
      <c r="B9" s="213"/>
      <c r="C9" s="213"/>
      <c r="D9" s="213"/>
      <c r="E9" s="213"/>
      <c r="F9" s="214"/>
      <c r="G9" s="214"/>
    </row>
    <row r="10" spans="1:7">
      <c r="A10" s="217" t="s">
        <v>115</v>
      </c>
      <c r="B10" s="218"/>
      <c r="C10" s="218"/>
      <c r="D10" s="218"/>
      <c r="E10" s="218"/>
      <c r="F10" s="219"/>
      <c r="G10" s="219"/>
    </row>
    <row r="11" spans="1:7">
      <c r="A11" s="219"/>
      <c r="B11" s="219"/>
      <c r="C11" s="219"/>
      <c r="D11" s="219"/>
      <c r="E11" s="219"/>
      <c r="F11" s="219"/>
      <c r="G11" s="219"/>
    </row>
    <row r="12" spans="1:7">
      <c r="A12" s="215"/>
      <c r="B12" s="216"/>
      <c r="C12" s="216"/>
      <c r="D12" s="216"/>
      <c r="E12" s="216"/>
    </row>
    <row r="13" spans="1:7">
      <c r="A13" s="212" t="s">
        <v>0</v>
      </c>
      <c r="B13" s="213"/>
      <c r="C13" s="213"/>
      <c r="D13" s="213"/>
      <c r="E13" s="213"/>
      <c r="F13" s="214"/>
      <c r="G13" s="214"/>
    </row>
    <row r="14" spans="1:7">
      <c r="A14" s="212" t="s">
        <v>360</v>
      </c>
      <c r="B14" s="213"/>
      <c r="C14" s="213"/>
      <c r="D14" s="213"/>
      <c r="E14" s="213"/>
      <c r="F14" s="214"/>
      <c r="G14" s="214"/>
    </row>
    <row r="15" spans="1:7">
      <c r="A15" s="227" t="s">
        <v>366</v>
      </c>
      <c r="B15" s="237"/>
      <c r="C15" s="237"/>
      <c r="D15" s="237"/>
      <c r="E15" s="237"/>
      <c r="F15" s="238"/>
      <c r="G15" s="238"/>
    </row>
    <row r="17" spans="1:7">
      <c r="A17" s="227" t="s">
        <v>1</v>
      </c>
      <c r="B17" s="227"/>
      <c r="C17" s="227"/>
      <c r="D17" s="227"/>
      <c r="E17" s="227"/>
      <c r="F17" s="238"/>
      <c r="G17" s="238"/>
    </row>
    <row r="18" spans="1:7" ht="12.75" customHeight="1">
      <c r="A18" s="8"/>
      <c r="B18" s="9"/>
      <c r="C18" s="9"/>
      <c r="D18" s="250" t="s">
        <v>355</v>
      </c>
      <c r="E18" s="250"/>
      <c r="F18" s="250"/>
      <c r="G18" s="250"/>
    </row>
    <row r="19" spans="1:7" ht="67.5" customHeight="1">
      <c r="A19" s="3" t="s">
        <v>2</v>
      </c>
      <c r="B19" s="247" t="s">
        <v>3</v>
      </c>
      <c r="C19" s="248"/>
      <c r="D19" s="24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5"/>
      <c r="F20" s="197">
        <f>F21+F27+F38+F39</f>
        <v>181081.61999999997</v>
      </c>
      <c r="G20" s="197">
        <f>G21+G27+G38+G39</f>
        <v>273827.18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5" t="s">
        <v>343</v>
      </c>
      <c r="F21" s="193">
        <f>F22+F23+F24+F25+F26</f>
        <v>2183.2399999999998</v>
      </c>
      <c r="G21" s="193">
        <f>G22+G23+G24+G25+G26</f>
        <v>317.39999999999998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183"/>
      <c r="F22" s="193"/>
      <c r="G22" s="193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184"/>
      <c r="F23" s="193">
        <v>2183.2399999999998</v>
      </c>
      <c r="G23" s="193">
        <v>317.39999999999998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184"/>
      <c r="F24" s="193"/>
      <c r="G24" s="193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44"/>
      <c r="F25" s="193"/>
      <c r="G25" s="193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44"/>
      <c r="F26" s="193"/>
      <c r="G26" s="193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44" t="s">
        <v>344</v>
      </c>
      <c r="F27" s="193">
        <f>SUM(F28:F37)</f>
        <v>178898.37999999998</v>
      </c>
      <c r="G27" s="193">
        <f>SUM(G28:G37)</f>
        <v>273509.77999999997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184"/>
      <c r="F28" s="193"/>
      <c r="G28" s="193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184"/>
      <c r="F29" s="193"/>
      <c r="G29" s="193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184"/>
      <c r="F30" s="193"/>
      <c r="G30" s="193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184"/>
      <c r="F31" s="193"/>
      <c r="G31" s="193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184"/>
      <c r="F32" s="193">
        <v>148809.82999999999</v>
      </c>
      <c r="G32" s="193">
        <v>240677.52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184"/>
      <c r="F33" s="193">
        <v>7084.87</v>
      </c>
      <c r="G33" s="193">
        <v>8468.31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184"/>
      <c r="F34" s="193"/>
      <c r="G34" s="193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184"/>
      <c r="F35" s="193">
        <v>23003.68</v>
      </c>
      <c r="G35" s="193">
        <v>24363.95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184"/>
      <c r="F36" s="193"/>
      <c r="G36" s="193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44"/>
      <c r="F37" s="193"/>
      <c r="G37" s="193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44"/>
      <c r="F38" s="193"/>
      <c r="G38" s="193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185"/>
      <c r="F39" s="193"/>
      <c r="G39" s="193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184"/>
      <c r="F40" s="194"/>
      <c r="G40" s="194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44"/>
      <c r="F41" s="197">
        <f>F42+F48+F49+F57</f>
        <v>473629.67000000004</v>
      </c>
      <c r="G41" s="197">
        <f>G42+G48+G49+G57</f>
        <v>330370.94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44" t="s">
        <v>345</v>
      </c>
      <c r="F42" s="193">
        <f>F43+F44+F45+F46+F47</f>
        <v>16940.68</v>
      </c>
      <c r="G42" s="193">
        <f>G43+G44+G45+G46+G47</f>
        <v>18744.95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184"/>
      <c r="F43" s="193"/>
      <c r="G43" s="193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184"/>
      <c r="F44" s="193">
        <v>16940.68</v>
      </c>
      <c r="G44" s="193">
        <v>18744.95</v>
      </c>
    </row>
    <row r="45" spans="1:7" s="12" customFormat="1">
      <c r="A45" s="18" t="s">
        <v>13</v>
      </c>
      <c r="B45" s="26"/>
      <c r="C45" s="45" t="s">
        <v>118</v>
      </c>
      <c r="D45" s="46"/>
      <c r="E45" s="184"/>
      <c r="F45" s="193"/>
      <c r="G45" s="193"/>
    </row>
    <row r="46" spans="1:7" s="12" customFormat="1">
      <c r="A46" s="18" t="s">
        <v>15</v>
      </c>
      <c r="B46" s="26"/>
      <c r="C46" s="45" t="s">
        <v>123</v>
      </c>
      <c r="D46" s="46"/>
      <c r="E46" s="184"/>
      <c r="F46" s="193"/>
      <c r="G46" s="193"/>
    </row>
    <row r="47" spans="1:7" s="12" customFormat="1" ht="12.75" customHeight="1">
      <c r="A47" s="18" t="s">
        <v>93</v>
      </c>
      <c r="B47" s="32"/>
      <c r="C47" s="231" t="s">
        <v>104</v>
      </c>
      <c r="D47" s="232"/>
      <c r="E47" s="184"/>
      <c r="F47" s="193"/>
      <c r="G47" s="193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44" t="s">
        <v>346</v>
      </c>
      <c r="F48" s="193">
        <f>12221.66+274.63</f>
        <v>12496.289999999999</v>
      </c>
      <c r="G48" s="206">
        <f>13172.38+99.44</f>
        <v>13271.82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44" t="s">
        <v>347</v>
      </c>
      <c r="F49" s="193">
        <f>F50+F51+F52+F53+F54+F55</f>
        <v>369103.44</v>
      </c>
      <c r="G49" s="193">
        <f>G50+G51+G52+G53+G54+G55</f>
        <v>212251.25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44"/>
      <c r="F50" s="193"/>
      <c r="G50" s="193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186"/>
      <c r="F51" s="195"/>
      <c r="G51" s="195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187"/>
      <c r="F52" s="193">
        <v>24894.17</v>
      </c>
      <c r="G52" s="193">
        <v>440.43</v>
      </c>
    </row>
    <row r="53" spans="1:7" s="12" customFormat="1" ht="12.75" customHeight="1">
      <c r="A53" s="18" t="s">
        <v>41</v>
      </c>
      <c r="B53" s="26"/>
      <c r="C53" s="231" t="s">
        <v>90</v>
      </c>
      <c r="D53" s="232"/>
      <c r="E53" s="187"/>
      <c r="F53" s="193">
        <v>344209.27</v>
      </c>
      <c r="G53" s="193">
        <v>211810.82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187"/>
      <c r="F54" s="193"/>
      <c r="G54" s="193"/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44"/>
      <c r="F55" s="193"/>
      <c r="G55" s="193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187"/>
      <c r="F56" s="193"/>
      <c r="G56" s="193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44" t="s">
        <v>348</v>
      </c>
      <c r="F57" s="193">
        <v>75089.259999999995</v>
      </c>
      <c r="G57" s="193">
        <v>86102.92</v>
      </c>
    </row>
    <row r="58" spans="1:7" s="12" customFormat="1" ht="12.75" customHeight="1">
      <c r="A58" s="30"/>
      <c r="B58" s="97" t="s">
        <v>58</v>
      </c>
      <c r="C58" s="98"/>
      <c r="D58" s="99"/>
      <c r="E58" s="44"/>
      <c r="F58" s="197">
        <f>F20+F40+F41</f>
        <v>654711.29</v>
      </c>
      <c r="G58" s="197">
        <f>G20+G40+G41</f>
        <v>604198.12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44" t="s">
        <v>349</v>
      </c>
      <c r="F59" s="197">
        <f>F60+F61+F62+F63</f>
        <v>93889.8</v>
      </c>
      <c r="G59" s="197">
        <f>G60+G61+G62+G63</f>
        <v>170677.24000000002</v>
      </c>
    </row>
    <row r="60" spans="1:7" s="12" customFormat="1" ht="12.75" customHeight="1">
      <c r="A60" s="30" t="s">
        <v>9</v>
      </c>
      <c r="B60" s="234" t="s">
        <v>61</v>
      </c>
      <c r="C60" s="235"/>
      <c r="D60" s="236"/>
      <c r="E60" s="44"/>
      <c r="F60" s="193">
        <f>3682.65-2836.69</f>
        <v>845.96</v>
      </c>
      <c r="G60" s="193">
        <v>1430.29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88"/>
      <c r="F61" s="200">
        <v>9460.7099999999991</v>
      </c>
      <c r="G61" s="200">
        <v>2215.12</v>
      </c>
    </row>
    <row r="62" spans="1:7" s="12" customFormat="1" ht="12.75" customHeight="1">
      <c r="A62" s="30" t="s">
        <v>36</v>
      </c>
      <c r="B62" s="242" t="s">
        <v>105</v>
      </c>
      <c r="C62" s="243"/>
      <c r="D62" s="244"/>
      <c r="E62" s="44"/>
      <c r="F62" s="193">
        <f>21211.52+51468.05</f>
        <v>72679.570000000007</v>
      </c>
      <c r="G62" s="193">
        <v>156850.45000000001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44"/>
      <c r="F63" s="193">
        <v>10903.56</v>
      </c>
      <c r="G63" s="193">
        <v>10181.379999999999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44"/>
      <c r="F64" s="197">
        <f>F65+F69</f>
        <v>341695.9</v>
      </c>
      <c r="G64" s="197">
        <f>G65+G69</f>
        <v>181509.73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44"/>
      <c r="F65" s="193">
        <f>F66+F67+F68</f>
        <v>0</v>
      </c>
      <c r="G65" s="193">
        <f>G66+G67+G68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187"/>
      <c r="F66" s="193"/>
      <c r="G66" s="193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44"/>
      <c r="F67" s="193"/>
      <c r="G67" s="193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189"/>
      <c r="F68" s="193"/>
      <c r="G68" s="193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60"/>
      <c r="F69" s="194">
        <f>F70+F71+F72+F73+F74+F75+F78+F79+F80+F81+F82+F83</f>
        <v>341695.9</v>
      </c>
      <c r="G69" s="194">
        <f>G70+G71+G72+G73+G74+G75+G78+G79+G80+G81+G82+G83</f>
        <v>181509.73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44"/>
      <c r="F70" s="193"/>
      <c r="G70" s="193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187"/>
      <c r="F71" s="193"/>
      <c r="G71" s="193"/>
    </row>
    <row r="72" spans="1:7" s="12" customFormat="1">
      <c r="A72" s="23" t="s">
        <v>22</v>
      </c>
      <c r="B72" s="39"/>
      <c r="C72" s="43" t="s">
        <v>100</v>
      </c>
      <c r="D72" s="49"/>
      <c r="E72" s="187"/>
      <c r="F72" s="193"/>
      <c r="G72" s="193"/>
    </row>
    <row r="73" spans="1:7" s="12" customFormat="1">
      <c r="A73" s="76" t="s">
        <v>24</v>
      </c>
      <c r="B73" s="50"/>
      <c r="C73" s="51" t="s">
        <v>85</v>
      </c>
      <c r="D73" s="52"/>
      <c r="E73" s="187"/>
      <c r="F73" s="193"/>
      <c r="G73" s="193"/>
    </row>
    <row r="74" spans="1:7" s="12" customFormat="1">
      <c r="A74" s="30" t="s">
        <v>26</v>
      </c>
      <c r="B74" s="24"/>
      <c r="C74" s="24" t="s">
        <v>86</v>
      </c>
      <c r="D74" s="25"/>
      <c r="E74" s="190"/>
      <c r="F74" s="193"/>
      <c r="G74" s="193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44"/>
      <c r="F75" s="193">
        <f>SUM(F76:F77)</f>
        <v>0</v>
      </c>
      <c r="G75" s="193">
        <f>SUM(G76:G77)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70</v>
      </c>
      <c r="E76" s="187"/>
      <c r="F76" s="193"/>
      <c r="G76" s="193"/>
    </row>
    <row r="77" spans="1:7" s="12" customFormat="1" ht="12.75" customHeight="1">
      <c r="A77" s="18" t="s">
        <v>127</v>
      </c>
      <c r="B77" s="26"/>
      <c r="C77" s="27"/>
      <c r="D77" s="46" t="s">
        <v>71</v>
      </c>
      <c r="E77" s="184"/>
      <c r="F77" s="193"/>
      <c r="G77" s="193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184"/>
      <c r="F78" s="193"/>
      <c r="G78" s="193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187"/>
      <c r="F79" s="193"/>
      <c r="G79" s="193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44" t="s">
        <v>350</v>
      </c>
      <c r="F80" s="193">
        <f>79353.04+274.63</f>
        <v>79627.67</v>
      </c>
      <c r="G80" s="193">
        <f>17100.41+99.44</f>
        <v>17199.849999999999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187"/>
      <c r="F81" s="193">
        <v>71110.210000000006</v>
      </c>
      <c r="G81" s="193"/>
    </row>
    <row r="82" spans="1:7" s="12" customFormat="1" ht="12.75" customHeight="1">
      <c r="A82" s="23" t="s">
        <v>125</v>
      </c>
      <c r="B82" s="26"/>
      <c r="C82" s="45" t="s">
        <v>92</v>
      </c>
      <c r="D82" s="46"/>
      <c r="E82" s="44" t="s">
        <v>350</v>
      </c>
      <c r="F82" s="193">
        <v>190958.02</v>
      </c>
      <c r="G82" s="193">
        <v>164309.88</v>
      </c>
    </row>
    <row r="83" spans="1:7" s="12" customFormat="1" ht="12.75" customHeight="1">
      <c r="A83" s="23" t="s">
        <v>128</v>
      </c>
      <c r="B83" s="7"/>
      <c r="C83" s="43" t="s">
        <v>75</v>
      </c>
      <c r="D83" s="29"/>
      <c r="E83" s="184" t="s">
        <v>350</v>
      </c>
      <c r="F83" s="193"/>
      <c r="G83" s="193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184" t="s">
        <v>351</v>
      </c>
      <c r="F84" s="197">
        <f>F85+F86+F89+F90</f>
        <v>219125.59000000003</v>
      </c>
      <c r="G84" s="197">
        <f>G85+G86+G89+G90</f>
        <v>252011.15000000002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189"/>
      <c r="F85" s="193">
        <v>306585.7</v>
      </c>
      <c r="G85" s="193">
        <v>306585.7</v>
      </c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44"/>
      <c r="F86" s="193">
        <f>F87+F88</f>
        <v>0</v>
      </c>
      <c r="G86" s="193">
        <f>G87+G88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44"/>
      <c r="F87" s="193"/>
      <c r="G87" s="193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44"/>
      <c r="F88" s="193"/>
      <c r="G88" s="193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44"/>
      <c r="F89" s="193"/>
      <c r="G89" s="193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44"/>
      <c r="F90" s="193">
        <f>F91+F92</f>
        <v>-87460.11</v>
      </c>
      <c r="G90" s="193">
        <f>G91+G92</f>
        <v>-54574.55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184"/>
      <c r="F91" s="193">
        <v>-32885.56</v>
      </c>
      <c r="G91" s="193">
        <v>44508.28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184"/>
      <c r="F92" s="193">
        <v>-54574.55</v>
      </c>
      <c r="G92" s="193">
        <v>-99082.83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184"/>
      <c r="F93" s="193"/>
      <c r="G93" s="193"/>
    </row>
    <row r="94" spans="1:7" s="12" customFormat="1" ht="25.5" customHeight="1">
      <c r="A94" s="1"/>
      <c r="B94" s="245" t="s">
        <v>121</v>
      </c>
      <c r="C94" s="246"/>
      <c r="D94" s="232"/>
      <c r="E94" s="44"/>
      <c r="F94" s="197">
        <f>F59+F64+F84</f>
        <v>654711.29</v>
      </c>
      <c r="G94" s="197">
        <f>G59+G64+G84</f>
        <v>604198.12000000011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230" t="s">
        <v>364</v>
      </c>
      <c r="B96" s="230"/>
      <c r="C96" s="230"/>
      <c r="D96" s="230"/>
      <c r="E96" s="230"/>
      <c r="F96" s="227" t="s">
        <v>365</v>
      </c>
      <c r="G96" s="227"/>
    </row>
    <row r="97" spans="1:7" s="12" customFormat="1" ht="12.75" customHeight="1">
      <c r="A97" s="233" t="s">
        <v>341</v>
      </c>
      <c r="B97" s="233"/>
      <c r="C97" s="233"/>
      <c r="D97" s="233"/>
      <c r="E97" s="233"/>
      <c r="F97" s="227" t="s">
        <v>112</v>
      </c>
      <c r="G97" s="227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>
      <c r="A99" s="239" t="s">
        <v>334</v>
      </c>
      <c r="B99" s="239"/>
      <c r="C99" s="239"/>
      <c r="D99" s="168"/>
      <c r="E99" s="168"/>
      <c r="F99" s="239" t="s">
        <v>338</v>
      </c>
      <c r="G99" s="239"/>
    </row>
    <row r="100" spans="1:7" s="12" customFormat="1">
      <c r="A100" s="241" t="s">
        <v>340</v>
      </c>
      <c r="B100" s="241"/>
      <c r="C100" s="241"/>
      <c r="D100" s="241"/>
      <c r="E100" s="169"/>
      <c r="F100" s="240" t="s">
        <v>112</v>
      </c>
      <c r="G100" s="240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E102" s="42"/>
    </row>
    <row r="103" spans="1:7" s="12" customFormat="1">
      <c r="E103" s="42"/>
    </row>
    <row r="104" spans="1:7" s="12" customFormat="1">
      <c r="E104" s="42"/>
    </row>
    <row r="105" spans="1:7" s="12" customFormat="1">
      <c r="E105" s="42"/>
    </row>
    <row r="106" spans="1:7" s="12" customFormat="1">
      <c r="E106" s="42"/>
    </row>
    <row r="107" spans="1:7" s="12" customFormat="1">
      <c r="E107" s="42"/>
    </row>
    <row r="108" spans="1:7" s="12" customFormat="1">
      <c r="E108" s="42"/>
    </row>
    <row r="109" spans="1:7" s="12" customFormat="1">
      <c r="E109" s="42"/>
    </row>
    <row r="110" spans="1:7" s="12" customFormat="1">
      <c r="E110" s="42"/>
    </row>
    <row r="111" spans="1:7" s="12" customFormat="1">
      <c r="E111" s="42"/>
    </row>
    <row r="112" spans="1:7" s="12" customFormat="1">
      <c r="E112" s="42"/>
    </row>
    <row r="113" spans="5:5" s="12" customFormat="1">
      <c r="E113" s="42"/>
    </row>
    <row r="114" spans="5:5" s="12" customFormat="1">
      <c r="E114" s="42"/>
    </row>
    <row r="115" spans="5:5" s="12" customFormat="1">
      <c r="E115" s="42"/>
    </row>
    <row r="116" spans="5:5" s="12" customFormat="1">
      <c r="E116" s="42"/>
    </row>
    <row r="117" spans="5:5" s="12" customFormat="1">
      <c r="E117" s="42"/>
    </row>
    <row r="118" spans="5:5" s="12" customFormat="1">
      <c r="E118" s="42"/>
    </row>
    <row r="119" spans="5:5" s="12" customFormat="1">
      <c r="E119" s="42"/>
    </row>
    <row r="120" spans="5:5" s="12" customFormat="1">
      <c r="E120" s="42"/>
    </row>
    <row r="121" spans="5:5" s="12" customFormat="1">
      <c r="E121" s="42"/>
    </row>
  </sheetData>
  <mergeCells count="27">
    <mergeCell ref="F99:G99"/>
    <mergeCell ref="F100:G100"/>
    <mergeCell ref="A100:D100"/>
    <mergeCell ref="A99:C99"/>
    <mergeCell ref="A17:G17"/>
    <mergeCell ref="F96:G96"/>
    <mergeCell ref="B62:D62"/>
    <mergeCell ref="B94:D94"/>
    <mergeCell ref="B19:D19"/>
    <mergeCell ref="D18:G18"/>
    <mergeCell ref="A14:G14"/>
    <mergeCell ref="F97:G97"/>
    <mergeCell ref="A96:E96"/>
    <mergeCell ref="C47:D47"/>
    <mergeCell ref="C53:D53"/>
    <mergeCell ref="A97:E97"/>
    <mergeCell ref="B60:D60"/>
    <mergeCell ref="A15:G15"/>
    <mergeCell ref="A13:G13"/>
    <mergeCell ref="A12:E12"/>
    <mergeCell ref="A9:G9"/>
    <mergeCell ref="A10:G11"/>
    <mergeCell ref="E2:G2"/>
    <mergeCell ref="E3:G3"/>
    <mergeCell ref="A7:G7"/>
    <mergeCell ref="A8:G8"/>
    <mergeCell ref="A5:G6"/>
  </mergeCells>
  <phoneticPr fontId="2" type="noConversion"/>
  <printOptions horizontalCentered="1"/>
  <pageMargins left="0.35433070866141736" right="0.55118110236220474" top="0.27559055118110237" bottom="0.23622047244094491" header="0.31496062992125984" footer="0.11811023622047245"/>
  <pageSetup paperSize="9" scale="86" orientation="portrait" r:id="rId1"/>
  <headerFooter alignWithMargins="0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Normal="100" workbookViewId="0">
      <selection activeCell="A17" sqref="A17:I17"/>
    </sheetView>
  </sheetViews>
  <sheetFormatPr defaultColWidth="9.109375" defaultRowHeight="13.2"/>
  <cols>
    <col min="1" max="1" width="8" style="81" customWidth="1"/>
    <col min="2" max="2" width="1.5546875" style="81" hidden="1" customWidth="1"/>
    <col min="3" max="3" width="30.109375" style="81" customWidth="1"/>
    <col min="4" max="4" width="18.33203125" style="81" customWidth="1"/>
    <col min="5" max="5" width="0" style="81" hidden="1" customWidth="1"/>
    <col min="6" max="6" width="11.5546875" style="81" customWidth="1"/>
    <col min="7" max="7" width="13" style="81" customWidth="1"/>
    <col min="8" max="8" width="13.109375" style="81" customWidth="1"/>
    <col min="9" max="9" width="14.109375" style="81" customWidth="1"/>
    <col min="10" max="16384" width="9.109375" style="81"/>
  </cols>
  <sheetData>
    <row r="1" spans="1:9">
      <c r="G1" s="82"/>
      <c r="H1" s="82"/>
    </row>
    <row r="2" spans="1:9" ht="15.6">
      <c r="D2" s="83"/>
      <c r="G2" s="84" t="s">
        <v>131</v>
      </c>
      <c r="H2" s="85"/>
      <c r="I2" s="85"/>
    </row>
    <row r="3" spans="1:9" ht="15.6">
      <c r="G3" s="84" t="s">
        <v>113</v>
      </c>
      <c r="H3" s="85"/>
      <c r="I3" s="85"/>
    </row>
    <row r="5" spans="1:9" ht="15.6">
      <c r="A5" s="254" t="s">
        <v>132</v>
      </c>
      <c r="B5" s="229"/>
      <c r="C5" s="229"/>
      <c r="D5" s="229"/>
      <c r="E5" s="229"/>
      <c r="F5" s="229"/>
      <c r="G5" s="229"/>
      <c r="H5" s="229"/>
      <c r="I5" s="229"/>
    </row>
    <row r="6" spans="1:9" ht="15.6">
      <c r="A6" s="255" t="s">
        <v>133</v>
      </c>
      <c r="B6" s="229"/>
      <c r="C6" s="229"/>
      <c r="D6" s="229"/>
      <c r="E6" s="229"/>
      <c r="F6" s="229"/>
      <c r="G6" s="229"/>
      <c r="H6" s="229"/>
      <c r="I6" s="229"/>
    </row>
    <row r="7" spans="1:9" ht="15.6">
      <c r="A7" s="256"/>
      <c r="B7" s="229"/>
      <c r="C7" s="229"/>
      <c r="D7" s="229"/>
      <c r="E7" s="229"/>
      <c r="F7" s="229"/>
      <c r="G7" s="229"/>
      <c r="H7" s="229"/>
      <c r="I7" s="229"/>
    </row>
    <row r="8" spans="1:9" ht="13.8">
      <c r="A8" s="251" t="s">
        <v>134</v>
      </c>
      <c r="B8" s="253"/>
      <c r="C8" s="253"/>
      <c r="D8" s="253"/>
      <c r="E8" s="253"/>
      <c r="F8" s="253"/>
      <c r="G8" s="253"/>
      <c r="H8" s="253"/>
      <c r="I8" s="253"/>
    </row>
    <row r="9" spans="1:9" ht="15.6">
      <c r="A9" s="257" t="s">
        <v>129</v>
      </c>
      <c r="B9" s="258"/>
      <c r="C9" s="258"/>
      <c r="D9" s="258"/>
      <c r="E9" s="258"/>
      <c r="F9" s="258"/>
      <c r="G9" s="258"/>
      <c r="H9" s="258"/>
      <c r="I9" s="258"/>
    </row>
    <row r="10" spans="1:9" ht="13.8">
      <c r="A10" s="251" t="s">
        <v>135</v>
      </c>
      <c r="B10" s="253"/>
      <c r="C10" s="253"/>
      <c r="D10" s="253"/>
      <c r="E10" s="253"/>
      <c r="F10" s="253"/>
      <c r="G10" s="253"/>
      <c r="H10" s="253"/>
      <c r="I10" s="253"/>
    </row>
    <row r="11" spans="1:9" ht="13.8">
      <c r="A11" s="251" t="s">
        <v>136</v>
      </c>
      <c r="B11" s="229"/>
      <c r="C11" s="229"/>
      <c r="D11" s="229"/>
      <c r="E11" s="229"/>
      <c r="F11" s="229"/>
      <c r="G11" s="229"/>
      <c r="H11" s="229"/>
      <c r="I11" s="229"/>
    </row>
    <row r="12" spans="1:9" ht="13.8">
      <c r="A12" s="252"/>
      <c r="B12" s="253"/>
      <c r="C12" s="253"/>
      <c r="D12" s="253"/>
      <c r="E12" s="253"/>
      <c r="F12" s="253"/>
      <c r="G12" s="253"/>
      <c r="H12" s="253"/>
      <c r="I12" s="253"/>
    </row>
    <row r="13" spans="1:9" ht="13.8">
      <c r="A13" s="260" t="s">
        <v>137</v>
      </c>
      <c r="B13" s="261"/>
      <c r="C13" s="261"/>
      <c r="D13" s="261"/>
      <c r="E13" s="261"/>
      <c r="F13" s="261"/>
      <c r="G13" s="261"/>
      <c r="H13" s="261"/>
      <c r="I13" s="261"/>
    </row>
    <row r="14" spans="1:9" ht="13.8">
      <c r="A14" s="251"/>
      <c r="B14" s="253"/>
      <c r="C14" s="253"/>
      <c r="D14" s="253"/>
      <c r="E14" s="253"/>
      <c r="F14" s="253"/>
      <c r="G14" s="253"/>
      <c r="H14" s="253"/>
      <c r="I14" s="253"/>
    </row>
    <row r="15" spans="1:9" ht="13.8">
      <c r="A15" s="260" t="s">
        <v>361</v>
      </c>
      <c r="B15" s="261"/>
      <c r="C15" s="261"/>
      <c r="D15" s="261"/>
      <c r="E15" s="261"/>
      <c r="F15" s="261"/>
      <c r="G15" s="261"/>
      <c r="H15" s="261"/>
      <c r="I15" s="261"/>
    </row>
    <row r="16" spans="1:9" ht="9.75" customHeight="1">
      <c r="A16" s="86"/>
      <c r="B16" s="182"/>
      <c r="C16" s="182"/>
      <c r="D16" s="182"/>
      <c r="E16" s="182"/>
      <c r="F16" s="182"/>
      <c r="G16" s="182"/>
      <c r="H16" s="182"/>
      <c r="I16" s="182"/>
    </row>
    <row r="17" spans="1:9" ht="13.8">
      <c r="A17" s="251" t="s">
        <v>367</v>
      </c>
      <c r="B17" s="253"/>
      <c r="C17" s="253"/>
      <c r="D17" s="253"/>
      <c r="E17" s="253"/>
      <c r="F17" s="253"/>
      <c r="G17" s="253"/>
      <c r="H17" s="253"/>
      <c r="I17" s="253"/>
    </row>
    <row r="18" spans="1:9" ht="13.8">
      <c r="A18" s="251" t="s">
        <v>1</v>
      </c>
      <c r="B18" s="253"/>
      <c r="C18" s="253"/>
      <c r="D18" s="253"/>
      <c r="E18" s="253"/>
      <c r="F18" s="253"/>
      <c r="G18" s="253"/>
      <c r="H18" s="253"/>
      <c r="I18" s="253"/>
    </row>
    <row r="19" spans="1:9" s="182" customFormat="1" ht="13.8">
      <c r="A19" s="262" t="s">
        <v>355</v>
      </c>
      <c r="B19" s="253"/>
      <c r="C19" s="253"/>
      <c r="D19" s="253"/>
      <c r="E19" s="253"/>
      <c r="F19" s="253"/>
      <c r="G19" s="253"/>
      <c r="H19" s="253"/>
      <c r="I19" s="253"/>
    </row>
    <row r="20" spans="1:9" s="88" customFormat="1" ht="50.1" customHeight="1">
      <c r="A20" s="263" t="s">
        <v>2</v>
      </c>
      <c r="B20" s="263"/>
      <c r="C20" s="263" t="s">
        <v>3</v>
      </c>
      <c r="D20" s="264"/>
      <c r="E20" s="264"/>
      <c r="F20" s="264"/>
      <c r="G20" s="87" t="s">
        <v>138</v>
      </c>
      <c r="H20" s="87" t="s">
        <v>139</v>
      </c>
      <c r="I20" s="87" t="s">
        <v>140</v>
      </c>
    </row>
    <row r="21" spans="1:9" ht="15.6">
      <c r="A21" s="89" t="s">
        <v>7</v>
      </c>
      <c r="B21" s="90" t="s">
        <v>141</v>
      </c>
      <c r="C21" s="265" t="s">
        <v>141</v>
      </c>
      <c r="D21" s="266"/>
      <c r="E21" s="266"/>
      <c r="F21" s="266"/>
      <c r="G21" s="90"/>
      <c r="H21" s="201">
        <f>H22+H28</f>
        <v>3148302.3099999996</v>
      </c>
      <c r="I21" s="201">
        <f>I22+I28</f>
        <v>2852564.24</v>
      </c>
    </row>
    <row r="22" spans="1:9" ht="15.6">
      <c r="A22" s="91" t="s">
        <v>9</v>
      </c>
      <c r="B22" s="92" t="s">
        <v>142</v>
      </c>
      <c r="C22" s="267" t="s">
        <v>142</v>
      </c>
      <c r="D22" s="267"/>
      <c r="E22" s="267"/>
      <c r="F22" s="267"/>
      <c r="G22" s="92"/>
      <c r="H22" s="202">
        <f>H23+H24+H25+H26</f>
        <v>243084.11000000002</v>
      </c>
      <c r="I22" s="202">
        <f>I23+I24+I25+I26</f>
        <v>172035.93</v>
      </c>
    </row>
    <row r="23" spans="1:9" ht="15.6">
      <c r="A23" s="91" t="s">
        <v>143</v>
      </c>
      <c r="B23" s="92" t="s">
        <v>61</v>
      </c>
      <c r="C23" s="267" t="s">
        <v>61</v>
      </c>
      <c r="D23" s="267"/>
      <c r="E23" s="267"/>
      <c r="F23" s="267"/>
      <c r="G23" s="92"/>
      <c r="H23" s="203">
        <v>21671.52</v>
      </c>
      <c r="I23" s="203">
        <v>11980.44</v>
      </c>
    </row>
    <row r="24" spans="1:9" ht="15.6">
      <c r="A24" s="91" t="s">
        <v>144</v>
      </c>
      <c r="B24" s="93" t="s">
        <v>145</v>
      </c>
      <c r="C24" s="259" t="s">
        <v>145</v>
      </c>
      <c r="D24" s="259"/>
      <c r="E24" s="259"/>
      <c r="F24" s="259"/>
      <c r="G24" s="93"/>
      <c r="H24" s="203">
        <v>11546.11</v>
      </c>
      <c r="I24" s="203">
        <v>25746.080000000002</v>
      </c>
    </row>
    <row r="25" spans="1:9" ht="15.6">
      <c r="A25" s="91" t="s">
        <v>146</v>
      </c>
      <c r="B25" s="92" t="s">
        <v>147</v>
      </c>
      <c r="C25" s="259" t="s">
        <v>147</v>
      </c>
      <c r="D25" s="259"/>
      <c r="E25" s="259"/>
      <c r="F25" s="259"/>
      <c r="G25" s="92"/>
      <c r="H25" s="203">
        <v>185597.14</v>
      </c>
      <c r="I25" s="203">
        <v>105443.48</v>
      </c>
    </row>
    <row r="26" spans="1:9" ht="15.6">
      <c r="A26" s="91" t="s">
        <v>148</v>
      </c>
      <c r="B26" s="93" t="s">
        <v>149</v>
      </c>
      <c r="C26" s="259" t="s">
        <v>149</v>
      </c>
      <c r="D26" s="259"/>
      <c r="E26" s="259"/>
      <c r="F26" s="259"/>
      <c r="G26" s="93"/>
      <c r="H26" s="203">
        <v>24269.34</v>
      </c>
      <c r="I26" s="203">
        <f>26485.33+2380.6</f>
        <v>28865.93</v>
      </c>
    </row>
    <row r="27" spans="1:9" ht="15.6">
      <c r="A27" s="91" t="s">
        <v>16</v>
      </c>
      <c r="B27" s="92" t="s">
        <v>150</v>
      </c>
      <c r="C27" s="259" t="s">
        <v>150</v>
      </c>
      <c r="D27" s="259"/>
      <c r="E27" s="259"/>
      <c r="F27" s="259"/>
      <c r="G27" s="92"/>
      <c r="H27" s="201"/>
      <c r="I27" s="201"/>
    </row>
    <row r="28" spans="1:9" ht="15.6">
      <c r="A28" s="91" t="s">
        <v>36</v>
      </c>
      <c r="B28" s="92" t="s">
        <v>151</v>
      </c>
      <c r="C28" s="259" t="s">
        <v>151</v>
      </c>
      <c r="D28" s="259"/>
      <c r="E28" s="259"/>
      <c r="F28" s="259"/>
      <c r="G28" s="92" t="s">
        <v>352</v>
      </c>
      <c r="H28" s="202">
        <f>H29+H30</f>
        <v>2905218.1999999997</v>
      </c>
      <c r="I28" s="202">
        <f>I29+I30</f>
        <v>2680528.31</v>
      </c>
    </row>
    <row r="29" spans="1:9" ht="15.6">
      <c r="A29" s="91" t="s">
        <v>152</v>
      </c>
      <c r="B29" s="93" t="s">
        <v>153</v>
      </c>
      <c r="C29" s="259" t="s">
        <v>153</v>
      </c>
      <c r="D29" s="259"/>
      <c r="E29" s="259"/>
      <c r="F29" s="259"/>
      <c r="G29" s="93"/>
      <c r="H29" s="202">
        <f>2834207.07+71011.13</f>
        <v>2905218.1999999997</v>
      </c>
      <c r="I29" s="202">
        <f>2620178.44+60249.87+100</f>
        <v>2680528.31</v>
      </c>
    </row>
    <row r="30" spans="1:9" ht="15.6">
      <c r="A30" s="91" t="s">
        <v>154</v>
      </c>
      <c r="B30" s="93" t="s">
        <v>155</v>
      </c>
      <c r="C30" s="259" t="s">
        <v>155</v>
      </c>
      <c r="D30" s="259"/>
      <c r="E30" s="259"/>
      <c r="F30" s="259"/>
      <c r="G30" s="93"/>
      <c r="H30" s="201"/>
      <c r="I30" s="201"/>
    </row>
    <row r="31" spans="1:9" ht="15.6">
      <c r="A31" s="89" t="s">
        <v>46</v>
      </c>
      <c r="B31" s="90" t="s">
        <v>156</v>
      </c>
      <c r="C31" s="265" t="s">
        <v>156</v>
      </c>
      <c r="D31" s="265"/>
      <c r="E31" s="265"/>
      <c r="F31" s="265"/>
      <c r="G31" s="90" t="s">
        <v>353</v>
      </c>
      <c r="H31" s="202">
        <f>SUM(H32:H45)</f>
        <v>3176235.37</v>
      </c>
      <c r="I31" s="202">
        <f>SUM(I32:I45)</f>
        <v>2806799.9600000004</v>
      </c>
    </row>
    <row r="32" spans="1:9" ht="15.6">
      <c r="A32" s="91" t="s">
        <v>9</v>
      </c>
      <c r="B32" s="92" t="s">
        <v>157</v>
      </c>
      <c r="C32" s="259" t="s">
        <v>158</v>
      </c>
      <c r="D32" s="268"/>
      <c r="E32" s="268"/>
      <c r="F32" s="268"/>
      <c r="G32" s="92"/>
      <c r="H32" s="203">
        <f>1797834.14+560324.19</f>
        <v>2358158.33</v>
      </c>
      <c r="I32" s="203">
        <f>1596110.57+496964.91</f>
        <v>2093075.48</v>
      </c>
    </row>
    <row r="33" spans="1:9" ht="15.6">
      <c r="A33" s="91" t="s">
        <v>16</v>
      </c>
      <c r="B33" s="92" t="s">
        <v>159</v>
      </c>
      <c r="C33" s="259" t="s">
        <v>160</v>
      </c>
      <c r="D33" s="268"/>
      <c r="E33" s="268"/>
      <c r="F33" s="268"/>
      <c r="G33" s="92"/>
      <c r="H33" s="203">
        <v>113632.29</v>
      </c>
      <c r="I33" s="203">
        <v>138117.51</v>
      </c>
    </row>
    <row r="34" spans="1:9" ht="15.6">
      <c r="A34" s="91" t="s">
        <v>36</v>
      </c>
      <c r="B34" s="92" t="s">
        <v>161</v>
      </c>
      <c r="C34" s="259" t="s">
        <v>162</v>
      </c>
      <c r="D34" s="268"/>
      <c r="E34" s="268"/>
      <c r="F34" s="268"/>
      <c r="G34" s="92"/>
      <c r="H34" s="203">
        <v>124026.73</v>
      </c>
      <c r="I34" s="203">
        <v>129691.62</v>
      </c>
    </row>
    <row r="35" spans="1:9" ht="15.6">
      <c r="A35" s="91" t="s">
        <v>44</v>
      </c>
      <c r="B35" s="92" t="s">
        <v>163</v>
      </c>
      <c r="C35" s="267" t="s">
        <v>164</v>
      </c>
      <c r="D35" s="268"/>
      <c r="E35" s="268"/>
      <c r="F35" s="268"/>
      <c r="G35" s="92"/>
      <c r="H35" s="204">
        <v>180</v>
      </c>
      <c r="I35" s="204"/>
    </row>
    <row r="36" spans="1:9" ht="15.6">
      <c r="A36" s="91" t="s">
        <v>56</v>
      </c>
      <c r="B36" s="92" t="s">
        <v>165</v>
      </c>
      <c r="C36" s="267" t="s">
        <v>166</v>
      </c>
      <c r="D36" s="268"/>
      <c r="E36" s="268"/>
      <c r="F36" s="268"/>
      <c r="G36" s="92"/>
      <c r="H36" s="203">
        <v>10667.49</v>
      </c>
      <c r="I36" s="203">
        <v>6421.08</v>
      </c>
    </row>
    <row r="37" spans="1:9" ht="15.6">
      <c r="A37" s="91" t="s">
        <v>167</v>
      </c>
      <c r="B37" s="92" t="s">
        <v>168</v>
      </c>
      <c r="C37" s="267" t="s">
        <v>169</v>
      </c>
      <c r="D37" s="268"/>
      <c r="E37" s="268"/>
      <c r="F37" s="268"/>
      <c r="G37" s="92"/>
      <c r="H37" s="203">
        <v>2528.4</v>
      </c>
      <c r="I37" s="203">
        <v>5803.85</v>
      </c>
    </row>
    <row r="38" spans="1:9" ht="15.6">
      <c r="A38" s="91" t="s">
        <v>170</v>
      </c>
      <c r="B38" s="92" t="s">
        <v>171</v>
      </c>
      <c r="C38" s="267" t="s">
        <v>172</v>
      </c>
      <c r="D38" s="268"/>
      <c r="E38" s="268"/>
      <c r="F38" s="268"/>
      <c r="G38" s="92"/>
      <c r="H38" s="203">
        <v>108453.51</v>
      </c>
      <c r="I38" s="203">
        <v>830.27</v>
      </c>
    </row>
    <row r="39" spans="1:9" ht="15.6">
      <c r="A39" s="91" t="s">
        <v>173</v>
      </c>
      <c r="B39" s="92" t="s">
        <v>174</v>
      </c>
      <c r="C39" s="259" t="s">
        <v>174</v>
      </c>
      <c r="D39" s="268"/>
      <c r="E39" s="268"/>
      <c r="F39" s="268"/>
      <c r="G39" s="92"/>
      <c r="H39" s="203">
        <v>15.79</v>
      </c>
      <c r="I39" s="203">
        <v>92.41</v>
      </c>
    </row>
    <row r="40" spans="1:9" ht="15.6">
      <c r="A40" s="91" t="s">
        <v>175</v>
      </c>
      <c r="B40" s="92" t="s">
        <v>176</v>
      </c>
      <c r="C40" s="267" t="s">
        <v>176</v>
      </c>
      <c r="D40" s="268"/>
      <c r="E40" s="268"/>
      <c r="F40" s="268"/>
      <c r="G40" s="92"/>
      <c r="H40" s="203">
        <v>361443.57</v>
      </c>
      <c r="I40" s="203">
        <v>341889.12</v>
      </c>
    </row>
    <row r="41" spans="1:9" ht="15.75" customHeight="1">
      <c r="A41" s="91" t="s">
        <v>177</v>
      </c>
      <c r="B41" s="92" t="s">
        <v>178</v>
      </c>
      <c r="C41" s="259" t="s">
        <v>179</v>
      </c>
      <c r="D41" s="264"/>
      <c r="E41" s="264"/>
      <c r="F41" s="264"/>
      <c r="G41" s="92"/>
      <c r="H41" s="204"/>
      <c r="I41" s="204"/>
    </row>
    <row r="42" spans="1:9" ht="15.75" customHeight="1">
      <c r="A42" s="91" t="s">
        <v>180</v>
      </c>
      <c r="B42" s="92" t="s">
        <v>181</v>
      </c>
      <c r="C42" s="259" t="s">
        <v>182</v>
      </c>
      <c r="D42" s="268"/>
      <c r="E42" s="268"/>
      <c r="F42" s="268"/>
      <c r="G42" s="92"/>
      <c r="H42" s="203"/>
      <c r="I42" s="203"/>
    </row>
    <row r="43" spans="1:9" ht="15.6">
      <c r="A43" s="91" t="s">
        <v>183</v>
      </c>
      <c r="B43" s="92" t="s">
        <v>184</v>
      </c>
      <c r="C43" s="259" t="s">
        <v>185</v>
      </c>
      <c r="D43" s="268"/>
      <c r="E43" s="268"/>
      <c r="F43" s="268"/>
      <c r="G43" s="92"/>
      <c r="H43" s="203"/>
      <c r="I43" s="203"/>
    </row>
    <row r="44" spans="1:9" ht="15.6">
      <c r="A44" s="91" t="s">
        <v>186</v>
      </c>
      <c r="B44" s="92" t="s">
        <v>187</v>
      </c>
      <c r="C44" s="259" t="s">
        <v>188</v>
      </c>
      <c r="D44" s="268"/>
      <c r="E44" s="268"/>
      <c r="F44" s="268"/>
      <c r="G44" s="92"/>
      <c r="H44" s="203">
        <v>88241.27</v>
      </c>
      <c r="I44" s="203">
        <f>79917.86</f>
        <v>79917.86</v>
      </c>
    </row>
    <row r="45" spans="1:9" ht="15.6">
      <c r="A45" s="91" t="s">
        <v>189</v>
      </c>
      <c r="B45" s="92" t="s">
        <v>190</v>
      </c>
      <c r="C45" s="269" t="s">
        <v>191</v>
      </c>
      <c r="D45" s="270"/>
      <c r="E45" s="270"/>
      <c r="F45" s="271"/>
      <c r="G45" s="92"/>
      <c r="H45" s="203">
        <v>8887.99</v>
      </c>
      <c r="I45" s="203">
        <f>10648.76+312</f>
        <v>10960.76</v>
      </c>
    </row>
    <row r="46" spans="1:9" ht="15.6">
      <c r="A46" s="90" t="s">
        <v>48</v>
      </c>
      <c r="B46" s="94" t="s">
        <v>192</v>
      </c>
      <c r="C46" s="272" t="s">
        <v>192</v>
      </c>
      <c r="D46" s="273"/>
      <c r="E46" s="273"/>
      <c r="F46" s="274"/>
      <c r="G46" s="94"/>
      <c r="H46" s="209">
        <f>H21-H31</f>
        <v>-27933.060000000522</v>
      </c>
      <c r="I46" s="209">
        <f>I21-I31</f>
        <v>45764.279999999795</v>
      </c>
    </row>
    <row r="47" spans="1:9" ht="15.6">
      <c r="A47" s="90" t="s">
        <v>59</v>
      </c>
      <c r="B47" s="90" t="s">
        <v>193</v>
      </c>
      <c r="C47" s="275" t="s">
        <v>193</v>
      </c>
      <c r="D47" s="273"/>
      <c r="E47" s="273"/>
      <c r="F47" s="274"/>
      <c r="G47" s="191"/>
      <c r="H47" s="202">
        <f>H48-H50</f>
        <v>0</v>
      </c>
      <c r="I47" s="202">
        <f>I48-I50</f>
        <v>0</v>
      </c>
    </row>
    <row r="48" spans="1:9" ht="15.6">
      <c r="A48" s="93" t="s">
        <v>194</v>
      </c>
      <c r="B48" s="92" t="s">
        <v>195</v>
      </c>
      <c r="C48" s="269" t="s">
        <v>196</v>
      </c>
      <c r="D48" s="270"/>
      <c r="E48" s="270"/>
      <c r="F48" s="271"/>
      <c r="G48" s="192"/>
      <c r="H48" s="203"/>
      <c r="I48" s="203"/>
    </row>
    <row r="49" spans="1:9" ht="15.6">
      <c r="A49" s="93" t="s">
        <v>16</v>
      </c>
      <c r="B49" s="92" t="s">
        <v>197</v>
      </c>
      <c r="C49" s="269" t="s">
        <v>197</v>
      </c>
      <c r="D49" s="270"/>
      <c r="E49" s="270"/>
      <c r="F49" s="271"/>
      <c r="G49" s="192"/>
      <c r="H49" s="203"/>
      <c r="I49" s="203"/>
    </row>
    <row r="50" spans="1:9" ht="15.6">
      <c r="A50" s="93" t="s">
        <v>198</v>
      </c>
      <c r="B50" s="92" t="s">
        <v>199</v>
      </c>
      <c r="C50" s="269" t="s">
        <v>200</v>
      </c>
      <c r="D50" s="270"/>
      <c r="E50" s="270"/>
      <c r="F50" s="271"/>
      <c r="G50" s="192"/>
      <c r="H50" s="203"/>
      <c r="I50" s="203"/>
    </row>
    <row r="51" spans="1:9" ht="15.6">
      <c r="A51" s="90" t="s">
        <v>64</v>
      </c>
      <c r="B51" s="94" t="s">
        <v>201</v>
      </c>
      <c r="C51" s="272" t="s">
        <v>201</v>
      </c>
      <c r="D51" s="273"/>
      <c r="E51" s="273"/>
      <c r="F51" s="274"/>
      <c r="G51" s="191" t="s">
        <v>354</v>
      </c>
      <c r="H51" s="202">
        <v>-4952.5</v>
      </c>
      <c r="I51" s="202">
        <v>-1256</v>
      </c>
    </row>
    <row r="52" spans="1:9" ht="30" customHeight="1">
      <c r="A52" s="90" t="s">
        <v>76</v>
      </c>
      <c r="B52" s="94" t="s">
        <v>202</v>
      </c>
      <c r="C52" s="278" t="s">
        <v>202</v>
      </c>
      <c r="D52" s="279"/>
      <c r="E52" s="279"/>
      <c r="F52" s="280"/>
      <c r="G52" s="191"/>
      <c r="H52" s="202"/>
      <c r="I52" s="202"/>
    </row>
    <row r="53" spans="1:9" ht="15.6">
      <c r="A53" s="90" t="s">
        <v>88</v>
      </c>
      <c r="B53" s="94" t="s">
        <v>203</v>
      </c>
      <c r="C53" s="272" t="s">
        <v>203</v>
      </c>
      <c r="D53" s="273"/>
      <c r="E53" s="273"/>
      <c r="F53" s="274"/>
      <c r="G53" s="191"/>
      <c r="H53" s="202"/>
      <c r="I53" s="202"/>
    </row>
    <row r="54" spans="1:9" ht="30" customHeight="1">
      <c r="A54" s="90" t="s">
        <v>204</v>
      </c>
      <c r="B54" s="90" t="s">
        <v>205</v>
      </c>
      <c r="C54" s="281" t="s">
        <v>205</v>
      </c>
      <c r="D54" s="279"/>
      <c r="E54" s="279"/>
      <c r="F54" s="280"/>
      <c r="G54" s="191"/>
      <c r="H54" s="202">
        <f>H46+H47+H51</f>
        <v>-32885.560000000522</v>
      </c>
      <c r="I54" s="202">
        <f>I46+I47+I51</f>
        <v>44508.279999999795</v>
      </c>
    </row>
    <row r="55" spans="1:9" ht="15.6">
      <c r="A55" s="90" t="s">
        <v>9</v>
      </c>
      <c r="B55" s="90" t="s">
        <v>206</v>
      </c>
      <c r="C55" s="275" t="s">
        <v>206</v>
      </c>
      <c r="D55" s="273"/>
      <c r="E55" s="273"/>
      <c r="F55" s="274"/>
      <c r="G55" s="191"/>
      <c r="H55" s="202"/>
      <c r="I55" s="202"/>
    </row>
    <row r="56" spans="1:9" ht="15.6">
      <c r="A56" s="90" t="s">
        <v>207</v>
      </c>
      <c r="B56" s="94" t="s">
        <v>208</v>
      </c>
      <c r="C56" s="272" t="s">
        <v>208</v>
      </c>
      <c r="D56" s="273"/>
      <c r="E56" s="273"/>
      <c r="F56" s="274"/>
      <c r="G56" s="191"/>
      <c r="H56" s="202">
        <f>H54-H55</f>
        <v>-32885.560000000522</v>
      </c>
      <c r="I56" s="202">
        <f>I54-I55</f>
        <v>44508.279999999795</v>
      </c>
    </row>
    <row r="57" spans="1:9" ht="15.6">
      <c r="A57" s="93" t="s">
        <v>9</v>
      </c>
      <c r="B57" s="92" t="s">
        <v>209</v>
      </c>
      <c r="C57" s="269" t="s">
        <v>209</v>
      </c>
      <c r="D57" s="270"/>
      <c r="E57" s="270"/>
      <c r="F57" s="271"/>
      <c r="G57" s="192"/>
      <c r="H57" s="205"/>
      <c r="I57" s="205"/>
    </row>
    <row r="58" spans="1:9" ht="15.6">
      <c r="A58" s="93" t="s">
        <v>16</v>
      </c>
      <c r="B58" s="92" t="s">
        <v>210</v>
      </c>
      <c r="C58" s="269" t="s">
        <v>210</v>
      </c>
      <c r="D58" s="270"/>
      <c r="E58" s="270"/>
      <c r="F58" s="271"/>
      <c r="G58" s="192"/>
      <c r="H58" s="205"/>
      <c r="I58" s="205"/>
    </row>
    <row r="59" spans="1:9">
      <c r="A59" s="41"/>
      <c r="B59" s="40"/>
      <c r="C59" s="40"/>
      <c r="D59" s="40"/>
      <c r="E59" s="40"/>
      <c r="F59" s="42"/>
      <c r="G59" s="42"/>
      <c r="H59" s="96"/>
      <c r="I59" s="96"/>
    </row>
    <row r="60" spans="1:9" ht="15.75" customHeight="1">
      <c r="A60" s="230" t="s">
        <v>364</v>
      </c>
      <c r="B60" s="230"/>
      <c r="C60" s="230"/>
      <c r="D60" s="230"/>
      <c r="E60" s="230"/>
      <c r="F60" s="227" t="s">
        <v>365</v>
      </c>
      <c r="G60" s="227"/>
      <c r="H60" s="276"/>
      <c r="I60" s="276"/>
    </row>
    <row r="61" spans="1:9" s="182" customFormat="1" ht="34.5" customHeight="1">
      <c r="A61" s="233" t="s">
        <v>341</v>
      </c>
      <c r="B61" s="233"/>
      <c r="C61" s="233"/>
      <c r="D61" s="233"/>
      <c r="E61" s="233"/>
      <c r="F61" s="227" t="s">
        <v>112</v>
      </c>
      <c r="G61" s="227"/>
      <c r="H61" s="277"/>
      <c r="I61" s="277"/>
    </row>
    <row r="62" spans="1:9">
      <c r="A62" s="9"/>
      <c r="B62" s="9"/>
      <c r="C62" s="9"/>
      <c r="D62" s="9"/>
      <c r="E62" s="9"/>
      <c r="F62" s="9"/>
      <c r="G62" s="9"/>
    </row>
    <row r="63" spans="1:9">
      <c r="A63" s="239" t="s">
        <v>334</v>
      </c>
      <c r="B63" s="239"/>
      <c r="C63" s="239"/>
      <c r="D63" s="168"/>
      <c r="E63" s="168"/>
      <c r="F63" s="239" t="s">
        <v>338</v>
      </c>
      <c r="G63" s="239"/>
    </row>
    <row r="64" spans="1:9">
      <c r="A64" s="241" t="s">
        <v>340</v>
      </c>
      <c r="B64" s="241"/>
      <c r="C64" s="241"/>
      <c r="D64" s="241"/>
      <c r="E64" s="169"/>
      <c r="F64" s="240" t="s">
        <v>112</v>
      </c>
      <c r="G64" s="240"/>
    </row>
    <row r="65" spans="1:7">
      <c r="A65" s="70"/>
      <c r="B65" s="70"/>
      <c r="C65" s="70"/>
      <c r="D65" s="70"/>
      <c r="E65" s="71"/>
      <c r="F65" s="9"/>
      <c r="G65" s="9"/>
    </row>
  </sheetData>
  <mergeCells count="64">
    <mergeCell ref="C58:F58"/>
    <mergeCell ref="H60:I60"/>
    <mergeCell ref="H61:I61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8:F48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24:F24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A11:I11"/>
    <mergeCell ref="A12:I12"/>
    <mergeCell ref="A5:I5"/>
    <mergeCell ref="A6:I6"/>
    <mergeCell ref="A7:I7"/>
    <mergeCell ref="A8:I8"/>
    <mergeCell ref="A9:I9"/>
    <mergeCell ref="A10:I10"/>
    <mergeCell ref="A64:D64"/>
    <mergeCell ref="F64:G64"/>
    <mergeCell ref="A60:E60"/>
    <mergeCell ref="F60:G60"/>
    <mergeCell ref="A61:E61"/>
    <mergeCell ref="F61:G61"/>
    <mergeCell ref="A63:C63"/>
    <mergeCell ref="F63:G63"/>
  </mergeCells>
  <phoneticPr fontId="2" type="noConversion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zoomScaleNormal="110" zoomScaleSheetLayoutView="100" workbookViewId="0">
      <selection activeCell="A16" sqref="A16:L16"/>
    </sheetView>
  </sheetViews>
  <sheetFormatPr defaultColWidth="9.109375" defaultRowHeight="13.2"/>
  <cols>
    <col min="1" max="1" width="5.88671875" style="11" customWidth="1"/>
    <col min="2" max="3" width="1.33203125" style="12" customWidth="1"/>
    <col min="4" max="4" width="2.6640625" style="12" customWidth="1"/>
    <col min="5" max="5" width="27.109375" style="12" customWidth="1"/>
    <col min="6" max="6" width="8.33203125" style="42" customWidth="1"/>
    <col min="7" max="7" width="10.5546875" style="11" customWidth="1"/>
    <col min="8" max="8" width="13.33203125" style="11" customWidth="1"/>
    <col min="9" max="9" width="10.6640625" style="11" customWidth="1"/>
    <col min="10" max="10" width="10.88671875" style="11" customWidth="1"/>
    <col min="11" max="11" width="11.88671875" style="11" customWidth="1"/>
    <col min="12" max="12" width="10.6640625" style="11" customWidth="1"/>
    <col min="13" max="16384" width="9.109375" style="11"/>
  </cols>
  <sheetData>
    <row r="1" spans="1:12">
      <c r="A1" s="73"/>
      <c r="B1" s="42"/>
      <c r="C1" s="42"/>
      <c r="D1" s="42"/>
      <c r="E1" s="42"/>
      <c r="G1" s="73"/>
      <c r="I1" s="74"/>
      <c r="J1" s="73"/>
      <c r="K1" s="73"/>
    </row>
    <row r="2" spans="1:12">
      <c r="G2" s="100"/>
      <c r="I2" s="101" t="s">
        <v>211</v>
      </c>
      <c r="J2" s="100"/>
      <c r="K2" s="100"/>
    </row>
    <row r="3" spans="1:12">
      <c r="G3" s="100"/>
      <c r="I3" s="101" t="s">
        <v>113</v>
      </c>
      <c r="K3" s="100"/>
    </row>
    <row r="5" spans="1:12" ht="12.75" customHeight="1">
      <c r="A5" s="212" t="s">
        <v>212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6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12.75" customHeight="1">
      <c r="A7" s="212" t="s">
        <v>213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ht="12.75" customHeight="1">
      <c r="A8" s="227" t="s">
        <v>134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2.75" customHeight="1">
      <c r="A9" s="212" t="s">
        <v>214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ht="12.75" customHeight="1">
      <c r="A10" s="320" t="s">
        <v>215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</row>
    <row r="11" spans="1:12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</row>
    <row r="12" spans="1:12">
      <c r="A12" s="215"/>
      <c r="B12" s="216"/>
      <c r="C12" s="216"/>
      <c r="D12" s="216"/>
      <c r="E12" s="216"/>
      <c r="F12" s="216"/>
    </row>
    <row r="13" spans="1:12" ht="15.75" customHeight="1">
      <c r="A13" s="212" t="s">
        <v>216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ht="12.75" customHeight="1">
      <c r="A14" s="212" t="s">
        <v>362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  <row r="15" spans="1:12">
      <c r="A15" s="8"/>
      <c r="B15" s="63"/>
      <c r="C15" s="63"/>
      <c r="D15" s="63"/>
      <c r="E15" s="63"/>
      <c r="F15" s="63"/>
      <c r="G15" s="64"/>
      <c r="H15" s="64"/>
      <c r="I15" s="64"/>
      <c r="J15" s="64"/>
      <c r="K15" s="64"/>
    </row>
    <row r="16" spans="1:12" ht="12.75" customHeight="1">
      <c r="A16" s="227" t="s">
        <v>367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</row>
    <row r="17" spans="1:13" ht="12.75" customHeight="1">
      <c r="A17" s="227" t="s">
        <v>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</row>
    <row r="18" spans="1:13" ht="12.75" customHeight="1">
      <c r="A18" s="8"/>
      <c r="B18" s="9"/>
      <c r="C18" s="9"/>
      <c r="D18" s="9"/>
      <c r="E18" s="9"/>
      <c r="F18" s="250" t="s">
        <v>356</v>
      </c>
      <c r="G18" s="250"/>
      <c r="H18" s="250"/>
      <c r="I18" s="250"/>
      <c r="J18" s="250"/>
      <c r="K18" s="250"/>
      <c r="L18" s="250"/>
    </row>
    <row r="19" spans="1:13" ht="24.9" customHeight="1">
      <c r="A19" s="308" t="s">
        <v>2</v>
      </c>
      <c r="B19" s="310" t="s">
        <v>3</v>
      </c>
      <c r="C19" s="311"/>
      <c r="D19" s="311"/>
      <c r="E19" s="312"/>
      <c r="F19" s="316" t="s">
        <v>4</v>
      </c>
      <c r="G19" s="247" t="s">
        <v>139</v>
      </c>
      <c r="H19" s="318"/>
      <c r="I19" s="319"/>
      <c r="J19" s="247" t="s">
        <v>140</v>
      </c>
      <c r="K19" s="318"/>
      <c r="L19" s="319"/>
    </row>
    <row r="20" spans="1:13" ht="39.6">
      <c r="A20" s="309"/>
      <c r="B20" s="313"/>
      <c r="C20" s="314"/>
      <c r="D20" s="314"/>
      <c r="E20" s="315"/>
      <c r="F20" s="317"/>
      <c r="G20" s="1" t="s">
        <v>217</v>
      </c>
      <c r="H20" s="1" t="s">
        <v>218</v>
      </c>
      <c r="I20" s="102" t="s">
        <v>219</v>
      </c>
      <c r="J20" s="1" t="s">
        <v>217</v>
      </c>
      <c r="K20" s="1" t="s">
        <v>220</v>
      </c>
      <c r="L20" s="102" t="s">
        <v>219</v>
      </c>
    </row>
    <row r="21" spans="1:13" ht="12.75" customHeight="1">
      <c r="A21" s="3">
        <v>1</v>
      </c>
      <c r="B21" s="305">
        <v>2</v>
      </c>
      <c r="C21" s="306"/>
      <c r="D21" s="306"/>
      <c r="E21" s="307"/>
      <c r="F21" s="2" t="s">
        <v>221</v>
      </c>
      <c r="G21" s="1">
        <v>4</v>
      </c>
      <c r="H21" s="1">
        <v>5</v>
      </c>
      <c r="I21" s="1">
        <v>6</v>
      </c>
      <c r="J21" s="103">
        <v>7</v>
      </c>
      <c r="K21" s="103">
        <v>8</v>
      </c>
      <c r="L21" s="103">
        <v>9</v>
      </c>
    </row>
    <row r="22" spans="1:13" s="12" customFormat="1" ht="24.9" customHeight="1">
      <c r="A22" s="1" t="s">
        <v>7</v>
      </c>
      <c r="B22" s="282" t="s">
        <v>222</v>
      </c>
      <c r="C22" s="286"/>
      <c r="D22" s="284"/>
      <c r="E22" s="285"/>
      <c r="F22" s="160">
        <f>F23-F35</f>
        <v>0</v>
      </c>
      <c r="G22" s="193">
        <f>G23-G35</f>
        <v>2231591.5299999998</v>
      </c>
      <c r="H22" s="193"/>
      <c r="I22" s="193">
        <f t="shared" ref="I22:I28" si="0">G22</f>
        <v>2231591.5299999998</v>
      </c>
      <c r="J22" s="193">
        <f>J23-J35</f>
        <v>2022241.3800000001</v>
      </c>
      <c r="K22" s="193"/>
      <c r="L22" s="193">
        <f t="shared" ref="L22:L28" si="1">J22</f>
        <v>2022241.3800000001</v>
      </c>
      <c r="M22" s="179"/>
    </row>
    <row r="23" spans="1:13" s="12" customFormat="1" ht="12.75" customHeight="1">
      <c r="A23" s="30" t="s">
        <v>9</v>
      </c>
      <c r="B23" s="105" t="s">
        <v>223</v>
      </c>
      <c r="C23" s="106"/>
      <c r="D23" s="15"/>
      <c r="E23" s="16"/>
      <c r="F23" s="160">
        <f>F24+F29+F30+F31+F32+F33+F34</f>
        <v>0</v>
      </c>
      <c r="G23" s="193">
        <f>G24+G29+G30+G31+G32+G33+G34</f>
        <v>2231591.5299999998</v>
      </c>
      <c r="H23" s="193"/>
      <c r="I23" s="193">
        <f t="shared" si="0"/>
        <v>2231591.5299999998</v>
      </c>
      <c r="J23" s="193">
        <f>J24+J29+J30+J31+J32+J33+J34</f>
        <v>2022241.3800000001</v>
      </c>
      <c r="K23" s="193"/>
      <c r="L23" s="193">
        <f t="shared" si="1"/>
        <v>2022241.3800000001</v>
      </c>
    </row>
    <row r="24" spans="1:13" s="12" customFormat="1" ht="15.6">
      <c r="A24" s="30" t="s">
        <v>143</v>
      </c>
      <c r="B24" s="107"/>
      <c r="C24" s="108" t="s">
        <v>224</v>
      </c>
      <c r="D24" s="109"/>
      <c r="E24" s="110"/>
      <c r="F24" s="162">
        <f>F25+F26+F27+F28</f>
        <v>0</v>
      </c>
      <c r="G24" s="194">
        <f>G25+G26+G27+G28</f>
        <v>107880.5</v>
      </c>
      <c r="H24" s="193"/>
      <c r="I24" s="193">
        <f t="shared" si="0"/>
        <v>107880.5</v>
      </c>
      <c r="J24" s="194">
        <f>J25+J26+J27+J28</f>
        <v>36513.1</v>
      </c>
      <c r="K24" s="193"/>
      <c r="L24" s="193">
        <f t="shared" si="1"/>
        <v>36513.1</v>
      </c>
    </row>
    <row r="25" spans="1:13" s="12" customFormat="1" ht="12.75" customHeight="1">
      <c r="A25" s="23" t="s">
        <v>225</v>
      </c>
      <c r="B25" s="7"/>
      <c r="C25" s="24"/>
      <c r="D25" s="43" t="s">
        <v>226</v>
      </c>
      <c r="E25" s="25"/>
      <c r="F25" s="180"/>
      <c r="G25" s="193">
        <f>12987.57+448.74+3484.82</f>
        <v>16921.13</v>
      </c>
      <c r="H25" s="193"/>
      <c r="I25" s="193">
        <f t="shared" si="0"/>
        <v>16921.13</v>
      </c>
      <c r="J25" s="193">
        <v>7584.36</v>
      </c>
      <c r="K25" s="193"/>
      <c r="L25" s="193">
        <f t="shared" si="1"/>
        <v>7584.36</v>
      </c>
    </row>
    <row r="26" spans="1:13" s="12" customFormat="1" ht="12.75" customHeight="1">
      <c r="A26" s="23" t="s">
        <v>227</v>
      </c>
      <c r="B26" s="7"/>
      <c r="C26" s="24"/>
      <c r="D26" s="43" t="s">
        <v>62</v>
      </c>
      <c r="E26" s="29"/>
      <c r="F26" s="181"/>
      <c r="G26" s="193">
        <f>10000+600</f>
        <v>10600</v>
      </c>
      <c r="H26" s="193"/>
      <c r="I26" s="193">
        <f t="shared" si="0"/>
        <v>10600</v>
      </c>
      <c r="J26" s="193">
        <v>24800</v>
      </c>
      <c r="K26" s="193"/>
      <c r="L26" s="193">
        <f t="shared" si="1"/>
        <v>24800</v>
      </c>
    </row>
    <row r="27" spans="1:13" s="12" customFormat="1" ht="27" customHeight="1">
      <c r="A27" s="23" t="s">
        <v>228</v>
      </c>
      <c r="B27" s="7"/>
      <c r="C27" s="24"/>
      <c r="D27" s="294" t="s">
        <v>229</v>
      </c>
      <c r="E27" s="293"/>
      <c r="F27" s="181"/>
      <c r="G27" s="193">
        <f>73596.25+2542.84+1459.97</f>
        <v>77599.06</v>
      </c>
      <c r="H27" s="193"/>
      <c r="I27" s="193">
        <f t="shared" si="0"/>
        <v>77599.06</v>
      </c>
      <c r="J27" s="193"/>
      <c r="K27" s="193"/>
      <c r="L27" s="193">
        <f t="shared" si="1"/>
        <v>0</v>
      </c>
    </row>
    <row r="28" spans="1:13" s="12" customFormat="1" ht="12.75" customHeight="1">
      <c r="A28" s="23" t="s">
        <v>230</v>
      </c>
      <c r="B28" s="7"/>
      <c r="C28" s="45" t="s">
        <v>63</v>
      </c>
      <c r="D28" s="111"/>
      <c r="E28" s="112"/>
      <c r="F28" s="181"/>
      <c r="G28" s="193">
        <f>200+897.29+1663.02</f>
        <v>2760.31</v>
      </c>
      <c r="H28" s="193"/>
      <c r="I28" s="193">
        <f t="shared" si="0"/>
        <v>2760.31</v>
      </c>
      <c r="J28" s="193">
        <v>4128.74</v>
      </c>
      <c r="K28" s="193"/>
      <c r="L28" s="193">
        <f t="shared" si="1"/>
        <v>4128.74</v>
      </c>
    </row>
    <row r="29" spans="1:13" s="12" customFormat="1" ht="12.75" customHeight="1">
      <c r="A29" s="23" t="s">
        <v>144</v>
      </c>
      <c r="B29" s="7"/>
      <c r="C29" s="27" t="s">
        <v>231</v>
      </c>
      <c r="D29" s="113"/>
      <c r="E29" s="112"/>
      <c r="F29" s="181"/>
      <c r="G29" s="193"/>
      <c r="H29" s="193"/>
      <c r="I29" s="193"/>
      <c r="J29" s="193"/>
      <c r="K29" s="193"/>
      <c r="L29" s="193"/>
    </row>
    <row r="30" spans="1:13" s="12" customFormat="1" ht="12.75" customHeight="1">
      <c r="A30" s="79" t="s">
        <v>232</v>
      </c>
      <c r="B30" s="26"/>
      <c r="C30" s="114" t="s">
        <v>233</v>
      </c>
      <c r="D30" s="115"/>
      <c r="E30" s="116"/>
      <c r="F30" s="181"/>
      <c r="G30" s="193"/>
      <c r="H30" s="193"/>
      <c r="I30" s="193"/>
      <c r="J30" s="193"/>
      <c r="K30" s="193"/>
      <c r="L30" s="193"/>
    </row>
    <row r="31" spans="1:13" s="12" customFormat="1" ht="12.75" customHeight="1">
      <c r="A31" s="23" t="s">
        <v>148</v>
      </c>
      <c r="B31" s="7"/>
      <c r="C31" s="108" t="s">
        <v>234</v>
      </c>
      <c r="D31" s="108"/>
      <c r="E31" s="25"/>
      <c r="F31" s="181"/>
      <c r="G31" s="193">
        <f>2044520.65+48217.89+27679.39+287.86</f>
        <v>2120705.7899999996</v>
      </c>
      <c r="H31" s="193"/>
      <c r="I31" s="193">
        <f>G31</f>
        <v>2120705.7899999996</v>
      </c>
      <c r="J31" s="193">
        <f>18965.06+1916511.01+46846.78</f>
        <v>1982322.85</v>
      </c>
      <c r="K31" s="193"/>
      <c r="L31" s="193">
        <f>J31</f>
        <v>1982322.85</v>
      </c>
    </row>
    <row r="32" spans="1:13" s="12" customFormat="1" ht="12.75" customHeight="1">
      <c r="A32" s="23" t="s">
        <v>235</v>
      </c>
      <c r="B32" s="7"/>
      <c r="C32" s="108" t="s">
        <v>236</v>
      </c>
      <c r="D32" s="117"/>
      <c r="E32" s="118"/>
      <c r="F32" s="181"/>
      <c r="G32" s="193"/>
      <c r="H32" s="193"/>
      <c r="I32" s="193"/>
      <c r="J32" s="193"/>
      <c r="K32" s="193"/>
      <c r="L32" s="193"/>
    </row>
    <row r="33" spans="1:13" s="12" customFormat="1" ht="12.75" customHeight="1">
      <c r="A33" s="23" t="s">
        <v>237</v>
      </c>
      <c r="B33" s="7"/>
      <c r="C33" s="108" t="s">
        <v>238</v>
      </c>
      <c r="D33" s="108"/>
      <c r="E33" s="25"/>
      <c r="F33" s="181"/>
      <c r="G33" s="193"/>
      <c r="H33" s="193"/>
      <c r="I33" s="193">
        <f>G33</f>
        <v>0</v>
      </c>
      <c r="J33" s="193"/>
      <c r="K33" s="193"/>
      <c r="L33" s="193">
        <f>J33</f>
        <v>0</v>
      </c>
    </row>
    <row r="34" spans="1:13" s="12" customFormat="1" ht="12.75" customHeight="1">
      <c r="A34" s="23" t="s">
        <v>239</v>
      </c>
      <c r="B34" s="7"/>
      <c r="C34" s="108" t="s">
        <v>240</v>
      </c>
      <c r="D34" s="108"/>
      <c r="E34" s="25"/>
      <c r="F34" s="181"/>
      <c r="G34" s="193">
        <v>3005.24</v>
      </c>
      <c r="H34" s="193"/>
      <c r="I34" s="193">
        <f>G34</f>
        <v>3005.24</v>
      </c>
      <c r="J34" s="193">
        <v>3405.43</v>
      </c>
      <c r="K34" s="193"/>
      <c r="L34" s="193">
        <f>J34</f>
        <v>3405.43</v>
      </c>
    </row>
    <row r="35" spans="1:13" s="12" customFormat="1" ht="12.75" customHeight="1">
      <c r="A35" s="30" t="s">
        <v>16</v>
      </c>
      <c r="B35" s="20" t="s">
        <v>241</v>
      </c>
      <c r="C35" s="21"/>
      <c r="D35" s="21"/>
      <c r="E35" s="22"/>
      <c r="F35" s="160">
        <f>F36+F37+F38+F39+F40+F41</f>
        <v>0</v>
      </c>
      <c r="G35" s="193">
        <f>G36+G37+G38+G39+G40+G41</f>
        <v>0</v>
      </c>
      <c r="H35" s="193"/>
      <c r="I35" s="193">
        <f>G35</f>
        <v>0</v>
      </c>
      <c r="J35" s="193">
        <f>J36+J37+J38+J39+J40+J41</f>
        <v>0</v>
      </c>
      <c r="K35" s="193"/>
      <c r="L35" s="193">
        <f>J35</f>
        <v>0</v>
      </c>
    </row>
    <row r="36" spans="1:13" s="12" customFormat="1" ht="12.75" customHeight="1">
      <c r="A36" s="23" t="s">
        <v>18</v>
      </c>
      <c r="B36" s="7"/>
      <c r="C36" s="43" t="s">
        <v>242</v>
      </c>
      <c r="D36" s="43"/>
      <c r="E36" s="29"/>
      <c r="F36" s="181"/>
      <c r="G36" s="193"/>
      <c r="H36" s="193"/>
      <c r="I36" s="193"/>
      <c r="J36" s="193"/>
      <c r="K36" s="193"/>
      <c r="L36" s="193"/>
    </row>
    <row r="37" spans="1:13" s="12" customFormat="1" ht="12.75" customHeight="1">
      <c r="A37" s="23" t="s">
        <v>20</v>
      </c>
      <c r="B37" s="7"/>
      <c r="C37" s="43" t="s">
        <v>243</v>
      </c>
      <c r="D37" s="43"/>
      <c r="E37" s="29"/>
      <c r="F37" s="181"/>
      <c r="G37" s="193"/>
      <c r="H37" s="193"/>
      <c r="I37" s="193">
        <f>G37</f>
        <v>0</v>
      </c>
      <c r="J37" s="193"/>
      <c r="K37" s="193"/>
      <c r="L37" s="193">
        <f>J37</f>
        <v>0</v>
      </c>
    </row>
    <row r="38" spans="1:13" s="12" customFormat="1" ht="24.75" customHeight="1">
      <c r="A38" s="23" t="s">
        <v>244</v>
      </c>
      <c r="B38" s="7"/>
      <c r="C38" s="294" t="s">
        <v>245</v>
      </c>
      <c r="D38" s="292"/>
      <c r="E38" s="293"/>
      <c r="F38" s="181"/>
      <c r="G38" s="193"/>
      <c r="H38" s="193"/>
      <c r="I38" s="193"/>
      <c r="J38" s="193"/>
      <c r="K38" s="193"/>
      <c r="L38" s="193"/>
    </row>
    <row r="39" spans="1:13" s="12" customFormat="1" ht="12.75" customHeight="1">
      <c r="A39" s="23" t="s">
        <v>24</v>
      </c>
      <c r="B39" s="7"/>
      <c r="C39" s="27" t="s">
        <v>246</v>
      </c>
      <c r="D39" s="46"/>
      <c r="E39" s="28"/>
      <c r="F39" s="181"/>
      <c r="G39" s="193"/>
      <c r="H39" s="193"/>
      <c r="I39" s="193"/>
      <c r="J39" s="193"/>
      <c r="K39" s="193"/>
      <c r="L39" s="193"/>
    </row>
    <row r="40" spans="1:13" s="12" customFormat="1" ht="24.9" customHeight="1">
      <c r="A40" s="23" t="s">
        <v>247</v>
      </c>
      <c r="B40" s="7"/>
      <c r="C40" s="294" t="s">
        <v>248</v>
      </c>
      <c r="D40" s="284"/>
      <c r="E40" s="285"/>
      <c r="F40" s="181"/>
      <c r="G40" s="193"/>
      <c r="H40" s="193"/>
      <c r="I40" s="193"/>
      <c r="J40" s="193"/>
      <c r="K40" s="193"/>
      <c r="L40" s="193"/>
    </row>
    <row r="41" spans="1:13" s="12" customFormat="1" ht="12.75" customHeight="1">
      <c r="A41" s="23" t="s">
        <v>249</v>
      </c>
      <c r="B41" s="7"/>
      <c r="C41" s="43" t="s">
        <v>250</v>
      </c>
      <c r="D41" s="43"/>
      <c r="E41" s="29"/>
      <c r="F41" s="181"/>
      <c r="G41" s="193"/>
      <c r="H41" s="193"/>
      <c r="I41" s="193">
        <f t="shared" ref="I41:I50" si="2">G41</f>
        <v>0</v>
      </c>
      <c r="J41" s="193"/>
      <c r="K41" s="193"/>
      <c r="L41" s="193">
        <f t="shared" ref="L41:L50" si="3">J41</f>
        <v>0</v>
      </c>
    </row>
    <row r="42" spans="1:13" s="12" customFormat="1" ht="12.75" customHeight="1">
      <c r="A42" s="30" t="s">
        <v>36</v>
      </c>
      <c r="B42" s="20" t="s">
        <v>251</v>
      </c>
      <c r="C42" s="21"/>
      <c r="D42" s="21"/>
      <c r="E42" s="22"/>
      <c r="F42" s="160">
        <f>SUM(F43:F54)</f>
        <v>0</v>
      </c>
      <c r="G42" s="193">
        <f>SUM(G43:G54)</f>
        <v>2233127.69</v>
      </c>
      <c r="H42" s="193"/>
      <c r="I42" s="193">
        <f t="shared" si="2"/>
        <v>2233127.69</v>
      </c>
      <c r="J42" s="193">
        <f>SUM(J43:J54)</f>
        <v>2054579.6600000004</v>
      </c>
      <c r="K42" s="193"/>
      <c r="L42" s="193">
        <f t="shared" si="3"/>
        <v>2054579.6600000004</v>
      </c>
      <c r="M42" s="179"/>
    </row>
    <row r="43" spans="1:13" s="12" customFormat="1" ht="12.75" customHeight="1">
      <c r="A43" s="18" t="s">
        <v>38</v>
      </c>
      <c r="B43" s="26"/>
      <c r="C43" s="27" t="s">
        <v>252</v>
      </c>
      <c r="D43" s="104"/>
      <c r="E43" s="104"/>
      <c r="F43" s="181"/>
      <c r="G43" s="193">
        <v>1626091.47</v>
      </c>
      <c r="H43" s="193"/>
      <c r="I43" s="193">
        <f t="shared" si="2"/>
        <v>1626091.47</v>
      </c>
      <c r="J43" s="193">
        <v>1517588.75</v>
      </c>
      <c r="K43" s="193"/>
      <c r="L43" s="193">
        <f t="shared" si="3"/>
        <v>1517588.75</v>
      </c>
    </row>
    <row r="44" spans="1:13" s="12" customFormat="1" ht="12.75" customHeight="1">
      <c r="A44" s="18" t="s">
        <v>39</v>
      </c>
      <c r="B44" s="26"/>
      <c r="C44" s="45" t="s">
        <v>253</v>
      </c>
      <c r="D44" s="46"/>
      <c r="E44" s="46"/>
      <c r="F44" s="181"/>
      <c r="G44" s="193">
        <v>129324.89</v>
      </c>
      <c r="H44" s="193"/>
      <c r="I44" s="193">
        <f t="shared" si="2"/>
        <v>129324.89</v>
      </c>
      <c r="J44" s="193">
        <f>43723.12+41182.77+20181.24+4075.31+10677.4+17828.96</f>
        <v>137668.79999999999</v>
      </c>
      <c r="K44" s="193"/>
      <c r="L44" s="193">
        <f t="shared" si="3"/>
        <v>137668.79999999999</v>
      </c>
    </row>
    <row r="45" spans="1:13" s="12" customFormat="1" ht="12.75" customHeight="1">
      <c r="A45" s="18" t="s">
        <v>40</v>
      </c>
      <c r="B45" s="26"/>
      <c r="C45" s="45" t="s">
        <v>254</v>
      </c>
      <c r="D45" s="46"/>
      <c r="E45" s="46"/>
      <c r="F45" s="181"/>
      <c r="G45" s="193">
        <v>180</v>
      </c>
      <c r="H45" s="193"/>
      <c r="I45" s="193">
        <f t="shared" si="2"/>
        <v>180</v>
      </c>
      <c r="J45" s="193"/>
      <c r="K45" s="193"/>
      <c r="L45" s="193">
        <f t="shared" si="3"/>
        <v>0</v>
      </c>
    </row>
    <row r="46" spans="1:13" s="12" customFormat="1" ht="12.75" customHeight="1">
      <c r="A46" s="18" t="s">
        <v>41</v>
      </c>
      <c r="B46" s="26"/>
      <c r="C46" s="45" t="s">
        <v>255</v>
      </c>
      <c r="D46" s="46"/>
      <c r="E46" s="46"/>
      <c r="F46" s="181"/>
      <c r="G46" s="206">
        <v>9988.57</v>
      </c>
      <c r="H46" s="193"/>
      <c r="I46" s="193">
        <f t="shared" si="2"/>
        <v>9988.57</v>
      </c>
      <c r="J46" s="193">
        <v>5372.61</v>
      </c>
      <c r="K46" s="193"/>
      <c r="L46" s="193">
        <f t="shared" si="3"/>
        <v>5372.61</v>
      </c>
    </row>
    <row r="47" spans="1:13" s="12" customFormat="1" ht="12.75" customHeight="1">
      <c r="A47" s="18" t="s">
        <v>42</v>
      </c>
      <c r="B47" s="26"/>
      <c r="C47" s="45" t="s">
        <v>256</v>
      </c>
      <c r="D47" s="46"/>
      <c r="E47" s="46"/>
      <c r="F47" s="181"/>
      <c r="G47" s="193">
        <v>2528.4</v>
      </c>
      <c r="H47" s="193"/>
      <c r="I47" s="193">
        <f t="shared" si="2"/>
        <v>2528.4</v>
      </c>
      <c r="J47" s="193">
        <v>5803.85</v>
      </c>
      <c r="K47" s="193"/>
      <c r="L47" s="193">
        <f t="shared" si="3"/>
        <v>5803.85</v>
      </c>
    </row>
    <row r="48" spans="1:13" s="12" customFormat="1" ht="12.75" customHeight="1">
      <c r="A48" s="18" t="s">
        <v>43</v>
      </c>
      <c r="B48" s="26"/>
      <c r="C48" s="27" t="s">
        <v>257</v>
      </c>
      <c r="D48" s="104"/>
      <c r="E48" s="104"/>
      <c r="F48" s="181"/>
      <c r="G48" s="193">
        <v>83365.45</v>
      </c>
      <c r="H48" s="193"/>
      <c r="I48" s="193">
        <f t="shared" si="2"/>
        <v>83365.45</v>
      </c>
      <c r="J48" s="193">
        <v>299.77</v>
      </c>
      <c r="K48" s="193"/>
      <c r="L48" s="193">
        <f t="shared" si="3"/>
        <v>299.77</v>
      </c>
    </row>
    <row r="49" spans="1:12" s="12" customFormat="1" ht="12.75" customHeight="1">
      <c r="A49" s="18" t="s">
        <v>258</v>
      </c>
      <c r="B49" s="26"/>
      <c r="C49" s="119" t="s">
        <v>259</v>
      </c>
      <c r="D49" s="28"/>
      <c r="E49" s="28"/>
      <c r="F49" s="181"/>
      <c r="G49" s="206">
        <f>283574.25+49670.59+4095.35-20891.91</f>
        <v>316448.27999999997</v>
      </c>
      <c r="H49" s="193"/>
      <c r="I49" s="193">
        <f t="shared" si="2"/>
        <v>316448.27999999997</v>
      </c>
      <c r="J49" s="206">
        <f>352188.57-28068.2</f>
        <v>324120.37</v>
      </c>
      <c r="K49" s="193"/>
      <c r="L49" s="193">
        <f t="shared" si="3"/>
        <v>324120.37</v>
      </c>
    </row>
    <row r="50" spans="1:12" s="12" customFormat="1" ht="12.75" customHeight="1">
      <c r="A50" s="18" t="s">
        <v>260</v>
      </c>
      <c r="B50" s="26"/>
      <c r="C50" s="119" t="s">
        <v>261</v>
      </c>
      <c r="D50" s="28"/>
      <c r="E50" s="28"/>
      <c r="F50" s="206"/>
      <c r="G50" s="206"/>
      <c r="H50" s="193"/>
      <c r="I50" s="193">
        <f t="shared" si="2"/>
        <v>0</v>
      </c>
      <c r="J50" s="193"/>
      <c r="K50" s="193"/>
      <c r="L50" s="193">
        <f t="shared" si="3"/>
        <v>0</v>
      </c>
    </row>
    <row r="51" spans="1:12" s="12" customFormat="1" ht="12.75" customHeight="1">
      <c r="A51" s="18" t="s">
        <v>262</v>
      </c>
      <c r="B51" s="26"/>
      <c r="C51" s="119" t="s">
        <v>263</v>
      </c>
      <c r="D51" s="28"/>
      <c r="E51" s="28"/>
      <c r="F51" s="211"/>
      <c r="G51" s="210"/>
      <c r="H51" s="208"/>
      <c r="I51" s="193"/>
      <c r="J51" s="208"/>
      <c r="K51" s="193"/>
      <c r="L51" s="193"/>
    </row>
    <row r="52" spans="1:12" s="12" customFormat="1" ht="12.75" customHeight="1">
      <c r="A52" s="18" t="s">
        <v>264</v>
      </c>
      <c r="B52" s="26"/>
      <c r="C52" s="119" t="s">
        <v>265</v>
      </c>
      <c r="D52" s="28"/>
      <c r="E52" s="28"/>
      <c r="F52" s="181"/>
      <c r="G52" s="206">
        <f>4952.5+59512.72-4952.5</f>
        <v>59512.72</v>
      </c>
      <c r="H52" s="193"/>
      <c r="I52" s="193">
        <f>G52</f>
        <v>59512.72</v>
      </c>
      <c r="J52" s="206">
        <v>57310.71</v>
      </c>
      <c r="K52" s="193"/>
      <c r="L52" s="193">
        <f>J52</f>
        <v>57310.71</v>
      </c>
    </row>
    <row r="53" spans="1:12" s="12" customFormat="1" ht="12.75" customHeight="1">
      <c r="A53" s="18" t="s">
        <v>266</v>
      </c>
      <c r="B53" s="26"/>
      <c r="C53" s="119" t="s">
        <v>267</v>
      </c>
      <c r="D53" s="28"/>
      <c r="E53" s="28"/>
      <c r="F53" s="181"/>
      <c r="G53" s="193">
        <v>127.41</v>
      </c>
      <c r="H53" s="193"/>
      <c r="I53" s="193">
        <f>G53</f>
        <v>127.41</v>
      </c>
      <c r="J53" s="193">
        <v>26.61</v>
      </c>
      <c r="K53" s="193"/>
      <c r="L53" s="193">
        <f>J53</f>
        <v>26.61</v>
      </c>
    </row>
    <row r="54" spans="1:12" s="12" customFormat="1" ht="12.75" customHeight="1">
      <c r="A54" s="18" t="s">
        <v>268</v>
      </c>
      <c r="B54" s="26"/>
      <c r="C54" s="119" t="s">
        <v>269</v>
      </c>
      <c r="D54" s="28"/>
      <c r="E54" s="28"/>
      <c r="F54" s="181"/>
      <c r="G54" s="193">
        <f>608+4952.5</f>
        <v>5560.5</v>
      </c>
      <c r="H54" s="193"/>
      <c r="I54" s="193">
        <f>G54</f>
        <v>5560.5</v>
      </c>
      <c r="J54" s="193">
        <f>2638+760+2990.19</f>
        <v>6388.1900000000005</v>
      </c>
      <c r="K54" s="193"/>
      <c r="L54" s="193">
        <f>J54</f>
        <v>6388.1900000000005</v>
      </c>
    </row>
    <row r="55" spans="1:12" s="12" customFormat="1" ht="24.9" customHeight="1">
      <c r="A55" s="1" t="s">
        <v>46</v>
      </c>
      <c r="B55" s="282" t="s">
        <v>270</v>
      </c>
      <c r="C55" s="286"/>
      <c r="D55" s="284"/>
      <c r="E55" s="285"/>
      <c r="F55" s="160">
        <f>F56+F57+F58+F66+F67+F68+F69</f>
        <v>0</v>
      </c>
      <c r="G55" s="193">
        <f>G56+G57+G58+G66+G67+G68+G69</f>
        <v>20891.91</v>
      </c>
      <c r="H55" s="193"/>
      <c r="I55" s="193">
        <f>I56+I57+I58+I66+I67+I68+I69</f>
        <v>0</v>
      </c>
      <c r="J55" s="193">
        <f>J56+J57+J58+J66+J67+J68+J69</f>
        <v>28068.2</v>
      </c>
      <c r="K55" s="193"/>
      <c r="L55" s="193">
        <f>L56+L57+L58+L66+L67+L68+L69</f>
        <v>0</v>
      </c>
    </row>
    <row r="56" spans="1:12" s="12" customFormat="1" ht="24.9" customHeight="1">
      <c r="A56" s="30" t="s">
        <v>9</v>
      </c>
      <c r="B56" s="242" t="s">
        <v>271</v>
      </c>
      <c r="C56" s="294"/>
      <c r="D56" s="294"/>
      <c r="E56" s="303"/>
      <c r="F56" s="181"/>
      <c r="G56" s="206">
        <v>20891.91</v>
      </c>
      <c r="H56" s="193"/>
      <c r="I56" s="193"/>
      <c r="J56" s="206">
        <v>28068.2</v>
      </c>
      <c r="K56" s="193"/>
      <c r="L56" s="193"/>
    </row>
    <row r="57" spans="1:12" s="12" customFormat="1" ht="24.9" customHeight="1">
      <c r="A57" s="30" t="s">
        <v>16</v>
      </c>
      <c r="B57" s="295" t="s">
        <v>272</v>
      </c>
      <c r="C57" s="300"/>
      <c r="D57" s="300"/>
      <c r="E57" s="304"/>
      <c r="F57" s="181"/>
      <c r="G57" s="193"/>
      <c r="H57" s="193"/>
      <c r="I57" s="193"/>
      <c r="J57" s="193"/>
      <c r="K57" s="193"/>
      <c r="L57" s="193"/>
    </row>
    <row r="58" spans="1:12" s="12" customFormat="1" ht="12.75" customHeight="1">
      <c r="A58" s="30" t="s">
        <v>36</v>
      </c>
      <c r="B58" s="295" t="s">
        <v>273</v>
      </c>
      <c r="C58" s="300"/>
      <c r="D58" s="284"/>
      <c r="E58" s="285"/>
      <c r="F58" s="181"/>
      <c r="G58" s="193"/>
      <c r="H58" s="193"/>
      <c r="I58" s="193"/>
      <c r="J58" s="193"/>
      <c r="K58" s="193"/>
      <c r="L58" s="193"/>
    </row>
    <row r="59" spans="1:12" s="12" customFormat="1" ht="24.9" customHeight="1">
      <c r="A59" s="18" t="s">
        <v>38</v>
      </c>
      <c r="B59" s="26"/>
      <c r="C59" s="231" t="s">
        <v>274</v>
      </c>
      <c r="D59" s="284"/>
      <c r="E59" s="285"/>
      <c r="F59" s="181"/>
      <c r="G59" s="193"/>
      <c r="H59" s="193"/>
      <c r="I59" s="193"/>
      <c r="J59" s="193"/>
      <c r="K59" s="193"/>
      <c r="L59" s="193"/>
    </row>
    <row r="60" spans="1:12" s="12" customFormat="1" ht="24.9" customHeight="1">
      <c r="A60" s="79" t="s">
        <v>39</v>
      </c>
      <c r="B60" s="26"/>
      <c r="C60" s="231" t="s">
        <v>275</v>
      </c>
      <c r="D60" s="292"/>
      <c r="E60" s="293"/>
      <c r="F60" s="181"/>
      <c r="G60" s="195"/>
      <c r="H60" s="195"/>
      <c r="I60" s="195"/>
      <c r="J60" s="195"/>
      <c r="K60" s="195"/>
      <c r="L60" s="195"/>
    </row>
    <row r="61" spans="1:12" s="12" customFormat="1" ht="12.75" customHeight="1">
      <c r="A61" s="18" t="s">
        <v>40</v>
      </c>
      <c r="B61" s="26"/>
      <c r="C61" s="27" t="s">
        <v>276</v>
      </c>
      <c r="D61" s="45"/>
      <c r="E61" s="45"/>
      <c r="F61" s="181"/>
      <c r="G61" s="193"/>
      <c r="H61" s="193"/>
      <c r="I61" s="193"/>
      <c r="J61" s="193"/>
      <c r="K61" s="193"/>
      <c r="L61" s="193"/>
    </row>
    <row r="62" spans="1:12" s="12" customFormat="1" ht="12.75" customHeight="1">
      <c r="A62" s="30" t="s">
        <v>44</v>
      </c>
      <c r="B62" s="20" t="s">
        <v>277</v>
      </c>
      <c r="C62" s="21"/>
      <c r="D62" s="21"/>
      <c r="E62" s="22"/>
      <c r="F62" s="181"/>
      <c r="G62" s="193"/>
      <c r="H62" s="193"/>
      <c r="I62" s="193"/>
      <c r="J62" s="193"/>
      <c r="K62" s="193"/>
      <c r="L62" s="193"/>
    </row>
    <row r="63" spans="1:12" s="12" customFormat="1" ht="24.9" customHeight="1">
      <c r="A63" s="23" t="s">
        <v>119</v>
      </c>
      <c r="B63" s="7"/>
      <c r="C63" s="231" t="s">
        <v>274</v>
      </c>
      <c r="D63" s="284"/>
      <c r="E63" s="285"/>
      <c r="F63" s="181"/>
      <c r="G63" s="193"/>
      <c r="H63" s="193"/>
      <c r="I63" s="193"/>
      <c r="J63" s="193"/>
      <c r="K63" s="193"/>
      <c r="L63" s="193"/>
    </row>
    <row r="64" spans="1:12" s="12" customFormat="1" ht="24.9" customHeight="1">
      <c r="A64" s="23" t="s">
        <v>120</v>
      </c>
      <c r="B64" s="7"/>
      <c r="C64" s="231" t="s">
        <v>275</v>
      </c>
      <c r="D64" s="292"/>
      <c r="E64" s="293"/>
      <c r="F64" s="181"/>
      <c r="G64" s="193"/>
      <c r="H64" s="193"/>
      <c r="I64" s="193"/>
      <c r="J64" s="193"/>
      <c r="K64" s="193"/>
      <c r="L64" s="193"/>
    </row>
    <row r="65" spans="1:12" s="12" customFormat="1" ht="12.75" customHeight="1">
      <c r="A65" s="23" t="s">
        <v>278</v>
      </c>
      <c r="B65" s="7"/>
      <c r="C65" s="231" t="s">
        <v>276</v>
      </c>
      <c r="D65" s="292"/>
      <c r="E65" s="293"/>
      <c r="F65" s="181"/>
      <c r="G65" s="193"/>
      <c r="H65" s="193"/>
      <c r="I65" s="193"/>
      <c r="J65" s="193"/>
      <c r="K65" s="193"/>
      <c r="L65" s="193"/>
    </row>
    <row r="66" spans="1:12" s="12" customFormat="1" ht="24.9" customHeight="1">
      <c r="A66" s="30" t="s">
        <v>56</v>
      </c>
      <c r="B66" s="242" t="s">
        <v>279</v>
      </c>
      <c r="C66" s="294"/>
      <c r="D66" s="284"/>
      <c r="E66" s="285"/>
      <c r="F66" s="181"/>
      <c r="G66" s="193"/>
      <c r="H66" s="193"/>
      <c r="I66" s="193"/>
      <c r="J66" s="193"/>
      <c r="K66" s="193"/>
      <c r="L66" s="193"/>
    </row>
    <row r="67" spans="1:12" s="12" customFormat="1" ht="24.9" customHeight="1">
      <c r="A67" s="30" t="s">
        <v>167</v>
      </c>
      <c r="B67" s="295" t="s">
        <v>280</v>
      </c>
      <c r="C67" s="300"/>
      <c r="D67" s="292"/>
      <c r="E67" s="293"/>
      <c r="F67" s="181"/>
      <c r="G67" s="193"/>
      <c r="H67" s="193"/>
      <c r="I67" s="193"/>
      <c r="J67" s="193"/>
      <c r="K67" s="193"/>
      <c r="L67" s="193"/>
    </row>
    <row r="68" spans="1:12" s="12" customFormat="1" ht="24.9" customHeight="1">
      <c r="A68" s="30" t="s">
        <v>170</v>
      </c>
      <c r="B68" s="295" t="s">
        <v>281</v>
      </c>
      <c r="C68" s="300"/>
      <c r="D68" s="284"/>
      <c r="E68" s="285"/>
      <c r="F68" s="181"/>
      <c r="G68" s="193"/>
      <c r="H68" s="193"/>
      <c r="I68" s="193"/>
      <c r="J68" s="193"/>
      <c r="K68" s="193"/>
      <c r="L68" s="193"/>
    </row>
    <row r="69" spans="1:12" s="12" customFormat="1" ht="24.9" customHeight="1">
      <c r="A69" s="56" t="s">
        <v>173</v>
      </c>
      <c r="B69" s="245" t="s">
        <v>282</v>
      </c>
      <c r="C69" s="231"/>
      <c r="D69" s="301"/>
      <c r="E69" s="302"/>
      <c r="F69" s="181"/>
      <c r="G69" s="193"/>
      <c r="H69" s="193"/>
      <c r="I69" s="193"/>
      <c r="J69" s="193"/>
      <c r="K69" s="193"/>
      <c r="L69" s="193"/>
    </row>
    <row r="70" spans="1:12" s="12" customFormat="1" ht="24.9" customHeight="1">
      <c r="A70" s="1" t="s">
        <v>48</v>
      </c>
      <c r="B70" s="282" t="s">
        <v>283</v>
      </c>
      <c r="C70" s="286"/>
      <c r="D70" s="284"/>
      <c r="E70" s="285"/>
      <c r="F70" s="193">
        <f>F71+F72+F73+F74-F79</f>
        <v>0</v>
      </c>
      <c r="G70" s="193">
        <f>G71+G72+G73+G74-G79</f>
        <v>11414.41</v>
      </c>
      <c r="H70" s="193"/>
      <c r="I70" s="193">
        <f>G70</f>
        <v>11414.41</v>
      </c>
      <c r="J70" s="193">
        <f>J71+J72+J73+J74-J79</f>
        <v>14485</v>
      </c>
      <c r="K70" s="193"/>
      <c r="L70" s="193">
        <f>J70</f>
        <v>14485</v>
      </c>
    </row>
    <row r="71" spans="1:12" s="12" customFormat="1" ht="12.75" customHeight="1">
      <c r="A71" s="30" t="s">
        <v>9</v>
      </c>
      <c r="B71" s="6" t="s">
        <v>284</v>
      </c>
      <c r="C71" s="7"/>
      <c r="D71" s="7"/>
      <c r="E71" s="44"/>
      <c r="F71" s="181"/>
      <c r="G71" s="193"/>
      <c r="H71" s="193"/>
      <c r="I71" s="193"/>
      <c r="J71" s="193"/>
      <c r="K71" s="193"/>
      <c r="L71" s="193"/>
    </row>
    <row r="72" spans="1:12" s="12" customFormat="1" ht="12.75" customHeight="1">
      <c r="A72" s="30" t="s">
        <v>16</v>
      </c>
      <c r="B72" s="20" t="s">
        <v>285</v>
      </c>
      <c r="C72" s="98"/>
      <c r="D72" s="21"/>
      <c r="E72" s="22"/>
      <c r="F72" s="181"/>
      <c r="G72" s="193"/>
      <c r="H72" s="193"/>
      <c r="I72" s="193"/>
      <c r="J72" s="193"/>
      <c r="K72" s="193"/>
      <c r="L72" s="193"/>
    </row>
    <row r="73" spans="1:12" s="12" customFormat="1" ht="24.75" customHeight="1">
      <c r="A73" s="30" t="s">
        <v>36</v>
      </c>
      <c r="B73" s="242" t="s">
        <v>286</v>
      </c>
      <c r="C73" s="294"/>
      <c r="D73" s="284"/>
      <c r="E73" s="285"/>
      <c r="F73" s="181"/>
      <c r="G73" s="193"/>
      <c r="H73" s="193"/>
      <c r="I73" s="193"/>
      <c r="J73" s="193"/>
      <c r="K73" s="193"/>
      <c r="L73" s="193"/>
    </row>
    <row r="74" spans="1:12" s="12" customFormat="1" ht="30" customHeight="1">
      <c r="A74" s="30" t="s">
        <v>96</v>
      </c>
      <c r="B74" s="242" t="s">
        <v>287</v>
      </c>
      <c r="C74" s="291"/>
      <c r="D74" s="292"/>
      <c r="E74" s="293"/>
      <c r="F74" s="160">
        <f>SUM(F75:F78)</f>
        <v>0</v>
      </c>
      <c r="G74" s="193">
        <f>SUM(G75:G78)</f>
        <v>11414.41</v>
      </c>
      <c r="H74" s="193"/>
      <c r="I74" s="193">
        <f>G74</f>
        <v>11414.41</v>
      </c>
      <c r="J74" s="193">
        <f>SUM(J75:J78)</f>
        <v>14485</v>
      </c>
      <c r="K74" s="193"/>
      <c r="L74" s="193">
        <f>J74</f>
        <v>14485</v>
      </c>
    </row>
    <row r="75" spans="1:12" s="12" customFormat="1">
      <c r="A75" s="23" t="s">
        <v>119</v>
      </c>
      <c r="B75" s="39"/>
      <c r="C75" s="120"/>
      <c r="D75" s="43" t="s">
        <v>226</v>
      </c>
      <c r="E75" s="29"/>
      <c r="F75" s="181"/>
      <c r="G75" s="193">
        <v>483.41</v>
      </c>
      <c r="H75" s="193"/>
      <c r="I75" s="193"/>
      <c r="J75" s="193"/>
      <c r="K75" s="193"/>
      <c r="L75" s="193"/>
    </row>
    <row r="76" spans="1:12" s="12" customFormat="1" ht="12.75" customHeight="1">
      <c r="A76" s="23" t="s">
        <v>120</v>
      </c>
      <c r="B76" s="7"/>
      <c r="C76" s="121"/>
      <c r="D76" s="43" t="s">
        <v>62</v>
      </c>
      <c r="E76" s="29"/>
      <c r="F76" s="181"/>
      <c r="G76" s="193">
        <v>8191.7</v>
      </c>
      <c r="H76" s="193"/>
      <c r="I76" s="193">
        <f>G76</f>
        <v>8191.7</v>
      </c>
      <c r="J76" s="193">
        <v>14485</v>
      </c>
      <c r="K76" s="193"/>
      <c r="L76" s="193">
        <f>J76</f>
        <v>14485</v>
      </c>
    </row>
    <row r="77" spans="1:12" s="12" customFormat="1" ht="24.9" customHeight="1">
      <c r="A77" s="23" t="s">
        <v>278</v>
      </c>
      <c r="B77" s="7"/>
      <c r="C77" s="24"/>
      <c r="D77" s="294" t="s">
        <v>288</v>
      </c>
      <c r="E77" s="293"/>
      <c r="F77" s="181"/>
      <c r="G77" s="194">
        <v>2739.3</v>
      </c>
      <c r="H77" s="193"/>
      <c r="I77" s="193"/>
      <c r="J77" s="194"/>
      <c r="K77" s="193"/>
      <c r="L77" s="193"/>
    </row>
    <row r="78" spans="1:12" s="12" customFormat="1" ht="12.75" customHeight="1">
      <c r="A78" s="23" t="s">
        <v>289</v>
      </c>
      <c r="B78" s="7"/>
      <c r="C78" s="24"/>
      <c r="D78" s="43" t="s">
        <v>290</v>
      </c>
      <c r="E78" s="25"/>
      <c r="F78" s="181"/>
      <c r="G78" s="193"/>
      <c r="H78" s="193"/>
      <c r="I78" s="193"/>
      <c r="J78" s="193"/>
      <c r="K78" s="193"/>
      <c r="L78" s="193"/>
    </row>
    <row r="79" spans="1:12" s="12" customFormat="1" ht="27.75" customHeight="1">
      <c r="A79" s="23" t="s">
        <v>56</v>
      </c>
      <c r="B79" s="295" t="s">
        <v>291</v>
      </c>
      <c r="C79" s="296"/>
      <c r="D79" s="292"/>
      <c r="E79" s="293"/>
      <c r="F79" s="181"/>
      <c r="G79" s="193"/>
      <c r="H79" s="193"/>
      <c r="I79" s="193">
        <f>G79</f>
        <v>0</v>
      </c>
      <c r="J79" s="193"/>
      <c r="K79" s="193"/>
      <c r="L79" s="193">
        <f>J79</f>
        <v>0</v>
      </c>
    </row>
    <row r="80" spans="1:12" s="12" customFormat="1">
      <c r="A80" s="23" t="s">
        <v>167</v>
      </c>
      <c r="B80" s="122" t="s">
        <v>292</v>
      </c>
      <c r="C80" s="108"/>
      <c r="D80" s="123"/>
      <c r="E80" s="110"/>
      <c r="F80" s="181"/>
      <c r="G80" s="193"/>
      <c r="H80" s="193"/>
      <c r="I80" s="193"/>
      <c r="J80" s="193"/>
      <c r="K80" s="193"/>
      <c r="L80" s="193"/>
    </row>
    <row r="81" spans="1:13" s="12" customFormat="1">
      <c r="A81" s="23" t="s">
        <v>170</v>
      </c>
      <c r="B81" s="122" t="s">
        <v>293</v>
      </c>
      <c r="C81" s="108"/>
      <c r="D81" s="116"/>
      <c r="E81" s="124"/>
      <c r="F81" s="181"/>
      <c r="G81" s="193"/>
      <c r="H81" s="193"/>
      <c r="I81" s="193"/>
      <c r="J81" s="193"/>
      <c r="K81" s="193"/>
      <c r="L81" s="193"/>
    </row>
    <row r="82" spans="1:13" s="12" customFormat="1" ht="39" customHeight="1">
      <c r="A82" s="1" t="s">
        <v>59</v>
      </c>
      <c r="B82" s="297" t="s">
        <v>294</v>
      </c>
      <c r="C82" s="298"/>
      <c r="D82" s="298"/>
      <c r="E82" s="299"/>
      <c r="F82" s="181"/>
      <c r="G82" s="193"/>
      <c r="H82" s="193"/>
      <c r="I82" s="193"/>
      <c r="J82" s="193"/>
      <c r="K82" s="193"/>
      <c r="L82" s="193"/>
    </row>
    <row r="83" spans="1:13" s="12" customFormat="1" ht="24.9" customHeight="1">
      <c r="A83" s="1"/>
      <c r="B83" s="282" t="s">
        <v>295</v>
      </c>
      <c r="C83" s="283"/>
      <c r="D83" s="284"/>
      <c r="E83" s="285"/>
      <c r="F83" s="181"/>
      <c r="G83" s="193"/>
      <c r="H83" s="193"/>
      <c r="I83" s="193"/>
      <c r="J83" s="193"/>
      <c r="K83" s="193"/>
      <c r="L83" s="193"/>
    </row>
    <row r="84" spans="1:13" s="12" customFormat="1" ht="24.9" customHeight="1">
      <c r="A84" s="125"/>
      <c r="B84" s="282" t="s">
        <v>296</v>
      </c>
      <c r="C84" s="286"/>
      <c r="D84" s="284"/>
      <c r="E84" s="285"/>
      <c r="F84" s="181"/>
      <c r="G84" s="193">
        <v>86102.92</v>
      </c>
      <c r="H84" s="193"/>
      <c r="I84" s="193">
        <f>G84</f>
        <v>86102.92</v>
      </c>
      <c r="J84" s="193">
        <v>132024.4</v>
      </c>
      <c r="K84" s="193"/>
      <c r="L84" s="193">
        <f>J84</f>
        <v>132024.4</v>
      </c>
    </row>
    <row r="85" spans="1:13" s="12" customFormat="1" ht="24.9" customHeight="1">
      <c r="A85" s="126"/>
      <c r="B85" s="287" t="s">
        <v>297</v>
      </c>
      <c r="C85" s="288"/>
      <c r="D85" s="289"/>
      <c r="E85" s="290"/>
      <c r="F85" s="160">
        <f>F84+F22+F70-F42-F55</f>
        <v>0</v>
      </c>
      <c r="G85" s="193">
        <f>G84+G22+G70-G42-G55</f>
        <v>75089.259999999922</v>
      </c>
      <c r="H85" s="193"/>
      <c r="I85" s="193">
        <f>G85</f>
        <v>75089.259999999922</v>
      </c>
      <c r="J85" s="193">
        <f>J84+J22+J70-J42-J55</f>
        <v>86102.919999999882</v>
      </c>
      <c r="K85" s="193"/>
      <c r="L85" s="193">
        <f>J85</f>
        <v>86102.919999999882</v>
      </c>
      <c r="M85" s="179"/>
    </row>
    <row r="86" spans="1:13" s="12" customFormat="1" ht="15.75" customHeight="1">
      <c r="A86" s="95"/>
      <c r="B86" s="95"/>
      <c r="C86" s="95"/>
      <c r="D86" s="95"/>
      <c r="E86" s="81"/>
      <c r="F86" s="81"/>
      <c r="G86" s="196"/>
      <c r="H86" s="196"/>
      <c r="I86" s="96"/>
      <c r="J86" s="170"/>
      <c r="K86" s="170"/>
      <c r="L86" s="170"/>
    </row>
    <row r="87" spans="1:13" s="12" customFormat="1" ht="15" customHeight="1">
      <c r="A87" s="230" t="s">
        <v>364</v>
      </c>
      <c r="B87" s="230"/>
      <c r="C87" s="230"/>
      <c r="D87" s="230"/>
      <c r="E87" s="230"/>
      <c r="F87" s="227"/>
      <c r="G87" s="227"/>
      <c r="H87" s="62" t="s">
        <v>335</v>
      </c>
      <c r="I87" s="62"/>
      <c r="J87" s="42"/>
      <c r="K87" s="227" t="s">
        <v>365</v>
      </c>
      <c r="L87" s="227"/>
    </row>
    <row r="88" spans="1:13" s="12" customFormat="1" ht="15" customHeight="1">
      <c r="A88" s="321" t="s">
        <v>339</v>
      </c>
      <c r="B88" s="321"/>
      <c r="C88" s="321"/>
      <c r="D88" s="321"/>
      <c r="E88" s="321"/>
      <c r="F88" s="321"/>
      <c r="G88" s="321"/>
      <c r="H88" s="167" t="s">
        <v>337</v>
      </c>
      <c r="I88" s="167"/>
      <c r="J88" s="166"/>
      <c r="K88" s="277" t="s">
        <v>112</v>
      </c>
      <c r="L88" s="277"/>
    </row>
    <row r="89" spans="1:13" s="12" customFormat="1" ht="25.5" customHeight="1">
      <c r="A89" s="164"/>
      <c r="B89" s="164"/>
      <c r="C89" s="164"/>
      <c r="D89" s="164"/>
      <c r="E89" s="164"/>
      <c r="F89" s="164"/>
      <c r="G89" s="164"/>
      <c r="H89" s="165"/>
      <c r="I89" s="165"/>
      <c r="J89" s="172"/>
      <c r="K89" s="172"/>
    </row>
    <row r="90" spans="1:13" s="12" customFormat="1" ht="15" customHeight="1">
      <c r="A90" s="322" t="s">
        <v>334</v>
      </c>
      <c r="B90" s="322"/>
      <c r="C90" s="322"/>
      <c r="D90" s="322"/>
      <c r="E90" s="322"/>
      <c r="F90" s="322"/>
      <c r="G90" s="62"/>
      <c r="H90" s="62" t="s">
        <v>335</v>
      </c>
      <c r="I90" s="62"/>
      <c r="J90" s="227" t="s">
        <v>338</v>
      </c>
      <c r="K90" s="227"/>
      <c r="L90" s="227"/>
    </row>
    <row r="91" spans="1:13" s="12" customFormat="1" ht="15" customHeight="1">
      <c r="A91" s="241" t="s">
        <v>336</v>
      </c>
      <c r="B91" s="241"/>
      <c r="C91" s="241"/>
      <c r="D91" s="241"/>
      <c r="E91" s="241"/>
      <c r="F91" s="241"/>
      <c r="G91" s="167"/>
      <c r="H91" s="167" t="s">
        <v>337</v>
      </c>
      <c r="I91" s="167"/>
      <c r="K91" s="277" t="s">
        <v>112</v>
      </c>
      <c r="L91" s="277"/>
    </row>
    <row r="92" spans="1:13" s="12" customFormat="1" ht="13.8">
      <c r="A92" s="321"/>
      <c r="B92" s="321"/>
      <c r="C92" s="321"/>
      <c r="D92" s="321"/>
      <c r="E92" s="321"/>
      <c r="F92" s="321"/>
      <c r="G92" s="321"/>
      <c r="H92" s="277"/>
      <c r="I92" s="277"/>
    </row>
    <row r="93" spans="1:13" s="12" customFormat="1">
      <c r="F93" s="42"/>
    </row>
    <row r="94" spans="1:13" s="12" customFormat="1">
      <c r="F94" s="42"/>
    </row>
    <row r="95" spans="1:13" s="12" customFormat="1">
      <c r="F95" s="42"/>
    </row>
    <row r="96" spans="1:13" s="12" customFormat="1">
      <c r="F96" s="42"/>
    </row>
    <row r="97" spans="6:6" s="12" customFormat="1">
      <c r="F97" s="42"/>
    </row>
    <row r="98" spans="6:6" s="12" customFormat="1">
      <c r="F98" s="42"/>
    </row>
    <row r="99" spans="6:6" s="12" customFormat="1">
      <c r="F99" s="42"/>
    </row>
    <row r="100" spans="6:6" s="12" customFormat="1">
      <c r="F100" s="42"/>
    </row>
    <row r="101" spans="6:6" s="12" customFormat="1">
      <c r="F101" s="42"/>
    </row>
    <row r="102" spans="6:6" s="12" customFormat="1">
      <c r="F102" s="42"/>
    </row>
    <row r="103" spans="6:6" s="12" customFormat="1">
      <c r="F103" s="42"/>
    </row>
    <row r="104" spans="6:6" s="12" customFormat="1">
      <c r="F104" s="42"/>
    </row>
    <row r="105" spans="6:6" s="12" customFormat="1">
      <c r="F105" s="42"/>
    </row>
    <row r="106" spans="6:6" s="12" customFormat="1">
      <c r="F106" s="42"/>
    </row>
    <row r="107" spans="6:6" s="12" customFormat="1">
      <c r="F107" s="42"/>
    </row>
    <row r="108" spans="6:6" s="12" customFormat="1">
      <c r="F108" s="42"/>
    </row>
    <row r="109" spans="6:6" s="12" customFormat="1">
      <c r="F109" s="42"/>
    </row>
    <row r="110" spans="6:6" s="12" customFormat="1">
      <c r="F110" s="42"/>
    </row>
    <row r="111" spans="6:6" s="12" customFormat="1">
      <c r="F111" s="42"/>
    </row>
    <row r="112" spans="6:6" s="12" customFormat="1">
      <c r="F112" s="42"/>
    </row>
    <row r="113" spans="6:6" s="12" customFormat="1">
      <c r="F113" s="42"/>
    </row>
  </sheetData>
  <mergeCells count="54">
    <mergeCell ref="A92:G92"/>
    <mergeCell ref="H92:I92"/>
    <mergeCell ref="K87:L87"/>
    <mergeCell ref="K88:L88"/>
    <mergeCell ref="K91:L91"/>
    <mergeCell ref="J90:L90"/>
    <mergeCell ref="A88:G88"/>
    <mergeCell ref="A91:F91"/>
    <mergeCell ref="A90:F90"/>
    <mergeCell ref="A87:E87"/>
    <mergeCell ref="F87:G87"/>
    <mergeCell ref="A5:L6"/>
    <mergeCell ref="A7:L7"/>
    <mergeCell ref="A8:L8"/>
    <mergeCell ref="A9:L9"/>
    <mergeCell ref="G19:I19"/>
    <mergeCell ref="J19:L19"/>
    <mergeCell ref="A10:L11"/>
    <mergeCell ref="A12:F12"/>
    <mergeCell ref="A13:L13"/>
    <mergeCell ref="A14:L14"/>
    <mergeCell ref="B21:E21"/>
    <mergeCell ref="B22:E22"/>
    <mergeCell ref="D27:E27"/>
    <mergeCell ref="C38:E38"/>
    <mergeCell ref="A16:L16"/>
    <mergeCell ref="A17:L17"/>
    <mergeCell ref="F18:L18"/>
    <mergeCell ref="A19:A20"/>
    <mergeCell ref="B19:E20"/>
    <mergeCell ref="F19:F20"/>
    <mergeCell ref="B58:E58"/>
    <mergeCell ref="C59:E59"/>
    <mergeCell ref="C60:E60"/>
    <mergeCell ref="C63:E63"/>
    <mergeCell ref="C40:E40"/>
    <mergeCell ref="B55:E55"/>
    <mergeCell ref="B56:E56"/>
    <mergeCell ref="B57:E57"/>
    <mergeCell ref="B68:E68"/>
    <mergeCell ref="B69:E69"/>
    <mergeCell ref="B70:E70"/>
    <mergeCell ref="B73:E73"/>
    <mergeCell ref="C64:E64"/>
    <mergeCell ref="C65:E65"/>
    <mergeCell ref="B66:E66"/>
    <mergeCell ref="B67:E67"/>
    <mergeCell ref="B83:E83"/>
    <mergeCell ref="B84:E84"/>
    <mergeCell ref="B85:E85"/>
    <mergeCell ref="B74:E74"/>
    <mergeCell ref="D77:E77"/>
    <mergeCell ref="B79:E79"/>
    <mergeCell ref="B82:E82"/>
  </mergeCells>
  <phoneticPr fontId="2" type="noConversion"/>
  <printOptions horizontalCentered="1" verticalCentered="1"/>
  <pageMargins left="0.15748031496062992" right="0.15748031496062992" top="0.19685039370078741" bottom="0.19685039370078741" header="0" footer="0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4" zoomScaleNormal="100" workbookViewId="0">
      <selection activeCell="T23" sqref="T23"/>
    </sheetView>
  </sheetViews>
  <sheetFormatPr defaultRowHeight="13.2"/>
  <cols>
    <col min="1" max="1" width="3.33203125" customWidth="1"/>
    <col min="2" max="2" width="26.109375" customWidth="1"/>
    <col min="3" max="3" width="6.88671875" customWidth="1"/>
    <col min="4" max="4" width="12.33203125" bestFit="1" customWidth="1"/>
    <col min="7" max="7" width="10.109375" customWidth="1"/>
    <col min="8" max="8" width="11.5546875" bestFit="1" customWidth="1"/>
    <col min="9" max="9" width="14.6640625" customWidth="1"/>
    <col min="10" max="10" width="7.88671875" customWidth="1"/>
  </cols>
  <sheetData>
    <row r="1" spans="1:13">
      <c r="A1" s="128"/>
      <c r="B1" s="128"/>
      <c r="C1" s="128"/>
      <c r="D1" s="128"/>
      <c r="E1" s="128"/>
      <c r="F1" s="133"/>
      <c r="H1" s="128"/>
      <c r="I1" s="128"/>
      <c r="J1" s="128"/>
    </row>
    <row r="2" spans="1:13">
      <c r="A2" s="136"/>
      <c r="B2" s="128"/>
      <c r="C2" s="128"/>
      <c r="D2" s="128"/>
      <c r="E2" s="128"/>
      <c r="F2" s="135" t="s">
        <v>316</v>
      </c>
      <c r="G2" s="128"/>
      <c r="H2" s="128"/>
      <c r="I2" s="128"/>
      <c r="J2" s="128"/>
    </row>
    <row r="3" spans="1:13">
      <c r="A3" s="128"/>
      <c r="B3" s="128"/>
      <c r="C3" s="134"/>
      <c r="D3" s="137"/>
      <c r="E3" s="128"/>
      <c r="F3" s="135" t="s">
        <v>301</v>
      </c>
      <c r="G3" s="128"/>
      <c r="H3" s="128"/>
      <c r="I3" s="128"/>
      <c r="J3" s="128"/>
    </row>
    <row r="4" spans="1:13" ht="7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3" ht="15.6">
      <c r="A5" s="334" t="s">
        <v>317</v>
      </c>
      <c r="B5" s="334"/>
      <c r="C5" s="334"/>
      <c r="D5" s="334"/>
      <c r="E5" s="334"/>
      <c r="F5" s="334"/>
      <c r="G5" s="334"/>
      <c r="H5" s="334"/>
      <c r="I5" s="334"/>
      <c r="J5" s="334"/>
      <c r="K5" s="138"/>
      <c r="L5" s="138"/>
      <c r="M5" s="138"/>
    </row>
    <row r="6" spans="1:13" ht="11.25" customHeight="1">
      <c r="A6" s="333" t="s">
        <v>213</v>
      </c>
      <c r="B6" s="333"/>
      <c r="C6" s="333"/>
      <c r="D6" s="333"/>
      <c r="E6" s="333"/>
      <c r="F6" s="333"/>
      <c r="G6" s="333"/>
      <c r="H6" s="333"/>
      <c r="I6" s="333"/>
      <c r="J6" s="333"/>
      <c r="K6" s="140"/>
      <c r="L6" s="140"/>
      <c r="M6" s="140"/>
    </row>
    <row r="7" spans="1:13" ht="15" customHeight="1">
      <c r="A7" s="335" t="s">
        <v>134</v>
      </c>
      <c r="B7" s="335"/>
      <c r="C7" s="335"/>
      <c r="D7" s="335"/>
      <c r="E7" s="335"/>
      <c r="F7" s="335"/>
      <c r="G7" s="335"/>
      <c r="H7" s="335"/>
      <c r="I7" s="335"/>
      <c r="J7" s="335"/>
      <c r="K7" s="141"/>
      <c r="L7" s="141"/>
      <c r="M7" s="141"/>
    </row>
    <row r="8" spans="1:13" ht="11.25" customHeight="1">
      <c r="A8" s="336" t="s">
        <v>318</v>
      </c>
      <c r="B8" s="336"/>
      <c r="C8" s="336"/>
      <c r="D8" s="336"/>
      <c r="E8" s="336"/>
      <c r="F8" s="336"/>
      <c r="G8" s="336"/>
      <c r="H8" s="336"/>
      <c r="I8" s="336"/>
      <c r="J8" s="336"/>
      <c r="K8" s="140"/>
      <c r="L8" s="140"/>
      <c r="M8" s="140"/>
    </row>
    <row r="9" spans="1:13" ht="27.75" customHeight="1">
      <c r="A9" s="330" t="s">
        <v>319</v>
      </c>
      <c r="B9" s="330"/>
      <c r="C9" s="330"/>
      <c r="D9" s="330"/>
      <c r="E9" s="330"/>
      <c r="F9" s="330"/>
      <c r="G9" s="330"/>
      <c r="H9" s="330"/>
      <c r="I9" s="330"/>
      <c r="J9" s="330"/>
      <c r="K9" s="142"/>
      <c r="L9" s="142"/>
      <c r="M9" s="142"/>
    </row>
    <row r="10" spans="1:13" ht="10.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142"/>
      <c r="L10" s="142"/>
      <c r="M10" s="142"/>
    </row>
    <row r="11" spans="1:13" ht="14.25" customHeight="1">
      <c r="A11" s="332" t="s">
        <v>320</v>
      </c>
      <c r="B11" s="332"/>
      <c r="C11" s="332"/>
      <c r="D11" s="332"/>
      <c r="E11" s="332"/>
      <c r="F11" s="332"/>
      <c r="G11" s="332"/>
      <c r="H11" s="332"/>
      <c r="I11" s="332"/>
      <c r="J11" s="332"/>
      <c r="K11" s="143"/>
      <c r="L11" s="143"/>
      <c r="M11" s="143"/>
    </row>
    <row r="12" spans="1:13" ht="15.6">
      <c r="A12" s="333" t="s">
        <v>362</v>
      </c>
      <c r="B12" s="333"/>
      <c r="C12" s="333"/>
      <c r="D12" s="333"/>
      <c r="E12" s="333"/>
      <c r="F12" s="333"/>
      <c r="G12" s="333"/>
      <c r="H12" s="333"/>
      <c r="I12" s="333"/>
      <c r="J12" s="333"/>
      <c r="K12" s="140"/>
      <c r="L12" s="140"/>
      <c r="M12" s="140"/>
    </row>
    <row r="13" spans="1:13" ht="11.2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0"/>
      <c r="M13" s="140"/>
    </row>
    <row r="14" spans="1:13" ht="15.6">
      <c r="A14" s="323" t="s">
        <v>366</v>
      </c>
      <c r="B14" s="323"/>
      <c r="C14" s="323"/>
      <c r="D14" s="323"/>
      <c r="E14" s="323"/>
      <c r="F14" s="323"/>
      <c r="G14" s="323"/>
      <c r="H14" s="323"/>
      <c r="I14" s="323"/>
      <c r="J14" s="323"/>
      <c r="K14" s="140"/>
      <c r="L14" s="140"/>
      <c r="M14" s="140"/>
    </row>
    <row r="15" spans="1:13" ht="13.5" customHeight="1">
      <c r="A15" s="144"/>
      <c r="B15" s="144"/>
      <c r="C15" s="324" t="s">
        <v>1</v>
      </c>
      <c r="D15" s="324"/>
      <c r="E15" s="324"/>
      <c r="F15" s="144"/>
      <c r="G15" s="144"/>
      <c r="H15" s="144"/>
      <c r="I15" s="144"/>
      <c r="J15" s="144"/>
      <c r="K15" s="140"/>
      <c r="L15" s="140"/>
      <c r="M15" s="140"/>
    </row>
    <row r="16" spans="1:13">
      <c r="A16" s="145"/>
      <c r="B16" s="145"/>
      <c r="C16" s="145"/>
      <c r="D16" s="145"/>
      <c r="E16" s="146" t="s">
        <v>357</v>
      </c>
      <c r="F16" s="127"/>
      <c r="G16" s="127"/>
      <c r="H16" s="127"/>
      <c r="I16" s="127"/>
      <c r="J16" s="127"/>
    </row>
    <row r="17" spans="1:10" ht="13.5" customHeight="1">
      <c r="A17" s="325" t="s">
        <v>2</v>
      </c>
      <c r="B17" s="327" t="s">
        <v>3</v>
      </c>
      <c r="C17" s="327" t="s">
        <v>321</v>
      </c>
      <c r="D17" s="327" t="s">
        <v>322</v>
      </c>
      <c r="E17" s="327"/>
      <c r="F17" s="327"/>
      <c r="G17" s="327"/>
      <c r="H17" s="327"/>
      <c r="I17" s="328" t="s">
        <v>219</v>
      </c>
      <c r="J17" s="327" t="s">
        <v>323</v>
      </c>
    </row>
    <row r="18" spans="1:10" ht="73.5" customHeight="1">
      <c r="A18" s="326"/>
      <c r="B18" s="327"/>
      <c r="C18" s="327"/>
      <c r="D18" s="129" t="s">
        <v>87</v>
      </c>
      <c r="E18" s="129" t="s">
        <v>79</v>
      </c>
      <c r="F18" s="129" t="s">
        <v>324</v>
      </c>
      <c r="G18" s="129" t="s">
        <v>109</v>
      </c>
      <c r="H18" s="129" t="s">
        <v>81</v>
      </c>
      <c r="I18" s="329"/>
      <c r="J18" s="327"/>
    </row>
    <row r="19" spans="1:10">
      <c r="A19" s="147">
        <v>1</v>
      </c>
      <c r="B19" s="148">
        <v>2</v>
      </c>
      <c r="C19" s="148">
        <v>3</v>
      </c>
      <c r="D19" s="149">
        <v>4</v>
      </c>
      <c r="E19" s="148">
        <v>5</v>
      </c>
      <c r="F19" s="147">
        <v>6</v>
      </c>
      <c r="G19" s="148">
        <v>7</v>
      </c>
      <c r="H19" s="147">
        <v>8</v>
      </c>
      <c r="I19" s="130">
        <v>9</v>
      </c>
      <c r="J19" s="150">
        <v>10</v>
      </c>
    </row>
    <row r="20" spans="1:10" ht="15.6">
      <c r="A20" s="129" t="s">
        <v>298</v>
      </c>
      <c r="B20" s="151" t="s">
        <v>358</v>
      </c>
      <c r="C20" s="152"/>
      <c r="D20" s="158"/>
      <c r="E20" s="87"/>
      <c r="F20" s="87"/>
      <c r="G20" s="153"/>
      <c r="H20" s="87"/>
      <c r="I20" s="131"/>
      <c r="J20" s="87"/>
    </row>
    <row r="21" spans="1:10" ht="39.6">
      <c r="A21" s="132" t="s">
        <v>299</v>
      </c>
      <c r="B21" s="154" t="s">
        <v>325</v>
      </c>
      <c r="C21" s="152"/>
      <c r="D21" s="155" t="s">
        <v>326</v>
      </c>
      <c r="E21" s="155"/>
      <c r="F21" s="155" t="s">
        <v>326</v>
      </c>
      <c r="G21" s="155" t="s">
        <v>326</v>
      </c>
      <c r="H21" s="155" t="s">
        <v>326</v>
      </c>
      <c r="I21" s="131"/>
      <c r="J21" s="155" t="s">
        <v>326</v>
      </c>
    </row>
    <row r="22" spans="1:10" ht="39.6">
      <c r="A22" s="132" t="s">
        <v>300</v>
      </c>
      <c r="B22" s="154" t="s">
        <v>327</v>
      </c>
      <c r="C22" s="152"/>
      <c r="D22" s="155" t="s">
        <v>326</v>
      </c>
      <c r="E22" s="155"/>
      <c r="F22" s="155" t="s">
        <v>326</v>
      </c>
      <c r="G22" s="155" t="s">
        <v>326</v>
      </c>
      <c r="H22" s="155" t="s">
        <v>326</v>
      </c>
      <c r="I22" s="131"/>
      <c r="J22" s="155" t="s">
        <v>326</v>
      </c>
    </row>
    <row r="23" spans="1:10" ht="26.4">
      <c r="A23" s="132" t="s">
        <v>302</v>
      </c>
      <c r="B23" s="154" t="s">
        <v>328</v>
      </c>
      <c r="C23" s="156"/>
      <c r="D23" s="155" t="s">
        <v>326</v>
      </c>
      <c r="E23" s="155"/>
      <c r="F23" s="155" t="s">
        <v>326</v>
      </c>
      <c r="G23" s="155" t="s">
        <v>326</v>
      </c>
      <c r="H23" s="157"/>
      <c r="I23" s="131"/>
      <c r="J23" s="155" t="s">
        <v>326</v>
      </c>
    </row>
    <row r="24" spans="1:10" ht="15.6">
      <c r="A24" s="132" t="s">
        <v>303</v>
      </c>
      <c r="B24" s="154" t="s">
        <v>329</v>
      </c>
      <c r="C24" s="156"/>
      <c r="D24" s="155" t="s">
        <v>326</v>
      </c>
      <c r="E24" s="155" t="s">
        <v>326</v>
      </c>
      <c r="F24" s="155"/>
      <c r="G24" s="155" t="s">
        <v>326</v>
      </c>
      <c r="H24" s="155" t="s">
        <v>326</v>
      </c>
      <c r="I24" s="131"/>
      <c r="J24" s="155" t="s">
        <v>326</v>
      </c>
    </row>
    <row r="25" spans="1:10" ht="15.6">
      <c r="A25" s="132" t="s">
        <v>304</v>
      </c>
      <c r="B25" s="154" t="s">
        <v>330</v>
      </c>
      <c r="C25" s="156"/>
      <c r="D25" s="155" t="s">
        <v>326</v>
      </c>
      <c r="E25" s="155" t="s">
        <v>326</v>
      </c>
      <c r="F25" s="155"/>
      <c r="G25" s="155" t="s">
        <v>326</v>
      </c>
      <c r="H25" s="155" t="s">
        <v>326</v>
      </c>
      <c r="I25" s="131"/>
      <c r="J25" s="155" t="s">
        <v>326</v>
      </c>
    </row>
    <row r="26" spans="1:10" ht="26.4">
      <c r="A26" s="132" t="s">
        <v>305</v>
      </c>
      <c r="B26" s="154" t="s">
        <v>331</v>
      </c>
      <c r="C26" s="156"/>
      <c r="D26" s="155"/>
      <c r="E26" s="155" t="s">
        <v>326</v>
      </c>
      <c r="F26" s="155" t="s">
        <v>326</v>
      </c>
      <c r="G26" s="155" t="s">
        <v>326</v>
      </c>
      <c r="H26" s="155" t="s">
        <v>326</v>
      </c>
      <c r="I26" s="131"/>
      <c r="J26" s="158"/>
    </row>
    <row r="27" spans="1:10" ht="26.4">
      <c r="A27" s="132" t="s">
        <v>306</v>
      </c>
      <c r="B27" s="154" t="s">
        <v>332</v>
      </c>
      <c r="C27" s="152"/>
      <c r="D27" s="155" t="s">
        <v>326</v>
      </c>
      <c r="E27" s="155" t="s">
        <v>326</v>
      </c>
      <c r="F27" s="155" t="s">
        <v>326</v>
      </c>
      <c r="G27" s="155"/>
      <c r="H27" s="155"/>
      <c r="I27" s="131"/>
      <c r="J27" s="158"/>
    </row>
    <row r="28" spans="1:10" ht="15.6">
      <c r="A28" s="129" t="s">
        <v>307</v>
      </c>
      <c r="B28" s="159" t="s">
        <v>359</v>
      </c>
      <c r="C28" s="152"/>
      <c r="D28" s="174">
        <v>306585.7</v>
      </c>
      <c r="E28" s="177"/>
      <c r="F28" s="177"/>
      <c r="G28" s="163"/>
      <c r="H28" s="174">
        <v>-54574.55</v>
      </c>
      <c r="I28" s="198">
        <f>SUM(D28:H28)</f>
        <v>252011.15000000002</v>
      </c>
      <c r="J28" s="176"/>
    </row>
    <row r="29" spans="1:10" ht="39.6">
      <c r="A29" s="132" t="s">
        <v>308</v>
      </c>
      <c r="B29" s="154" t="s">
        <v>325</v>
      </c>
      <c r="C29" s="152"/>
      <c r="D29" s="174" t="s">
        <v>326</v>
      </c>
      <c r="E29" s="163"/>
      <c r="F29" s="163" t="s">
        <v>326</v>
      </c>
      <c r="G29" s="163" t="s">
        <v>326</v>
      </c>
      <c r="H29" s="163" t="s">
        <v>326</v>
      </c>
      <c r="I29" s="199"/>
      <c r="J29" s="174" t="s">
        <v>326</v>
      </c>
    </row>
    <row r="30" spans="1:10" ht="39.6">
      <c r="A30" s="132" t="s">
        <v>309</v>
      </c>
      <c r="B30" s="154" t="s">
        <v>327</v>
      </c>
      <c r="C30" s="152"/>
      <c r="D30" s="174" t="s">
        <v>326</v>
      </c>
      <c r="E30" s="163"/>
      <c r="F30" s="163" t="s">
        <v>326</v>
      </c>
      <c r="G30" s="163" t="s">
        <v>326</v>
      </c>
      <c r="H30" s="163" t="s">
        <v>326</v>
      </c>
      <c r="I30" s="199"/>
      <c r="J30" s="174" t="s">
        <v>326</v>
      </c>
    </row>
    <row r="31" spans="1:10" ht="26.4">
      <c r="A31" s="132" t="s">
        <v>310</v>
      </c>
      <c r="B31" s="154" t="s">
        <v>328</v>
      </c>
      <c r="C31" s="152"/>
      <c r="D31" s="174" t="s">
        <v>326</v>
      </c>
      <c r="E31" s="163"/>
      <c r="F31" s="163" t="s">
        <v>326</v>
      </c>
      <c r="G31" s="163" t="s">
        <v>326</v>
      </c>
      <c r="H31" s="207"/>
      <c r="I31" s="199"/>
      <c r="J31" s="174" t="s">
        <v>326</v>
      </c>
    </row>
    <row r="32" spans="1:10" ht="26.4">
      <c r="A32" s="132" t="s">
        <v>311</v>
      </c>
      <c r="B32" s="154" t="s">
        <v>329</v>
      </c>
      <c r="C32" s="152"/>
      <c r="D32" s="174" t="s">
        <v>326</v>
      </c>
      <c r="E32" s="163" t="s">
        <v>326</v>
      </c>
      <c r="F32" s="163"/>
      <c r="G32" s="163" t="s">
        <v>326</v>
      </c>
      <c r="H32" s="163" t="s">
        <v>326</v>
      </c>
      <c r="I32" s="199"/>
      <c r="J32" s="174" t="s">
        <v>326</v>
      </c>
    </row>
    <row r="33" spans="1:12" ht="26.4">
      <c r="A33" s="132" t="s">
        <v>312</v>
      </c>
      <c r="B33" s="154" t="s">
        <v>330</v>
      </c>
      <c r="C33" s="152"/>
      <c r="D33" s="174" t="s">
        <v>326</v>
      </c>
      <c r="E33" s="163" t="s">
        <v>326</v>
      </c>
      <c r="F33" s="163"/>
      <c r="G33" s="163" t="s">
        <v>326</v>
      </c>
      <c r="H33" s="163" t="s">
        <v>326</v>
      </c>
      <c r="I33" s="199"/>
      <c r="J33" s="174" t="s">
        <v>326</v>
      </c>
    </row>
    <row r="34" spans="1:12" ht="26.4">
      <c r="A34" s="132" t="s">
        <v>313</v>
      </c>
      <c r="B34" s="154" t="s">
        <v>333</v>
      </c>
      <c r="C34" s="152"/>
      <c r="D34" s="174"/>
      <c r="E34" s="163" t="s">
        <v>326</v>
      </c>
      <c r="F34" s="163" t="s">
        <v>326</v>
      </c>
      <c r="G34" s="163" t="s">
        <v>326</v>
      </c>
      <c r="H34" s="163" t="s">
        <v>326</v>
      </c>
      <c r="I34" s="199"/>
      <c r="J34" s="175"/>
    </row>
    <row r="35" spans="1:12" ht="26.4">
      <c r="A35" s="132" t="s">
        <v>314</v>
      </c>
      <c r="B35" s="154" t="s">
        <v>332</v>
      </c>
      <c r="C35" s="152"/>
      <c r="D35" s="174" t="s">
        <v>326</v>
      </c>
      <c r="E35" s="163" t="s">
        <v>326</v>
      </c>
      <c r="F35" s="163" t="s">
        <v>326</v>
      </c>
      <c r="G35" s="163"/>
      <c r="H35" s="174">
        <v>-32885.56</v>
      </c>
      <c r="I35" s="174">
        <f>SUM(H35)</f>
        <v>-32885.56</v>
      </c>
      <c r="J35" s="175"/>
    </row>
    <row r="36" spans="1:12" ht="15.75" customHeight="1">
      <c r="A36" s="129" t="s">
        <v>315</v>
      </c>
      <c r="B36" s="159" t="s">
        <v>363</v>
      </c>
      <c r="C36" s="152"/>
      <c r="D36" s="198">
        <v>306585.7</v>
      </c>
      <c r="E36" s="178"/>
      <c r="F36" s="178"/>
      <c r="G36" s="161"/>
      <c r="H36" s="198">
        <f>H28+H35</f>
        <v>-87460.11</v>
      </c>
      <c r="I36" s="198">
        <f>SUM(D36:H36)</f>
        <v>219125.59000000003</v>
      </c>
      <c r="J36" s="176"/>
      <c r="K36" s="173"/>
      <c r="L36" s="173"/>
    </row>
    <row r="37" spans="1:12" ht="24" customHeight="1">
      <c r="A37" s="95"/>
      <c r="B37" s="95"/>
      <c r="C37" s="95"/>
      <c r="D37" s="95"/>
      <c r="E37" s="81"/>
      <c r="F37" s="81"/>
      <c r="G37" s="96"/>
      <c r="H37" s="96"/>
      <c r="I37" s="96"/>
      <c r="J37" s="170"/>
      <c r="K37" s="42"/>
      <c r="L37" s="42"/>
    </row>
    <row r="38" spans="1:12" ht="18" customHeight="1">
      <c r="A38" s="230" t="s">
        <v>364</v>
      </c>
      <c r="B38" s="230"/>
      <c r="C38" s="230"/>
      <c r="D38" s="230"/>
      <c r="E38" s="230"/>
      <c r="F38" s="227"/>
      <c r="G38" s="227"/>
      <c r="H38" s="62" t="s">
        <v>335</v>
      </c>
      <c r="I38" s="227" t="s">
        <v>365</v>
      </c>
      <c r="J38" s="227"/>
      <c r="K38" s="276"/>
      <c r="L38" s="276"/>
    </row>
    <row r="39" spans="1:12" ht="30.75" customHeight="1">
      <c r="A39" s="321" t="s">
        <v>339</v>
      </c>
      <c r="B39" s="321"/>
      <c r="C39" s="321"/>
      <c r="D39" s="321"/>
      <c r="E39" s="321"/>
      <c r="F39" s="321"/>
      <c r="G39" s="321"/>
      <c r="H39" s="167" t="s">
        <v>337</v>
      </c>
      <c r="I39" s="337" t="s">
        <v>112</v>
      </c>
      <c r="J39" s="337"/>
      <c r="K39" s="277"/>
      <c r="L39" s="277"/>
    </row>
    <row r="40" spans="1:12" ht="15" customHeight="1">
      <c r="A40" s="164"/>
      <c r="B40" s="164"/>
      <c r="C40" s="164"/>
      <c r="D40" s="164"/>
      <c r="E40" s="164"/>
      <c r="F40" s="164"/>
      <c r="G40" s="164"/>
      <c r="H40" s="165"/>
      <c r="I40" s="165"/>
      <c r="J40" s="172"/>
      <c r="K40" s="172"/>
      <c r="L40" s="12"/>
    </row>
    <row r="41" spans="1:12" ht="12.75" customHeight="1">
      <c r="A41" s="322" t="s">
        <v>334</v>
      </c>
      <c r="B41" s="322"/>
      <c r="C41" s="322"/>
      <c r="D41" s="322"/>
      <c r="E41" s="322"/>
      <c r="F41" s="322"/>
      <c r="G41" s="62"/>
      <c r="H41" s="62"/>
      <c r="I41" s="239" t="s">
        <v>338</v>
      </c>
      <c r="J41" s="239"/>
      <c r="K41" s="168"/>
      <c r="L41" s="168"/>
    </row>
    <row r="42" spans="1:12" ht="13.8">
      <c r="A42" s="241" t="s">
        <v>336</v>
      </c>
      <c r="B42" s="241"/>
      <c r="C42" s="241"/>
      <c r="D42" s="241"/>
      <c r="E42" s="241"/>
      <c r="F42" s="241"/>
      <c r="G42" s="167"/>
      <c r="H42" s="167" t="s">
        <v>337</v>
      </c>
      <c r="I42" s="239"/>
      <c r="J42" s="239"/>
      <c r="K42" s="171"/>
      <c r="L42" s="171"/>
    </row>
    <row r="43" spans="1:12" ht="13.8">
      <c r="A43" s="321"/>
      <c r="B43" s="321"/>
      <c r="C43" s="321"/>
      <c r="D43" s="321"/>
      <c r="E43" s="321"/>
      <c r="F43" s="321"/>
      <c r="G43" s="321"/>
      <c r="H43" s="337" t="s">
        <v>342</v>
      </c>
      <c r="I43" s="337"/>
      <c r="J43" s="12"/>
      <c r="K43" s="12"/>
      <c r="L43" s="12"/>
    </row>
    <row r="44" spans="1:12">
      <c r="A44" s="12"/>
      <c r="B44" s="12"/>
      <c r="C44" s="12"/>
      <c r="D44" s="12"/>
      <c r="E44" s="12"/>
      <c r="F44" s="42"/>
      <c r="G44" s="12"/>
      <c r="H44" s="12"/>
      <c r="I44" s="12"/>
      <c r="J44" s="12"/>
      <c r="K44" s="12"/>
      <c r="L44" s="12"/>
    </row>
  </sheetData>
  <mergeCells count="28">
    <mergeCell ref="K38:L38"/>
    <mergeCell ref="A41:F41"/>
    <mergeCell ref="A43:G43"/>
    <mergeCell ref="H43:I43"/>
    <mergeCell ref="I38:J38"/>
    <mergeCell ref="K39:L39"/>
    <mergeCell ref="A42:F42"/>
    <mergeCell ref="I39:J39"/>
    <mergeCell ref="I41:J42"/>
    <mergeCell ref="A39:G39"/>
    <mergeCell ref="F38:G38"/>
    <mergeCell ref="A38:E38"/>
    <mergeCell ref="A9:J9"/>
    <mergeCell ref="A10:J10"/>
    <mergeCell ref="A11:J11"/>
    <mergeCell ref="A12:J12"/>
    <mergeCell ref="A5:J5"/>
    <mergeCell ref="A6:J6"/>
    <mergeCell ref="A7:J7"/>
    <mergeCell ref="A8:J8"/>
    <mergeCell ref="A14:J14"/>
    <mergeCell ref="C15:E15"/>
    <mergeCell ref="A17:A18"/>
    <mergeCell ref="B17:B18"/>
    <mergeCell ref="C17:C18"/>
    <mergeCell ref="D17:H17"/>
    <mergeCell ref="I17:I18"/>
    <mergeCell ref="J17:J18"/>
  </mergeCells>
  <phoneticPr fontId="2" type="noConversion"/>
  <printOptions horizontalCentered="1" verticalCentered="1"/>
  <pageMargins left="0.35433070866141736" right="0.35433070866141736" top="0.39370078740157483" bottom="0.39370078740157483" header="0.19685039370078741" footer="0.19685039370078741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FBA</vt:lpstr>
      <vt:lpstr>VRA</vt:lpstr>
      <vt:lpstr>PSA</vt:lpstr>
      <vt:lpstr>GTA</vt:lpstr>
      <vt:lpstr>FBA!Print_Area</vt:lpstr>
      <vt:lpstr>GTA!Print_Area</vt:lpstr>
      <vt:lpstr>PSA!Print_Area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Laima Jauniskiene</cp:lastModifiedBy>
  <cp:lastPrinted>2019-03-06T07:11:10Z</cp:lastPrinted>
  <dcterms:created xsi:type="dcterms:W3CDTF">2009-07-20T14:30:53Z</dcterms:created>
  <dcterms:modified xsi:type="dcterms:W3CDTF">2019-05-03T12:19:46Z</dcterms:modified>
</cp:coreProperties>
</file>