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jauniskiene\Documents\nuo darbastalio\SPRENDIMU_PR\2019 m\2019-02-21\Strateginis veiklos planas\"/>
    </mc:Choice>
  </mc:AlternateContent>
  <bookViews>
    <workbookView xWindow="0" yWindow="0" windowWidth="14952" windowHeight="7236" firstSheet="6" activeTab="6"/>
  </bookViews>
  <sheets>
    <sheet name="1 programa" sheetId="1" r:id="rId1"/>
    <sheet name="2 programa" sheetId="4" r:id="rId2"/>
    <sheet name="3 programa" sheetId="5" r:id="rId3"/>
    <sheet name="4 programa" sheetId="7" r:id="rId4"/>
    <sheet name="5 programa" sheetId="9" r:id="rId5"/>
    <sheet name="6 programa" sheetId="10" r:id="rId6"/>
    <sheet name="7 programa" sheetId="20" r:id="rId7"/>
    <sheet name="8 programa" sheetId="12" r:id="rId8"/>
    <sheet name="9 programa" sheetId="13" r:id="rId9"/>
    <sheet name="10 programa" sheetId="14" r:id="rId10"/>
    <sheet name="11 programa" sheetId="15" r:id="rId11"/>
    <sheet name="12 programa" sheetId="16" r:id="rId12"/>
    <sheet name="13 programa" sheetId="17" r:id="rId13"/>
  </sheets>
  <definedNames>
    <definedName name="_xlnm._FilterDatabase" localSheetId="11" hidden="1">'12 programa'!$G$7:$G$130</definedName>
    <definedName name="_xlnm.Print_Area" localSheetId="0">'1 programa'!$A$6:$U$172</definedName>
    <definedName name="_xlnm.Print_Area" localSheetId="9">'10 programa'!$A$6:$U$48</definedName>
    <definedName name="_xlnm.Print_Area" localSheetId="10">'11 programa'!$A$6:$U$62</definedName>
    <definedName name="_xlnm.Print_Area" localSheetId="11">'12 programa'!$A$6:$U$132</definedName>
    <definedName name="_xlnm.Print_Area" localSheetId="1">'2 programa'!$A$6:$U$60</definedName>
    <definedName name="_xlnm.Print_Area" localSheetId="3">'4 programa'!$A$6:$U$29</definedName>
    <definedName name="_xlnm.Print_Area" localSheetId="5">'6 programa'!$A$6:$U$56</definedName>
    <definedName name="_xlnm.Print_Area" localSheetId="6">'7 programa'!$A$6:$U$341</definedName>
    <definedName name="_xlnm.Print_Area" localSheetId="7">'8 programa'!$A$6:$U$74</definedName>
    <definedName name="_xlnm.Print_Area" localSheetId="8">'9 programa'!$A$6:$U$76</definedName>
  </definedNames>
  <calcPr calcId="162913"/>
</workbook>
</file>

<file path=xl/calcChain.xml><?xml version="1.0" encoding="utf-8"?>
<calcChain xmlns="http://schemas.openxmlformats.org/spreadsheetml/2006/main">
  <c r="I331" i="20" l="1"/>
  <c r="J331" i="20"/>
  <c r="K331" i="20"/>
  <c r="L331" i="20"/>
  <c r="M331" i="20"/>
  <c r="N331" i="20"/>
  <c r="O331" i="20"/>
  <c r="P331" i="20"/>
  <c r="Q331" i="20"/>
  <c r="R331" i="20"/>
  <c r="S331" i="20"/>
  <c r="T331" i="20"/>
  <c r="U331" i="20"/>
  <c r="I334" i="20"/>
  <c r="J334" i="20"/>
  <c r="K334" i="20"/>
  <c r="M334" i="20"/>
  <c r="N334" i="20"/>
  <c r="O334" i="20"/>
  <c r="Q334" i="20"/>
  <c r="R334" i="20"/>
  <c r="S334" i="20"/>
  <c r="P334" i="20" s="1"/>
  <c r="T334" i="20"/>
  <c r="U334" i="20"/>
  <c r="R332" i="20"/>
  <c r="S332" i="20"/>
  <c r="H108" i="20" l="1"/>
  <c r="L61" i="20"/>
  <c r="P74" i="9"/>
  <c r="P37" i="12"/>
  <c r="P111" i="16"/>
  <c r="Q122" i="16"/>
  <c r="R122" i="16"/>
  <c r="S122" i="16"/>
  <c r="T122" i="16"/>
  <c r="U122" i="16"/>
  <c r="P122" i="16"/>
  <c r="P123" i="16"/>
  <c r="P112" i="16"/>
  <c r="P99" i="16"/>
  <c r="P67" i="16"/>
  <c r="P66" i="16"/>
  <c r="P40" i="16"/>
  <c r="P29" i="16"/>
  <c r="P109" i="16" s="1"/>
  <c r="P28" i="16"/>
  <c r="P90" i="9"/>
  <c r="H90" i="9"/>
  <c r="I90" i="9"/>
  <c r="J90" i="9"/>
  <c r="K90" i="9"/>
  <c r="L90" i="9"/>
  <c r="M90" i="9"/>
  <c r="N90" i="9"/>
  <c r="O90" i="9"/>
  <c r="Q90" i="9"/>
  <c r="R90" i="9"/>
  <c r="S90" i="9"/>
  <c r="T90" i="9"/>
  <c r="U90" i="9"/>
  <c r="U317" i="20" l="1"/>
  <c r="T317" i="20"/>
  <c r="S317" i="20"/>
  <c r="R317" i="20"/>
  <c r="Q317" i="20"/>
  <c r="O317" i="20"/>
  <c r="N317" i="20"/>
  <c r="M317" i="20"/>
  <c r="K317" i="20"/>
  <c r="J317" i="20"/>
  <c r="I317" i="20"/>
  <c r="P316" i="20"/>
  <c r="L316" i="20"/>
  <c r="H316" i="20"/>
  <c r="P315" i="20"/>
  <c r="L315" i="20"/>
  <c r="H315" i="20"/>
  <c r="P314" i="20"/>
  <c r="L314" i="20"/>
  <c r="H314" i="20"/>
  <c r="P313" i="20"/>
  <c r="L313" i="20"/>
  <c r="H313" i="20"/>
  <c r="P312" i="20"/>
  <c r="L312" i="20"/>
  <c r="H312" i="20"/>
  <c r="P311" i="20"/>
  <c r="L311" i="20"/>
  <c r="H311" i="20"/>
  <c r="H317" i="20" l="1"/>
  <c r="L317" i="20"/>
  <c r="P317" i="20"/>
  <c r="U310" i="20"/>
  <c r="T310" i="20"/>
  <c r="S310" i="20"/>
  <c r="R310" i="20"/>
  <c r="Q310" i="20"/>
  <c r="O310" i="20"/>
  <c r="N310" i="20"/>
  <c r="M310" i="20"/>
  <c r="K310" i="20"/>
  <c r="J310" i="20"/>
  <c r="I310" i="20"/>
  <c r="P309" i="20"/>
  <c r="L309" i="20"/>
  <c r="H309" i="20"/>
  <c r="P308" i="20"/>
  <c r="L308" i="20"/>
  <c r="H308" i="20"/>
  <c r="P307" i="20"/>
  <c r="L307" i="20"/>
  <c r="H307" i="20"/>
  <c r="P306" i="20"/>
  <c r="L306" i="20"/>
  <c r="H306" i="20"/>
  <c r="P305" i="20"/>
  <c r="L305" i="20"/>
  <c r="H305" i="20"/>
  <c r="P304" i="20"/>
  <c r="L304" i="20"/>
  <c r="H304" i="20"/>
  <c r="U303" i="20"/>
  <c r="T303" i="20"/>
  <c r="S303" i="20"/>
  <c r="R303" i="20"/>
  <c r="Q303" i="20"/>
  <c r="O303" i="20"/>
  <c r="N303" i="20"/>
  <c r="M303" i="20"/>
  <c r="K303" i="20"/>
  <c r="J303" i="20"/>
  <c r="I303" i="20"/>
  <c r="P302" i="20"/>
  <c r="L302" i="20"/>
  <c r="H302" i="20"/>
  <c r="P301" i="20"/>
  <c r="L301" i="20"/>
  <c r="H301" i="20"/>
  <c r="P300" i="20"/>
  <c r="L300" i="20"/>
  <c r="H300" i="20"/>
  <c r="P299" i="20"/>
  <c r="L299" i="20"/>
  <c r="H299" i="20"/>
  <c r="P298" i="20"/>
  <c r="L298" i="20"/>
  <c r="H298" i="20"/>
  <c r="P297" i="20"/>
  <c r="L297" i="20"/>
  <c r="H297" i="20"/>
  <c r="U296" i="20"/>
  <c r="T296" i="20"/>
  <c r="S296" i="20"/>
  <c r="R296" i="20"/>
  <c r="Q296" i="20"/>
  <c r="O296" i="20"/>
  <c r="N296" i="20"/>
  <c r="M296" i="20"/>
  <c r="K296" i="20"/>
  <c r="J296" i="20"/>
  <c r="I296" i="20"/>
  <c r="P295" i="20"/>
  <c r="L295" i="20"/>
  <c r="H295" i="20"/>
  <c r="P294" i="20"/>
  <c r="L294" i="20"/>
  <c r="H294" i="20"/>
  <c r="P293" i="20"/>
  <c r="L293" i="20"/>
  <c r="H293" i="20"/>
  <c r="P292" i="20"/>
  <c r="L292" i="20"/>
  <c r="H292" i="20"/>
  <c r="P291" i="20"/>
  <c r="L291" i="20"/>
  <c r="H291" i="20"/>
  <c r="P290" i="20"/>
  <c r="L290" i="20"/>
  <c r="H290" i="20"/>
  <c r="U289" i="20"/>
  <c r="T289" i="20"/>
  <c r="S289" i="20"/>
  <c r="R289" i="20"/>
  <c r="Q289" i="20"/>
  <c r="O289" i="20"/>
  <c r="N289" i="20"/>
  <c r="M289" i="20"/>
  <c r="K289" i="20"/>
  <c r="J289" i="20"/>
  <c r="I289" i="20"/>
  <c r="P288" i="20"/>
  <c r="L288" i="20"/>
  <c r="H288" i="20"/>
  <c r="P287" i="20"/>
  <c r="L287" i="20"/>
  <c r="H287" i="20"/>
  <c r="P286" i="20"/>
  <c r="L286" i="20"/>
  <c r="H286" i="20"/>
  <c r="P285" i="20"/>
  <c r="L285" i="20"/>
  <c r="H285" i="20"/>
  <c r="P284" i="20"/>
  <c r="L284" i="20"/>
  <c r="H284" i="20"/>
  <c r="P283" i="20"/>
  <c r="L283" i="20"/>
  <c r="H283" i="20"/>
  <c r="U282" i="20"/>
  <c r="T282" i="20"/>
  <c r="S282" i="20"/>
  <c r="R282" i="20"/>
  <c r="Q282" i="20"/>
  <c r="O282" i="20"/>
  <c r="N282" i="20"/>
  <c r="M282" i="20"/>
  <c r="K282" i="20"/>
  <c r="J282" i="20"/>
  <c r="I282" i="20"/>
  <c r="P281" i="20"/>
  <c r="L281" i="20"/>
  <c r="H281" i="20"/>
  <c r="P280" i="20"/>
  <c r="L280" i="20"/>
  <c r="H280" i="20"/>
  <c r="P279" i="20"/>
  <c r="L279" i="20"/>
  <c r="H279" i="20"/>
  <c r="P278" i="20"/>
  <c r="L278" i="20"/>
  <c r="H278" i="20"/>
  <c r="P277" i="20"/>
  <c r="L277" i="20"/>
  <c r="H277" i="20"/>
  <c r="P276" i="20"/>
  <c r="L276" i="20"/>
  <c r="H276" i="20"/>
  <c r="H310" i="20" l="1"/>
  <c r="L310" i="20"/>
  <c r="P310" i="20"/>
  <c r="L303" i="20"/>
  <c r="H303" i="20"/>
  <c r="P303" i="20"/>
  <c r="L296" i="20"/>
  <c r="P296" i="20"/>
  <c r="H296" i="20"/>
  <c r="P282" i="20"/>
  <c r="P289" i="20"/>
  <c r="L289" i="20"/>
  <c r="H289" i="20"/>
  <c r="L282" i="20"/>
  <c r="H282" i="20"/>
  <c r="I60" i="14" l="1"/>
  <c r="J60" i="14"/>
  <c r="K60" i="14"/>
  <c r="L60" i="14"/>
  <c r="M60" i="14"/>
  <c r="N60" i="14"/>
  <c r="O60" i="14"/>
  <c r="P60" i="14"/>
  <c r="Q60" i="14"/>
  <c r="R60" i="14"/>
  <c r="S60" i="14"/>
  <c r="T60" i="14"/>
  <c r="U60" i="14"/>
  <c r="H60" i="14"/>
  <c r="H101" i="17" l="1"/>
  <c r="H100" i="17"/>
  <c r="I36" i="17"/>
  <c r="I42" i="17"/>
  <c r="H44" i="17"/>
  <c r="Q24" i="17"/>
  <c r="R24" i="17"/>
  <c r="S24" i="17"/>
  <c r="T24" i="17"/>
  <c r="U24" i="17"/>
  <c r="H24" i="17"/>
  <c r="I24" i="17"/>
  <c r="J24" i="17"/>
  <c r="K24" i="17"/>
  <c r="L24" i="17"/>
  <c r="M24" i="17"/>
  <c r="N24" i="17"/>
  <c r="O24" i="17"/>
  <c r="I64" i="17"/>
  <c r="J64" i="17"/>
  <c r="K64" i="17"/>
  <c r="M64" i="17"/>
  <c r="N64" i="17"/>
  <c r="O64" i="17"/>
  <c r="Q64" i="17"/>
  <c r="R64" i="17"/>
  <c r="S64" i="17"/>
  <c r="T64" i="17"/>
  <c r="U64" i="17"/>
  <c r="H109" i="16"/>
  <c r="I125" i="16"/>
  <c r="J125" i="16"/>
  <c r="K125" i="16"/>
  <c r="L125" i="16"/>
  <c r="M125" i="16"/>
  <c r="N125" i="16"/>
  <c r="O125" i="16"/>
  <c r="P125" i="16"/>
  <c r="Q125" i="16"/>
  <c r="R125" i="16"/>
  <c r="S125" i="16"/>
  <c r="T125" i="16"/>
  <c r="U125" i="16"/>
  <c r="H125" i="16"/>
  <c r="H123" i="16"/>
  <c r="K59" i="16"/>
  <c r="H36" i="9" l="1"/>
  <c r="J40" i="1"/>
  <c r="K40" i="1"/>
  <c r="I40" i="1"/>
  <c r="I57" i="1"/>
  <c r="I154" i="1"/>
  <c r="I167" i="1"/>
  <c r="I156" i="1"/>
  <c r="J111" i="1"/>
  <c r="I25" i="1"/>
  <c r="I153" i="1" l="1"/>
  <c r="U105" i="16" l="1"/>
  <c r="T105" i="16"/>
  <c r="U128" i="1" l="1"/>
  <c r="T128" i="1"/>
  <c r="S128" i="1"/>
  <c r="R128" i="1"/>
  <c r="Q128" i="1"/>
  <c r="O128" i="1"/>
  <c r="N128" i="1"/>
  <c r="M128" i="1"/>
  <c r="K128" i="1"/>
  <c r="J128" i="1"/>
  <c r="I128" i="1"/>
  <c r="P127" i="1"/>
  <c r="L127" i="1"/>
  <c r="L128" i="1" s="1"/>
  <c r="H127" i="1"/>
  <c r="P126" i="1"/>
  <c r="L126" i="1"/>
  <c r="H126" i="1"/>
  <c r="P125" i="1"/>
  <c r="P128" i="1" s="1"/>
  <c r="L125" i="1"/>
  <c r="H125" i="1"/>
  <c r="H128" i="1" s="1"/>
  <c r="U124" i="1"/>
  <c r="T124" i="1"/>
  <c r="S124" i="1"/>
  <c r="R124" i="1"/>
  <c r="Q124" i="1"/>
  <c r="O124" i="1"/>
  <c r="N124" i="1"/>
  <c r="M124" i="1"/>
  <c r="K124" i="1"/>
  <c r="J124" i="1"/>
  <c r="I124" i="1"/>
  <c r="P123" i="1"/>
  <c r="L123" i="1"/>
  <c r="H123" i="1"/>
  <c r="P122" i="1"/>
  <c r="L122" i="1"/>
  <c r="H122" i="1"/>
  <c r="P121" i="1"/>
  <c r="P124" i="1" s="1"/>
  <c r="L121" i="1"/>
  <c r="L124" i="1" s="1"/>
  <c r="H121" i="1"/>
  <c r="H124" i="1" l="1"/>
  <c r="H28" i="4"/>
  <c r="H24" i="4"/>
  <c r="H25" i="4"/>
  <c r="H27" i="4"/>
  <c r="H18" i="4"/>
  <c r="H19" i="4"/>
  <c r="H17" i="4"/>
  <c r="H22" i="4"/>
  <c r="H23" i="4"/>
  <c r="H21" i="4"/>
  <c r="H26" i="4"/>
  <c r="L32" i="14" l="1"/>
  <c r="M32" i="14"/>
  <c r="N32" i="14"/>
  <c r="O32" i="14"/>
  <c r="P32" i="14"/>
  <c r="Q32" i="14"/>
  <c r="R32" i="14"/>
  <c r="S32" i="14"/>
  <c r="T32" i="14"/>
  <c r="U32" i="14"/>
  <c r="L31" i="14"/>
  <c r="M31" i="14"/>
  <c r="N31" i="14"/>
  <c r="O31" i="14"/>
  <c r="P31" i="14"/>
  <c r="Q31" i="14"/>
  <c r="R31" i="14"/>
  <c r="S31" i="14"/>
  <c r="T31" i="14"/>
  <c r="U31" i="14"/>
  <c r="P51" i="17" l="1"/>
  <c r="P52" i="17"/>
  <c r="L104" i="17"/>
  <c r="L102" i="17"/>
  <c r="L103" i="17"/>
  <c r="P103" i="17"/>
  <c r="P104" i="17"/>
  <c r="L17" i="17"/>
  <c r="H183" i="17" l="1"/>
  <c r="H184" i="17"/>
  <c r="H185" i="17"/>
  <c r="H167" i="17"/>
  <c r="H168" i="17"/>
  <c r="H169" i="17"/>
  <c r="H166" i="17"/>
  <c r="H165" i="17"/>
  <c r="H172" i="17"/>
  <c r="H173" i="17"/>
  <c r="H174" i="17"/>
  <c r="H175" i="17"/>
  <c r="H171" i="17"/>
  <c r="I118" i="16"/>
  <c r="J118" i="16"/>
  <c r="K118" i="16"/>
  <c r="M118" i="16"/>
  <c r="N118" i="16"/>
  <c r="O118" i="16"/>
  <c r="Q118" i="16"/>
  <c r="R118" i="16"/>
  <c r="S118" i="16"/>
  <c r="I120" i="16"/>
  <c r="J120" i="16"/>
  <c r="K120" i="16"/>
  <c r="M120" i="16"/>
  <c r="N120" i="16"/>
  <c r="O120" i="16"/>
  <c r="Q120" i="16"/>
  <c r="R120" i="16"/>
  <c r="S120" i="16"/>
  <c r="T120" i="16"/>
  <c r="U120" i="16"/>
  <c r="I69" i="13"/>
  <c r="J69" i="13"/>
  <c r="K69" i="13"/>
  <c r="M69" i="13"/>
  <c r="N69" i="13"/>
  <c r="O69" i="13"/>
  <c r="Q69" i="13"/>
  <c r="R69" i="13"/>
  <c r="S69" i="13"/>
  <c r="T69" i="13"/>
  <c r="U69" i="13"/>
  <c r="I66" i="13"/>
  <c r="J66" i="13"/>
  <c r="K66" i="13"/>
  <c r="M66" i="13"/>
  <c r="N66" i="13"/>
  <c r="O66" i="13"/>
  <c r="Q66" i="13"/>
  <c r="R66" i="13"/>
  <c r="S66" i="13"/>
  <c r="T66" i="13"/>
  <c r="U66" i="13"/>
  <c r="H42" i="9"/>
  <c r="J88" i="9"/>
  <c r="K88" i="9"/>
  <c r="M88" i="9"/>
  <c r="N88" i="9"/>
  <c r="O88" i="9"/>
  <c r="Q88" i="9"/>
  <c r="R88" i="9"/>
  <c r="S88" i="9"/>
  <c r="T88" i="9"/>
  <c r="U88" i="9"/>
  <c r="I88" i="9"/>
  <c r="I162" i="1"/>
  <c r="J162" i="1"/>
  <c r="K162" i="1"/>
  <c r="M162" i="1"/>
  <c r="N162" i="1"/>
  <c r="O162" i="1"/>
  <c r="Q162" i="1"/>
  <c r="R162" i="1"/>
  <c r="S162" i="1"/>
  <c r="T162" i="1"/>
  <c r="U162" i="1"/>
  <c r="H102" i="17" l="1"/>
  <c r="H103" i="17"/>
  <c r="H104" i="17"/>
  <c r="H17" i="17"/>
  <c r="H31" i="17"/>
  <c r="H91" i="17"/>
  <c r="H90" i="17"/>
  <c r="H89" i="17"/>
  <c r="H88" i="17"/>
  <c r="H209" i="17"/>
  <c r="H210" i="17"/>
  <c r="H195" i="17"/>
  <c r="H190" i="17"/>
  <c r="H177" i="17"/>
  <c r="H153" i="17"/>
  <c r="H154" i="17"/>
  <c r="H147" i="17"/>
  <c r="H134" i="17"/>
  <c r="H113" i="17"/>
  <c r="H94" i="17"/>
  <c r="H57" i="17"/>
  <c r="L17" i="4" l="1"/>
  <c r="P17" i="4"/>
  <c r="L18" i="4"/>
  <c r="P18" i="4"/>
  <c r="L19" i="4"/>
  <c r="P19" i="4"/>
  <c r="H20" i="4"/>
  <c r="I20" i="4"/>
  <c r="J20" i="4"/>
  <c r="K20" i="4"/>
  <c r="M20" i="4"/>
  <c r="N20" i="4"/>
  <c r="O20" i="4"/>
  <c r="Q20" i="4"/>
  <c r="R20" i="4"/>
  <c r="S20" i="4"/>
  <c r="L21" i="4"/>
  <c r="P21" i="4"/>
  <c r="L22" i="4"/>
  <c r="P22" i="4"/>
  <c r="L23" i="4"/>
  <c r="P23" i="4"/>
  <c r="I24" i="4"/>
  <c r="J24" i="4"/>
  <c r="K24" i="4"/>
  <c r="L24" i="4"/>
  <c r="M24" i="4"/>
  <c r="N24" i="4"/>
  <c r="O24" i="4"/>
  <c r="Q24" i="4"/>
  <c r="R24" i="4"/>
  <c r="S24" i="4"/>
  <c r="T24" i="4"/>
  <c r="U24" i="4"/>
  <c r="P24" i="4" l="1"/>
  <c r="P20" i="4"/>
  <c r="K177" i="20"/>
  <c r="J177" i="20"/>
  <c r="I177" i="20"/>
  <c r="I165" i="1"/>
  <c r="J165" i="1"/>
  <c r="K165" i="1"/>
  <c r="M165" i="1"/>
  <c r="N165" i="1"/>
  <c r="O165" i="1"/>
  <c r="Q165" i="1"/>
  <c r="R165" i="1"/>
  <c r="S165" i="1"/>
  <c r="J167" i="1"/>
  <c r="K167" i="1"/>
  <c r="M167" i="1"/>
  <c r="N167" i="1"/>
  <c r="O167" i="1"/>
  <c r="Q167" i="1"/>
  <c r="R167" i="1"/>
  <c r="S167" i="1"/>
  <c r="U59" i="16"/>
  <c r="T59" i="16"/>
  <c r="S59" i="16"/>
  <c r="R59" i="16"/>
  <c r="Q59" i="16"/>
  <c r="O59" i="16"/>
  <c r="N59" i="16"/>
  <c r="M59" i="16"/>
  <c r="J59" i="16"/>
  <c r="I59" i="16"/>
  <c r="Q118" i="17"/>
  <c r="I42" i="4"/>
  <c r="J42" i="4"/>
  <c r="K42" i="4"/>
  <c r="M42" i="4"/>
  <c r="N42" i="4"/>
  <c r="O42" i="4"/>
  <c r="Q42" i="4"/>
  <c r="R42" i="4"/>
  <c r="S42" i="4"/>
  <c r="T42" i="4"/>
  <c r="U42" i="4"/>
  <c r="J156" i="1"/>
  <c r="K156" i="1"/>
  <c r="M156" i="1"/>
  <c r="N156" i="1"/>
  <c r="O156" i="1"/>
  <c r="Q156" i="1"/>
  <c r="R156" i="1"/>
  <c r="S156" i="1"/>
  <c r="H173" i="20" l="1"/>
  <c r="Q154" i="1"/>
  <c r="P29" i="1"/>
  <c r="T268" i="20" l="1"/>
  <c r="L262" i="20"/>
  <c r="L263" i="20"/>
  <c r="L264" i="20"/>
  <c r="L265" i="20"/>
  <c r="P107" i="1"/>
  <c r="P103" i="1"/>
  <c r="P99" i="1"/>
  <c r="P95" i="1"/>
  <c r="P91" i="1"/>
  <c r="P87" i="1"/>
  <c r="P83" i="1"/>
  <c r="P79" i="1"/>
  <c r="P75" i="1"/>
  <c r="P71" i="1"/>
  <c r="P67" i="1"/>
  <c r="P59" i="1"/>
  <c r="P25" i="1"/>
  <c r="P21" i="1"/>
  <c r="P17" i="1"/>
  <c r="P63" i="1"/>
  <c r="P33" i="1"/>
  <c r="P37" i="1"/>
  <c r="P41" i="1"/>
  <c r="P49" i="1"/>
  <c r="P45" i="1"/>
  <c r="P53" i="1"/>
  <c r="P141" i="1"/>
  <c r="P145" i="1"/>
  <c r="P76" i="17"/>
  <c r="P190" i="17"/>
  <c r="P196" i="17"/>
  <c r="P178" i="17"/>
  <c r="P172" i="17"/>
  <c r="P166" i="17"/>
  <c r="P101" i="17"/>
  <c r="P95" i="17"/>
  <c r="P89" i="17"/>
  <c r="P77" i="17"/>
  <c r="P83" i="17"/>
  <c r="P57" i="17"/>
  <c r="P64" i="17" s="1"/>
  <c r="P31" i="17"/>
  <c r="P208" i="17"/>
  <c r="P189" i="17"/>
  <c r="P183" i="17"/>
  <c r="P195" i="17"/>
  <c r="P177" i="17"/>
  <c r="P171" i="17"/>
  <c r="P165" i="17"/>
  <c r="P152" i="17"/>
  <c r="P146" i="17"/>
  <c r="P133" i="17"/>
  <c r="P113" i="17"/>
  <c r="P100" i="17"/>
  <c r="P94" i="17"/>
  <c r="P88" i="17"/>
  <c r="P82" i="17"/>
  <c r="P50" i="17"/>
  <c r="P17" i="17"/>
  <c r="P56" i="17"/>
  <c r="P30" i="17"/>
  <c r="P98" i="17"/>
  <c r="P236" i="17" s="1"/>
  <c r="P86" i="17"/>
  <c r="H23" i="10"/>
  <c r="H17" i="10"/>
  <c r="H29" i="10"/>
  <c r="I38" i="10"/>
  <c r="J38" i="10"/>
  <c r="K38" i="10"/>
  <c r="L23" i="10"/>
  <c r="L38" i="10" s="1"/>
  <c r="L17" i="10"/>
  <c r="L29" i="10"/>
  <c r="M38" i="10"/>
  <c r="N38" i="10"/>
  <c r="O38" i="10"/>
  <c r="Q38" i="10"/>
  <c r="R38" i="10"/>
  <c r="S38" i="10"/>
  <c r="T38" i="10"/>
  <c r="U38" i="10"/>
  <c r="I336" i="20"/>
  <c r="J336" i="20"/>
  <c r="K336" i="20"/>
  <c r="M336" i="20"/>
  <c r="N336" i="20"/>
  <c r="O336" i="20"/>
  <c r="Q336" i="20"/>
  <c r="R336" i="20"/>
  <c r="S336" i="20"/>
  <c r="T336" i="20"/>
  <c r="U336" i="20"/>
  <c r="U340" i="20"/>
  <c r="U323" i="20"/>
  <c r="U322" i="20" s="1"/>
  <c r="I323" i="20"/>
  <c r="J323" i="20"/>
  <c r="J322" i="20" s="1"/>
  <c r="K323" i="20"/>
  <c r="K322" i="20" s="1"/>
  <c r="M323" i="20"/>
  <c r="M322" i="20" s="1"/>
  <c r="N323" i="20"/>
  <c r="N322" i="20" s="1"/>
  <c r="O323" i="20"/>
  <c r="O322" i="20" s="1"/>
  <c r="Q323" i="20"/>
  <c r="Q322" i="20" s="1"/>
  <c r="R323" i="20"/>
  <c r="R322" i="20" s="1"/>
  <c r="S323" i="20"/>
  <c r="T323" i="20"/>
  <c r="T322" i="20" s="1"/>
  <c r="U275" i="20"/>
  <c r="T275" i="20"/>
  <c r="S275" i="20"/>
  <c r="R275" i="20"/>
  <c r="Q275" i="20"/>
  <c r="O275" i="20"/>
  <c r="N275" i="20"/>
  <c r="M275" i="20"/>
  <c r="K275" i="20"/>
  <c r="J275" i="20"/>
  <c r="I275" i="20"/>
  <c r="P274" i="20"/>
  <c r="L274" i="20"/>
  <c r="H274" i="20"/>
  <c r="P273" i="20"/>
  <c r="L273" i="20"/>
  <c r="H273" i="20"/>
  <c r="P272" i="20"/>
  <c r="L272" i="20"/>
  <c r="H272" i="20"/>
  <c r="P271" i="20"/>
  <c r="L271" i="20"/>
  <c r="H271" i="20"/>
  <c r="P270" i="20"/>
  <c r="L270" i="20"/>
  <c r="H270" i="20"/>
  <c r="P269" i="20"/>
  <c r="L269" i="20"/>
  <c r="H269" i="20"/>
  <c r="L82" i="17"/>
  <c r="L114" i="17"/>
  <c r="L121" i="17" s="1"/>
  <c r="L128" i="17" s="1"/>
  <c r="M113" i="17"/>
  <c r="L113" i="17" s="1"/>
  <c r="L100" i="17"/>
  <c r="P90" i="17"/>
  <c r="P91" i="17"/>
  <c r="P92" i="17"/>
  <c r="M87" i="17"/>
  <c r="O87" i="17"/>
  <c r="L88" i="17"/>
  <c r="P17" i="20"/>
  <c r="P31" i="20"/>
  <c r="P32" i="20"/>
  <c r="P33" i="20"/>
  <c r="P34" i="20"/>
  <c r="P38" i="20"/>
  <c r="P45" i="20"/>
  <c r="P52" i="20"/>
  <c r="P59" i="20"/>
  <c r="P66" i="20"/>
  <c r="P73" i="20"/>
  <c r="P80" i="20"/>
  <c r="P87" i="20"/>
  <c r="P24" i="20"/>
  <c r="P94" i="20"/>
  <c r="P101" i="20"/>
  <c r="P108" i="20"/>
  <c r="P115" i="20"/>
  <c r="P122" i="20"/>
  <c r="P129" i="20"/>
  <c r="P136" i="20"/>
  <c r="P143" i="20"/>
  <c r="P150" i="20"/>
  <c r="P157" i="20"/>
  <c r="P164" i="20"/>
  <c r="P171" i="20"/>
  <c r="P178" i="20"/>
  <c r="P185" i="20"/>
  <c r="P192" i="20"/>
  <c r="P199" i="20"/>
  <c r="P206" i="20"/>
  <c r="P213" i="20"/>
  <c r="P220" i="20"/>
  <c r="P227" i="20"/>
  <c r="P234" i="20"/>
  <c r="P241" i="20"/>
  <c r="P248" i="20"/>
  <c r="P255" i="20"/>
  <c r="P262" i="20"/>
  <c r="P18" i="20"/>
  <c r="P18" i="16"/>
  <c r="P19" i="16"/>
  <c r="P20" i="16"/>
  <c r="P21" i="16"/>
  <c r="P17" i="16"/>
  <c r="P23" i="16"/>
  <c r="H138" i="20"/>
  <c r="U268" i="20"/>
  <c r="S268" i="20"/>
  <c r="R268" i="20"/>
  <c r="Q268" i="20"/>
  <c r="O268" i="20"/>
  <c r="N268" i="20"/>
  <c r="M268" i="20"/>
  <c r="K268" i="20"/>
  <c r="J268" i="20"/>
  <c r="I268" i="20"/>
  <c r="P267" i="20"/>
  <c r="L267" i="20"/>
  <c r="H267" i="20"/>
  <c r="P266" i="20"/>
  <c r="L266" i="20"/>
  <c r="H266" i="20"/>
  <c r="P265" i="20"/>
  <c r="L20" i="20"/>
  <c r="L258" i="20"/>
  <c r="L251" i="20"/>
  <c r="L244" i="20"/>
  <c r="L237" i="20"/>
  <c r="L230" i="20"/>
  <c r="L223" i="20"/>
  <c r="L216" i="20"/>
  <c r="L209" i="20"/>
  <c r="L202" i="20"/>
  <c r="L195" i="20"/>
  <c r="L188" i="20"/>
  <c r="L181" i="20"/>
  <c r="L174" i="20"/>
  <c r="L167" i="20"/>
  <c r="L160" i="20"/>
  <c r="L153" i="20"/>
  <c r="L146" i="20"/>
  <c r="L139" i="20"/>
  <c r="L132" i="20"/>
  <c r="L125" i="20"/>
  <c r="L118" i="20"/>
  <c r="L111" i="20"/>
  <c r="L104" i="20"/>
  <c r="L97" i="20"/>
  <c r="L90" i="20"/>
  <c r="L83" i="20"/>
  <c r="L76" i="20"/>
  <c r="L69" i="20"/>
  <c r="L62" i="20"/>
  <c r="L55" i="20"/>
  <c r="L48" i="20"/>
  <c r="L41" i="20"/>
  <c r="L34" i="20"/>
  <c r="L27" i="20"/>
  <c r="H265" i="20"/>
  <c r="H262" i="20"/>
  <c r="H263" i="20"/>
  <c r="H264" i="20"/>
  <c r="P264" i="20"/>
  <c r="P263" i="20"/>
  <c r="U261" i="20"/>
  <c r="T261" i="20"/>
  <c r="S261" i="20"/>
  <c r="R261" i="20"/>
  <c r="Q261" i="20"/>
  <c r="O261" i="20"/>
  <c r="N261" i="20"/>
  <c r="M261" i="20"/>
  <c r="K261" i="20"/>
  <c r="J261" i="20"/>
  <c r="I261" i="20"/>
  <c r="P260" i="20"/>
  <c r="L260" i="20"/>
  <c r="H260" i="20"/>
  <c r="P259" i="20"/>
  <c r="L259" i="20"/>
  <c r="H259" i="20"/>
  <c r="P258" i="20"/>
  <c r="H258" i="20"/>
  <c r="P257" i="20"/>
  <c r="L257" i="20"/>
  <c r="H257" i="20"/>
  <c r="P256" i="20"/>
  <c r="L256" i="20"/>
  <c r="H256" i="20"/>
  <c r="L255" i="20"/>
  <c r="H255" i="20"/>
  <c r="U254" i="20"/>
  <c r="T254" i="20"/>
  <c r="S254" i="20"/>
  <c r="R254" i="20"/>
  <c r="Q254" i="20"/>
  <c r="O254" i="20"/>
  <c r="N254" i="20"/>
  <c r="M254" i="20"/>
  <c r="K254" i="20"/>
  <c r="J254" i="20"/>
  <c r="I254" i="20"/>
  <c r="P253" i="20"/>
  <c r="L253" i="20"/>
  <c r="H253" i="20"/>
  <c r="P252" i="20"/>
  <c r="L252" i="20"/>
  <c r="H252" i="20"/>
  <c r="P251" i="20"/>
  <c r="H251" i="20"/>
  <c r="P250" i="20"/>
  <c r="L250" i="20"/>
  <c r="H250" i="20"/>
  <c r="P249" i="20"/>
  <c r="L249" i="20"/>
  <c r="H249" i="20"/>
  <c r="L248" i="20"/>
  <c r="H248" i="20"/>
  <c r="H27" i="1"/>
  <c r="H161" i="1" s="1"/>
  <c r="I161" i="1"/>
  <c r="J161" i="1"/>
  <c r="K161" i="1"/>
  <c r="L27" i="1"/>
  <c r="L161" i="1" s="1"/>
  <c r="M161" i="1"/>
  <c r="N161" i="1"/>
  <c r="O161" i="1"/>
  <c r="P27" i="1"/>
  <c r="P161" i="1" s="1"/>
  <c r="R161" i="1"/>
  <c r="S161" i="1"/>
  <c r="Q161" i="1"/>
  <c r="Q153" i="1" s="1"/>
  <c r="H61" i="9"/>
  <c r="H62" i="9"/>
  <c r="H63" i="9"/>
  <c r="H64" i="9"/>
  <c r="I65" i="9"/>
  <c r="J65" i="9"/>
  <c r="H21" i="14"/>
  <c r="H22" i="14"/>
  <c r="H23" i="14"/>
  <c r="H24" i="14"/>
  <c r="H17" i="14"/>
  <c r="H18" i="14"/>
  <c r="H19" i="14"/>
  <c r="H26" i="14"/>
  <c r="H30" i="14" s="1"/>
  <c r="H27" i="14"/>
  <c r="H28" i="14"/>
  <c r="H29" i="14"/>
  <c r="H35" i="14"/>
  <c r="H36" i="14"/>
  <c r="H37" i="14"/>
  <c r="H39" i="14"/>
  <c r="H40" i="14"/>
  <c r="H41" i="14"/>
  <c r="H43" i="14"/>
  <c r="H44" i="14"/>
  <c r="H45" i="14"/>
  <c r="L42" i="16"/>
  <c r="L43" i="16"/>
  <c r="H174" i="20"/>
  <c r="H175" i="20"/>
  <c r="H176" i="20"/>
  <c r="L119" i="1"/>
  <c r="U146" i="1"/>
  <c r="L146" i="1"/>
  <c r="T146" i="1" s="1"/>
  <c r="T148" i="1" s="1"/>
  <c r="P117" i="17"/>
  <c r="P116" i="17"/>
  <c r="P123" i="17" s="1"/>
  <c r="P115" i="17"/>
  <c r="P114" i="17"/>
  <c r="H42" i="16"/>
  <c r="H79" i="16"/>
  <c r="H80" i="16"/>
  <c r="H81" i="16"/>
  <c r="J26" i="5"/>
  <c r="J27" i="5"/>
  <c r="J38" i="5" s="1"/>
  <c r="J20" i="5"/>
  <c r="J21" i="5" s="1"/>
  <c r="J32" i="5"/>
  <c r="J37" i="5" s="1"/>
  <c r="J36" i="5"/>
  <c r="K26" i="5"/>
  <c r="K27" i="5"/>
  <c r="K38" i="5" s="1"/>
  <c r="K39" i="5" s="1"/>
  <c r="K20" i="5"/>
  <c r="K21" i="5" s="1"/>
  <c r="K32" i="5"/>
  <c r="K37" i="5" s="1"/>
  <c r="K36" i="5"/>
  <c r="N26" i="5"/>
  <c r="N27" i="5"/>
  <c r="N38" i="5" s="1"/>
  <c r="N20" i="5"/>
  <c r="N21" i="5" s="1"/>
  <c r="N32" i="5"/>
  <c r="N37" i="5" s="1"/>
  <c r="N36" i="5"/>
  <c r="O26" i="5"/>
  <c r="O27" i="5"/>
  <c r="O20" i="5"/>
  <c r="O21" i="5" s="1"/>
  <c r="O32" i="5"/>
  <c r="O37" i="5" s="1"/>
  <c r="O36" i="5"/>
  <c r="P23" i="5"/>
  <c r="P24" i="5"/>
  <c r="P25" i="5"/>
  <c r="P17" i="5"/>
  <c r="P20" i="5" s="1"/>
  <c r="P21" i="5" s="1"/>
  <c r="P18" i="5"/>
  <c r="P19" i="5"/>
  <c r="P29" i="5"/>
  <c r="P30" i="5"/>
  <c r="P31" i="5"/>
  <c r="P33" i="5"/>
  <c r="P36" i="5" s="1"/>
  <c r="P34" i="5"/>
  <c r="P35" i="5"/>
  <c r="Q26" i="5"/>
  <c r="Q27" i="5" s="1"/>
  <c r="Q20" i="5"/>
  <c r="Q21" i="5"/>
  <c r="Q32" i="5"/>
  <c r="Q37" i="5" s="1"/>
  <c r="Q36" i="5"/>
  <c r="R26" i="5"/>
  <c r="R27" i="5" s="1"/>
  <c r="R38" i="5" s="1"/>
  <c r="R20" i="5"/>
  <c r="R21" i="5"/>
  <c r="R32" i="5"/>
  <c r="R36" i="5"/>
  <c r="R37" i="5"/>
  <c r="S26" i="5"/>
  <c r="S27" i="5" s="1"/>
  <c r="S38" i="5" s="1"/>
  <c r="S20" i="5"/>
  <c r="S21" i="5" s="1"/>
  <c r="S32" i="5"/>
  <c r="S36" i="5"/>
  <c r="S37" i="5"/>
  <c r="J28" i="4"/>
  <c r="J29" i="4"/>
  <c r="J30" i="4" s="1"/>
  <c r="J39" i="4" s="1"/>
  <c r="J36" i="4"/>
  <c r="J37" i="4"/>
  <c r="J38" i="4" s="1"/>
  <c r="K28" i="4"/>
  <c r="K29" i="4" s="1"/>
  <c r="K30" i="4" s="1"/>
  <c r="L29" i="4"/>
  <c r="L30" i="4" s="1"/>
  <c r="M28" i="4"/>
  <c r="M29" i="4"/>
  <c r="M30" i="4" s="1"/>
  <c r="N28" i="4"/>
  <c r="N29" i="4"/>
  <c r="N30" i="4"/>
  <c r="N36" i="4"/>
  <c r="N37" i="4"/>
  <c r="N38" i="4" s="1"/>
  <c r="N39" i="4" s="1"/>
  <c r="O28" i="4"/>
  <c r="O29" i="4" s="1"/>
  <c r="P25" i="4"/>
  <c r="P26" i="4"/>
  <c r="P28" i="4" s="1"/>
  <c r="P29" i="4" s="1"/>
  <c r="P30" i="4" s="1"/>
  <c r="P27" i="4"/>
  <c r="Q28" i="4"/>
  <c r="Q29" i="4" s="1"/>
  <c r="Q30" i="4" s="1"/>
  <c r="R28" i="4"/>
  <c r="R29" i="4" s="1"/>
  <c r="S28" i="4"/>
  <c r="S29" i="4" s="1"/>
  <c r="T29" i="4"/>
  <c r="T30" i="4"/>
  <c r="U29" i="4"/>
  <c r="U30" i="4"/>
  <c r="I86" i="1"/>
  <c r="I98" i="1"/>
  <c r="I94" i="1"/>
  <c r="I90" i="1"/>
  <c r="I82" i="1"/>
  <c r="I78" i="1"/>
  <c r="I74" i="1"/>
  <c r="I102" i="1"/>
  <c r="I106" i="1"/>
  <c r="I110" i="1"/>
  <c r="I70" i="1"/>
  <c r="I66" i="1"/>
  <c r="I62" i="1"/>
  <c r="I32" i="1"/>
  <c r="I44" i="1"/>
  <c r="I36" i="1"/>
  <c r="I28" i="1"/>
  <c r="I24" i="1"/>
  <c r="I20" i="1"/>
  <c r="I48" i="1"/>
  <c r="I52" i="1"/>
  <c r="I56" i="1"/>
  <c r="I144" i="1"/>
  <c r="I148" i="1"/>
  <c r="J86" i="1"/>
  <c r="J98" i="1"/>
  <c r="J94" i="1"/>
  <c r="J90" i="1"/>
  <c r="J82" i="1"/>
  <c r="J78" i="1"/>
  <c r="J74" i="1"/>
  <c r="J102" i="1"/>
  <c r="J106" i="1"/>
  <c r="J110" i="1"/>
  <c r="J70" i="1"/>
  <c r="J66" i="1"/>
  <c r="J62" i="1"/>
  <c r="J32" i="1"/>
  <c r="J44" i="1"/>
  <c r="J36" i="1"/>
  <c r="J28" i="1"/>
  <c r="J24" i="1"/>
  <c r="J20" i="1"/>
  <c r="J48" i="1"/>
  <c r="J52" i="1"/>
  <c r="J56" i="1"/>
  <c r="J144" i="1"/>
  <c r="J149" i="1" s="1"/>
  <c r="J148" i="1"/>
  <c r="K86" i="1"/>
  <c r="K98" i="1"/>
  <c r="K94" i="1"/>
  <c r="K90" i="1"/>
  <c r="K82" i="1"/>
  <c r="K78" i="1"/>
  <c r="K74" i="1"/>
  <c r="K102" i="1"/>
  <c r="K106" i="1"/>
  <c r="K110" i="1"/>
  <c r="K70" i="1"/>
  <c r="K66" i="1"/>
  <c r="K62" i="1"/>
  <c r="K32" i="1"/>
  <c r="K44" i="1"/>
  <c r="K36" i="1"/>
  <c r="K28" i="1"/>
  <c r="K24" i="1"/>
  <c r="K20" i="1"/>
  <c r="K48" i="1"/>
  <c r="K52" i="1"/>
  <c r="K56" i="1"/>
  <c r="K144" i="1"/>
  <c r="K148" i="1"/>
  <c r="K149" i="1"/>
  <c r="L83" i="1"/>
  <c r="L84" i="1"/>
  <c r="L85" i="1"/>
  <c r="L95" i="1"/>
  <c r="L96" i="1"/>
  <c r="T96" i="1" s="1"/>
  <c r="U96" i="1" s="1"/>
  <c r="L97" i="1"/>
  <c r="T97" i="1" s="1"/>
  <c r="U97" i="1" s="1"/>
  <c r="L91" i="1"/>
  <c r="L94" i="1" s="1"/>
  <c r="L92" i="1"/>
  <c r="L93" i="1"/>
  <c r="T93" i="1" s="1"/>
  <c r="U93" i="1" s="1"/>
  <c r="L87" i="1"/>
  <c r="T87" i="1" s="1"/>
  <c r="U87" i="1" s="1"/>
  <c r="U90" i="1" s="1"/>
  <c r="L88" i="1"/>
  <c r="L89" i="1"/>
  <c r="L79" i="1"/>
  <c r="T79" i="1" s="1"/>
  <c r="U79" i="1" s="1"/>
  <c r="L80" i="1"/>
  <c r="T80" i="1" s="1"/>
  <c r="U80" i="1" s="1"/>
  <c r="L81" i="1"/>
  <c r="L75" i="1"/>
  <c r="L76" i="1"/>
  <c r="T76" i="1" s="1"/>
  <c r="L77" i="1"/>
  <c r="T77" i="1" s="1"/>
  <c r="U77" i="1" s="1"/>
  <c r="L71" i="1"/>
  <c r="L72" i="1"/>
  <c r="T72" i="1" s="1"/>
  <c r="U72" i="1" s="1"/>
  <c r="L73" i="1"/>
  <c r="L99" i="1"/>
  <c r="T99" i="1" s="1"/>
  <c r="U99" i="1" s="1"/>
  <c r="L100" i="1"/>
  <c r="T100" i="1" s="1"/>
  <c r="U100" i="1" s="1"/>
  <c r="L101" i="1"/>
  <c r="T101" i="1" s="1"/>
  <c r="U101" i="1" s="1"/>
  <c r="L103" i="1"/>
  <c r="T103" i="1" s="1"/>
  <c r="L104" i="1"/>
  <c r="L105" i="1"/>
  <c r="L107" i="1"/>
  <c r="L108" i="1"/>
  <c r="L109" i="1"/>
  <c r="L110" i="1" s="1"/>
  <c r="L67" i="1"/>
  <c r="L68" i="1"/>
  <c r="T68" i="1" s="1"/>
  <c r="L69" i="1"/>
  <c r="T69" i="1" s="1"/>
  <c r="U69" i="1" s="1"/>
  <c r="L63" i="1"/>
  <c r="T63" i="1" s="1"/>
  <c r="U63" i="1" s="1"/>
  <c r="L64" i="1"/>
  <c r="L66" i="1" s="1"/>
  <c r="L65" i="1"/>
  <c r="L59" i="1"/>
  <c r="L60" i="1"/>
  <c r="T60" i="1" s="1"/>
  <c r="L61" i="1"/>
  <c r="T61" i="1" s="1"/>
  <c r="L29" i="1"/>
  <c r="T29" i="1" s="1"/>
  <c r="U29" i="1" s="1"/>
  <c r="L30" i="1"/>
  <c r="T30" i="1" s="1"/>
  <c r="U30" i="1" s="1"/>
  <c r="L31" i="1"/>
  <c r="L41" i="1"/>
  <c r="L44" i="1" s="1"/>
  <c r="L42" i="1"/>
  <c r="L43" i="1"/>
  <c r="L37" i="1"/>
  <c r="L40" i="1" s="1"/>
  <c r="L38" i="1"/>
  <c r="L39" i="1"/>
  <c r="L33" i="1"/>
  <c r="L34" i="1"/>
  <c r="L35" i="1"/>
  <c r="L162" i="1" s="1"/>
  <c r="L25" i="1"/>
  <c r="T25" i="1"/>
  <c r="U25" i="1" s="1"/>
  <c r="L26" i="1"/>
  <c r="L21" i="1"/>
  <c r="T21" i="1" s="1"/>
  <c r="L22" i="1"/>
  <c r="T22" i="1" s="1"/>
  <c r="U22" i="1" s="1"/>
  <c r="L23" i="1"/>
  <c r="T23" i="1" s="1"/>
  <c r="U23" i="1" s="1"/>
  <c r="L17" i="1"/>
  <c r="T17" i="1" s="1"/>
  <c r="U17" i="1" s="1"/>
  <c r="L18" i="1"/>
  <c r="L19" i="1"/>
  <c r="T19" i="1" s="1"/>
  <c r="U19" i="1" s="1"/>
  <c r="L45" i="1"/>
  <c r="L46" i="1"/>
  <c r="L47" i="1"/>
  <c r="L49" i="1"/>
  <c r="L50" i="1"/>
  <c r="L51" i="1"/>
  <c r="L53" i="1"/>
  <c r="L54" i="1"/>
  <c r="L55" i="1"/>
  <c r="L141" i="1"/>
  <c r="L142" i="1"/>
  <c r="L143" i="1"/>
  <c r="L145" i="1"/>
  <c r="L147" i="1"/>
  <c r="M86" i="1"/>
  <c r="M98" i="1"/>
  <c r="M94" i="1"/>
  <c r="M90" i="1"/>
  <c r="M82" i="1"/>
  <c r="M78" i="1"/>
  <c r="M74" i="1"/>
  <c r="M102" i="1"/>
  <c r="M106" i="1"/>
  <c r="M110" i="1"/>
  <c r="M70" i="1"/>
  <c r="M66" i="1"/>
  <c r="M62" i="1"/>
  <c r="M32" i="1"/>
  <c r="M44" i="1"/>
  <c r="M36" i="1"/>
  <c r="M28" i="1"/>
  <c r="M24" i="1"/>
  <c r="M20" i="1"/>
  <c r="M48" i="1"/>
  <c r="M52" i="1"/>
  <c r="M56" i="1"/>
  <c r="M144" i="1"/>
  <c r="M148" i="1"/>
  <c r="N86" i="1"/>
  <c r="N98" i="1"/>
  <c r="N94" i="1"/>
  <c r="N90" i="1"/>
  <c r="N82" i="1"/>
  <c r="N78" i="1"/>
  <c r="N74" i="1"/>
  <c r="N102" i="1"/>
  <c r="N106" i="1"/>
  <c r="N110" i="1"/>
  <c r="N70" i="1"/>
  <c r="N66" i="1"/>
  <c r="N62" i="1"/>
  <c r="N32" i="1"/>
  <c r="N44" i="1"/>
  <c r="N36" i="1"/>
  <c r="N28" i="1"/>
  <c r="N24" i="1"/>
  <c r="N20" i="1"/>
  <c r="N48" i="1"/>
  <c r="N52" i="1"/>
  <c r="N56" i="1"/>
  <c r="N144" i="1"/>
  <c r="N148" i="1"/>
  <c r="O86" i="1"/>
  <c r="O98" i="1"/>
  <c r="O94" i="1"/>
  <c r="O111" i="1" s="1"/>
  <c r="O90" i="1"/>
  <c r="O82" i="1"/>
  <c r="O78" i="1"/>
  <c r="O74" i="1"/>
  <c r="O102" i="1"/>
  <c r="O106" i="1"/>
  <c r="O110" i="1"/>
  <c r="O70" i="1"/>
  <c r="O66" i="1"/>
  <c r="O62" i="1"/>
  <c r="O32" i="1"/>
  <c r="O44" i="1"/>
  <c r="O36" i="1"/>
  <c r="O28" i="1"/>
  <c r="O24" i="1"/>
  <c r="O20" i="1"/>
  <c r="O48" i="1"/>
  <c r="O52" i="1"/>
  <c r="O56" i="1"/>
  <c r="O144" i="1"/>
  <c r="O148" i="1"/>
  <c r="O149" i="1" s="1"/>
  <c r="P84" i="1"/>
  <c r="P85" i="1"/>
  <c r="P96" i="1"/>
  <c r="P97" i="1"/>
  <c r="P92" i="1"/>
  <c r="P93" i="1"/>
  <c r="P88" i="1"/>
  <c r="P89" i="1"/>
  <c r="P80" i="1"/>
  <c r="P81" i="1"/>
  <c r="P76" i="1"/>
  <c r="P77" i="1"/>
  <c r="P72" i="1"/>
  <c r="P73" i="1"/>
  <c r="P100" i="1"/>
  <c r="P101" i="1"/>
  <c r="P104" i="1"/>
  <c r="P105" i="1"/>
  <c r="P108" i="1"/>
  <c r="P109" i="1"/>
  <c r="P68" i="1"/>
  <c r="P69" i="1"/>
  <c r="P64" i="1"/>
  <c r="P65" i="1"/>
  <c r="P60" i="1"/>
  <c r="P62" i="1" s="1"/>
  <c r="P61" i="1"/>
  <c r="P30" i="1"/>
  <c r="P31" i="1"/>
  <c r="P42" i="1"/>
  <c r="P43" i="1"/>
  <c r="P38" i="1"/>
  <c r="P39" i="1"/>
  <c r="P34" i="1"/>
  <c r="P35" i="1"/>
  <c r="P162" i="1" s="1"/>
  <c r="P26" i="1"/>
  <c r="P22" i="1"/>
  <c r="P24" i="1" s="1"/>
  <c r="P23" i="1"/>
  <c r="P18" i="1"/>
  <c r="P19" i="1"/>
  <c r="P46" i="1"/>
  <c r="P47" i="1"/>
  <c r="P50" i="1"/>
  <c r="P51" i="1"/>
  <c r="T51" i="1" s="1"/>
  <c r="P54" i="1"/>
  <c r="T54" i="1" s="1"/>
  <c r="P55" i="1"/>
  <c r="P142" i="1"/>
  <c r="P143" i="1"/>
  <c r="P146" i="1"/>
  <c r="P148" i="1" s="1"/>
  <c r="P147" i="1"/>
  <c r="Q86" i="1"/>
  <c r="Q98" i="1"/>
  <c r="Q94" i="1"/>
  <c r="Q90" i="1"/>
  <c r="Q82" i="1"/>
  <c r="Q78" i="1"/>
  <c r="Q74" i="1"/>
  <c r="Q102" i="1"/>
  <c r="Q106" i="1"/>
  <c r="Q110" i="1"/>
  <c r="Q70" i="1"/>
  <c r="Q66" i="1"/>
  <c r="Q62" i="1"/>
  <c r="Q32" i="1"/>
  <c r="Q44" i="1"/>
  <c r="Q36" i="1"/>
  <c r="Q28" i="1"/>
  <c r="Q24" i="1"/>
  <c r="Q20" i="1"/>
  <c r="Q48" i="1"/>
  <c r="Q52" i="1"/>
  <c r="Q56" i="1"/>
  <c r="Q144" i="1"/>
  <c r="Q148" i="1"/>
  <c r="R86" i="1"/>
  <c r="R98" i="1"/>
  <c r="R94" i="1"/>
  <c r="R90" i="1"/>
  <c r="R82" i="1"/>
  <c r="R78" i="1"/>
  <c r="R74" i="1"/>
  <c r="R102" i="1"/>
  <c r="R106" i="1"/>
  <c r="R110" i="1"/>
  <c r="R70" i="1"/>
  <c r="R66" i="1"/>
  <c r="R62" i="1"/>
  <c r="R32" i="1"/>
  <c r="R44" i="1"/>
  <c r="R36" i="1"/>
  <c r="R28" i="1"/>
  <c r="R24" i="1"/>
  <c r="R20" i="1"/>
  <c r="R48" i="1"/>
  <c r="R52" i="1"/>
  <c r="R56" i="1"/>
  <c r="R144" i="1"/>
  <c r="R149" i="1" s="1"/>
  <c r="R148" i="1"/>
  <c r="S86" i="1"/>
  <c r="S98" i="1"/>
  <c r="S94" i="1"/>
  <c r="S90" i="1"/>
  <c r="S82" i="1"/>
  <c r="S78" i="1"/>
  <c r="S74" i="1"/>
  <c r="S102" i="1"/>
  <c r="S106" i="1"/>
  <c r="S110" i="1"/>
  <c r="S70" i="1"/>
  <c r="S66" i="1"/>
  <c r="S62" i="1"/>
  <c r="S32" i="1"/>
  <c r="S44" i="1"/>
  <c r="S36" i="1"/>
  <c r="S28" i="1"/>
  <c r="S24" i="1"/>
  <c r="S20" i="1"/>
  <c r="S48" i="1"/>
  <c r="S52" i="1"/>
  <c r="S56" i="1"/>
  <c r="S144" i="1"/>
  <c r="S149" i="1" s="1"/>
  <c r="S148" i="1"/>
  <c r="T84" i="1"/>
  <c r="U84" i="1" s="1"/>
  <c r="T85" i="1"/>
  <c r="U85" i="1" s="1"/>
  <c r="T92" i="1"/>
  <c r="U92" i="1" s="1"/>
  <c r="T88" i="1"/>
  <c r="T89" i="1"/>
  <c r="U89" i="1" s="1"/>
  <c r="T75" i="1"/>
  <c r="U75" i="1" s="1"/>
  <c r="T104" i="1"/>
  <c r="U104" i="1" s="1"/>
  <c r="T105" i="1"/>
  <c r="U105" i="1" s="1"/>
  <c r="T107" i="1"/>
  <c r="T108" i="1"/>
  <c r="U108" i="1" s="1"/>
  <c r="T65" i="1"/>
  <c r="T59" i="1"/>
  <c r="U59" i="1" s="1"/>
  <c r="T31" i="1"/>
  <c r="U31" i="1" s="1"/>
  <c r="T42" i="1"/>
  <c r="U42" i="1" s="1"/>
  <c r="T43" i="1"/>
  <c r="U43" i="1" s="1"/>
  <c r="T36" i="1"/>
  <c r="T45" i="1"/>
  <c r="T47" i="1"/>
  <c r="T50" i="1"/>
  <c r="T55" i="1"/>
  <c r="T144" i="1"/>
  <c r="U88" i="1"/>
  <c r="U61" i="1"/>
  <c r="U36" i="1"/>
  <c r="U48" i="1"/>
  <c r="U52" i="1"/>
  <c r="U56" i="1"/>
  <c r="U144" i="1"/>
  <c r="U148" i="1"/>
  <c r="V150" i="1"/>
  <c r="W150" i="1"/>
  <c r="X150" i="1"/>
  <c r="Y150" i="1"/>
  <c r="Z150" i="1"/>
  <c r="AA150" i="1"/>
  <c r="H83" i="1"/>
  <c r="H84" i="1"/>
  <c r="H85" i="1"/>
  <c r="H95" i="1"/>
  <c r="H96" i="1"/>
  <c r="H97" i="1"/>
  <c r="H91" i="1"/>
  <c r="H92" i="1"/>
  <c r="H93" i="1"/>
  <c r="H87" i="1"/>
  <c r="H88" i="1"/>
  <c r="H89" i="1"/>
  <c r="H79" i="1"/>
  <c r="H80" i="1"/>
  <c r="H81" i="1"/>
  <c r="H75" i="1"/>
  <c r="H76" i="1"/>
  <c r="H77" i="1"/>
  <c r="H71" i="1"/>
  <c r="H72" i="1"/>
  <c r="H73" i="1"/>
  <c r="H99" i="1"/>
  <c r="H100" i="1"/>
  <c r="H101" i="1"/>
  <c r="H103" i="1"/>
  <c r="H104" i="1"/>
  <c r="H105" i="1"/>
  <c r="H107" i="1"/>
  <c r="H108" i="1"/>
  <c r="H64" i="1"/>
  <c r="H68" i="1"/>
  <c r="H60" i="1"/>
  <c r="H26" i="1"/>
  <c r="H22" i="1"/>
  <c r="H67" i="1"/>
  <c r="H59" i="1"/>
  <c r="H29" i="1"/>
  <c r="H25" i="1"/>
  <c r="H21" i="1"/>
  <c r="H17" i="1"/>
  <c r="H63" i="1"/>
  <c r="H33" i="1"/>
  <c r="H37" i="1"/>
  <c r="H41" i="1"/>
  <c r="H49" i="1"/>
  <c r="H45" i="1"/>
  <c r="H53" i="1"/>
  <c r="H141" i="1"/>
  <c r="H145" i="1"/>
  <c r="H65" i="1"/>
  <c r="H69" i="1"/>
  <c r="H61" i="1"/>
  <c r="H31" i="1"/>
  <c r="H23" i="1"/>
  <c r="H19" i="1"/>
  <c r="H30" i="1"/>
  <c r="H18" i="1"/>
  <c r="H109" i="1"/>
  <c r="H42" i="1"/>
  <c r="H43" i="1"/>
  <c r="H38" i="1"/>
  <c r="H39" i="1"/>
  <c r="H34" i="1"/>
  <c r="H35" i="1"/>
  <c r="H162" i="1" s="1"/>
  <c r="H46" i="1"/>
  <c r="H47" i="1"/>
  <c r="H50" i="1"/>
  <c r="H51" i="1"/>
  <c r="H54" i="1"/>
  <c r="H55" i="1"/>
  <c r="H142" i="1"/>
  <c r="H143" i="1"/>
  <c r="H146" i="1"/>
  <c r="H147" i="1"/>
  <c r="I134" i="1"/>
  <c r="I138" i="1"/>
  <c r="J134" i="1"/>
  <c r="J138" i="1"/>
  <c r="K134" i="1"/>
  <c r="K139" i="1" s="1"/>
  <c r="K138" i="1"/>
  <c r="L131" i="1"/>
  <c r="L132" i="1"/>
  <c r="L133" i="1"/>
  <c r="L135" i="1"/>
  <c r="L136" i="1"/>
  <c r="L138" i="1" s="1"/>
  <c r="L137" i="1"/>
  <c r="M134" i="1"/>
  <c r="M139" i="1" s="1"/>
  <c r="M138" i="1"/>
  <c r="N134" i="1"/>
  <c r="N138" i="1"/>
  <c r="N139" i="1" s="1"/>
  <c r="O134" i="1"/>
  <c r="O138" i="1"/>
  <c r="P131" i="1"/>
  <c r="P132" i="1"/>
  <c r="P133" i="1"/>
  <c r="P135" i="1"/>
  <c r="P136" i="1"/>
  <c r="P137" i="1"/>
  <c r="Q134" i="1"/>
  <c r="Q138" i="1"/>
  <c r="R134" i="1"/>
  <c r="R138" i="1"/>
  <c r="S134" i="1"/>
  <c r="S138" i="1"/>
  <c r="T134" i="1"/>
  <c r="T138" i="1"/>
  <c r="T139" i="1" s="1"/>
  <c r="U134" i="1"/>
  <c r="U138" i="1"/>
  <c r="H131" i="1"/>
  <c r="H132" i="1"/>
  <c r="H133" i="1"/>
  <c r="H135" i="1"/>
  <c r="H136" i="1"/>
  <c r="H137" i="1"/>
  <c r="I116" i="1"/>
  <c r="I120" i="1"/>
  <c r="J116" i="1"/>
  <c r="J129" i="1" s="1"/>
  <c r="J120" i="1"/>
  <c r="K116" i="1"/>
  <c r="K120" i="1"/>
  <c r="L113" i="1"/>
  <c r="L114" i="1"/>
  <c r="L115" i="1"/>
  <c r="L117" i="1"/>
  <c r="L118" i="1"/>
  <c r="M116" i="1"/>
  <c r="M120" i="1"/>
  <c r="N116" i="1"/>
  <c r="N120" i="1"/>
  <c r="O116" i="1"/>
  <c r="O129" i="1" s="1"/>
  <c r="O120" i="1"/>
  <c r="P113" i="1"/>
  <c r="P114" i="1"/>
  <c r="P115" i="1"/>
  <c r="P117" i="1"/>
  <c r="P118" i="1"/>
  <c r="P119" i="1"/>
  <c r="Q116" i="1"/>
  <c r="Q129" i="1" s="1"/>
  <c r="Q120" i="1"/>
  <c r="R116" i="1"/>
  <c r="R120" i="1"/>
  <c r="S116" i="1"/>
  <c r="S120" i="1"/>
  <c r="T116" i="1"/>
  <c r="T120" i="1"/>
  <c r="U116" i="1"/>
  <c r="U120" i="1"/>
  <c r="H113" i="1"/>
  <c r="H114" i="1"/>
  <c r="H115" i="1"/>
  <c r="H117" i="1"/>
  <c r="H118" i="1"/>
  <c r="H119" i="1"/>
  <c r="I231" i="17"/>
  <c r="J231" i="17"/>
  <c r="K231" i="17"/>
  <c r="L190" i="17"/>
  <c r="L196" i="17"/>
  <c r="L178" i="17"/>
  <c r="L172" i="17"/>
  <c r="L171" i="17"/>
  <c r="L173" i="17"/>
  <c r="L174" i="17"/>
  <c r="L175" i="17"/>
  <c r="L166" i="17"/>
  <c r="L101" i="17"/>
  <c r="L95" i="17"/>
  <c r="L94" i="17"/>
  <c r="L96" i="17"/>
  <c r="L97" i="17"/>
  <c r="L98" i="17"/>
  <c r="L89" i="17"/>
  <c r="L77" i="17"/>
  <c r="L51" i="17"/>
  <c r="L83" i="17"/>
  <c r="L57" i="17"/>
  <c r="L31" i="17"/>
  <c r="M231" i="17"/>
  <c r="N231" i="17"/>
  <c r="O231" i="17"/>
  <c r="O229" i="17"/>
  <c r="O236" i="17"/>
  <c r="P184" i="17"/>
  <c r="P209" i="17"/>
  <c r="P216" i="17" s="1"/>
  <c r="P153" i="17"/>
  <c r="P147" i="17"/>
  <c r="P134" i="17"/>
  <c r="P141" i="17" s="1"/>
  <c r="P102" i="17"/>
  <c r="P58" i="17"/>
  <c r="P59" i="17"/>
  <c r="P60" i="17"/>
  <c r="Q231" i="17"/>
  <c r="R231" i="17"/>
  <c r="S231" i="17"/>
  <c r="T231" i="17"/>
  <c r="U231" i="17"/>
  <c r="U229" i="17"/>
  <c r="U236" i="17"/>
  <c r="U217" i="17"/>
  <c r="U204" i="17"/>
  <c r="U161" i="17"/>
  <c r="U142" i="17"/>
  <c r="U122" i="17"/>
  <c r="U109" i="17"/>
  <c r="U65" i="17"/>
  <c r="U71" i="17"/>
  <c r="U26" i="17"/>
  <c r="U45" i="17" s="1"/>
  <c r="U242" i="17"/>
  <c r="U243" i="17"/>
  <c r="U219" i="17"/>
  <c r="U206" i="17"/>
  <c r="U163" i="17"/>
  <c r="U144" i="17"/>
  <c r="U124" i="17"/>
  <c r="U67" i="17"/>
  <c r="U73" i="17" s="1"/>
  <c r="U28" i="17"/>
  <c r="U47" i="17" s="1"/>
  <c r="H196" i="17"/>
  <c r="H178" i="17"/>
  <c r="H95" i="17"/>
  <c r="H77" i="17"/>
  <c r="H51" i="17"/>
  <c r="H83" i="17"/>
  <c r="I229" i="17"/>
  <c r="J229" i="17"/>
  <c r="J236" i="17"/>
  <c r="J217" i="17"/>
  <c r="J204" i="17"/>
  <c r="J161" i="17"/>
  <c r="J142" i="17"/>
  <c r="J122" i="17"/>
  <c r="J109" i="17"/>
  <c r="J65" i="17"/>
  <c r="J71" i="17" s="1"/>
  <c r="J26" i="17"/>
  <c r="J45" i="17" s="1"/>
  <c r="J242" i="17"/>
  <c r="J243" i="17"/>
  <c r="J219" i="17"/>
  <c r="J206" i="17"/>
  <c r="J163" i="17"/>
  <c r="J144" i="17"/>
  <c r="J124" i="17"/>
  <c r="J67" i="17"/>
  <c r="J73" i="17" s="1"/>
  <c r="J28" i="17"/>
  <c r="J47" i="17" s="1"/>
  <c r="K229" i="17"/>
  <c r="L208" i="17"/>
  <c r="L189" i="17"/>
  <c r="L183" i="17"/>
  <c r="L195" i="17"/>
  <c r="L177" i="17"/>
  <c r="L165" i="17"/>
  <c r="L152" i="17"/>
  <c r="L146" i="17"/>
  <c r="L133" i="17"/>
  <c r="L76" i="17"/>
  <c r="L50" i="17"/>
  <c r="L56" i="17"/>
  <c r="L30" i="17"/>
  <c r="L86" i="17"/>
  <c r="L210" i="17"/>
  <c r="L217" i="17" s="1"/>
  <c r="L191" i="17"/>
  <c r="L185" i="17"/>
  <c r="L197" i="17"/>
  <c r="L179" i="17"/>
  <c r="L167" i="17"/>
  <c r="L154" i="17"/>
  <c r="L148" i="17"/>
  <c r="L135" i="17"/>
  <c r="L142" i="17" s="1"/>
  <c r="L115" i="17"/>
  <c r="L122" i="17" s="1"/>
  <c r="L90" i="17"/>
  <c r="L84" i="17"/>
  <c r="L78" i="17"/>
  <c r="L52" i="17"/>
  <c r="L65" i="17" s="1"/>
  <c r="L71" i="17" s="1"/>
  <c r="L19" i="17"/>
  <c r="L26" i="17" s="1"/>
  <c r="L45" i="17" s="1"/>
  <c r="L153" i="17"/>
  <c r="L147" i="17"/>
  <c r="L134" i="17"/>
  <c r="L141" i="17" s="1"/>
  <c r="L18" i="17"/>
  <c r="L25" i="17" s="1"/>
  <c r="L184" i="17"/>
  <c r="L209" i="17"/>
  <c r="L216" i="17" s="1"/>
  <c r="L211" i="17"/>
  <c r="L192" i="17"/>
  <c r="L186" i="17"/>
  <c r="L198" i="17"/>
  <c r="L180" i="17"/>
  <c r="L155" i="17"/>
  <c r="L162" i="17" s="1"/>
  <c r="L149" i="17"/>
  <c r="L136" i="17"/>
  <c r="L138" i="17" s="1"/>
  <c r="L139" i="17" s="1"/>
  <c r="L116" i="17"/>
  <c r="L91" i="17"/>
  <c r="L85" i="17"/>
  <c r="L79" i="17"/>
  <c r="L53" i="17"/>
  <c r="L66" i="17" s="1"/>
  <c r="L72" i="17" s="1"/>
  <c r="L20" i="17"/>
  <c r="L27" i="17" s="1"/>
  <c r="L46" i="17" s="1"/>
  <c r="L212" i="17"/>
  <c r="L219" i="17" s="1"/>
  <c r="L193" i="17"/>
  <c r="L206" i="17" s="1"/>
  <c r="L187" i="17"/>
  <c r="L199" i="17"/>
  <c r="L181" i="17"/>
  <c r="L169" i="17"/>
  <c r="L156" i="17"/>
  <c r="L150" i="17"/>
  <c r="L151" i="17" s="1"/>
  <c r="L137" i="17"/>
  <c r="L144" i="17" s="1"/>
  <c r="L117" i="17"/>
  <c r="L124" i="17" s="1"/>
  <c r="L54" i="17"/>
  <c r="L67" i="17" s="1"/>
  <c r="L73" i="17" s="1"/>
  <c r="L21" i="17"/>
  <c r="L28" i="17" s="1"/>
  <c r="L47" i="17" s="1"/>
  <c r="M229" i="17"/>
  <c r="N229" i="17"/>
  <c r="P159" i="17"/>
  <c r="P84" i="17"/>
  <c r="P85" i="17"/>
  <c r="P37" i="17"/>
  <c r="Q229" i="17"/>
  <c r="R229" i="17"/>
  <c r="S229" i="17"/>
  <c r="T229" i="17"/>
  <c r="H208" i="17"/>
  <c r="H215" i="17" s="1"/>
  <c r="H189" i="17"/>
  <c r="H152" i="17"/>
  <c r="H159" i="17" s="1"/>
  <c r="H146" i="17"/>
  <c r="H133" i="17"/>
  <c r="H82" i="17"/>
  <c r="H76" i="17"/>
  <c r="H50" i="17"/>
  <c r="H63" i="17" s="1"/>
  <c r="H69" i="17" s="1"/>
  <c r="H56" i="17"/>
  <c r="H30" i="17"/>
  <c r="H37" i="17" s="1"/>
  <c r="H43" i="17" s="1"/>
  <c r="H32" i="17"/>
  <c r="H33" i="17"/>
  <c r="H34" i="17"/>
  <c r="L81" i="16"/>
  <c r="L73" i="16"/>
  <c r="L38" i="16"/>
  <c r="L34" i="16"/>
  <c r="P81" i="16"/>
  <c r="P73" i="16"/>
  <c r="P38" i="16"/>
  <c r="P34" i="16"/>
  <c r="T73" i="16"/>
  <c r="H73" i="16"/>
  <c r="H38" i="16"/>
  <c r="H34" i="16"/>
  <c r="I123" i="16"/>
  <c r="I122" i="16" s="1"/>
  <c r="J123" i="16"/>
  <c r="K123" i="16"/>
  <c r="L80" i="16"/>
  <c r="L71" i="16"/>
  <c r="L74" i="16" s="1"/>
  <c r="L75" i="16" s="1"/>
  <c r="L76" i="16" s="1"/>
  <c r="L37" i="16"/>
  <c r="L33" i="16"/>
  <c r="L18" i="16"/>
  <c r="T18" i="16" s="1"/>
  <c r="T123" i="16" s="1"/>
  <c r="L24" i="16"/>
  <c r="L79" i="16"/>
  <c r="L82" i="16" s="1"/>
  <c r="L83" i="16" s="1"/>
  <c r="L84" i="16" s="1"/>
  <c r="L70" i="16"/>
  <c r="L36" i="16"/>
  <c r="L32" i="16"/>
  <c r="L17" i="16"/>
  <c r="L23" i="16"/>
  <c r="L48" i="16"/>
  <c r="L54" i="16"/>
  <c r="L60" i="16"/>
  <c r="L87" i="16"/>
  <c r="L91" i="16"/>
  <c r="L95" i="16"/>
  <c r="L49" i="16"/>
  <c r="L50" i="16"/>
  <c r="L19" i="16"/>
  <c r="T19" i="16" s="1"/>
  <c r="L44" i="16"/>
  <c r="L56" i="16"/>
  <c r="L62" i="16"/>
  <c r="L72" i="16"/>
  <c r="L21" i="16"/>
  <c r="T21" i="16" s="1"/>
  <c r="T118" i="16" s="1"/>
  <c r="L45" i="16"/>
  <c r="L26" i="16"/>
  <c r="L120" i="16" s="1"/>
  <c r="L51" i="16"/>
  <c r="L57" i="16"/>
  <c r="L63" i="16"/>
  <c r="L46" i="16"/>
  <c r="L20" i="16"/>
  <c r="T20" i="16" s="1"/>
  <c r="L25" i="16"/>
  <c r="L52" i="16"/>
  <c r="L58" i="16"/>
  <c r="L64" i="16"/>
  <c r="M123" i="16"/>
  <c r="M112" i="16"/>
  <c r="M114" i="16"/>
  <c r="M119" i="16"/>
  <c r="N123" i="16"/>
  <c r="N122" i="16" s="1"/>
  <c r="O123" i="16"/>
  <c r="P80" i="16"/>
  <c r="P71" i="16"/>
  <c r="P37" i="16"/>
  <c r="P33" i="16"/>
  <c r="P43" i="16"/>
  <c r="P24" i="16"/>
  <c r="Q123" i="16"/>
  <c r="R123" i="16"/>
  <c r="S123" i="16"/>
  <c r="H71" i="16"/>
  <c r="H37" i="16"/>
  <c r="H33" i="16"/>
  <c r="H18" i="16"/>
  <c r="H43" i="16"/>
  <c r="H24" i="16"/>
  <c r="I119" i="16"/>
  <c r="J119" i="16"/>
  <c r="J112" i="16"/>
  <c r="J114" i="16"/>
  <c r="K119" i="16"/>
  <c r="N119" i="16"/>
  <c r="O119" i="16"/>
  <c r="P46" i="16"/>
  <c r="P25" i="16"/>
  <c r="P52" i="16"/>
  <c r="P58" i="16"/>
  <c r="P64" i="16"/>
  <c r="Q119" i="16"/>
  <c r="R119" i="16"/>
  <c r="S119" i="16"/>
  <c r="H46" i="16"/>
  <c r="H20" i="16"/>
  <c r="H25" i="16"/>
  <c r="H52" i="16"/>
  <c r="H58" i="16"/>
  <c r="H64" i="16"/>
  <c r="N112" i="16"/>
  <c r="N114" i="16"/>
  <c r="P72" i="16"/>
  <c r="P45" i="16"/>
  <c r="P26" i="16"/>
  <c r="P120" i="16" s="1"/>
  <c r="P51" i="16"/>
  <c r="P57" i="16"/>
  <c r="P63" i="16"/>
  <c r="H72" i="16"/>
  <c r="H21" i="16"/>
  <c r="H45" i="16"/>
  <c r="H26" i="16"/>
  <c r="H120" i="16" s="1"/>
  <c r="H51" i="16"/>
  <c r="H57" i="16"/>
  <c r="H63" i="16"/>
  <c r="I112" i="16"/>
  <c r="K112" i="16"/>
  <c r="K114" i="16"/>
  <c r="O112" i="16"/>
  <c r="P79" i="16"/>
  <c r="P70" i="16"/>
  <c r="P36" i="16"/>
  <c r="P32" i="16"/>
  <c r="P42" i="16"/>
  <c r="P48" i="16"/>
  <c r="P54" i="16"/>
  <c r="P60" i="16"/>
  <c r="P87" i="16"/>
  <c r="P91" i="16"/>
  <c r="P95" i="16"/>
  <c r="Q112" i="16"/>
  <c r="Q111" i="16" s="1"/>
  <c r="R112" i="16"/>
  <c r="R111" i="16" s="1"/>
  <c r="S112" i="16"/>
  <c r="S111" i="16" s="1"/>
  <c r="T17" i="16"/>
  <c r="U17" i="16" s="1"/>
  <c r="U112" i="16" s="1"/>
  <c r="U111" i="16" s="1"/>
  <c r="H70" i="16"/>
  <c r="H36" i="16"/>
  <c r="H32" i="16"/>
  <c r="H17" i="16"/>
  <c r="H19" i="16"/>
  <c r="H23" i="16"/>
  <c r="H44" i="16"/>
  <c r="H48" i="16"/>
  <c r="H49" i="16"/>
  <c r="H50" i="16"/>
  <c r="H54" i="16"/>
  <c r="H55" i="16"/>
  <c r="H56" i="16"/>
  <c r="H60" i="16"/>
  <c r="H61" i="16"/>
  <c r="H62" i="16"/>
  <c r="H87" i="16"/>
  <c r="H88" i="16"/>
  <c r="H89" i="16"/>
  <c r="H91" i="16"/>
  <c r="H92" i="16"/>
  <c r="H93" i="16"/>
  <c r="H95" i="16"/>
  <c r="H96" i="16"/>
  <c r="H97" i="16"/>
  <c r="I114" i="16"/>
  <c r="O114" i="16"/>
  <c r="P44" i="16"/>
  <c r="P50" i="16"/>
  <c r="P56" i="16"/>
  <c r="P62" i="16"/>
  <c r="Q114" i="16"/>
  <c r="R114" i="16"/>
  <c r="S114" i="16"/>
  <c r="I90" i="16"/>
  <c r="I94" i="16"/>
  <c r="I98" i="16"/>
  <c r="J90" i="16"/>
  <c r="J94" i="16"/>
  <c r="J98" i="16"/>
  <c r="K90" i="16"/>
  <c r="K94" i="16"/>
  <c r="K98" i="16"/>
  <c r="L88" i="16"/>
  <c r="L89" i="16"/>
  <c r="L92" i="16"/>
  <c r="L93" i="16"/>
  <c r="L96" i="16"/>
  <c r="L97" i="16"/>
  <c r="M90" i="16"/>
  <c r="M94" i="16"/>
  <c r="M98" i="16"/>
  <c r="N90" i="16"/>
  <c r="N99" i="16" s="1"/>
  <c r="N100" i="16" s="1"/>
  <c r="N94" i="16"/>
  <c r="N98" i="16"/>
  <c r="O90" i="16"/>
  <c r="O94" i="16"/>
  <c r="O98" i="16"/>
  <c r="P88" i="16"/>
  <c r="P89" i="16"/>
  <c r="P92" i="16"/>
  <c r="P93" i="16"/>
  <c r="P96" i="16"/>
  <c r="P97" i="16"/>
  <c r="Q90" i="16"/>
  <c r="Q94" i="16"/>
  <c r="Q98" i="16"/>
  <c r="R90" i="16"/>
  <c r="R94" i="16"/>
  <c r="R98" i="16"/>
  <c r="S90" i="16"/>
  <c r="S94" i="16"/>
  <c r="S98" i="16"/>
  <c r="T90" i="16"/>
  <c r="T94" i="16"/>
  <c r="T98" i="16"/>
  <c r="U90" i="16"/>
  <c r="U94" i="16"/>
  <c r="U98" i="16"/>
  <c r="I47" i="16"/>
  <c r="I53" i="16"/>
  <c r="I65" i="16"/>
  <c r="I39" i="16"/>
  <c r="I35" i="16"/>
  <c r="J47" i="16"/>
  <c r="J53" i="16"/>
  <c r="J65" i="16"/>
  <c r="J39" i="16"/>
  <c r="J35" i="16"/>
  <c r="J22" i="16"/>
  <c r="J27" i="16"/>
  <c r="J74" i="16"/>
  <c r="J75" i="16" s="1"/>
  <c r="J76" i="16" s="1"/>
  <c r="K47" i="16"/>
  <c r="K53" i="16"/>
  <c r="K65" i="16"/>
  <c r="K39" i="16"/>
  <c r="K35" i="16"/>
  <c r="L47" i="16"/>
  <c r="L55" i="16"/>
  <c r="L61" i="16"/>
  <c r="M47" i="16"/>
  <c r="M53" i="16"/>
  <c r="M65" i="16"/>
  <c r="M39" i="16"/>
  <c r="M35" i="16"/>
  <c r="M22" i="16"/>
  <c r="M27" i="16"/>
  <c r="M74" i="16"/>
  <c r="M75" i="16" s="1"/>
  <c r="M76" i="16" s="1"/>
  <c r="N47" i="16"/>
  <c r="N53" i="16"/>
  <c r="N65" i="16"/>
  <c r="N39" i="16"/>
  <c r="N35" i="16"/>
  <c r="N22" i="16"/>
  <c r="N27" i="16"/>
  <c r="N74" i="16"/>
  <c r="N75" i="16" s="1"/>
  <c r="N76" i="16" s="1"/>
  <c r="O47" i="16"/>
  <c r="O53" i="16"/>
  <c r="O65" i="16"/>
  <c r="O39" i="16"/>
  <c r="O35" i="16"/>
  <c r="P49" i="16"/>
  <c r="P55" i="16"/>
  <c r="P61" i="16"/>
  <c r="Q47" i="16"/>
  <c r="Q53" i="16"/>
  <c r="Q65" i="16"/>
  <c r="Q39" i="16"/>
  <c r="Q35" i="16"/>
  <c r="R47" i="16"/>
  <c r="R53" i="16"/>
  <c r="R65" i="16"/>
  <c r="R39" i="16"/>
  <c r="R35" i="16"/>
  <c r="R22" i="16"/>
  <c r="R27" i="16"/>
  <c r="R74" i="16"/>
  <c r="R75" i="16" s="1"/>
  <c r="R76" i="16" s="1"/>
  <c r="S47" i="16"/>
  <c r="S53" i="16"/>
  <c r="S65" i="16"/>
  <c r="S39" i="16"/>
  <c r="S35" i="16"/>
  <c r="T47" i="16"/>
  <c r="T53" i="16"/>
  <c r="T65" i="16"/>
  <c r="T39" i="16"/>
  <c r="T35" i="16"/>
  <c r="U47" i="16"/>
  <c r="U53" i="16"/>
  <c r="U65" i="16"/>
  <c r="U39" i="16"/>
  <c r="U35" i="16"/>
  <c r="I59" i="14"/>
  <c r="J59" i="14"/>
  <c r="K59" i="14"/>
  <c r="L23" i="14"/>
  <c r="L59" i="14" s="1"/>
  <c r="M59" i="14"/>
  <c r="N59" i="14"/>
  <c r="O59" i="14"/>
  <c r="P23" i="14"/>
  <c r="P59" i="14" s="1"/>
  <c r="Q59" i="14"/>
  <c r="R59" i="14"/>
  <c r="S59" i="14"/>
  <c r="T59" i="14"/>
  <c r="U59" i="14"/>
  <c r="H59" i="14"/>
  <c r="I58" i="14"/>
  <c r="J58" i="14"/>
  <c r="K58" i="14"/>
  <c r="L28" i="14"/>
  <c r="L58" i="14" s="1"/>
  <c r="M58" i="14"/>
  <c r="M52" i="14"/>
  <c r="M54" i="14"/>
  <c r="M62" i="14"/>
  <c r="N58" i="14"/>
  <c r="O58" i="14"/>
  <c r="P28" i="14"/>
  <c r="P58" i="14"/>
  <c r="Q58" i="14"/>
  <c r="R58" i="14"/>
  <c r="S58" i="14"/>
  <c r="T58" i="14"/>
  <c r="U58" i="14"/>
  <c r="H58" i="14"/>
  <c r="I54" i="14"/>
  <c r="J54" i="14"/>
  <c r="K54" i="14"/>
  <c r="L22" i="14"/>
  <c r="L54" i="14" s="1"/>
  <c r="L18" i="14"/>
  <c r="L27" i="14"/>
  <c r="N54" i="14"/>
  <c r="O54" i="14"/>
  <c r="P22" i="14"/>
  <c r="P18" i="14"/>
  <c r="P27" i="14"/>
  <c r="Q54" i="14"/>
  <c r="R54" i="14"/>
  <c r="S54" i="14"/>
  <c r="T54" i="14"/>
  <c r="T51" i="14" s="1"/>
  <c r="U54" i="14"/>
  <c r="H54" i="14"/>
  <c r="I52" i="14"/>
  <c r="J52" i="14"/>
  <c r="J62" i="14"/>
  <c r="K52" i="14"/>
  <c r="L39" i="14"/>
  <c r="L35" i="14"/>
  <c r="L26" i="14"/>
  <c r="L21" i="14"/>
  <c r="L17" i="14"/>
  <c r="L43" i="14"/>
  <c r="L46" i="14" s="1"/>
  <c r="L41" i="14"/>
  <c r="L37" i="14"/>
  <c r="L62" i="14" s="1"/>
  <c r="L29" i="14"/>
  <c r="L24" i="14"/>
  <c r="L19" i="14"/>
  <c r="L44" i="14"/>
  <c r="L45" i="14"/>
  <c r="N52" i="14"/>
  <c r="O52" i="14"/>
  <c r="O51" i="14" s="1"/>
  <c r="P39" i="14"/>
  <c r="P35" i="14"/>
  <c r="P26" i="14"/>
  <c r="P21" i="14"/>
  <c r="P17" i="14"/>
  <c r="P43" i="14"/>
  <c r="Q52" i="14"/>
  <c r="R52" i="14"/>
  <c r="S52" i="14"/>
  <c r="T52" i="14"/>
  <c r="U52" i="14"/>
  <c r="U51" i="14" s="1"/>
  <c r="U70" i="14" s="1"/>
  <c r="I20" i="14"/>
  <c r="I25" i="14"/>
  <c r="I31" i="14" s="1"/>
  <c r="I32" i="14" s="1"/>
  <c r="I30" i="14"/>
  <c r="J20" i="14"/>
  <c r="J25" i="14"/>
  <c r="J31" i="14" s="1"/>
  <c r="J32" i="14" s="1"/>
  <c r="J30" i="14"/>
  <c r="J38" i="14"/>
  <c r="J42" i="14"/>
  <c r="J47" i="14" s="1"/>
  <c r="J48" i="14" s="1"/>
  <c r="J46" i="14"/>
  <c r="K20" i="14"/>
  <c r="K25" i="14"/>
  <c r="K30" i="14"/>
  <c r="K38" i="14"/>
  <c r="K42" i="14"/>
  <c r="K47" i="14" s="1"/>
  <c r="K48" i="14" s="1"/>
  <c r="K46" i="14"/>
  <c r="M20" i="14"/>
  <c r="M25" i="14"/>
  <c r="M30" i="14"/>
  <c r="N20" i="14"/>
  <c r="N25" i="14"/>
  <c r="N30" i="14"/>
  <c r="O20" i="14"/>
  <c r="O25" i="14"/>
  <c r="O30" i="14"/>
  <c r="P19" i="14"/>
  <c r="P24" i="14"/>
  <c r="P29" i="14"/>
  <c r="Q20" i="14"/>
  <c r="Q25" i="14"/>
  <c r="Q30" i="14"/>
  <c r="R20" i="14"/>
  <c r="R25" i="14"/>
  <c r="R30" i="14"/>
  <c r="S20" i="14"/>
  <c r="S25" i="14"/>
  <c r="S30" i="14"/>
  <c r="T20" i="14"/>
  <c r="T25" i="14"/>
  <c r="T30" i="14"/>
  <c r="U20" i="14"/>
  <c r="U25" i="14"/>
  <c r="I74" i="13"/>
  <c r="J74" i="13"/>
  <c r="K74" i="13"/>
  <c r="L50" i="13"/>
  <c r="L38" i="13"/>
  <c r="L32" i="13"/>
  <c r="L44" i="13"/>
  <c r="L22" i="13"/>
  <c r="M74" i="13"/>
  <c r="N74" i="13"/>
  <c r="O74" i="13"/>
  <c r="P50" i="13"/>
  <c r="P38" i="13"/>
  <c r="P32" i="13"/>
  <c r="P44" i="13"/>
  <c r="P74" i="13" s="1"/>
  <c r="P22" i="13"/>
  <c r="Q74" i="13"/>
  <c r="R74" i="13"/>
  <c r="S74" i="13"/>
  <c r="T74" i="13"/>
  <c r="U74" i="13"/>
  <c r="H50" i="13"/>
  <c r="H38" i="13"/>
  <c r="H32" i="13"/>
  <c r="H44" i="13"/>
  <c r="H22" i="13"/>
  <c r="L51" i="13"/>
  <c r="L39" i="13"/>
  <c r="L33" i="13"/>
  <c r="L45" i="13"/>
  <c r="L23" i="13"/>
  <c r="L66" i="13" s="1"/>
  <c r="P51" i="13"/>
  <c r="P39" i="13"/>
  <c r="P33" i="13"/>
  <c r="P45" i="13"/>
  <c r="P23" i="13"/>
  <c r="P66" i="13" s="1"/>
  <c r="H51" i="13"/>
  <c r="H39" i="13"/>
  <c r="H33" i="13"/>
  <c r="H45" i="13"/>
  <c r="H23" i="13"/>
  <c r="H66" i="13" s="1"/>
  <c r="U63" i="13"/>
  <c r="U58" i="13"/>
  <c r="U59" i="13"/>
  <c r="U60" i="13"/>
  <c r="U65" i="13"/>
  <c r="U71" i="13"/>
  <c r="U68" i="13"/>
  <c r="T63" i="13"/>
  <c r="S63" i="13"/>
  <c r="R63" i="13"/>
  <c r="Q63" i="13"/>
  <c r="P48" i="13"/>
  <c r="P36" i="13"/>
  <c r="P30" i="13"/>
  <c r="P42" i="13"/>
  <c r="P19" i="13"/>
  <c r="P63" i="13" s="1"/>
  <c r="O63" i="13"/>
  <c r="N63" i="13"/>
  <c r="M63" i="13"/>
  <c r="L48" i="13"/>
  <c r="L36" i="13"/>
  <c r="L30" i="13"/>
  <c r="L42" i="13"/>
  <c r="L19" i="13"/>
  <c r="L63" i="13"/>
  <c r="K63" i="13"/>
  <c r="J63" i="13"/>
  <c r="I63" i="13"/>
  <c r="H48" i="13"/>
  <c r="H36" i="13"/>
  <c r="H30" i="13"/>
  <c r="H42" i="13"/>
  <c r="H19" i="13"/>
  <c r="I60" i="13"/>
  <c r="J60" i="13"/>
  <c r="J58" i="13"/>
  <c r="J59" i="13"/>
  <c r="J65" i="13"/>
  <c r="J71" i="13"/>
  <c r="J68" i="13"/>
  <c r="K60" i="13"/>
  <c r="L20" i="13"/>
  <c r="L60" i="13" s="1"/>
  <c r="M60" i="13"/>
  <c r="N60" i="13"/>
  <c r="O60" i="13"/>
  <c r="P20" i="13"/>
  <c r="P60" i="13" s="1"/>
  <c r="Q60" i="13"/>
  <c r="R60" i="13"/>
  <c r="S60" i="13"/>
  <c r="T60" i="13"/>
  <c r="H20" i="13"/>
  <c r="H60" i="13" s="1"/>
  <c r="I58" i="13"/>
  <c r="K58" i="13"/>
  <c r="K59" i="13"/>
  <c r="K65" i="13"/>
  <c r="K71" i="13"/>
  <c r="L47" i="13"/>
  <c r="L35" i="13"/>
  <c r="L29" i="13"/>
  <c r="L17" i="13"/>
  <c r="L41" i="13"/>
  <c r="L49" i="13"/>
  <c r="L37" i="13"/>
  <c r="L59" i="13" s="1"/>
  <c r="L31" i="13"/>
  <c r="L18" i="13"/>
  <c r="L65" i="13" s="1"/>
  <c r="L21" i="13"/>
  <c r="L71" i="13" s="1"/>
  <c r="L34" i="13"/>
  <c r="L43" i="13"/>
  <c r="L46" i="13" s="1"/>
  <c r="M58" i="13"/>
  <c r="N58" i="13"/>
  <c r="N57" i="13" s="1"/>
  <c r="N59" i="13"/>
  <c r="N65" i="13"/>
  <c r="N71" i="13"/>
  <c r="N68" i="13" s="1"/>
  <c r="O58" i="13"/>
  <c r="P47" i="13"/>
  <c r="P35" i="13"/>
  <c r="P29" i="13"/>
  <c r="P17" i="13"/>
  <c r="P41" i="13"/>
  <c r="Q58" i="13"/>
  <c r="R58" i="13"/>
  <c r="S58" i="13"/>
  <c r="T58" i="13"/>
  <c r="H47" i="13"/>
  <c r="H35" i="13"/>
  <c r="H29" i="13"/>
  <c r="H17" i="13"/>
  <c r="H41" i="13"/>
  <c r="H46" i="13" s="1"/>
  <c r="H43" i="13"/>
  <c r="I24" i="13"/>
  <c r="I25" i="13" s="1"/>
  <c r="I26" i="13" s="1"/>
  <c r="J24" i="13"/>
  <c r="J25" i="13" s="1"/>
  <c r="J26" i="13" s="1"/>
  <c r="J52" i="13"/>
  <c r="J40" i="13"/>
  <c r="J34" i="13"/>
  <c r="J46" i="13"/>
  <c r="J53" i="13"/>
  <c r="J54" i="13" s="1"/>
  <c r="K24" i="13"/>
  <c r="K25" i="13"/>
  <c r="K26" i="13"/>
  <c r="K52" i="13"/>
  <c r="K40" i="13"/>
  <c r="K34" i="13"/>
  <c r="K46" i="13"/>
  <c r="K53" i="13" s="1"/>
  <c r="K54" i="13" s="1"/>
  <c r="M24" i="13"/>
  <c r="M25" i="13"/>
  <c r="M26" i="13" s="1"/>
  <c r="M52" i="13"/>
  <c r="M40" i="13"/>
  <c r="M34" i="13"/>
  <c r="M46" i="13"/>
  <c r="N24" i="13"/>
  <c r="N25" i="13"/>
  <c r="N26" i="13"/>
  <c r="N52" i="13"/>
  <c r="N40" i="13"/>
  <c r="N34" i="13"/>
  <c r="N46" i="13"/>
  <c r="N53" i="13" s="1"/>
  <c r="N54" i="13" s="1"/>
  <c r="O24" i="13"/>
  <c r="O25" i="13"/>
  <c r="O26" i="13" s="1"/>
  <c r="O52" i="13"/>
  <c r="O40" i="13"/>
  <c r="O34" i="13"/>
  <c r="O46" i="13"/>
  <c r="O53" i="13" s="1"/>
  <c r="O54" i="13" s="1"/>
  <c r="P18" i="13"/>
  <c r="P21" i="13"/>
  <c r="Q24" i="13"/>
  <c r="Q25" i="13" s="1"/>
  <c r="Q26" i="13" s="1"/>
  <c r="R24" i="13"/>
  <c r="R25" i="13" s="1"/>
  <c r="R26" i="13" s="1"/>
  <c r="S24" i="13"/>
  <c r="S25" i="13" s="1"/>
  <c r="S26" i="13" s="1"/>
  <c r="T24" i="13"/>
  <c r="T25" i="13" s="1"/>
  <c r="T26" i="13" s="1"/>
  <c r="T52" i="13"/>
  <c r="T40" i="13"/>
  <c r="T34" i="13"/>
  <c r="T46" i="13"/>
  <c r="U24" i="13"/>
  <c r="U25" i="13" s="1"/>
  <c r="U26" i="13" s="1"/>
  <c r="U52" i="13"/>
  <c r="U40" i="13"/>
  <c r="U34" i="13"/>
  <c r="U46" i="13"/>
  <c r="H18" i="13"/>
  <c r="H21" i="13"/>
  <c r="H49" i="13"/>
  <c r="H37" i="13"/>
  <c r="H31" i="13"/>
  <c r="I52" i="13"/>
  <c r="I40" i="13"/>
  <c r="I34" i="13"/>
  <c r="I46" i="13"/>
  <c r="P49" i="13"/>
  <c r="P52" i="13"/>
  <c r="P37" i="13"/>
  <c r="P31" i="13"/>
  <c r="P43" i="13"/>
  <c r="Q52" i="13"/>
  <c r="Q40" i="13"/>
  <c r="Q34" i="13"/>
  <c r="Q46" i="13"/>
  <c r="R52" i="13"/>
  <c r="R40" i="13"/>
  <c r="R34" i="13"/>
  <c r="R46" i="13"/>
  <c r="R53" i="13"/>
  <c r="S52" i="13"/>
  <c r="S53" i="13" s="1"/>
  <c r="S54" i="13" s="1"/>
  <c r="S40" i="13"/>
  <c r="S34" i="13"/>
  <c r="S46" i="13"/>
  <c r="I63" i="12"/>
  <c r="I56" i="12"/>
  <c r="I58" i="12"/>
  <c r="I67" i="12"/>
  <c r="I66" i="12" s="1"/>
  <c r="I69" i="12"/>
  <c r="J63" i="12"/>
  <c r="K63" i="12"/>
  <c r="L40" i="12"/>
  <c r="L63" i="12" s="1"/>
  <c r="M63" i="12"/>
  <c r="N63" i="12"/>
  <c r="O63" i="12"/>
  <c r="P40" i="12"/>
  <c r="P63" i="12" s="1"/>
  <c r="Q63" i="12"/>
  <c r="R63" i="12"/>
  <c r="S63" i="12"/>
  <c r="T63" i="12"/>
  <c r="U63" i="12"/>
  <c r="H40" i="12"/>
  <c r="H63" i="12" s="1"/>
  <c r="J69" i="12"/>
  <c r="K69" i="12"/>
  <c r="K66" i="12" s="1"/>
  <c r="K74" i="12" s="1"/>
  <c r="L38" i="12"/>
  <c r="L19" i="12"/>
  <c r="L69" i="12"/>
  <c r="M69" i="12"/>
  <c r="N69" i="12"/>
  <c r="O69" i="12"/>
  <c r="P38" i="12"/>
  <c r="P69" i="12" s="1"/>
  <c r="P19" i="12"/>
  <c r="Q69" i="12"/>
  <c r="R69" i="12"/>
  <c r="S69" i="12"/>
  <c r="T69" i="12"/>
  <c r="U69" i="12"/>
  <c r="H38" i="12"/>
  <c r="H69" i="12" s="1"/>
  <c r="H19" i="12"/>
  <c r="J67" i="12"/>
  <c r="K67" i="12"/>
  <c r="L24" i="12"/>
  <c r="L18" i="12"/>
  <c r="L67" i="12" s="1"/>
  <c r="M67" i="12"/>
  <c r="N67" i="12"/>
  <c r="O67" i="12"/>
  <c r="P24" i="12"/>
  <c r="P67" i="12" s="1"/>
  <c r="P18" i="12"/>
  <c r="Q67" i="12"/>
  <c r="R67" i="12"/>
  <c r="S67" i="12"/>
  <c r="T67" i="12"/>
  <c r="U67" i="12"/>
  <c r="H24" i="12"/>
  <c r="H67" i="12" s="1"/>
  <c r="H18" i="12"/>
  <c r="J58" i="12"/>
  <c r="K58" i="12"/>
  <c r="L25" i="12"/>
  <c r="L32" i="12"/>
  <c r="L36" i="12" s="1"/>
  <c r="M58" i="12"/>
  <c r="N58" i="12"/>
  <c r="O58" i="12"/>
  <c r="P25" i="12"/>
  <c r="P32" i="12"/>
  <c r="Q58" i="12"/>
  <c r="R58" i="12"/>
  <c r="S58" i="12"/>
  <c r="T58" i="12"/>
  <c r="U58" i="12"/>
  <c r="H25" i="12"/>
  <c r="H32" i="12"/>
  <c r="J56" i="12"/>
  <c r="K56" i="12"/>
  <c r="K55" i="12"/>
  <c r="L23" i="12"/>
  <c r="L31" i="12"/>
  <c r="L17" i="12"/>
  <c r="L37" i="12"/>
  <c r="L42" i="12"/>
  <c r="L46" i="12"/>
  <c r="M56" i="12"/>
  <c r="M55" i="12" s="1"/>
  <c r="N56" i="12"/>
  <c r="O56" i="12"/>
  <c r="P23" i="12"/>
  <c r="P31" i="12"/>
  <c r="P17" i="12"/>
  <c r="P42" i="12"/>
  <c r="P46" i="12"/>
  <c r="Q56" i="12"/>
  <c r="R56" i="12"/>
  <c r="S56" i="12"/>
  <c r="T56" i="12"/>
  <c r="U56" i="12"/>
  <c r="H23" i="12"/>
  <c r="H31" i="12"/>
  <c r="H17" i="12"/>
  <c r="H20" i="12" s="1"/>
  <c r="H21" i="12" s="1"/>
  <c r="H37" i="12"/>
  <c r="H41" i="12" s="1"/>
  <c r="H42" i="12"/>
  <c r="H43" i="12"/>
  <c r="H44" i="12"/>
  <c r="H46" i="12"/>
  <c r="I26" i="12"/>
  <c r="I27" i="12" s="1"/>
  <c r="I20" i="12"/>
  <c r="I21" i="12" s="1"/>
  <c r="I50" i="12"/>
  <c r="I36" i="12"/>
  <c r="I41" i="12"/>
  <c r="I45" i="12"/>
  <c r="J26" i="12"/>
  <c r="J27" i="12" s="1"/>
  <c r="J20" i="12"/>
  <c r="J21" i="12" s="1"/>
  <c r="J28" i="12" s="1"/>
  <c r="J53" i="12" s="1"/>
  <c r="J50" i="12"/>
  <c r="J51" i="12" s="1"/>
  <c r="J52" i="12" s="1"/>
  <c r="J36" i="12"/>
  <c r="J41" i="12"/>
  <c r="J45" i="12"/>
  <c r="K26" i="12"/>
  <c r="K27" i="12" s="1"/>
  <c r="K28" i="12" s="1"/>
  <c r="K20" i="12"/>
  <c r="K21" i="12" s="1"/>
  <c r="K50" i="12"/>
  <c r="K36" i="12"/>
  <c r="K41" i="12"/>
  <c r="K45" i="12"/>
  <c r="L47" i="12"/>
  <c r="L48" i="12"/>
  <c r="L49" i="12"/>
  <c r="L33" i="12"/>
  <c r="L34" i="12"/>
  <c r="L35" i="12"/>
  <c r="L39" i="12"/>
  <c r="L43" i="12"/>
  <c r="L45" i="12" s="1"/>
  <c r="L44" i="12"/>
  <c r="M26" i="12"/>
  <c r="M27" i="12" s="1"/>
  <c r="M20" i="12"/>
  <c r="M21" i="12"/>
  <c r="M50" i="12"/>
  <c r="M36" i="12"/>
  <c r="M41" i="12"/>
  <c r="M45" i="12"/>
  <c r="N26" i="12"/>
  <c r="N27" i="12" s="1"/>
  <c r="N20" i="12"/>
  <c r="N21" i="12" s="1"/>
  <c r="N28" i="12" s="1"/>
  <c r="N53" i="12" s="1"/>
  <c r="N50" i="12"/>
  <c r="N51" i="12" s="1"/>
  <c r="N52" i="12" s="1"/>
  <c r="N36" i="12"/>
  <c r="N41" i="12"/>
  <c r="N45" i="12"/>
  <c r="O26" i="12"/>
  <c r="O27" i="12" s="1"/>
  <c r="O28" i="12" s="1"/>
  <c r="O20" i="12"/>
  <c r="O21" i="12" s="1"/>
  <c r="O50" i="12"/>
  <c r="O36" i="12"/>
  <c r="O41" i="12"/>
  <c r="O45" i="12"/>
  <c r="P47" i="12"/>
  <c r="P48" i="12"/>
  <c r="P49" i="12"/>
  <c r="P33" i="12"/>
  <c r="P34" i="12"/>
  <c r="P35" i="12"/>
  <c r="P39" i="12"/>
  <c r="P43" i="12"/>
  <c r="P44" i="12"/>
  <c r="Q26" i="12"/>
  <c r="Q27" i="12" s="1"/>
  <c r="Q20" i="12"/>
  <c r="Q21" i="12" s="1"/>
  <c r="Q50" i="12"/>
  <c r="Q36" i="12"/>
  <c r="Q41" i="12"/>
  <c r="Q45" i="12"/>
  <c r="R26" i="12"/>
  <c r="R27" i="12"/>
  <c r="R28" i="12" s="1"/>
  <c r="R20" i="12"/>
  <c r="R21" i="12" s="1"/>
  <c r="R50" i="12"/>
  <c r="R36" i="12"/>
  <c r="R41" i="12"/>
  <c r="R45" i="12"/>
  <c r="R51" i="12" s="1"/>
  <c r="R52" i="12" s="1"/>
  <c r="R53" i="12" s="1"/>
  <c r="S26" i="12"/>
  <c r="S27" i="12" s="1"/>
  <c r="S20" i="12"/>
  <c r="S21" i="12" s="1"/>
  <c r="S50" i="12"/>
  <c r="S36" i="12"/>
  <c r="S41" i="12"/>
  <c r="S51" i="12" s="1"/>
  <c r="S52" i="12" s="1"/>
  <c r="S45" i="12"/>
  <c r="T26" i="12"/>
  <c r="T27" i="12" s="1"/>
  <c r="T20" i="12"/>
  <c r="T21" i="12" s="1"/>
  <c r="T36" i="12"/>
  <c r="T41" i="12"/>
  <c r="T51" i="12" s="1"/>
  <c r="T52" i="12" s="1"/>
  <c r="T45" i="12"/>
  <c r="U26" i="12"/>
  <c r="U27" i="12" s="1"/>
  <c r="U20" i="12"/>
  <c r="U21" i="12" s="1"/>
  <c r="U36" i="12"/>
  <c r="U41" i="12"/>
  <c r="U45" i="12"/>
  <c r="H47" i="12"/>
  <c r="H48" i="12"/>
  <c r="H49" i="12"/>
  <c r="H33" i="12"/>
  <c r="H34" i="12"/>
  <c r="H35" i="12"/>
  <c r="H39" i="12"/>
  <c r="I93" i="9"/>
  <c r="J93" i="9"/>
  <c r="K93" i="9"/>
  <c r="L71" i="9"/>
  <c r="L62" i="9"/>
  <c r="L57" i="9"/>
  <c r="L48" i="9"/>
  <c r="L43" i="9"/>
  <c r="L25" i="9"/>
  <c r="L19" i="9"/>
  <c r="M93" i="9"/>
  <c r="N93" i="9"/>
  <c r="O93" i="9"/>
  <c r="O91" i="9" s="1"/>
  <c r="P71" i="9"/>
  <c r="P62" i="9"/>
  <c r="P57" i="9"/>
  <c r="P48" i="9"/>
  <c r="P43" i="9"/>
  <c r="P25" i="9"/>
  <c r="P19" i="9"/>
  <c r="P93" i="9" s="1"/>
  <c r="Q93" i="9"/>
  <c r="R93" i="9"/>
  <c r="S93" i="9"/>
  <c r="T93" i="9"/>
  <c r="U93" i="9"/>
  <c r="H71" i="9"/>
  <c r="H57" i="9"/>
  <c r="H48" i="9"/>
  <c r="H43" i="9"/>
  <c r="H46" i="9" s="1"/>
  <c r="H25" i="9"/>
  <c r="H19" i="9"/>
  <c r="I92" i="9"/>
  <c r="I80" i="9"/>
  <c r="I82" i="9"/>
  <c r="K92" i="9"/>
  <c r="K91" i="9" s="1"/>
  <c r="L73" i="9"/>
  <c r="L64" i="9"/>
  <c r="L59" i="9"/>
  <c r="L50" i="9"/>
  <c r="L45" i="9"/>
  <c r="L36" i="9"/>
  <c r="L27" i="9"/>
  <c r="L21" i="9"/>
  <c r="P73" i="9"/>
  <c r="P64" i="9"/>
  <c r="P59" i="9"/>
  <c r="P50" i="9"/>
  <c r="P45" i="9"/>
  <c r="P36" i="9"/>
  <c r="P27" i="9"/>
  <c r="P21" i="9"/>
  <c r="H73" i="9"/>
  <c r="H59" i="9"/>
  <c r="H50" i="9"/>
  <c r="H45" i="9"/>
  <c r="H27" i="9"/>
  <c r="H21" i="9"/>
  <c r="H72" i="9"/>
  <c r="H58" i="9"/>
  <c r="H49" i="9"/>
  <c r="H44" i="9"/>
  <c r="H35" i="9"/>
  <c r="H26" i="9"/>
  <c r="H20" i="9"/>
  <c r="J92" i="9"/>
  <c r="L72" i="9"/>
  <c r="L63" i="9"/>
  <c r="L58" i="9"/>
  <c r="L49" i="9"/>
  <c r="L44" i="9"/>
  <c r="L35" i="9"/>
  <c r="L26" i="9"/>
  <c r="L20" i="9"/>
  <c r="M92" i="9"/>
  <c r="N92" i="9"/>
  <c r="O92" i="9"/>
  <c r="P72" i="9"/>
  <c r="P63" i="9"/>
  <c r="P58" i="9"/>
  <c r="P49" i="9"/>
  <c r="P44" i="9"/>
  <c r="P35" i="9"/>
  <c r="P26" i="9"/>
  <c r="P20" i="9"/>
  <c r="Q92" i="9"/>
  <c r="R92" i="9"/>
  <c r="S92" i="9"/>
  <c r="T92" i="9"/>
  <c r="U92" i="9"/>
  <c r="I74" i="9"/>
  <c r="I75" i="9" s="1"/>
  <c r="I76" i="9" s="1"/>
  <c r="I60" i="9"/>
  <c r="I46" i="9"/>
  <c r="I51" i="9"/>
  <c r="I37" i="9"/>
  <c r="I38" i="9" s="1"/>
  <c r="I39" i="9" s="1"/>
  <c r="I23" i="9"/>
  <c r="I28" i="9"/>
  <c r="J74" i="9"/>
  <c r="J75" i="9" s="1"/>
  <c r="J76" i="9" s="1"/>
  <c r="J60" i="9"/>
  <c r="J46" i="9"/>
  <c r="J51" i="9"/>
  <c r="J37" i="9"/>
  <c r="J38" i="9" s="1"/>
  <c r="J39" i="9" s="1"/>
  <c r="J23" i="9"/>
  <c r="J28" i="9"/>
  <c r="K74" i="9"/>
  <c r="K75" i="9" s="1"/>
  <c r="K76" i="9" s="1"/>
  <c r="K65" i="9"/>
  <c r="K66" i="9" s="1"/>
  <c r="K67" i="9" s="1"/>
  <c r="K60" i="9"/>
  <c r="K46" i="9"/>
  <c r="K51" i="9"/>
  <c r="K37" i="9"/>
  <c r="K38" i="9" s="1"/>
  <c r="K39" i="9" s="1"/>
  <c r="K23" i="9"/>
  <c r="K28" i="9"/>
  <c r="L70" i="9"/>
  <c r="L61" i="9"/>
  <c r="L56" i="9"/>
  <c r="L42" i="9"/>
  <c r="L47" i="9"/>
  <c r="L33" i="9"/>
  <c r="L34" i="9"/>
  <c r="L82" i="9" s="1"/>
  <c r="L18" i="9"/>
  <c r="L22" i="9"/>
  <c r="L24" i="9"/>
  <c r="M74" i="9"/>
  <c r="M75" i="9" s="1"/>
  <c r="M76" i="9"/>
  <c r="M65" i="9"/>
  <c r="M60" i="9"/>
  <c r="M46" i="9"/>
  <c r="M51" i="9"/>
  <c r="M37" i="9"/>
  <c r="M38" i="9" s="1"/>
  <c r="M39" i="9" s="1"/>
  <c r="M23" i="9"/>
  <c r="M28" i="9"/>
  <c r="N74" i="9"/>
  <c r="N75" i="9" s="1"/>
  <c r="N76" i="9" s="1"/>
  <c r="N65" i="9"/>
  <c r="N66" i="9" s="1"/>
  <c r="N67" i="9" s="1"/>
  <c r="N60" i="9"/>
  <c r="N46" i="9"/>
  <c r="N51" i="9"/>
  <c r="N37" i="9"/>
  <c r="N38" i="9" s="1"/>
  <c r="N39" i="9" s="1"/>
  <c r="N23" i="9"/>
  <c r="N28" i="9"/>
  <c r="N29" i="9" s="1"/>
  <c r="N30" i="9" s="1"/>
  <c r="O74" i="9"/>
  <c r="O75" i="9" s="1"/>
  <c r="O76" i="9" s="1"/>
  <c r="O65" i="9"/>
  <c r="O60" i="9"/>
  <c r="O66" i="9"/>
  <c r="O67" i="9" s="1"/>
  <c r="O46" i="9"/>
  <c r="O51" i="9"/>
  <c r="O37" i="9"/>
  <c r="O38" i="9" s="1"/>
  <c r="O39" i="9" s="1"/>
  <c r="O23" i="9"/>
  <c r="O28" i="9"/>
  <c r="P70" i="9"/>
  <c r="P61" i="9"/>
  <c r="P56" i="9"/>
  <c r="P42" i="9"/>
  <c r="P47" i="9"/>
  <c r="P33" i="9"/>
  <c r="P34" i="9"/>
  <c r="P82" i="9" s="1"/>
  <c r="P18" i="9"/>
  <c r="P22" i="9"/>
  <c r="P24" i="9"/>
  <c r="P80" i="9" s="1"/>
  <c r="P79" i="9" s="1"/>
  <c r="Q74" i="9"/>
  <c r="Q75" i="9" s="1"/>
  <c r="Q76" i="9" s="1"/>
  <c r="Q65" i="9"/>
  <c r="Q60" i="9"/>
  <c r="Q46" i="9"/>
  <c r="Q51" i="9"/>
  <c r="Q37" i="9"/>
  <c r="Q38" i="9" s="1"/>
  <c r="Q39" i="9" s="1"/>
  <c r="Q23" i="9"/>
  <c r="Q28" i="9"/>
  <c r="R74" i="9"/>
  <c r="R75" i="9" s="1"/>
  <c r="R76" i="9" s="1"/>
  <c r="R65" i="9"/>
  <c r="R60" i="9"/>
  <c r="R46" i="9"/>
  <c r="R52" i="9" s="1"/>
  <c r="R53" i="9" s="1"/>
  <c r="R51" i="9"/>
  <c r="R37" i="9"/>
  <c r="R38" i="9" s="1"/>
  <c r="R39" i="9" s="1"/>
  <c r="R23" i="9"/>
  <c r="R28" i="9"/>
  <c r="S74" i="9"/>
  <c r="S75" i="9" s="1"/>
  <c r="S76" i="9" s="1"/>
  <c r="S65" i="9"/>
  <c r="S60" i="9"/>
  <c r="S46" i="9"/>
  <c r="S51" i="9"/>
  <c r="S37" i="9"/>
  <c r="S38" i="9" s="1"/>
  <c r="S39" i="9" s="1"/>
  <c r="S23" i="9"/>
  <c r="S28" i="9"/>
  <c r="T74" i="9"/>
  <c r="T75" i="9" s="1"/>
  <c r="T76" i="9" s="1"/>
  <c r="T65" i="9"/>
  <c r="T60" i="9"/>
  <c r="T46" i="9"/>
  <c r="T51" i="9"/>
  <c r="T37" i="9"/>
  <c r="T38" i="9" s="1"/>
  <c r="T39" i="9" s="1"/>
  <c r="T23" i="9"/>
  <c r="T29" i="9" s="1"/>
  <c r="T30" i="9" s="1"/>
  <c r="T28" i="9"/>
  <c r="U74" i="9"/>
  <c r="U75" i="9" s="1"/>
  <c r="U76" i="9" s="1"/>
  <c r="U65" i="9"/>
  <c r="U66" i="9" s="1"/>
  <c r="U67" i="9" s="1"/>
  <c r="U60" i="9"/>
  <c r="U46" i="9"/>
  <c r="U51" i="9"/>
  <c r="U37" i="9"/>
  <c r="U38" i="9" s="1"/>
  <c r="U39" i="9" s="1"/>
  <c r="U23" i="9"/>
  <c r="U29" i="9" s="1"/>
  <c r="U30" i="9" s="1"/>
  <c r="U28" i="9"/>
  <c r="H70" i="9"/>
  <c r="H80" i="9" s="1"/>
  <c r="H56" i="9"/>
  <c r="H47" i="9"/>
  <c r="H33" i="9"/>
  <c r="H34" i="9"/>
  <c r="H82" i="9" s="1"/>
  <c r="H18" i="9"/>
  <c r="H22" i="9"/>
  <c r="H88" i="9" s="1"/>
  <c r="H24" i="9"/>
  <c r="H28" i="9" s="1"/>
  <c r="J80" i="9"/>
  <c r="K80" i="9"/>
  <c r="M80" i="9"/>
  <c r="N80" i="9"/>
  <c r="O80" i="9"/>
  <c r="Q80" i="9"/>
  <c r="R80" i="9"/>
  <c r="S80" i="9"/>
  <c r="T80" i="9"/>
  <c r="U80" i="9"/>
  <c r="I42" i="5"/>
  <c r="J42" i="5"/>
  <c r="K42" i="5"/>
  <c r="L17" i="5"/>
  <c r="L23" i="5"/>
  <c r="L26" i="5" s="1"/>
  <c r="L27" i="5" s="1"/>
  <c r="L24" i="5"/>
  <c r="L25" i="5"/>
  <c r="L29" i="5"/>
  <c r="L32" i="5" s="1"/>
  <c r="L37" i="5" s="1"/>
  <c r="L30" i="5"/>
  <c r="L31" i="5"/>
  <c r="L33" i="5"/>
  <c r="L36" i="5" s="1"/>
  <c r="L34" i="5"/>
  <c r="L35" i="5"/>
  <c r="M42" i="5"/>
  <c r="M41" i="5" s="1"/>
  <c r="M55" i="5"/>
  <c r="M59" i="5"/>
  <c r="M52" i="5"/>
  <c r="N42" i="5"/>
  <c r="O42" i="5"/>
  <c r="P42" i="5"/>
  <c r="Q42" i="5"/>
  <c r="R42" i="5"/>
  <c r="S42" i="5"/>
  <c r="T42" i="5"/>
  <c r="U42" i="5"/>
  <c r="H17" i="5"/>
  <c r="H23" i="5"/>
  <c r="H29" i="5"/>
  <c r="H30" i="5"/>
  <c r="H31" i="5"/>
  <c r="H33" i="5"/>
  <c r="H34" i="5"/>
  <c r="H35" i="5"/>
  <c r="H36" i="5" s="1"/>
  <c r="H33" i="4"/>
  <c r="H42" i="4" s="1"/>
  <c r="H34" i="4"/>
  <c r="H35" i="4"/>
  <c r="H44" i="4"/>
  <c r="J154" i="1"/>
  <c r="K154" i="1"/>
  <c r="K153" i="1" s="1"/>
  <c r="K164" i="1"/>
  <c r="M154" i="1"/>
  <c r="M153" i="1" s="1"/>
  <c r="N154" i="1"/>
  <c r="N153" i="1" s="1"/>
  <c r="O154" i="1"/>
  <c r="O153" i="1" s="1"/>
  <c r="R154" i="1"/>
  <c r="S154" i="1"/>
  <c r="J44" i="4"/>
  <c r="J41" i="4" s="1"/>
  <c r="J53" i="4"/>
  <c r="J52" i="4" s="1"/>
  <c r="J55" i="4"/>
  <c r="L33" i="4"/>
  <c r="L42" i="4" s="1"/>
  <c r="L26" i="4"/>
  <c r="P33" i="4"/>
  <c r="P42" i="4" s="1"/>
  <c r="T44" i="4"/>
  <c r="T41" i="4" s="1"/>
  <c r="T53" i="4"/>
  <c r="T55" i="4"/>
  <c r="H55" i="4"/>
  <c r="I44" i="4"/>
  <c r="K44" i="4"/>
  <c r="M44" i="4"/>
  <c r="N44" i="4"/>
  <c r="O44" i="4"/>
  <c r="O41" i="4" s="1"/>
  <c r="Q44" i="4"/>
  <c r="R44" i="4"/>
  <c r="S44" i="4"/>
  <c r="U44" i="4"/>
  <c r="H109" i="20"/>
  <c r="H110" i="20"/>
  <c r="H111" i="20"/>
  <c r="H112" i="20"/>
  <c r="H113" i="20"/>
  <c r="L129" i="20"/>
  <c r="L82" i="20"/>
  <c r="P96" i="17"/>
  <c r="P97" i="17"/>
  <c r="H96" i="17"/>
  <c r="H97" i="17"/>
  <c r="H98" i="17"/>
  <c r="P29" i="10"/>
  <c r="H30" i="10"/>
  <c r="H32" i="10" s="1"/>
  <c r="H33" i="10" s="1"/>
  <c r="H31" i="10"/>
  <c r="H24" i="10"/>
  <c r="H39" i="10" s="1"/>
  <c r="H25" i="10"/>
  <c r="H20" i="10"/>
  <c r="H21" i="10" s="1"/>
  <c r="P19" i="7"/>
  <c r="L19" i="7"/>
  <c r="L25" i="7"/>
  <c r="H25" i="7"/>
  <c r="P104" i="16"/>
  <c r="T104" i="16" s="1"/>
  <c r="U104" i="16" s="1"/>
  <c r="P105" i="16"/>
  <c r="T82" i="16"/>
  <c r="T83" i="16" s="1"/>
  <c r="T84" i="16" s="1"/>
  <c r="S82" i="16"/>
  <c r="S83" i="16" s="1"/>
  <c r="S84" i="16" s="1"/>
  <c r="R82" i="16"/>
  <c r="R83" i="16" s="1"/>
  <c r="R84" i="16" s="1"/>
  <c r="O82" i="16"/>
  <c r="O83" i="16" s="1"/>
  <c r="O84" i="16" s="1"/>
  <c r="N82" i="16"/>
  <c r="N83" i="16" s="1"/>
  <c r="N84" i="16" s="1"/>
  <c r="K82" i="16"/>
  <c r="K83" i="16" s="1"/>
  <c r="K84" i="16" s="1"/>
  <c r="J82" i="16"/>
  <c r="J83" i="16" s="1"/>
  <c r="J84" i="16" s="1"/>
  <c r="U27" i="16"/>
  <c r="T27" i="16"/>
  <c r="S27" i="16"/>
  <c r="Q27" i="16"/>
  <c r="Q22" i="16"/>
  <c r="O27" i="16"/>
  <c r="K27" i="16"/>
  <c r="I27" i="16"/>
  <c r="U36" i="5"/>
  <c r="T36" i="5"/>
  <c r="M36" i="5"/>
  <c r="I36" i="5"/>
  <c r="I39" i="10"/>
  <c r="I37" i="10" s="1"/>
  <c r="I28" i="4"/>
  <c r="L27" i="4"/>
  <c r="L25" i="4"/>
  <c r="R106" i="16"/>
  <c r="R107" i="16" s="1"/>
  <c r="R108" i="16" s="1"/>
  <c r="Q106" i="16"/>
  <c r="Q107" i="16" s="1"/>
  <c r="Q108" i="16" s="1"/>
  <c r="O106" i="16"/>
  <c r="O107" i="16" s="1"/>
  <c r="O108" i="16" s="1"/>
  <c r="N106" i="16"/>
  <c r="N107" i="16" s="1"/>
  <c r="N108" i="16" s="1"/>
  <c r="M106" i="16"/>
  <c r="M107" i="16" s="1"/>
  <c r="M108" i="16" s="1"/>
  <c r="K106" i="16"/>
  <c r="K107" i="16" s="1"/>
  <c r="K108" i="16" s="1"/>
  <c r="J106" i="16"/>
  <c r="J107" i="16" s="1"/>
  <c r="J108" i="16" s="1"/>
  <c r="I106" i="16"/>
  <c r="I107" i="16" s="1"/>
  <c r="I108" i="16" s="1"/>
  <c r="L105" i="16"/>
  <c r="H105" i="16"/>
  <c r="L104" i="16"/>
  <c r="H104" i="16"/>
  <c r="P103" i="16"/>
  <c r="T103" i="16" s="1"/>
  <c r="L103" i="16"/>
  <c r="H103" i="16"/>
  <c r="S106" i="16"/>
  <c r="S107" i="16" s="1"/>
  <c r="S108" i="16" s="1"/>
  <c r="Q164" i="1"/>
  <c r="Q340" i="20"/>
  <c r="S340" i="20"/>
  <c r="T340" i="20"/>
  <c r="J164" i="1"/>
  <c r="I164" i="1"/>
  <c r="S164" i="1"/>
  <c r="H17" i="20"/>
  <c r="L17" i="20"/>
  <c r="L18" i="20"/>
  <c r="L19" i="20"/>
  <c r="H18" i="20"/>
  <c r="H31" i="20"/>
  <c r="H32" i="20"/>
  <c r="H33" i="20"/>
  <c r="H34" i="20"/>
  <c r="H38" i="20"/>
  <c r="H45" i="20"/>
  <c r="H52" i="20"/>
  <c r="H59" i="20"/>
  <c r="H60" i="20"/>
  <c r="H61" i="20"/>
  <c r="H62" i="20"/>
  <c r="H66" i="20"/>
  <c r="H73" i="20"/>
  <c r="H80" i="20"/>
  <c r="H87" i="20"/>
  <c r="H88" i="20"/>
  <c r="H89" i="20"/>
  <c r="H90" i="20"/>
  <c r="H39" i="20"/>
  <c r="H40" i="20"/>
  <c r="H41" i="20"/>
  <c r="H46" i="20"/>
  <c r="H47" i="20"/>
  <c r="H48" i="20"/>
  <c r="H53" i="20"/>
  <c r="H54" i="20"/>
  <c r="H55" i="20"/>
  <c r="H67" i="20"/>
  <c r="H68" i="20"/>
  <c r="H69" i="20"/>
  <c r="H74" i="20"/>
  <c r="H75" i="20"/>
  <c r="H76" i="20"/>
  <c r="H81" i="20"/>
  <c r="H82" i="20"/>
  <c r="H83" i="20"/>
  <c r="H94" i="20"/>
  <c r="H95" i="20"/>
  <c r="H96" i="20"/>
  <c r="H97" i="20"/>
  <c r="H101" i="20"/>
  <c r="H102" i="20"/>
  <c r="H103" i="20"/>
  <c r="H104" i="20"/>
  <c r="H115" i="20"/>
  <c r="H116" i="20"/>
  <c r="H117" i="20"/>
  <c r="H118" i="20"/>
  <c r="H122" i="20"/>
  <c r="H123" i="20"/>
  <c r="H124" i="20"/>
  <c r="H125" i="20"/>
  <c r="H129" i="20"/>
  <c r="H130" i="20"/>
  <c r="H131" i="20"/>
  <c r="H132" i="20"/>
  <c r="H136" i="20"/>
  <c r="H137" i="20"/>
  <c r="H139" i="20"/>
  <c r="H143" i="20"/>
  <c r="H144" i="20"/>
  <c r="H145" i="20"/>
  <c r="H146" i="20"/>
  <c r="H150" i="20"/>
  <c r="H151" i="20"/>
  <c r="H152" i="20"/>
  <c r="H153" i="20"/>
  <c r="H157" i="20"/>
  <c r="H158" i="20"/>
  <c r="H159" i="20"/>
  <c r="H160" i="20"/>
  <c r="H164" i="20"/>
  <c r="H165" i="20"/>
  <c r="H166" i="20"/>
  <c r="H167" i="20"/>
  <c r="H178" i="20"/>
  <c r="H179" i="20"/>
  <c r="H331" i="20" s="1"/>
  <c r="H180" i="20"/>
  <c r="H181" i="20"/>
  <c r="H185" i="20"/>
  <c r="H186" i="20"/>
  <c r="H187" i="20"/>
  <c r="H188" i="20"/>
  <c r="H192" i="20"/>
  <c r="H193" i="20"/>
  <c r="H194" i="20"/>
  <c r="H195" i="20"/>
  <c r="H199" i="20"/>
  <c r="H200" i="20"/>
  <c r="H201" i="20"/>
  <c r="H202" i="20"/>
  <c r="H206" i="20"/>
  <c r="H207" i="20"/>
  <c r="H208" i="20"/>
  <c r="H209" i="20"/>
  <c r="H213" i="20"/>
  <c r="H214" i="20"/>
  <c r="H215" i="20"/>
  <c r="H216" i="20"/>
  <c r="H220" i="20"/>
  <c r="H221" i="20"/>
  <c r="H222" i="20"/>
  <c r="H223" i="20"/>
  <c r="H227" i="20"/>
  <c r="H228" i="20"/>
  <c r="H229" i="20"/>
  <c r="H230" i="20"/>
  <c r="H234" i="20"/>
  <c r="H235" i="20"/>
  <c r="H236" i="20"/>
  <c r="H237" i="20"/>
  <c r="H241" i="20"/>
  <c r="H242" i="20"/>
  <c r="H243" i="20"/>
  <c r="H244" i="20"/>
  <c r="H171" i="20"/>
  <c r="L22" i="20"/>
  <c r="L340" i="20" s="1"/>
  <c r="P19" i="20"/>
  <c r="P20" i="20"/>
  <c r="P22" i="20"/>
  <c r="P340" i="20" s="1"/>
  <c r="H19" i="20"/>
  <c r="H20" i="20"/>
  <c r="H22" i="20"/>
  <c r="H340" i="20" s="1"/>
  <c r="H21" i="20"/>
  <c r="H332" i="20" s="1"/>
  <c r="L21" i="20"/>
  <c r="L332" i="20" s="1"/>
  <c r="P21" i="20"/>
  <c r="P332" i="20" s="1"/>
  <c r="I23" i="20"/>
  <c r="J23" i="20"/>
  <c r="K23" i="20"/>
  <c r="M23" i="20"/>
  <c r="N23" i="20"/>
  <c r="O23" i="20"/>
  <c r="Q23" i="20"/>
  <c r="R23" i="20"/>
  <c r="S23" i="20"/>
  <c r="T23" i="20"/>
  <c r="U23" i="20"/>
  <c r="H24" i="20"/>
  <c r="H25" i="20"/>
  <c r="H26" i="20"/>
  <c r="H27" i="20"/>
  <c r="L24" i="20"/>
  <c r="L25" i="20"/>
  <c r="L26" i="20"/>
  <c r="P25" i="20"/>
  <c r="P26" i="20"/>
  <c r="P27" i="20"/>
  <c r="H28" i="20"/>
  <c r="L28" i="20"/>
  <c r="P28" i="20"/>
  <c r="H29" i="20"/>
  <c r="L29" i="20"/>
  <c r="P29" i="20"/>
  <c r="I30" i="20"/>
  <c r="J30" i="20"/>
  <c r="K30" i="20"/>
  <c r="M30" i="20"/>
  <c r="N30" i="20"/>
  <c r="O30" i="20"/>
  <c r="Q30" i="20"/>
  <c r="R30" i="20"/>
  <c r="S30" i="20"/>
  <c r="T30" i="20"/>
  <c r="U30" i="20"/>
  <c r="L31" i="20"/>
  <c r="L32" i="20"/>
  <c r="L33" i="20"/>
  <c r="H35" i="20"/>
  <c r="L35" i="20"/>
  <c r="P35" i="20"/>
  <c r="H36" i="20"/>
  <c r="L36" i="20"/>
  <c r="P36" i="20"/>
  <c r="I37" i="20"/>
  <c r="J37" i="20"/>
  <c r="J44" i="20"/>
  <c r="J51" i="20"/>
  <c r="J58" i="20"/>
  <c r="J65" i="20"/>
  <c r="J72" i="20"/>
  <c r="J79" i="20"/>
  <c r="J86" i="20"/>
  <c r="J93" i="20"/>
  <c r="J100" i="20"/>
  <c r="J107" i="20"/>
  <c r="J114" i="20"/>
  <c r="J121" i="20"/>
  <c r="J128" i="20"/>
  <c r="J135" i="20"/>
  <c r="J142" i="20"/>
  <c r="J149" i="20"/>
  <c r="J156" i="20"/>
  <c r="J163" i="20"/>
  <c r="J170" i="20"/>
  <c r="J184" i="20"/>
  <c r="J191" i="20"/>
  <c r="J198" i="20"/>
  <c r="J205" i="20"/>
  <c r="J212" i="20"/>
  <c r="J219" i="20"/>
  <c r="J226" i="20"/>
  <c r="J233" i="20"/>
  <c r="J240" i="20"/>
  <c r="K37" i="20"/>
  <c r="K44" i="20"/>
  <c r="K51" i="20"/>
  <c r="K58" i="20"/>
  <c r="K65" i="20"/>
  <c r="K72" i="20"/>
  <c r="K79" i="20"/>
  <c r="K86" i="20"/>
  <c r="K93" i="20"/>
  <c r="K100" i="20"/>
  <c r="K107" i="20"/>
  <c r="K114" i="20"/>
  <c r="K121" i="20"/>
  <c r="K128" i="20"/>
  <c r="K135" i="20"/>
  <c r="K142" i="20"/>
  <c r="K149" i="20"/>
  <c r="K156" i="20"/>
  <c r="K163" i="20"/>
  <c r="K170" i="20"/>
  <c r="K184" i="20"/>
  <c r="K191" i="20"/>
  <c r="K198" i="20"/>
  <c r="K205" i="20"/>
  <c r="K212" i="20"/>
  <c r="K219" i="20"/>
  <c r="K226" i="20"/>
  <c r="K233" i="20"/>
  <c r="K240" i="20"/>
  <c r="K247" i="20"/>
  <c r="M37" i="20"/>
  <c r="N37" i="20"/>
  <c r="N44" i="20"/>
  <c r="N51" i="20"/>
  <c r="N58" i="20"/>
  <c r="N65" i="20"/>
  <c r="N72" i="20"/>
  <c r="N79" i="20"/>
  <c r="N86" i="20"/>
  <c r="N93" i="20"/>
  <c r="N100" i="20"/>
  <c r="N107" i="20"/>
  <c r="N114" i="20"/>
  <c r="N121" i="20"/>
  <c r="N128" i="20"/>
  <c r="N135" i="20"/>
  <c r="N142" i="20"/>
  <c r="N149" i="20"/>
  <c r="N156" i="20"/>
  <c r="N163" i="20"/>
  <c r="N170" i="20"/>
  <c r="N177" i="20"/>
  <c r="N184" i="20"/>
  <c r="N191" i="20"/>
  <c r="N198" i="20"/>
  <c r="N205" i="20"/>
  <c r="N212" i="20"/>
  <c r="N219" i="20"/>
  <c r="N226" i="20"/>
  <c r="N233" i="20"/>
  <c r="N240" i="20"/>
  <c r="N247" i="20"/>
  <c r="O37" i="20"/>
  <c r="O44" i="20"/>
  <c r="O51" i="20"/>
  <c r="O58" i="20"/>
  <c r="O65" i="20"/>
  <c r="O72" i="20"/>
  <c r="O79" i="20"/>
  <c r="O86" i="20"/>
  <c r="O93" i="20"/>
  <c r="O100" i="20"/>
  <c r="O107" i="20"/>
  <c r="O114" i="20"/>
  <c r="O121" i="20"/>
  <c r="O128" i="20"/>
  <c r="O135" i="20"/>
  <c r="O142" i="20"/>
  <c r="O149" i="20"/>
  <c r="O156" i="20"/>
  <c r="O163" i="20"/>
  <c r="O170" i="20"/>
  <c r="O177" i="20"/>
  <c r="O184" i="20"/>
  <c r="O191" i="20"/>
  <c r="O198" i="20"/>
  <c r="O205" i="20"/>
  <c r="O212" i="20"/>
  <c r="O219" i="20"/>
  <c r="O226" i="20"/>
  <c r="O233" i="20"/>
  <c r="O240" i="20"/>
  <c r="O247" i="20"/>
  <c r="Q37" i="20"/>
  <c r="R37" i="20"/>
  <c r="R44" i="20"/>
  <c r="R51" i="20"/>
  <c r="R58" i="20"/>
  <c r="R65" i="20"/>
  <c r="R72" i="20"/>
  <c r="R79" i="20"/>
  <c r="R86" i="20"/>
  <c r="R93" i="20"/>
  <c r="R100" i="20"/>
  <c r="R107" i="20"/>
  <c r="R114" i="20"/>
  <c r="R121" i="20"/>
  <c r="R128" i="20"/>
  <c r="R135" i="20"/>
  <c r="R142" i="20"/>
  <c r="R149" i="20"/>
  <c r="R156" i="20"/>
  <c r="R163" i="20"/>
  <c r="R170" i="20"/>
  <c r="R177" i="20"/>
  <c r="R184" i="20"/>
  <c r="R191" i="20"/>
  <c r="R198" i="20"/>
  <c r="R205" i="20"/>
  <c r="R212" i="20"/>
  <c r="R219" i="20"/>
  <c r="R226" i="20"/>
  <c r="R233" i="20"/>
  <c r="R240" i="20"/>
  <c r="S37" i="20"/>
  <c r="S44" i="20"/>
  <c r="S51" i="20"/>
  <c r="S58" i="20"/>
  <c r="S65" i="20"/>
  <c r="S72" i="20"/>
  <c r="S79" i="20"/>
  <c r="S86" i="20"/>
  <c r="S93" i="20"/>
  <c r="S100" i="20"/>
  <c r="S107" i="20"/>
  <c r="S114" i="20"/>
  <c r="S121" i="20"/>
  <c r="S128" i="20"/>
  <c r="S135" i="20"/>
  <c r="S142" i="20"/>
  <c r="S149" i="20"/>
  <c r="S156" i="20"/>
  <c r="S163" i="20"/>
  <c r="S170" i="20"/>
  <c r="S177" i="20"/>
  <c r="S184" i="20"/>
  <c r="S191" i="20"/>
  <c r="S198" i="20"/>
  <c r="S205" i="20"/>
  <c r="S212" i="20"/>
  <c r="S219" i="20"/>
  <c r="S226" i="20"/>
  <c r="S233" i="20"/>
  <c r="S240" i="20"/>
  <c r="T37" i="20"/>
  <c r="U37" i="20"/>
  <c r="L38" i="20"/>
  <c r="L39" i="20"/>
  <c r="L40" i="20"/>
  <c r="P39" i="20"/>
  <c r="P40" i="20"/>
  <c r="P41" i="20"/>
  <c r="H42" i="20"/>
  <c r="L42" i="20"/>
  <c r="P42" i="20"/>
  <c r="H43" i="20"/>
  <c r="L43" i="20"/>
  <c r="P43" i="20"/>
  <c r="I44" i="20"/>
  <c r="M44" i="20"/>
  <c r="Q44" i="20"/>
  <c r="T44" i="20"/>
  <c r="U44" i="20"/>
  <c r="U51" i="20"/>
  <c r="U58" i="20"/>
  <c r="U65" i="20"/>
  <c r="U72" i="20"/>
  <c r="U79" i="20"/>
  <c r="U86" i="20"/>
  <c r="U93" i="20"/>
  <c r="U100" i="20"/>
  <c r="U107" i="20"/>
  <c r="U114" i="20"/>
  <c r="U121" i="20"/>
  <c r="U128" i="20"/>
  <c r="U135" i="20"/>
  <c r="U142" i="20"/>
  <c r="U149" i="20"/>
  <c r="U156" i="20"/>
  <c r="U163" i="20"/>
  <c r="U170" i="20"/>
  <c r="U177" i="20"/>
  <c r="U184" i="20"/>
  <c r="U191" i="20"/>
  <c r="U198" i="20"/>
  <c r="U205" i="20"/>
  <c r="U212" i="20"/>
  <c r="U219" i="20"/>
  <c r="U226" i="20"/>
  <c r="U233" i="20"/>
  <c r="U240" i="20"/>
  <c r="U247" i="20"/>
  <c r="L45" i="20"/>
  <c r="L46" i="20"/>
  <c r="L47" i="20"/>
  <c r="P46" i="20"/>
  <c r="P47" i="20"/>
  <c r="P48" i="20"/>
  <c r="H49" i="20"/>
  <c r="L49" i="20"/>
  <c r="P49" i="20"/>
  <c r="H50" i="20"/>
  <c r="L50" i="20"/>
  <c r="P50" i="20"/>
  <c r="I51" i="20"/>
  <c r="M51" i="20"/>
  <c r="Q51" i="20"/>
  <c r="T51" i="20"/>
  <c r="L52" i="20"/>
  <c r="L53" i="20"/>
  <c r="L54" i="20"/>
  <c r="P53" i="20"/>
  <c r="P54" i="20"/>
  <c r="P55" i="20"/>
  <c r="H56" i="20"/>
  <c r="L56" i="20"/>
  <c r="P56" i="20"/>
  <c r="H57" i="20"/>
  <c r="L57" i="20"/>
  <c r="P57" i="20"/>
  <c r="I58" i="20"/>
  <c r="M58" i="20"/>
  <c r="Q58" i="20"/>
  <c r="T58" i="20"/>
  <c r="L59" i="20"/>
  <c r="L60" i="20"/>
  <c r="P60" i="20"/>
  <c r="P61" i="20"/>
  <c r="P62" i="20"/>
  <c r="H63" i="20"/>
  <c r="L63" i="20"/>
  <c r="P63" i="20"/>
  <c r="H64" i="20"/>
  <c r="L64" i="20"/>
  <c r="P64" i="20"/>
  <c r="I65" i="20"/>
  <c r="M65" i="20"/>
  <c r="Q65" i="20"/>
  <c r="T65" i="20"/>
  <c r="L66" i="20"/>
  <c r="L67" i="20"/>
  <c r="L68" i="20"/>
  <c r="P67" i="20"/>
  <c r="P68" i="20"/>
  <c r="P69" i="20"/>
  <c r="H70" i="20"/>
  <c r="L70" i="20"/>
  <c r="P70" i="20"/>
  <c r="H71" i="20"/>
  <c r="L71" i="20"/>
  <c r="P71" i="20"/>
  <c r="I72" i="20"/>
  <c r="M72" i="20"/>
  <c r="Q72" i="20"/>
  <c r="T72" i="20"/>
  <c r="L73" i="20"/>
  <c r="L74" i="20"/>
  <c r="L75" i="20"/>
  <c r="P74" i="20"/>
  <c r="P75" i="20"/>
  <c r="P76" i="20"/>
  <c r="H77" i="20"/>
  <c r="L77" i="20"/>
  <c r="P77" i="20"/>
  <c r="H78" i="20"/>
  <c r="L78" i="20"/>
  <c r="P78" i="20"/>
  <c r="I79" i="20"/>
  <c r="M79" i="20"/>
  <c r="Q79" i="20"/>
  <c r="T79" i="20"/>
  <c r="L80" i="20"/>
  <c r="L81" i="20"/>
  <c r="P81" i="20"/>
  <c r="P82" i="20"/>
  <c r="P83" i="20"/>
  <c r="H84" i="20"/>
  <c r="L84" i="20"/>
  <c r="P84" i="20"/>
  <c r="H85" i="20"/>
  <c r="L85" i="20"/>
  <c r="P85" i="20"/>
  <c r="I86" i="20"/>
  <c r="M86" i="20"/>
  <c r="Q86" i="20"/>
  <c r="T86" i="20"/>
  <c r="L87" i="20"/>
  <c r="L88" i="20"/>
  <c r="L89" i="20"/>
  <c r="L94" i="20"/>
  <c r="L95" i="20"/>
  <c r="L96" i="20"/>
  <c r="L101" i="20"/>
  <c r="L102" i="20"/>
  <c r="L103" i="20"/>
  <c r="L108" i="20"/>
  <c r="L109" i="20"/>
  <c r="L110" i="20"/>
  <c r="L115" i="20"/>
  <c r="L116" i="20"/>
  <c r="L117" i="20"/>
  <c r="L122" i="20"/>
  <c r="L123" i="20"/>
  <c r="L124" i="20"/>
  <c r="L130" i="20"/>
  <c r="L131" i="20"/>
  <c r="L136" i="20"/>
  <c r="L137" i="20"/>
  <c r="L138" i="20"/>
  <c r="L143" i="20"/>
  <c r="L144" i="20"/>
  <c r="L145" i="20"/>
  <c r="L150" i="20"/>
  <c r="L151" i="20"/>
  <c r="L152" i="20"/>
  <c r="L157" i="20"/>
  <c r="L158" i="20"/>
  <c r="L159" i="20"/>
  <c r="L164" i="20"/>
  <c r="L165" i="20"/>
  <c r="L166" i="20"/>
  <c r="L171" i="20"/>
  <c r="L172" i="20"/>
  <c r="L173" i="20"/>
  <c r="L178" i="20"/>
  <c r="L179" i="20"/>
  <c r="L180" i="20"/>
  <c r="L185" i="20"/>
  <c r="L186" i="20"/>
  <c r="L187" i="20"/>
  <c r="L192" i="20"/>
  <c r="L193" i="20"/>
  <c r="L194" i="20"/>
  <c r="L199" i="20"/>
  <c r="L200" i="20"/>
  <c r="L201" i="20"/>
  <c r="L206" i="20"/>
  <c r="L207" i="20"/>
  <c r="L208" i="20"/>
  <c r="L213" i="20"/>
  <c r="L214" i="20"/>
  <c r="L215" i="20"/>
  <c r="L220" i="20"/>
  <c r="L221" i="20"/>
  <c r="L222" i="20"/>
  <c r="L227" i="20"/>
  <c r="L228" i="20"/>
  <c r="L229" i="20"/>
  <c r="L234" i="20"/>
  <c r="L235" i="20"/>
  <c r="L236" i="20"/>
  <c r="L241" i="20"/>
  <c r="L242" i="20"/>
  <c r="L243" i="20"/>
  <c r="P88" i="20"/>
  <c r="P89" i="20"/>
  <c r="P90" i="20"/>
  <c r="H91" i="20"/>
  <c r="L91" i="20"/>
  <c r="P91" i="20"/>
  <c r="H92" i="20"/>
  <c r="L92" i="20"/>
  <c r="P92" i="20"/>
  <c r="I93" i="20"/>
  <c r="M93" i="20"/>
  <c r="M100" i="20"/>
  <c r="M107" i="20"/>
  <c r="M114" i="20"/>
  <c r="M121" i="20"/>
  <c r="M128" i="20"/>
  <c r="M135" i="20"/>
  <c r="M142" i="20"/>
  <c r="M149" i="20"/>
  <c r="M156" i="20"/>
  <c r="M163" i="20"/>
  <c r="M170" i="20"/>
  <c r="M177" i="20"/>
  <c r="M184" i="20"/>
  <c r="M191" i="20"/>
  <c r="M198" i="20"/>
  <c r="M205" i="20"/>
  <c r="M212" i="20"/>
  <c r="M219" i="20"/>
  <c r="M226" i="20"/>
  <c r="M233" i="20"/>
  <c r="M240" i="20"/>
  <c r="M247" i="20"/>
  <c r="Q93" i="20"/>
  <c r="T93" i="20"/>
  <c r="P95" i="20"/>
  <c r="P96" i="20"/>
  <c r="P97" i="20"/>
  <c r="H98" i="20"/>
  <c r="L98" i="20"/>
  <c r="P98" i="20"/>
  <c r="H99" i="20"/>
  <c r="L99" i="20"/>
  <c r="P99" i="20"/>
  <c r="I100" i="20"/>
  <c r="Q100" i="20"/>
  <c r="T100" i="20"/>
  <c r="P102" i="20"/>
  <c r="P103" i="20"/>
  <c r="P104" i="20"/>
  <c r="H105" i="20"/>
  <c r="L105" i="20"/>
  <c r="P105" i="20"/>
  <c r="H106" i="20"/>
  <c r="L106" i="20"/>
  <c r="P106" i="20"/>
  <c r="I107" i="20"/>
  <c r="Q107" i="20"/>
  <c r="T107" i="20"/>
  <c r="P109" i="20"/>
  <c r="P110" i="20"/>
  <c r="P111" i="20"/>
  <c r="L112" i="20"/>
  <c r="P112" i="20"/>
  <c r="L113" i="20"/>
  <c r="P113" i="20"/>
  <c r="I114" i="20"/>
  <c r="Q114" i="20"/>
  <c r="T114" i="20"/>
  <c r="P116" i="20"/>
  <c r="P117" i="20"/>
  <c r="P118" i="20"/>
  <c r="H119" i="20"/>
  <c r="L119" i="20"/>
  <c r="P119" i="20"/>
  <c r="H120" i="20"/>
  <c r="L120" i="20"/>
  <c r="P120" i="20"/>
  <c r="I121" i="20"/>
  <c r="Q121" i="20"/>
  <c r="T121" i="20"/>
  <c r="P123" i="20"/>
  <c r="P124" i="20"/>
  <c r="P125" i="20"/>
  <c r="H126" i="20"/>
  <c r="L126" i="20"/>
  <c r="P126" i="20"/>
  <c r="H127" i="20"/>
  <c r="L127" i="20"/>
  <c r="P127" i="20"/>
  <c r="I128" i="20"/>
  <c r="Q128" i="20"/>
  <c r="T128" i="20"/>
  <c r="P130" i="20"/>
  <c r="P131" i="20"/>
  <c r="P132" i="20"/>
  <c r="H133" i="20"/>
  <c r="L133" i="20"/>
  <c r="P133" i="20"/>
  <c r="H134" i="20"/>
  <c r="L134" i="20"/>
  <c r="P134" i="20"/>
  <c r="I135" i="20"/>
  <c r="I142" i="20"/>
  <c r="I149" i="20"/>
  <c r="I156" i="20"/>
  <c r="I163" i="20"/>
  <c r="I170" i="20"/>
  <c r="I184" i="20"/>
  <c r="I191" i="20"/>
  <c r="I198" i="20"/>
  <c r="I205" i="20"/>
  <c r="I212" i="20"/>
  <c r="I219" i="20"/>
  <c r="I226" i="20"/>
  <c r="I233" i="20"/>
  <c r="I240" i="20"/>
  <c r="Q135" i="20"/>
  <c r="Q142" i="20"/>
  <c r="Q149" i="20"/>
  <c r="Q156" i="20"/>
  <c r="Q163" i="20"/>
  <c r="Q170" i="20"/>
  <c r="Q177" i="20"/>
  <c r="Q184" i="20"/>
  <c r="Q191" i="20"/>
  <c r="Q198" i="20"/>
  <c r="Q205" i="20"/>
  <c r="Q212" i="20"/>
  <c r="Q219" i="20"/>
  <c r="Q226" i="20"/>
  <c r="Q233" i="20"/>
  <c r="Q240" i="20"/>
  <c r="Q247" i="20"/>
  <c r="T135" i="20"/>
  <c r="P137" i="20"/>
  <c r="P138" i="20"/>
  <c r="P139" i="20"/>
  <c r="H140" i="20"/>
  <c r="L140" i="20"/>
  <c r="P140" i="20"/>
  <c r="H141" i="20"/>
  <c r="L141" i="20"/>
  <c r="P141" i="20"/>
  <c r="T142" i="20"/>
  <c r="P144" i="20"/>
  <c r="P145" i="20"/>
  <c r="P146" i="20"/>
  <c r="H147" i="20"/>
  <c r="L147" i="20"/>
  <c r="P147" i="20"/>
  <c r="H148" i="20"/>
  <c r="L148" i="20"/>
  <c r="P148" i="20"/>
  <c r="T149" i="20"/>
  <c r="P151" i="20"/>
  <c r="P152" i="20"/>
  <c r="P153" i="20"/>
  <c r="H154" i="20"/>
  <c r="L154" i="20"/>
  <c r="P154" i="20"/>
  <c r="H155" i="20"/>
  <c r="L155" i="20"/>
  <c r="P155" i="20"/>
  <c r="T156" i="20"/>
  <c r="P158" i="20"/>
  <c r="P159" i="20"/>
  <c r="P160" i="20"/>
  <c r="H161" i="20"/>
  <c r="L161" i="20"/>
  <c r="P161" i="20"/>
  <c r="H162" i="20"/>
  <c r="L162" i="20"/>
  <c r="P162" i="20"/>
  <c r="T163" i="20"/>
  <c r="P165" i="20"/>
  <c r="P166" i="20"/>
  <c r="P167" i="20"/>
  <c r="H168" i="20"/>
  <c r="L168" i="20"/>
  <c r="P168" i="20"/>
  <c r="H169" i="20"/>
  <c r="L169" i="20"/>
  <c r="P169" i="20"/>
  <c r="T170" i="20"/>
  <c r="H172" i="20"/>
  <c r="P172" i="20"/>
  <c r="P173" i="20"/>
  <c r="P174" i="20"/>
  <c r="L175" i="20"/>
  <c r="P175" i="20"/>
  <c r="L176" i="20"/>
  <c r="P176" i="20"/>
  <c r="T177" i="20"/>
  <c r="P179" i="20"/>
  <c r="P180" i="20"/>
  <c r="P181" i="20"/>
  <c r="H182" i="20"/>
  <c r="L182" i="20"/>
  <c r="P182" i="20"/>
  <c r="H183" i="20"/>
  <c r="L183" i="20"/>
  <c r="P183" i="20"/>
  <c r="T184" i="20"/>
  <c r="P186" i="20"/>
  <c r="P187" i="20"/>
  <c r="P188" i="20"/>
  <c r="H189" i="20"/>
  <c r="L189" i="20"/>
  <c r="P189" i="20"/>
  <c r="H190" i="20"/>
  <c r="L190" i="20"/>
  <c r="P190" i="20"/>
  <c r="T191" i="20"/>
  <c r="P193" i="20"/>
  <c r="P194" i="20"/>
  <c r="P195" i="20"/>
  <c r="H196" i="20"/>
  <c r="L196" i="20"/>
  <c r="P196" i="20"/>
  <c r="H197" i="20"/>
  <c r="L197" i="20"/>
  <c r="P197" i="20"/>
  <c r="T198" i="20"/>
  <c r="P200" i="20"/>
  <c r="P201" i="20"/>
  <c r="P202" i="20"/>
  <c r="H203" i="20"/>
  <c r="L203" i="20"/>
  <c r="P203" i="20"/>
  <c r="H204" i="20"/>
  <c r="L204" i="20"/>
  <c r="P204" i="20"/>
  <c r="T205" i="20"/>
  <c r="P207" i="20"/>
  <c r="P208" i="20"/>
  <c r="P209" i="20"/>
  <c r="H210" i="20"/>
  <c r="L210" i="20"/>
  <c r="P210" i="20"/>
  <c r="H211" i="20"/>
  <c r="L211" i="20"/>
  <c r="P211" i="20"/>
  <c r="T212" i="20"/>
  <c r="P214" i="20"/>
  <c r="P215" i="20"/>
  <c r="P216" i="20"/>
  <c r="H217" i="20"/>
  <c r="L217" i="20"/>
  <c r="P217" i="20"/>
  <c r="H218" i="20"/>
  <c r="L218" i="20"/>
  <c r="P218" i="20"/>
  <c r="T219" i="20"/>
  <c r="P221" i="20"/>
  <c r="P222" i="20"/>
  <c r="P223" i="20"/>
  <c r="H224" i="20"/>
  <c r="L224" i="20"/>
  <c r="P224" i="20"/>
  <c r="H225" i="20"/>
  <c r="L225" i="20"/>
  <c r="P225" i="20"/>
  <c r="T226" i="20"/>
  <c r="P228" i="20"/>
  <c r="P229" i="20"/>
  <c r="P230" i="20"/>
  <c r="H231" i="20"/>
  <c r="L231" i="20"/>
  <c r="P231" i="20"/>
  <c r="H232" i="20"/>
  <c r="L232" i="20"/>
  <c r="P232" i="20"/>
  <c r="T233" i="20"/>
  <c r="P235" i="20"/>
  <c r="P236" i="20"/>
  <c r="P237" i="20"/>
  <c r="H238" i="20"/>
  <c r="L238" i="20"/>
  <c r="P238" i="20"/>
  <c r="H239" i="20"/>
  <c r="L239" i="20"/>
  <c r="P239" i="20"/>
  <c r="T240" i="20"/>
  <c r="P242" i="20"/>
  <c r="P243" i="20"/>
  <c r="P244" i="20"/>
  <c r="H245" i="20"/>
  <c r="L245" i="20"/>
  <c r="P245" i="20"/>
  <c r="H246" i="20"/>
  <c r="L246" i="20"/>
  <c r="P246" i="20"/>
  <c r="I247" i="20"/>
  <c r="J247" i="20"/>
  <c r="R247" i="20"/>
  <c r="S247" i="20"/>
  <c r="T247" i="20"/>
  <c r="N340" i="20"/>
  <c r="I340" i="20"/>
  <c r="J340" i="20"/>
  <c r="K340" i="20"/>
  <c r="M340" i="20"/>
  <c r="O340" i="20"/>
  <c r="R340" i="20"/>
  <c r="I332" i="20"/>
  <c r="J332" i="20"/>
  <c r="K332" i="20"/>
  <c r="M332" i="20"/>
  <c r="N332" i="20"/>
  <c r="O332" i="20"/>
  <c r="Q332" i="20"/>
  <c r="T332" i="20"/>
  <c r="U332" i="20"/>
  <c r="S51" i="14"/>
  <c r="S70" i="14" s="1"/>
  <c r="S62" i="14"/>
  <c r="N62" i="14"/>
  <c r="L40" i="14"/>
  <c r="I62" i="14"/>
  <c r="H84" i="17"/>
  <c r="H85" i="17"/>
  <c r="H86" i="17"/>
  <c r="L110" i="17"/>
  <c r="L92" i="17"/>
  <c r="Q242" i="17"/>
  <c r="H141" i="17"/>
  <c r="H114" i="17"/>
  <c r="H242" i="17" s="1"/>
  <c r="H18" i="17"/>
  <c r="H25" i="17" s="1"/>
  <c r="H216" i="17"/>
  <c r="H117" i="17"/>
  <c r="H124" i="17" s="1"/>
  <c r="I124" i="17"/>
  <c r="K124" i="17"/>
  <c r="M124" i="17"/>
  <c r="N124" i="17"/>
  <c r="O124" i="17"/>
  <c r="P124" i="17"/>
  <c r="R124" i="17"/>
  <c r="S124" i="17"/>
  <c r="T124" i="17"/>
  <c r="Q124" i="17"/>
  <c r="P212" i="17"/>
  <c r="P219" i="17" s="1"/>
  <c r="P193" i="17"/>
  <c r="P187" i="17"/>
  <c r="P199" i="17"/>
  <c r="P181" i="17"/>
  <c r="P175" i="17"/>
  <c r="P169" i="17"/>
  <c r="P156" i="17"/>
  <c r="P150" i="17"/>
  <c r="P137" i="17"/>
  <c r="P54" i="17"/>
  <c r="P67" i="17" s="1"/>
  <c r="P73" i="17" s="1"/>
  <c r="P21" i="17"/>
  <c r="P28" i="17" s="1"/>
  <c r="P47" i="17" s="1"/>
  <c r="I242" i="17"/>
  <c r="K242" i="17"/>
  <c r="M242" i="17"/>
  <c r="N242" i="17"/>
  <c r="O242" i="17"/>
  <c r="R242" i="17"/>
  <c r="S242" i="17"/>
  <c r="T242" i="17"/>
  <c r="I236" i="17"/>
  <c r="K236" i="17"/>
  <c r="M236" i="17"/>
  <c r="N236" i="17"/>
  <c r="R236" i="17"/>
  <c r="S236" i="17"/>
  <c r="T236" i="17"/>
  <c r="Q236" i="17"/>
  <c r="Q228" i="17" s="1"/>
  <c r="H38" i="17"/>
  <c r="H170" i="17"/>
  <c r="H140" i="17"/>
  <c r="H120" i="17"/>
  <c r="L38" i="17"/>
  <c r="L44" i="17" s="1"/>
  <c r="K217" i="17"/>
  <c r="K204" i="17"/>
  <c r="K161" i="17"/>
  <c r="K142" i="17"/>
  <c r="K122" i="17"/>
  <c r="K109" i="17"/>
  <c r="K65" i="17"/>
  <c r="K71" i="17" s="1"/>
  <c r="K26" i="17"/>
  <c r="K45" i="17" s="1"/>
  <c r="K243" i="17"/>
  <c r="K219" i="17"/>
  <c r="K206" i="17"/>
  <c r="K163" i="17"/>
  <c r="K144" i="17"/>
  <c r="K67" i="17"/>
  <c r="K73" i="17" s="1"/>
  <c r="K28" i="17"/>
  <c r="K47" i="17" s="1"/>
  <c r="P120" i="17"/>
  <c r="Q217" i="17"/>
  <c r="Q204" i="17"/>
  <c r="Q161" i="17"/>
  <c r="Q142" i="17"/>
  <c r="Q122" i="17"/>
  <c r="Q109" i="17"/>
  <c r="Q65" i="17"/>
  <c r="Q71" i="17" s="1"/>
  <c r="Q26" i="17"/>
  <c r="Q45" i="17" s="1"/>
  <c r="Q243" i="17"/>
  <c r="Q219" i="17"/>
  <c r="Q206" i="17"/>
  <c r="Q163" i="17"/>
  <c r="Q144" i="17"/>
  <c r="Q67" i="17"/>
  <c r="Q73" i="17" s="1"/>
  <c r="Q28" i="17"/>
  <c r="Q47" i="17" s="1"/>
  <c r="R217" i="17"/>
  <c r="R204" i="17"/>
  <c r="R161" i="17"/>
  <c r="R142" i="17"/>
  <c r="R122" i="17"/>
  <c r="R109" i="17"/>
  <c r="R65" i="17"/>
  <c r="R71" i="17" s="1"/>
  <c r="R26" i="17"/>
  <c r="R45" i="17" s="1"/>
  <c r="R243" i="17"/>
  <c r="R219" i="17"/>
  <c r="R206" i="17"/>
  <c r="R163" i="17"/>
  <c r="R144" i="17"/>
  <c r="R67" i="17"/>
  <c r="R73" i="17" s="1"/>
  <c r="R28" i="17"/>
  <c r="R47" i="17" s="1"/>
  <c r="S217" i="17"/>
  <c r="S204" i="17"/>
  <c r="S161" i="17"/>
  <c r="S142" i="17"/>
  <c r="S122" i="17"/>
  <c r="S109" i="17"/>
  <c r="S65" i="17"/>
  <c r="S71" i="17" s="1"/>
  <c r="S26" i="17"/>
  <c r="S45" i="17" s="1"/>
  <c r="S243" i="17"/>
  <c r="S219" i="17"/>
  <c r="S206" i="17"/>
  <c r="S163" i="17"/>
  <c r="S144" i="17"/>
  <c r="S67" i="17"/>
  <c r="S73" i="17" s="1"/>
  <c r="S28" i="17"/>
  <c r="S47" i="17" s="1"/>
  <c r="T217" i="17"/>
  <c r="T223" i="17" s="1"/>
  <c r="T204" i="17"/>
  <c r="T161" i="17"/>
  <c r="T142" i="17"/>
  <c r="T122" i="17"/>
  <c r="T109" i="17"/>
  <c r="T65" i="17"/>
  <c r="T71" i="17" s="1"/>
  <c r="T26" i="17"/>
  <c r="T45" i="17" s="1"/>
  <c r="T243" i="17"/>
  <c r="T219" i="17"/>
  <c r="T206" i="17"/>
  <c r="T163" i="17"/>
  <c r="T144" i="17"/>
  <c r="T67" i="17"/>
  <c r="T73" i="17" s="1"/>
  <c r="T28" i="17"/>
  <c r="T47" i="17" s="1"/>
  <c r="H92" i="17"/>
  <c r="H80" i="17"/>
  <c r="P18" i="17"/>
  <c r="P25" i="17" s="1"/>
  <c r="P191" i="17"/>
  <c r="P192" i="17"/>
  <c r="P167" i="17"/>
  <c r="P168" i="17"/>
  <c r="P53" i="17"/>
  <c r="P55" i="17" s="1"/>
  <c r="P38" i="17"/>
  <c r="P44" i="17" s="1"/>
  <c r="P197" i="17"/>
  <c r="P198" i="17"/>
  <c r="P186" i="17"/>
  <c r="P180" i="17"/>
  <c r="P174" i="17"/>
  <c r="P179" i="17"/>
  <c r="P140" i="17"/>
  <c r="P63" i="17"/>
  <c r="P69" i="17" s="1"/>
  <c r="P24" i="17"/>
  <c r="P43" i="17" s="1"/>
  <c r="N217" i="17"/>
  <c r="N204" i="17"/>
  <c r="N161" i="17"/>
  <c r="N142" i="17"/>
  <c r="N122" i="17"/>
  <c r="N109" i="17"/>
  <c r="N65" i="17"/>
  <c r="N71" i="17" s="1"/>
  <c r="N26" i="17"/>
  <c r="N45" i="17" s="1"/>
  <c r="N243" i="17"/>
  <c r="N219" i="17"/>
  <c r="N206" i="17"/>
  <c r="N163" i="17"/>
  <c r="N144" i="17"/>
  <c r="N67" i="17"/>
  <c r="N73" i="17" s="1"/>
  <c r="N28" i="17"/>
  <c r="N47" i="17" s="1"/>
  <c r="L215" i="17"/>
  <c r="L140" i="17"/>
  <c r="L37" i="17"/>
  <c r="L43" i="17" s="1"/>
  <c r="I37" i="17"/>
  <c r="J37" i="17"/>
  <c r="K37" i="17"/>
  <c r="M37" i="17"/>
  <c r="M43" i="17" s="1"/>
  <c r="N37" i="17"/>
  <c r="O37" i="17"/>
  <c r="Q37" i="17"/>
  <c r="R37" i="17"/>
  <c r="S37" i="17"/>
  <c r="T37" i="17"/>
  <c r="U43" i="17"/>
  <c r="U37" i="17"/>
  <c r="I38" i="17"/>
  <c r="I44" i="17" s="1"/>
  <c r="J38" i="17"/>
  <c r="J44" i="17" s="1"/>
  <c r="K38" i="17"/>
  <c r="K44" i="17" s="1"/>
  <c r="M38" i="17"/>
  <c r="M44" i="17" s="1"/>
  <c r="N38" i="17"/>
  <c r="N44" i="17" s="1"/>
  <c r="O38" i="17"/>
  <c r="O44" i="17" s="1"/>
  <c r="Q38" i="17"/>
  <c r="Q44" i="17" s="1"/>
  <c r="R38" i="17"/>
  <c r="R44" i="17" s="1"/>
  <c r="S38" i="17"/>
  <c r="S44" i="17" s="1"/>
  <c r="T38" i="17"/>
  <c r="T44" i="17" s="1"/>
  <c r="U38" i="17"/>
  <c r="U44" i="17" s="1"/>
  <c r="J55" i="12"/>
  <c r="N55" i="12"/>
  <c r="T38" i="1"/>
  <c r="U38" i="1" s="1"/>
  <c r="T39" i="1"/>
  <c r="U39" i="1" s="1"/>
  <c r="I55" i="4"/>
  <c r="K55" i="4"/>
  <c r="L34" i="4"/>
  <c r="M55" i="4"/>
  <c r="N55" i="4"/>
  <c r="O55" i="4"/>
  <c r="P34" i="4"/>
  <c r="Q55" i="4"/>
  <c r="R55" i="4"/>
  <c r="S55" i="4"/>
  <c r="U55" i="4"/>
  <c r="I53" i="4"/>
  <c r="I52" i="4" s="1"/>
  <c r="K53" i="4"/>
  <c r="K52" i="4" s="1"/>
  <c r="L35" i="4"/>
  <c r="M53" i="4"/>
  <c r="M52" i="4" s="1"/>
  <c r="N53" i="4"/>
  <c r="N52" i="4" s="1"/>
  <c r="O53" i="4"/>
  <c r="O52" i="4"/>
  <c r="O60" i="4" s="1"/>
  <c r="P35" i="4"/>
  <c r="P36" i="4" s="1"/>
  <c r="P37" i="4" s="1"/>
  <c r="P38" i="4" s="1"/>
  <c r="Q53" i="4"/>
  <c r="Q52" i="4" s="1"/>
  <c r="R53" i="4"/>
  <c r="S53" i="4"/>
  <c r="S52" i="4" s="1"/>
  <c r="U53" i="4"/>
  <c r="U52" i="4" s="1"/>
  <c r="M41" i="4"/>
  <c r="M60" i="4" s="1"/>
  <c r="N41" i="4"/>
  <c r="Q41" i="4"/>
  <c r="R41" i="4"/>
  <c r="R52" i="4"/>
  <c r="S41" i="4"/>
  <c r="I36" i="4"/>
  <c r="I37" i="4" s="1"/>
  <c r="I38" i="4" s="1"/>
  <c r="K36" i="4"/>
  <c r="K37" i="4" s="1"/>
  <c r="K38" i="4"/>
  <c r="M36" i="4"/>
  <c r="M37" i="4" s="1"/>
  <c r="M38" i="4" s="1"/>
  <c r="O36" i="4"/>
  <c r="O37" i="4"/>
  <c r="O38" i="4" s="1"/>
  <c r="O39" i="4" s="1"/>
  <c r="Q36" i="4"/>
  <c r="Q37" i="4" s="1"/>
  <c r="Q38" i="4" s="1"/>
  <c r="R36" i="4"/>
  <c r="R37" i="4"/>
  <c r="R38" i="4"/>
  <c r="S36" i="4"/>
  <c r="S37" i="4" s="1"/>
  <c r="S38" i="4" s="1"/>
  <c r="T36" i="4"/>
  <c r="T37" i="4"/>
  <c r="T38" i="4" s="1"/>
  <c r="T39" i="4" s="1"/>
  <c r="U36" i="4"/>
  <c r="U37" i="4"/>
  <c r="U38" i="4" s="1"/>
  <c r="U39" i="4" s="1"/>
  <c r="J213" i="17"/>
  <c r="J214" i="17" s="1"/>
  <c r="J194" i="17"/>
  <c r="J188" i="17"/>
  <c r="J200" i="17"/>
  <c r="J182" i="17"/>
  <c r="J176" i="17"/>
  <c r="J170" i="17"/>
  <c r="J157" i="17"/>
  <c r="J151" i="17"/>
  <c r="J138" i="17"/>
  <c r="J139" i="17" s="1"/>
  <c r="J118" i="17"/>
  <c r="J119" i="17" s="1"/>
  <c r="J81" i="17"/>
  <c r="J87" i="17"/>
  <c r="J93" i="17"/>
  <c r="J99" i="17"/>
  <c r="J105" i="17"/>
  <c r="J55" i="17"/>
  <c r="J61" i="17"/>
  <c r="J22" i="17"/>
  <c r="J23" i="17" s="1"/>
  <c r="J35" i="17"/>
  <c r="J36" i="17" s="1"/>
  <c r="K213" i="17"/>
  <c r="K214" i="17" s="1"/>
  <c r="K194" i="17"/>
  <c r="K188" i="17"/>
  <c r="K200" i="17"/>
  <c r="K182" i="17"/>
  <c r="K176" i="17"/>
  <c r="K170" i="17"/>
  <c r="K157" i="17"/>
  <c r="K158" i="17" s="1"/>
  <c r="K151" i="17"/>
  <c r="K138" i="17"/>
  <c r="K139" i="17" s="1"/>
  <c r="K118" i="17"/>
  <c r="K119" i="17" s="1"/>
  <c r="K81" i="17"/>
  <c r="K87" i="17"/>
  <c r="K93" i="17"/>
  <c r="K99" i="17"/>
  <c r="K105" i="17"/>
  <c r="K55" i="17"/>
  <c r="K61" i="17"/>
  <c r="K22" i="17"/>
  <c r="K23" i="17" s="1"/>
  <c r="K35" i="17"/>
  <c r="K36" i="17" s="1"/>
  <c r="L218" i="17"/>
  <c r="L168" i="17"/>
  <c r="L123" i="17"/>
  <c r="L80" i="17"/>
  <c r="L58" i="17"/>
  <c r="L59" i="17"/>
  <c r="L60" i="17"/>
  <c r="L32" i="17"/>
  <c r="L39" i="17" s="1"/>
  <c r="L33" i="17"/>
  <c r="L40" i="17" s="1"/>
  <c r="L34" i="17"/>
  <c r="L41" i="17" s="1"/>
  <c r="M213" i="17"/>
  <c r="M214" i="17" s="1"/>
  <c r="M194" i="17"/>
  <c r="M188" i="17"/>
  <c r="M200" i="17"/>
  <c r="M182" i="17"/>
  <c r="M176" i="17"/>
  <c r="M170" i="17"/>
  <c r="M157" i="17"/>
  <c r="M151" i="17"/>
  <c r="M138" i="17"/>
  <c r="M139" i="17" s="1"/>
  <c r="M118" i="17"/>
  <c r="M119" i="17" s="1"/>
  <c r="M81" i="17"/>
  <c r="M93" i="17"/>
  <c r="M99" i="17"/>
  <c r="M105" i="17"/>
  <c r="M55" i="17"/>
  <c r="M61" i="17"/>
  <c r="M23" i="17"/>
  <c r="M35" i="17"/>
  <c r="M36" i="17" s="1"/>
  <c r="N213" i="17"/>
  <c r="N214" i="17" s="1"/>
  <c r="N194" i="17"/>
  <c r="N188" i="17"/>
  <c r="N200" i="17"/>
  <c r="N182" i="17"/>
  <c r="N176" i="17"/>
  <c r="N170" i="17"/>
  <c r="N157" i="17"/>
  <c r="N151" i="17"/>
  <c r="N138" i="17"/>
  <c r="N139" i="17" s="1"/>
  <c r="N118" i="17"/>
  <c r="N119" i="17" s="1"/>
  <c r="N81" i="17"/>
  <c r="N87" i="17"/>
  <c r="N93" i="17"/>
  <c r="N99" i="17"/>
  <c r="N105" i="17"/>
  <c r="N55" i="17"/>
  <c r="N61" i="17"/>
  <c r="N22" i="17"/>
  <c r="N23" i="17" s="1"/>
  <c r="N35" i="17"/>
  <c r="N36" i="17" s="1"/>
  <c r="O213" i="17"/>
  <c r="O214" i="17" s="1"/>
  <c r="O194" i="17"/>
  <c r="O188" i="17"/>
  <c r="O200" i="17"/>
  <c r="O182" i="17"/>
  <c r="O176" i="17"/>
  <c r="O170" i="17"/>
  <c r="O157" i="17"/>
  <c r="O151" i="17"/>
  <c r="O138" i="17"/>
  <c r="O139" i="17" s="1"/>
  <c r="O118" i="17"/>
  <c r="O119" i="17" s="1"/>
  <c r="O81" i="17"/>
  <c r="O93" i="17"/>
  <c r="O99" i="17"/>
  <c r="O105" i="17"/>
  <c r="O55" i="17"/>
  <c r="O61" i="17"/>
  <c r="O22" i="17"/>
  <c r="O23" i="17" s="1"/>
  <c r="O35" i="17"/>
  <c r="O36" i="17" s="1"/>
  <c r="R213" i="17"/>
  <c r="R214" i="17" s="1"/>
  <c r="R194" i="17"/>
  <c r="R188" i="17"/>
  <c r="R200" i="17"/>
  <c r="R182" i="17"/>
  <c r="R176" i="17"/>
  <c r="R170" i="17"/>
  <c r="R157" i="17"/>
  <c r="R151" i="17"/>
  <c r="R138" i="17"/>
  <c r="R139" i="17" s="1"/>
  <c r="R118" i="17"/>
  <c r="R119" i="17" s="1"/>
  <c r="R81" i="17"/>
  <c r="R87" i="17"/>
  <c r="R93" i="17"/>
  <c r="R99" i="17"/>
  <c r="R105" i="17"/>
  <c r="R55" i="17"/>
  <c r="R61" i="17"/>
  <c r="R22" i="17"/>
  <c r="R23" i="17" s="1"/>
  <c r="R35" i="17"/>
  <c r="R36" i="17" s="1"/>
  <c r="S213" i="17"/>
  <c r="S214" i="17" s="1"/>
  <c r="S194" i="17"/>
  <c r="S188" i="17"/>
  <c r="S200" i="17"/>
  <c r="S182" i="17"/>
  <c r="S176" i="17"/>
  <c r="S170" i="17"/>
  <c r="S157" i="17"/>
  <c r="S151" i="17"/>
  <c r="S138" i="17"/>
  <c r="S139" i="17" s="1"/>
  <c r="S118" i="17"/>
  <c r="S119" i="17" s="1"/>
  <c r="S81" i="17"/>
  <c r="S87" i="17"/>
  <c r="S93" i="17"/>
  <c r="S99" i="17"/>
  <c r="S105" i="17"/>
  <c r="S55" i="17"/>
  <c r="S61" i="17"/>
  <c r="S22" i="17"/>
  <c r="S23" i="17" s="1"/>
  <c r="S35" i="17"/>
  <c r="S36" i="17" s="1"/>
  <c r="I219" i="17"/>
  <c r="I206" i="17"/>
  <c r="I163" i="17"/>
  <c r="I144" i="17"/>
  <c r="I111" i="17"/>
  <c r="I130" i="17" s="1"/>
  <c r="I67" i="17"/>
  <c r="I73" i="17" s="1"/>
  <c r="I28" i="17"/>
  <c r="I47" i="17" s="1"/>
  <c r="I217" i="17"/>
  <c r="I204" i="17"/>
  <c r="I161" i="17"/>
  <c r="I142" i="17"/>
  <c r="I122" i="17"/>
  <c r="I109" i="17"/>
  <c r="I65" i="17"/>
  <c r="I71" i="17" s="1"/>
  <c r="I26" i="17"/>
  <c r="I45" i="17" s="1"/>
  <c r="I243" i="17"/>
  <c r="J111" i="17"/>
  <c r="J130" i="17" s="1"/>
  <c r="K111" i="17"/>
  <c r="K130" i="17" s="1"/>
  <c r="M219" i="17"/>
  <c r="M206" i="17"/>
  <c r="M163" i="17"/>
  <c r="M144" i="17"/>
  <c r="M111" i="17"/>
  <c r="M130" i="17" s="1"/>
  <c r="M67" i="17"/>
  <c r="M73" i="17" s="1"/>
  <c r="M28" i="17"/>
  <c r="M47" i="17" s="1"/>
  <c r="M217" i="17"/>
  <c r="M204" i="17"/>
  <c r="M161" i="17"/>
  <c r="M142" i="17"/>
  <c r="M122" i="17"/>
  <c r="M109" i="17"/>
  <c r="M65" i="17"/>
  <c r="M71" i="17" s="1"/>
  <c r="M26" i="17"/>
  <c r="M45" i="17" s="1"/>
  <c r="M243" i="17"/>
  <c r="N111" i="17"/>
  <c r="N130" i="17" s="1"/>
  <c r="O219" i="17"/>
  <c r="O206" i="17"/>
  <c r="O163" i="17"/>
  <c r="O144" i="17"/>
  <c r="O111" i="17"/>
  <c r="O130" i="17" s="1"/>
  <c r="O67" i="17"/>
  <c r="O73" i="17" s="1"/>
  <c r="O28" i="17"/>
  <c r="O47" i="17" s="1"/>
  <c r="P80" i="17"/>
  <c r="P111" i="17" s="1"/>
  <c r="P130" i="17" s="1"/>
  <c r="Q111" i="17"/>
  <c r="Q130" i="17" s="1"/>
  <c r="R111" i="17"/>
  <c r="R130" i="17" s="1"/>
  <c r="S111" i="17"/>
  <c r="S130" i="17" s="1"/>
  <c r="T111" i="17"/>
  <c r="T130" i="17" s="1"/>
  <c r="U111" i="17"/>
  <c r="U130" i="17" s="1"/>
  <c r="H212" i="17"/>
  <c r="H219" i="17" s="1"/>
  <c r="H193" i="17"/>
  <c r="H187" i="17"/>
  <c r="H199" i="17"/>
  <c r="H181" i="17"/>
  <c r="H156" i="17"/>
  <c r="H150" i="17"/>
  <c r="H163" i="17" s="1"/>
  <c r="H137" i="17"/>
  <c r="H144" i="17" s="1"/>
  <c r="H54" i="17"/>
  <c r="H67" i="17" s="1"/>
  <c r="H73" i="17" s="1"/>
  <c r="H21" i="17"/>
  <c r="H28" i="17" s="1"/>
  <c r="H47" i="17" s="1"/>
  <c r="H217" i="17"/>
  <c r="H191" i="17"/>
  <c r="H197" i="17"/>
  <c r="H204" i="17" s="1"/>
  <c r="H179" i="17"/>
  <c r="H161" i="17"/>
  <c r="H148" i="17"/>
  <c r="H135" i="17"/>
  <c r="H115" i="17"/>
  <c r="H122" i="17" s="1"/>
  <c r="H78" i="17"/>
  <c r="H52" i="17"/>
  <c r="H19" i="17"/>
  <c r="H22" i="17" s="1"/>
  <c r="H23" i="17" s="1"/>
  <c r="H211" i="17"/>
  <c r="H218" i="17" s="1"/>
  <c r="H192" i="17"/>
  <c r="H205" i="17" s="1"/>
  <c r="H186" i="17"/>
  <c r="H198" i="17"/>
  <c r="H180" i="17"/>
  <c r="H155" i="17"/>
  <c r="H149" i="17"/>
  <c r="H136" i="17"/>
  <c r="H143" i="17" s="1"/>
  <c r="H116" i="17"/>
  <c r="H123" i="17"/>
  <c r="H79" i="17"/>
  <c r="H53" i="17"/>
  <c r="H66" i="17" s="1"/>
  <c r="H72" i="17" s="1"/>
  <c r="H20" i="17"/>
  <c r="H27" i="17" s="1"/>
  <c r="H46" i="17" s="1"/>
  <c r="O243" i="17"/>
  <c r="P211" i="17"/>
  <c r="P155" i="17"/>
  <c r="P149" i="17"/>
  <c r="P136" i="17"/>
  <c r="P143" i="17" s="1"/>
  <c r="P79" i="17"/>
  <c r="P20" i="17"/>
  <c r="P27" i="17" s="1"/>
  <c r="P46" i="17" s="1"/>
  <c r="O217" i="17"/>
  <c r="O204" i="17"/>
  <c r="O161" i="17"/>
  <c r="O142" i="17"/>
  <c r="O122" i="17"/>
  <c r="O109" i="17"/>
  <c r="O65" i="17"/>
  <c r="O71" i="17" s="1"/>
  <c r="O26" i="17"/>
  <c r="O45" i="17" s="1"/>
  <c r="P210" i="17"/>
  <c r="P217" i="17" s="1"/>
  <c r="P185" i="17"/>
  <c r="P173" i="17"/>
  <c r="P154" i="17"/>
  <c r="P148" i="17"/>
  <c r="P135" i="17"/>
  <c r="P142" i="17" s="1"/>
  <c r="P122" i="17"/>
  <c r="P78" i="17"/>
  <c r="P19" i="17"/>
  <c r="P26" i="17" s="1"/>
  <c r="H58" i="17"/>
  <c r="H59" i="17"/>
  <c r="H60" i="17"/>
  <c r="H39" i="17"/>
  <c r="H40" i="17"/>
  <c r="H41" i="17"/>
  <c r="I216" i="17"/>
  <c r="J216" i="17"/>
  <c r="K216" i="17"/>
  <c r="M216" i="17"/>
  <c r="N216" i="17"/>
  <c r="O216" i="17"/>
  <c r="Q216" i="17"/>
  <c r="R216" i="17"/>
  <c r="S216" i="17"/>
  <c r="T216" i="17"/>
  <c r="U216" i="17"/>
  <c r="I215" i="17"/>
  <c r="J215" i="17"/>
  <c r="K215" i="17"/>
  <c r="M215" i="17"/>
  <c r="N215" i="17"/>
  <c r="O215" i="17"/>
  <c r="Q215" i="17"/>
  <c r="R215" i="17"/>
  <c r="S215" i="17"/>
  <c r="T215" i="17"/>
  <c r="U215" i="17"/>
  <c r="U61" i="17"/>
  <c r="U55" i="17"/>
  <c r="T61" i="17"/>
  <c r="Q61" i="17"/>
  <c r="I61" i="17"/>
  <c r="U41" i="17"/>
  <c r="T41" i="17"/>
  <c r="S41" i="17"/>
  <c r="R41" i="17"/>
  <c r="Q41" i="17"/>
  <c r="O41" i="17"/>
  <c r="N41" i="17"/>
  <c r="M41" i="17"/>
  <c r="K41" i="17"/>
  <c r="J41" i="17"/>
  <c r="I41" i="17"/>
  <c r="U40" i="17"/>
  <c r="T40" i="17"/>
  <c r="S40" i="17"/>
  <c r="R40" i="17"/>
  <c r="Q40" i="17"/>
  <c r="O40" i="17"/>
  <c r="N40" i="17"/>
  <c r="M40" i="17"/>
  <c r="K40" i="17"/>
  <c r="J40" i="17"/>
  <c r="I40" i="17"/>
  <c r="U39" i="17"/>
  <c r="T39" i="17"/>
  <c r="S39" i="17"/>
  <c r="R39" i="17"/>
  <c r="Q39" i="17"/>
  <c r="O39" i="17"/>
  <c r="N39" i="17"/>
  <c r="M39" i="17"/>
  <c r="K39" i="17"/>
  <c r="J39" i="17"/>
  <c r="I39" i="17"/>
  <c r="U35" i="17"/>
  <c r="U36" i="17" s="1"/>
  <c r="T35" i="17"/>
  <c r="T36" i="17" s="1"/>
  <c r="Q35" i="17"/>
  <c r="Q36" i="17" s="1"/>
  <c r="I35" i="17"/>
  <c r="P34" i="17"/>
  <c r="P41" i="17" s="1"/>
  <c r="P33" i="17"/>
  <c r="P32" i="17"/>
  <c r="P39" i="17" s="1"/>
  <c r="I22" i="16"/>
  <c r="I74" i="16"/>
  <c r="I75" i="16" s="1"/>
  <c r="I76" i="16" s="1"/>
  <c r="K22" i="16"/>
  <c r="K74" i="16"/>
  <c r="K75" i="16" s="1"/>
  <c r="K76" i="16" s="1"/>
  <c r="O22" i="16"/>
  <c r="O28" i="16" s="1"/>
  <c r="O29" i="16" s="1"/>
  <c r="S22" i="16"/>
  <c r="I57" i="15"/>
  <c r="I55" i="15"/>
  <c r="I61" i="15"/>
  <c r="I44" i="15"/>
  <c r="I43" i="15" s="1"/>
  <c r="J57" i="15"/>
  <c r="J54" i="15" s="1"/>
  <c r="J62" i="15" s="1"/>
  <c r="K57" i="15"/>
  <c r="L37" i="15"/>
  <c r="L57" i="15" s="1"/>
  <c r="M57" i="15"/>
  <c r="N57" i="15"/>
  <c r="O57" i="15"/>
  <c r="O55" i="15"/>
  <c r="O61" i="15"/>
  <c r="O54" i="15"/>
  <c r="O62" i="15" s="1"/>
  <c r="O44" i="15"/>
  <c r="O43" i="15" s="1"/>
  <c r="P37" i="15"/>
  <c r="P57" i="15" s="1"/>
  <c r="Q57" i="15"/>
  <c r="R57" i="15"/>
  <c r="R54" i="15" s="1"/>
  <c r="R62" i="15" s="1"/>
  <c r="S57" i="15"/>
  <c r="T57" i="15"/>
  <c r="U57" i="15"/>
  <c r="U54" i="15" s="1"/>
  <c r="H37" i="15"/>
  <c r="H18" i="15"/>
  <c r="H24" i="15"/>
  <c r="H55" i="15" s="1"/>
  <c r="H30" i="15"/>
  <c r="H36" i="15"/>
  <c r="H19" i="15"/>
  <c r="H25" i="15"/>
  <c r="H31" i="15"/>
  <c r="J61" i="15"/>
  <c r="K61" i="15"/>
  <c r="L19" i="15"/>
  <c r="L25" i="15"/>
  <c r="L31" i="15"/>
  <c r="M61" i="15"/>
  <c r="N61" i="15"/>
  <c r="P19" i="15"/>
  <c r="P25" i="15"/>
  <c r="P31" i="15"/>
  <c r="Q61" i="15"/>
  <c r="Q54" i="15" s="1"/>
  <c r="R61" i="15"/>
  <c r="S61" i="15"/>
  <c r="T61" i="15"/>
  <c r="U61" i="15"/>
  <c r="J55" i="15"/>
  <c r="K55" i="15"/>
  <c r="L18" i="15"/>
  <c r="L24" i="15"/>
  <c r="L26" i="15" s="1"/>
  <c r="L27" i="15" s="1"/>
  <c r="L30" i="15"/>
  <c r="L36" i="15"/>
  <c r="L29" i="15"/>
  <c r="L32" i="15" s="1"/>
  <c r="L33" i="15" s="1"/>
  <c r="M55" i="15"/>
  <c r="N55" i="15"/>
  <c r="N54" i="15" s="1"/>
  <c r="N44" i="15"/>
  <c r="N43" i="15"/>
  <c r="P18" i="15"/>
  <c r="P24" i="15"/>
  <c r="P30" i="15"/>
  <c r="P36" i="15"/>
  <c r="P35" i="15"/>
  <c r="Q55" i="15"/>
  <c r="R55" i="15"/>
  <c r="S55" i="15"/>
  <c r="T55" i="15"/>
  <c r="U55" i="15"/>
  <c r="J44" i="15"/>
  <c r="K44" i="15"/>
  <c r="L35" i="15"/>
  <c r="L23" i="15"/>
  <c r="L17" i="15"/>
  <c r="L20" i="15" s="1"/>
  <c r="L21" i="15" s="1"/>
  <c r="M44" i="15"/>
  <c r="M43" i="15" s="1"/>
  <c r="P29" i="15"/>
  <c r="P32" i="15" s="1"/>
  <c r="P33" i="15" s="1"/>
  <c r="P23" i="15"/>
  <c r="P17" i="15"/>
  <c r="P20" i="15" s="1"/>
  <c r="P21" i="15" s="1"/>
  <c r="Q44" i="15"/>
  <c r="Q43" i="15" s="1"/>
  <c r="R44" i="15"/>
  <c r="S44" i="15"/>
  <c r="T44" i="15"/>
  <c r="T43" i="15" s="1"/>
  <c r="U44" i="15"/>
  <c r="U43" i="15" s="1"/>
  <c r="H29" i="15"/>
  <c r="H32" i="15" s="1"/>
  <c r="H33" i="15" s="1"/>
  <c r="H35" i="15"/>
  <c r="H23" i="15"/>
  <c r="H17" i="15"/>
  <c r="I38" i="15"/>
  <c r="I39" i="15" s="1"/>
  <c r="J38" i="15"/>
  <c r="J39" i="15" s="1"/>
  <c r="K38" i="15"/>
  <c r="K39" i="15"/>
  <c r="M38" i="15"/>
  <c r="M39" i="15" s="1"/>
  <c r="N38" i="15"/>
  <c r="N39" i="15" s="1"/>
  <c r="O38" i="15"/>
  <c r="O39" i="15"/>
  <c r="O20" i="15"/>
  <c r="O21" i="15"/>
  <c r="O40" i="15" s="1"/>
  <c r="O41" i="15" s="1"/>
  <c r="O26" i="15"/>
  <c r="O27" i="15" s="1"/>
  <c r="O32" i="15"/>
  <c r="O33" i="15" s="1"/>
  <c r="Q38" i="15"/>
  <c r="Q39" i="15" s="1"/>
  <c r="R38" i="15"/>
  <c r="R39" i="15"/>
  <c r="S38" i="15"/>
  <c r="S39" i="15"/>
  <c r="T38" i="15"/>
  <c r="T39" i="15" s="1"/>
  <c r="U38" i="15"/>
  <c r="U39" i="15"/>
  <c r="N38" i="14"/>
  <c r="N47" i="14" s="1"/>
  <c r="N48" i="14" s="1"/>
  <c r="N42" i="14"/>
  <c r="N46" i="14"/>
  <c r="O38" i="14"/>
  <c r="O47" i="14" s="1"/>
  <c r="O48" i="14" s="1"/>
  <c r="O42" i="14"/>
  <c r="O46" i="14"/>
  <c r="R38" i="14"/>
  <c r="R47" i="14" s="1"/>
  <c r="R48" i="14" s="1"/>
  <c r="R42" i="14"/>
  <c r="R46" i="14"/>
  <c r="S38" i="14"/>
  <c r="S42" i="14"/>
  <c r="S46" i="14"/>
  <c r="U46" i="14"/>
  <c r="T46" i="14"/>
  <c r="Q46" i="14"/>
  <c r="M46" i="14"/>
  <c r="I46" i="14"/>
  <c r="P45" i="14"/>
  <c r="P44" i="14"/>
  <c r="P46" i="14" s="1"/>
  <c r="L36" i="14"/>
  <c r="I71" i="13"/>
  <c r="M71" i="13"/>
  <c r="O71" i="13"/>
  <c r="O68" i="13" s="1"/>
  <c r="P71" i="13"/>
  <c r="Q71" i="13"/>
  <c r="R71" i="13"/>
  <c r="S71" i="13"/>
  <c r="T71" i="13"/>
  <c r="H71" i="13"/>
  <c r="I68" i="13"/>
  <c r="I59" i="13"/>
  <c r="M59" i="13"/>
  <c r="O59" i="13"/>
  <c r="P59" i="13"/>
  <c r="Q59" i="13"/>
  <c r="R59" i="13"/>
  <c r="S59" i="13"/>
  <c r="T59" i="13"/>
  <c r="I65" i="13"/>
  <c r="Q65" i="13"/>
  <c r="R65" i="13"/>
  <c r="I26" i="10"/>
  <c r="I27" i="10" s="1"/>
  <c r="I20" i="10"/>
  <c r="I21" i="10" s="1"/>
  <c r="I32" i="10"/>
  <c r="I33" i="10" s="1"/>
  <c r="J26" i="10"/>
  <c r="J27" i="10" s="1"/>
  <c r="J34" i="10" s="1"/>
  <c r="J35" i="10" s="1"/>
  <c r="J20" i="10"/>
  <c r="J21" i="10" s="1"/>
  <c r="J32" i="10"/>
  <c r="J33" i="10" s="1"/>
  <c r="K26" i="10"/>
  <c r="K27" i="10"/>
  <c r="K20" i="10"/>
  <c r="K21" i="10" s="1"/>
  <c r="K32" i="10"/>
  <c r="K33" i="10" s="1"/>
  <c r="L24" i="10"/>
  <c r="L39" i="10" s="1"/>
  <c r="L25" i="10"/>
  <c r="L49" i="10"/>
  <c r="L48" i="10"/>
  <c r="L20" i="10"/>
  <c r="L21" i="10"/>
  <c r="L30" i="10"/>
  <c r="L31" i="10"/>
  <c r="M26" i="10"/>
  <c r="M27" i="10" s="1"/>
  <c r="M20" i="10"/>
  <c r="M21" i="10"/>
  <c r="M32" i="10"/>
  <c r="M33" i="10"/>
  <c r="N26" i="10"/>
  <c r="N27" i="10" s="1"/>
  <c r="N34" i="10" s="1"/>
  <c r="N35" i="10" s="1"/>
  <c r="N20" i="10"/>
  <c r="N21" i="10" s="1"/>
  <c r="N32" i="10"/>
  <c r="N33" i="10" s="1"/>
  <c r="O26" i="10"/>
  <c r="O27" i="10"/>
  <c r="O20" i="10"/>
  <c r="O21" i="10" s="1"/>
  <c r="O32" i="10"/>
  <c r="O33" i="10" s="1"/>
  <c r="R26" i="10"/>
  <c r="R27" i="10" s="1"/>
  <c r="R20" i="10"/>
  <c r="R21" i="10" s="1"/>
  <c r="R32" i="10"/>
  <c r="R33" i="10" s="1"/>
  <c r="S26" i="10"/>
  <c r="S27" i="10" s="1"/>
  <c r="S20" i="10"/>
  <c r="S21" i="10"/>
  <c r="S32" i="10"/>
  <c r="S33" i="10" s="1"/>
  <c r="S34" i="10" s="1"/>
  <c r="S35" i="10" s="1"/>
  <c r="T26" i="10"/>
  <c r="T27" i="10" s="1"/>
  <c r="T34" i="10" s="1"/>
  <c r="T35" i="10" s="1"/>
  <c r="T20" i="10"/>
  <c r="T21" i="10" s="1"/>
  <c r="T32" i="10"/>
  <c r="T33" i="10"/>
  <c r="U26" i="10"/>
  <c r="U27" i="10"/>
  <c r="U20" i="10"/>
  <c r="U21" i="10" s="1"/>
  <c r="U34" i="10" s="1"/>
  <c r="U35" i="10" s="1"/>
  <c r="U32" i="10"/>
  <c r="U33" i="10" s="1"/>
  <c r="Q32" i="10"/>
  <c r="Q33" i="10"/>
  <c r="P31" i="10"/>
  <c r="P30" i="10"/>
  <c r="P32" i="10" s="1"/>
  <c r="P33" i="10" s="1"/>
  <c r="J91" i="9"/>
  <c r="J82" i="9"/>
  <c r="K82" i="9"/>
  <c r="M91" i="9"/>
  <c r="M82" i="9"/>
  <c r="M79" i="9" s="1"/>
  <c r="Q91" i="9"/>
  <c r="R91" i="9"/>
  <c r="R82" i="9"/>
  <c r="T91" i="9"/>
  <c r="T82" i="9"/>
  <c r="U91" i="9"/>
  <c r="U82" i="9"/>
  <c r="N82" i="9"/>
  <c r="O82" i="9"/>
  <c r="O79" i="9" s="1"/>
  <c r="Q82" i="9"/>
  <c r="S82" i="9"/>
  <c r="H17" i="7"/>
  <c r="L17" i="7"/>
  <c r="P17" i="7"/>
  <c r="P18" i="7"/>
  <c r="P20" i="7"/>
  <c r="P21" i="7" s="1"/>
  <c r="H18" i="7"/>
  <c r="H43" i="7" s="1"/>
  <c r="H42" i="7" s="1"/>
  <c r="L18" i="7"/>
  <c r="H19" i="7"/>
  <c r="H20" i="7" s="1"/>
  <c r="H21" i="7" s="1"/>
  <c r="H23" i="7"/>
  <c r="H26" i="7" s="1"/>
  <c r="H27" i="7" s="1"/>
  <c r="H24" i="7"/>
  <c r="I20" i="7"/>
  <c r="I21" i="7" s="1"/>
  <c r="J20" i="7"/>
  <c r="J21" i="7" s="1"/>
  <c r="J26" i="7"/>
  <c r="J27" i="7"/>
  <c r="K20" i="7"/>
  <c r="K21" i="7" s="1"/>
  <c r="N20" i="7"/>
  <c r="N21" i="7" s="1"/>
  <c r="N28" i="7" s="1"/>
  <c r="N29" i="7" s="1"/>
  <c r="O20" i="7"/>
  <c r="Q20" i="7"/>
  <c r="Q21" i="7"/>
  <c r="R20" i="7"/>
  <c r="R21" i="7" s="1"/>
  <c r="S20" i="7"/>
  <c r="S21" i="7" s="1"/>
  <c r="S26" i="7"/>
  <c r="S27" i="7" s="1"/>
  <c r="T20" i="7"/>
  <c r="T21" i="7"/>
  <c r="T26" i="7"/>
  <c r="T27" i="7" s="1"/>
  <c r="T28" i="7" s="1"/>
  <c r="T29" i="7" s="1"/>
  <c r="U20" i="7"/>
  <c r="U21" i="7"/>
  <c r="K26" i="7"/>
  <c r="K27" i="7"/>
  <c r="L21" i="7"/>
  <c r="L28" i="7" s="1"/>
  <c r="L29" i="7" s="1"/>
  <c r="M21" i="7"/>
  <c r="O21" i="7"/>
  <c r="O26" i="7"/>
  <c r="O27" i="7" s="1"/>
  <c r="L23" i="7"/>
  <c r="L26" i="7" s="1"/>
  <c r="L27" i="7" s="1"/>
  <c r="L24" i="7"/>
  <c r="L43" i="7" s="1"/>
  <c r="L42" i="7" s="1"/>
  <c r="L50" i="7" s="1"/>
  <c r="P23" i="7"/>
  <c r="P32" i="7" s="1"/>
  <c r="P24" i="7"/>
  <c r="P25" i="7"/>
  <c r="P34" i="7" s="1"/>
  <c r="P43" i="7"/>
  <c r="P42" i="7" s="1"/>
  <c r="I26" i="7"/>
  <c r="I27" i="7" s="1"/>
  <c r="M26" i="7"/>
  <c r="M27" i="7" s="1"/>
  <c r="M28" i="7" s="1"/>
  <c r="M29" i="7" s="1"/>
  <c r="N26" i="7"/>
  <c r="N27" i="7"/>
  <c r="Q26" i="7"/>
  <c r="Q27" i="7" s="1"/>
  <c r="Q28" i="7" s="1"/>
  <c r="Q29" i="7" s="1"/>
  <c r="R26" i="7"/>
  <c r="R27" i="7" s="1"/>
  <c r="U26" i="7"/>
  <c r="U27" i="7"/>
  <c r="U28" i="7"/>
  <c r="U29" i="7" s="1"/>
  <c r="T66" i="12"/>
  <c r="O122" i="16"/>
  <c r="M164" i="1"/>
  <c r="O164" i="1"/>
  <c r="O172" i="1" s="1"/>
  <c r="S68" i="13"/>
  <c r="S65" i="13"/>
  <c r="S57" i="13" s="1"/>
  <c r="O65" i="13"/>
  <c r="P65" i="13"/>
  <c r="T65" i="13"/>
  <c r="T57" i="13"/>
  <c r="H24" i="5"/>
  <c r="H25" i="5"/>
  <c r="H18" i="5"/>
  <c r="H20" i="5" s="1"/>
  <c r="H21" i="5" s="1"/>
  <c r="H19" i="5"/>
  <c r="H59" i="5"/>
  <c r="I26" i="5"/>
  <c r="I27" i="5" s="1"/>
  <c r="I20" i="5"/>
  <c r="I21" i="5" s="1"/>
  <c r="I41" i="5"/>
  <c r="I55" i="5"/>
  <c r="I52" i="5" s="1"/>
  <c r="I59" i="5"/>
  <c r="J41" i="5"/>
  <c r="K41" i="5"/>
  <c r="K55" i="5"/>
  <c r="K59" i="5"/>
  <c r="K52" i="5"/>
  <c r="K60" i="5"/>
  <c r="O41" i="5"/>
  <c r="P59" i="5"/>
  <c r="Q41" i="5"/>
  <c r="Q55" i="5"/>
  <c r="Q52" i="5" s="1"/>
  <c r="Q59" i="5"/>
  <c r="R41" i="5"/>
  <c r="R55" i="5"/>
  <c r="R52" i="5" s="1"/>
  <c r="R60" i="5" s="1"/>
  <c r="R59" i="5"/>
  <c r="L18" i="5"/>
  <c r="L19" i="5"/>
  <c r="L59" i="5"/>
  <c r="N39" i="5"/>
  <c r="U32" i="5"/>
  <c r="U37" i="5" s="1"/>
  <c r="T32" i="5"/>
  <c r="T37" i="5" s="1"/>
  <c r="M32" i="5"/>
  <c r="M37" i="5"/>
  <c r="I32" i="5"/>
  <c r="I37" i="5" s="1"/>
  <c r="K20" i="15"/>
  <c r="K21" i="15"/>
  <c r="K26" i="15"/>
  <c r="K27" i="15"/>
  <c r="K32" i="15"/>
  <c r="K33" i="15" s="1"/>
  <c r="N20" i="15"/>
  <c r="N21" i="15"/>
  <c r="N26" i="15"/>
  <c r="N27" i="15"/>
  <c r="N32" i="15"/>
  <c r="N33" i="15" s="1"/>
  <c r="N40" i="15" s="1"/>
  <c r="N41" i="15" s="1"/>
  <c r="Q20" i="15"/>
  <c r="Q21" i="15" s="1"/>
  <c r="Q26" i="15"/>
  <c r="Q27" i="15" s="1"/>
  <c r="Q32" i="15"/>
  <c r="Q33" i="15" s="1"/>
  <c r="R20" i="15"/>
  <c r="R21" i="15" s="1"/>
  <c r="R26" i="15"/>
  <c r="R27" i="15" s="1"/>
  <c r="R32" i="15"/>
  <c r="R33" i="15"/>
  <c r="S20" i="15"/>
  <c r="S21" i="15" s="1"/>
  <c r="S26" i="15"/>
  <c r="S27" i="15" s="1"/>
  <c r="S32" i="15"/>
  <c r="S33" i="15"/>
  <c r="K62" i="14"/>
  <c r="O62" i="14"/>
  <c r="O70" i="14" s="1"/>
  <c r="P41" i="14"/>
  <c r="P37" i="14"/>
  <c r="R62" i="14"/>
  <c r="R43" i="15"/>
  <c r="J43" i="15"/>
  <c r="I49" i="10"/>
  <c r="I48" i="10" s="1"/>
  <c r="J49" i="10"/>
  <c r="J48" i="10" s="1"/>
  <c r="K49" i="10"/>
  <c r="K48" i="10"/>
  <c r="K39" i="10"/>
  <c r="K37" i="10" s="1"/>
  <c r="M49" i="10"/>
  <c r="M48" i="10"/>
  <c r="N49" i="10"/>
  <c r="N48" i="10" s="1"/>
  <c r="N56" i="10" s="1"/>
  <c r="O49" i="10"/>
  <c r="P25" i="10"/>
  <c r="P49" i="10" s="1"/>
  <c r="P48" i="10" s="1"/>
  <c r="Q49" i="10"/>
  <c r="Q48" i="10"/>
  <c r="R49" i="10"/>
  <c r="R48" i="10" s="1"/>
  <c r="R56" i="10" s="1"/>
  <c r="S49" i="10"/>
  <c r="S48" i="10" s="1"/>
  <c r="S56" i="10" s="1"/>
  <c r="T49" i="10"/>
  <c r="T48" i="10"/>
  <c r="T56" i="10" s="1"/>
  <c r="U49" i="10"/>
  <c r="U48" i="10" s="1"/>
  <c r="H49" i="10"/>
  <c r="H48" i="10"/>
  <c r="J39" i="10"/>
  <c r="M39" i="10"/>
  <c r="M37" i="10" s="1"/>
  <c r="M56" i="10" s="1"/>
  <c r="N39" i="10"/>
  <c r="O39" i="10"/>
  <c r="P24" i="10"/>
  <c r="P23" i="10"/>
  <c r="P17" i="10"/>
  <c r="P38" i="10"/>
  <c r="P20" i="10"/>
  <c r="P21" i="10"/>
  <c r="Q39" i="10"/>
  <c r="Q37" i="10" s="1"/>
  <c r="R39" i="10"/>
  <c r="S39" i="10"/>
  <c r="S37" i="10"/>
  <c r="T39" i="10"/>
  <c r="U39" i="10"/>
  <c r="U37" i="10" s="1"/>
  <c r="R37" i="10"/>
  <c r="Q20" i="10"/>
  <c r="Q21" i="10"/>
  <c r="Q26" i="10"/>
  <c r="Q27" i="10" s="1"/>
  <c r="Q34" i="10" s="1"/>
  <c r="Q35" i="10" s="1"/>
  <c r="P36" i="14"/>
  <c r="M65" i="13"/>
  <c r="M57" i="13"/>
  <c r="M68" i="13"/>
  <c r="T68" i="13"/>
  <c r="T76" i="13"/>
  <c r="Q66" i="12"/>
  <c r="O66" i="12"/>
  <c r="R55" i="12"/>
  <c r="R74" i="12" s="1"/>
  <c r="K41" i="4"/>
  <c r="K60" i="4" s="1"/>
  <c r="I213" i="17"/>
  <c r="I214" i="17" s="1"/>
  <c r="I194" i="17"/>
  <c r="I188" i="17"/>
  <c r="I200" i="17"/>
  <c r="I182" i="17"/>
  <c r="I176" i="17"/>
  <c r="I170" i="17"/>
  <c r="I157" i="17"/>
  <c r="I151" i="17"/>
  <c r="I138" i="17"/>
  <c r="I139" i="17" s="1"/>
  <c r="I118" i="17"/>
  <c r="I119" i="17" s="1"/>
  <c r="I81" i="17"/>
  <c r="I87" i="17"/>
  <c r="I93" i="17"/>
  <c r="I99" i="17"/>
  <c r="I105" i="17"/>
  <c r="I55" i="17"/>
  <c r="I23" i="17"/>
  <c r="P121" i="17"/>
  <c r="P128" i="17" s="1"/>
  <c r="Q213" i="17"/>
  <c r="Q214" i="17" s="1"/>
  <c r="Q194" i="17"/>
  <c r="Q188" i="17"/>
  <c r="Q200" i="17"/>
  <c r="Q182" i="17"/>
  <c r="Q176" i="17"/>
  <c r="Q170" i="17"/>
  <c r="Q157" i="17"/>
  <c r="Q151" i="17"/>
  <c r="Q138" i="17"/>
  <c r="Q139" i="17" s="1"/>
  <c r="Q119" i="17"/>
  <c r="Q81" i="17"/>
  <c r="Q87" i="17"/>
  <c r="Q93" i="17"/>
  <c r="Q99" i="17"/>
  <c r="Q105" i="17"/>
  <c r="Q55" i="17"/>
  <c r="Q62" i="17" s="1"/>
  <c r="Q68" i="17" s="1"/>
  <c r="Q22" i="17"/>
  <c r="Q23" i="17" s="1"/>
  <c r="T213" i="17"/>
  <c r="T214" i="17" s="1"/>
  <c r="T194" i="17"/>
  <c r="T188" i="17"/>
  <c r="T200" i="17"/>
  <c r="T182" i="17"/>
  <c r="T176" i="17"/>
  <c r="T170" i="17"/>
  <c r="T157" i="17"/>
  <c r="T151" i="17"/>
  <c r="T138" i="17"/>
  <c r="T139" i="17" s="1"/>
  <c r="T118" i="17"/>
  <c r="T119" i="17" s="1"/>
  <c r="T81" i="17"/>
  <c r="T87" i="17"/>
  <c r="T93" i="17"/>
  <c r="T99" i="17"/>
  <c r="T105" i="17"/>
  <c r="T55" i="17"/>
  <c r="T22" i="17"/>
  <c r="T23" i="17" s="1"/>
  <c r="U213" i="17"/>
  <c r="U214" i="17"/>
  <c r="U194" i="17"/>
  <c r="U188" i="17"/>
  <c r="U200" i="17"/>
  <c r="U182" i="17"/>
  <c r="U176" i="17"/>
  <c r="U170" i="17"/>
  <c r="U157" i="17"/>
  <c r="U151" i="17"/>
  <c r="U158" i="17" s="1"/>
  <c r="U138" i="17"/>
  <c r="U139" i="17" s="1"/>
  <c r="U118" i="17"/>
  <c r="U119" i="17" s="1"/>
  <c r="U81" i="17"/>
  <c r="U87" i="17"/>
  <c r="U93" i="17"/>
  <c r="U99" i="17"/>
  <c r="U105" i="17"/>
  <c r="U22" i="17"/>
  <c r="U23" i="17" s="1"/>
  <c r="J59" i="5"/>
  <c r="N59" i="5"/>
  <c r="N55" i="5"/>
  <c r="N52" i="5" s="1"/>
  <c r="N60" i="5" s="1"/>
  <c r="N41" i="5"/>
  <c r="O59" i="5"/>
  <c r="S59" i="5"/>
  <c r="T59" i="5"/>
  <c r="U59" i="5"/>
  <c r="H65" i="13"/>
  <c r="O34" i="7"/>
  <c r="U34" i="7"/>
  <c r="U32" i="7"/>
  <c r="U31" i="7" s="1"/>
  <c r="U50" i="7" s="1"/>
  <c r="U43" i="7"/>
  <c r="U42" i="7"/>
  <c r="U66" i="12"/>
  <c r="U82" i="16"/>
  <c r="O74" i="16"/>
  <c r="O75" i="16" s="1"/>
  <c r="O76" i="16" s="1"/>
  <c r="S74" i="16"/>
  <c r="S75" i="16" s="1"/>
  <c r="S76" i="16" s="1"/>
  <c r="R68" i="13"/>
  <c r="M66" i="12"/>
  <c r="I218" i="17"/>
  <c r="J218" i="17"/>
  <c r="J205" i="17"/>
  <c r="J162" i="17"/>
  <c r="J143" i="17"/>
  <c r="K218" i="17"/>
  <c r="M218" i="17"/>
  <c r="N218" i="17"/>
  <c r="O218" i="17"/>
  <c r="Q218" i="17"/>
  <c r="R218" i="17"/>
  <c r="S218" i="17"/>
  <c r="T218" i="17"/>
  <c r="T205" i="17"/>
  <c r="T162" i="17"/>
  <c r="T143" i="17"/>
  <c r="U218" i="17"/>
  <c r="M202" i="17"/>
  <c r="M159" i="17"/>
  <c r="M140" i="17"/>
  <c r="I205" i="17"/>
  <c r="K205" i="17"/>
  <c r="M205" i="17"/>
  <c r="M162" i="17"/>
  <c r="M143" i="17"/>
  <c r="N205" i="17"/>
  <c r="N162" i="17"/>
  <c r="N143" i="17"/>
  <c r="O205" i="17"/>
  <c r="Q205" i="17"/>
  <c r="R205" i="17"/>
  <c r="R162" i="17"/>
  <c r="R143" i="17"/>
  <c r="S205" i="17"/>
  <c r="S162" i="17"/>
  <c r="S143" i="17"/>
  <c r="U205" i="17"/>
  <c r="I203" i="17"/>
  <c r="J203" i="17"/>
  <c r="K203" i="17"/>
  <c r="M203" i="17"/>
  <c r="N203" i="17"/>
  <c r="N160" i="17"/>
  <c r="N141" i="17"/>
  <c r="O203" i="17"/>
  <c r="Q203" i="17"/>
  <c r="Q160" i="17"/>
  <c r="Q141" i="17"/>
  <c r="R203" i="17"/>
  <c r="S203" i="17"/>
  <c r="S160" i="17"/>
  <c r="S141" i="17"/>
  <c r="T203" i="17"/>
  <c r="U203" i="17"/>
  <c r="U160" i="17"/>
  <c r="U141" i="17"/>
  <c r="I202" i="17"/>
  <c r="J202" i="17"/>
  <c r="K202" i="17"/>
  <c r="N202" i="17"/>
  <c r="O202" i="17"/>
  <c r="Q202" i="17"/>
  <c r="Q159" i="17"/>
  <c r="Q140" i="17"/>
  <c r="R202" i="17"/>
  <c r="S202" i="17"/>
  <c r="S221" i="17" s="1"/>
  <c r="T202" i="17"/>
  <c r="U202" i="17"/>
  <c r="U221" i="17" s="1"/>
  <c r="U159" i="17"/>
  <c r="U140" i="17"/>
  <c r="I143" i="17"/>
  <c r="I162" i="17"/>
  <c r="K143" i="17"/>
  <c r="O143" i="17"/>
  <c r="Q143" i="17"/>
  <c r="U143" i="17"/>
  <c r="I141" i="17"/>
  <c r="I160" i="17"/>
  <c r="J141" i="17"/>
  <c r="K141" i="17"/>
  <c r="M141" i="17"/>
  <c r="O141" i="17"/>
  <c r="R141" i="17"/>
  <c r="T141" i="17"/>
  <c r="I140" i="17"/>
  <c r="J140" i="17"/>
  <c r="J159" i="17"/>
  <c r="K140" i="17"/>
  <c r="N140" i="17"/>
  <c r="O140" i="17"/>
  <c r="R140" i="17"/>
  <c r="S140" i="17"/>
  <c r="T140" i="17"/>
  <c r="I123" i="17"/>
  <c r="J123" i="17"/>
  <c r="J110" i="17"/>
  <c r="J129" i="17" s="1"/>
  <c r="K123" i="17"/>
  <c r="K110" i="17"/>
  <c r="M123" i="17"/>
  <c r="M129" i="17" s="1"/>
  <c r="M110" i="17"/>
  <c r="N123" i="17"/>
  <c r="N110" i="17"/>
  <c r="O123" i="17"/>
  <c r="O110" i="17"/>
  <c r="Q123" i="17"/>
  <c r="Q110" i="17"/>
  <c r="R123" i="17"/>
  <c r="S123" i="17"/>
  <c r="S110" i="17"/>
  <c r="T123" i="17"/>
  <c r="U123" i="17"/>
  <c r="I121" i="17"/>
  <c r="I128" i="17" s="1"/>
  <c r="I108" i="17"/>
  <c r="I127" i="17" s="1"/>
  <c r="J121" i="17"/>
  <c r="J128" i="17" s="1"/>
  <c r="J108" i="17"/>
  <c r="J127" i="17" s="1"/>
  <c r="K121" i="17"/>
  <c r="K128" i="17" s="1"/>
  <c r="K108" i="17"/>
  <c r="K127" i="17" s="1"/>
  <c r="M121" i="17"/>
  <c r="M128" i="17" s="1"/>
  <c r="N121" i="17"/>
  <c r="N128" i="17" s="1"/>
  <c r="O121" i="17"/>
  <c r="O128" i="17" s="1"/>
  <c r="Q121" i="17"/>
  <c r="Q128" i="17" s="1"/>
  <c r="Q108" i="17"/>
  <c r="Q127" i="17" s="1"/>
  <c r="R121" i="17"/>
  <c r="R128" i="17" s="1"/>
  <c r="R108" i="17"/>
  <c r="R127" i="17" s="1"/>
  <c r="S121" i="17"/>
  <c r="S128" i="17" s="1"/>
  <c r="T121" i="17"/>
  <c r="T128" i="17" s="1"/>
  <c r="U121" i="17"/>
  <c r="U128" i="17" s="1"/>
  <c r="U108" i="17"/>
  <c r="U127" i="17" s="1"/>
  <c r="I120" i="17"/>
  <c r="J120" i="17"/>
  <c r="K120" i="17"/>
  <c r="M120" i="17"/>
  <c r="M107" i="17"/>
  <c r="N120" i="17"/>
  <c r="N107" i="17"/>
  <c r="O120" i="17"/>
  <c r="O107" i="17"/>
  <c r="Q120" i="17"/>
  <c r="R120" i="17"/>
  <c r="R107" i="17"/>
  <c r="S120" i="17"/>
  <c r="S107" i="17"/>
  <c r="T120" i="17"/>
  <c r="T107" i="17"/>
  <c r="U120" i="17"/>
  <c r="U126" i="17" s="1"/>
  <c r="U107" i="17"/>
  <c r="I110" i="17"/>
  <c r="I129" i="17" s="1"/>
  <c r="R110" i="17"/>
  <c r="T110" i="17"/>
  <c r="U110" i="17"/>
  <c r="M108" i="17"/>
  <c r="M127" i="17" s="1"/>
  <c r="N108" i="17"/>
  <c r="N127" i="17" s="1"/>
  <c r="O108" i="17"/>
  <c r="O127" i="17" s="1"/>
  <c r="S108" i="17"/>
  <c r="S127" i="17" s="1"/>
  <c r="T108" i="17"/>
  <c r="T127" i="17" s="1"/>
  <c r="J107" i="17"/>
  <c r="J126" i="17" s="1"/>
  <c r="K107" i="17"/>
  <c r="Q107" i="17"/>
  <c r="I66" i="17"/>
  <c r="I72" i="17" s="1"/>
  <c r="J66" i="17"/>
  <c r="J72" i="17" s="1"/>
  <c r="K66" i="17"/>
  <c r="K72" i="17" s="1"/>
  <c r="M66" i="17"/>
  <c r="M72" i="17" s="1"/>
  <c r="N66" i="17"/>
  <c r="N72" i="17" s="1"/>
  <c r="O66" i="17"/>
  <c r="O72" i="17" s="1"/>
  <c r="Q66" i="17"/>
  <c r="Q72" i="17" s="1"/>
  <c r="R66" i="17"/>
  <c r="R72" i="17" s="1"/>
  <c r="S66" i="17"/>
  <c r="S72" i="17" s="1"/>
  <c r="T66" i="17"/>
  <c r="T72" i="17" s="1"/>
  <c r="U66" i="17"/>
  <c r="U72" i="17" s="1"/>
  <c r="I70" i="17"/>
  <c r="J70" i="17"/>
  <c r="K70" i="17"/>
  <c r="M70" i="17"/>
  <c r="N70" i="17"/>
  <c r="O70" i="17"/>
  <c r="Q70" i="17"/>
  <c r="R70" i="17"/>
  <c r="S70" i="17"/>
  <c r="T70" i="17"/>
  <c r="U70" i="17"/>
  <c r="I63" i="17"/>
  <c r="I69" i="17" s="1"/>
  <c r="J63" i="17"/>
  <c r="J69" i="17" s="1"/>
  <c r="K63" i="17"/>
  <c r="K69" i="17" s="1"/>
  <c r="M63" i="17"/>
  <c r="M69" i="17" s="1"/>
  <c r="N63" i="17"/>
  <c r="N69" i="17" s="1"/>
  <c r="O63" i="17"/>
  <c r="O69" i="17" s="1"/>
  <c r="R63" i="17"/>
  <c r="R69" i="17" s="1"/>
  <c r="S63" i="17"/>
  <c r="S69" i="17" s="1"/>
  <c r="T63" i="17"/>
  <c r="T69" i="17" s="1"/>
  <c r="U63" i="17"/>
  <c r="U69" i="17" s="1"/>
  <c r="J66" i="12"/>
  <c r="N66" i="12"/>
  <c r="N74" i="12" s="1"/>
  <c r="S66" i="12"/>
  <c r="I43" i="7"/>
  <c r="I42" i="7" s="1"/>
  <c r="J43" i="7"/>
  <c r="K43" i="7"/>
  <c r="K42" i="7" s="1"/>
  <c r="M43" i="7"/>
  <c r="M42" i="7"/>
  <c r="M50" i="7" s="1"/>
  <c r="N43" i="7"/>
  <c r="O43" i="7"/>
  <c r="Q43" i="7"/>
  <c r="Q42" i="7" s="1"/>
  <c r="R43" i="7"/>
  <c r="R42" i="7" s="1"/>
  <c r="S43" i="7"/>
  <c r="S42" i="7" s="1"/>
  <c r="S50" i="7" s="1"/>
  <c r="T43" i="7"/>
  <c r="I34" i="7"/>
  <c r="I32" i="7"/>
  <c r="J34" i="7"/>
  <c r="J32" i="7"/>
  <c r="J42" i="7"/>
  <c r="K34" i="7"/>
  <c r="M34" i="7"/>
  <c r="M32" i="7"/>
  <c r="M31" i="7"/>
  <c r="N34" i="7"/>
  <c r="N31" i="7" s="1"/>
  <c r="Q34" i="7"/>
  <c r="Q32" i="7"/>
  <c r="R34" i="7"/>
  <c r="R32" i="7"/>
  <c r="S34" i="7"/>
  <c r="T34" i="7"/>
  <c r="T32" i="7"/>
  <c r="T31" i="7" s="1"/>
  <c r="T42" i="7"/>
  <c r="T50" i="7" s="1"/>
  <c r="K32" i="7"/>
  <c r="N32" i="7"/>
  <c r="O32" i="7"/>
  <c r="O31" i="7" s="1"/>
  <c r="S32" i="7"/>
  <c r="S31" i="7" s="1"/>
  <c r="J20" i="15"/>
  <c r="J21" i="15"/>
  <c r="J26" i="15"/>
  <c r="J27" i="15" s="1"/>
  <c r="J32" i="15"/>
  <c r="J33" i="15"/>
  <c r="J55" i="5"/>
  <c r="S55" i="5"/>
  <c r="S52" i="5" s="1"/>
  <c r="S60" i="5" s="1"/>
  <c r="S41" i="5"/>
  <c r="S54" i="15"/>
  <c r="S43" i="15"/>
  <c r="S62" i="15"/>
  <c r="U62" i="14"/>
  <c r="O55" i="5"/>
  <c r="O52" i="5" s="1"/>
  <c r="O60" i="5" s="1"/>
  <c r="T55" i="5"/>
  <c r="U55" i="5"/>
  <c r="Q62" i="14"/>
  <c r="T62" i="14"/>
  <c r="P40" i="14"/>
  <c r="K43" i="15"/>
  <c r="K62" i="15" s="1"/>
  <c r="L32" i="7"/>
  <c r="L34" i="7"/>
  <c r="L31" i="7"/>
  <c r="T52" i="5"/>
  <c r="T60" i="5" s="1"/>
  <c r="O42" i="7"/>
  <c r="N42" i="7"/>
  <c r="K31" i="7"/>
  <c r="N37" i="10"/>
  <c r="J37" i="10"/>
  <c r="O37" i="10"/>
  <c r="U55" i="12"/>
  <c r="K54" i="15"/>
  <c r="U162" i="17"/>
  <c r="Q162" i="17"/>
  <c r="O162" i="17"/>
  <c r="K162" i="17"/>
  <c r="T160" i="17"/>
  <c r="R160" i="17"/>
  <c r="O160" i="17"/>
  <c r="M160" i="17"/>
  <c r="K160" i="17"/>
  <c r="K222" i="17" s="1"/>
  <c r="J160" i="17"/>
  <c r="T159" i="17"/>
  <c r="S159" i="17"/>
  <c r="R159" i="17"/>
  <c r="O159" i="17"/>
  <c r="N159" i="17"/>
  <c r="K159" i="17"/>
  <c r="I159" i="17"/>
  <c r="U27" i="17"/>
  <c r="U46" i="17" s="1"/>
  <c r="T27" i="17"/>
  <c r="T46" i="17" s="1"/>
  <c r="S27" i="17"/>
  <c r="S46" i="17" s="1"/>
  <c r="R27" i="17"/>
  <c r="R46" i="17" s="1"/>
  <c r="Q27" i="17"/>
  <c r="Q46" i="17" s="1"/>
  <c r="O27" i="17"/>
  <c r="O46" i="17" s="1"/>
  <c r="N27" i="17"/>
  <c r="N46" i="17" s="1"/>
  <c r="M27" i="17"/>
  <c r="M46" i="17" s="1"/>
  <c r="K27" i="17"/>
  <c r="K46" i="17" s="1"/>
  <c r="J27" i="17"/>
  <c r="J46" i="17" s="1"/>
  <c r="I27" i="17"/>
  <c r="I46" i="17" s="1"/>
  <c r="U25" i="17"/>
  <c r="T25" i="17"/>
  <c r="S25" i="17"/>
  <c r="R25" i="17"/>
  <c r="Q25" i="17"/>
  <c r="O25" i="17"/>
  <c r="N25" i="17"/>
  <c r="M25" i="17"/>
  <c r="K25" i="17"/>
  <c r="J25" i="17"/>
  <c r="I25" i="17"/>
  <c r="I22" i="17"/>
  <c r="M82" i="16"/>
  <c r="M83" i="16" s="1"/>
  <c r="M84" i="16" s="1"/>
  <c r="I82" i="16"/>
  <c r="I83" i="16" s="1"/>
  <c r="I84" i="16" s="1"/>
  <c r="Q82" i="16"/>
  <c r="Q83" i="16" s="1"/>
  <c r="Q84" i="16" s="1"/>
  <c r="Q74" i="16"/>
  <c r="Q75" i="16" s="1"/>
  <c r="Q76" i="16" s="1"/>
  <c r="M32" i="15"/>
  <c r="M33" i="15" s="1"/>
  <c r="M20" i="15"/>
  <c r="M21" i="15" s="1"/>
  <c r="M26" i="15"/>
  <c r="M27" i="15" s="1"/>
  <c r="I32" i="15"/>
  <c r="I33" i="15" s="1"/>
  <c r="I26" i="15"/>
  <c r="I27" i="15" s="1"/>
  <c r="I20" i="15"/>
  <c r="I21" i="15" s="1"/>
  <c r="T26" i="15"/>
  <c r="T27" i="15"/>
  <c r="T20" i="15"/>
  <c r="T21" i="15" s="1"/>
  <c r="T32" i="15"/>
  <c r="T33" i="15" s="1"/>
  <c r="U26" i="15"/>
  <c r="U27" i="15" s="1"/>
  <c r="U20" i="15"/>
  <c r="U21" i="15" s="1"/>
  <c r="U32" i="15"/>
  <c r="U33" i="15" s="1"/>
  <c r="U42" i="14"/>
  <c r="T42" i="14"/>
  <c r="T38" i="14"/>
  <c r="Q42" i="14"/>
  <c r="M42" i="14"/>
  <c r="M38" i="14"/>
  <c r="M47" i="14" s="1"/>
  <c r="M48" i="14" s="1"/>
  <c r="I42" i="14"/>
  <c r="I47" i="14" s="1"/>
  <c r="I48" i="14" s="1"/>
  <c r="I38" i="14"/>
  <c r="U38" i="14"/>
  <c r="U47" i="14" s="1"/>
  <c r="U48" i="14" s="1"/>
  <c r="Q38" i="14"/>
  <c r="U20" i="5"/>
  <c r="U21" i="5" s="1"/>
  <c r="T20" i="5"/>
  <c r="T21" i="5" s="1"/>
  <c r="M26" i="5"/>
  <c r="M27" i="5" s="1"/>
  <c r="M38" i="5" s="1"/>
  <c r="M39" i="5" s="1"/>
  <c r="M20" i="5"/>
  <c r="M21" i="5"/>
  <c r="R30" i="4"/>
  <c r="O48" i="10"/>
  <c r="Q63" i="17"/>
  <c r="Q69" i="17" s="1"/>
  <c r="I107" i="17"/>
  <c r="H62" i="14"/>
  <c r="H20" i="15"/>
  <c r="H21" i="15" s="1"/>
  <c r="N91" i="9"/>
  <c r="L159" i="17"/>
  <c r="L111" i="17"/>
  <c r="L130" i="17" s="1"/>
  <c r="U83" i="16"/>
  <c r="U84" i="16" s="1"/>
  <c r="L61" i="15"/>
  <c r="M54" i="15"/>
  <c r="O56" i="10"/>
  <c r="T37" i="10"/>
  <c r="O34" i="10"/>
  <c r="O35" i="10"/>
  <c r="N79" i="9"/>
  <c r="N98" i="9" s="1"/>
  <c r="L55" i="5"/>
  <c r="L52" i="5"/>
  <c r="J52" i="5"/>
  <c r="J60" i="5" s="1"/>
  <c r="J39" i="5"/>
  <c r="O30" i="4"/>
  <c r="R39" i="4"/>
  <c r="R66" i="12"/>
  <c r="H66" i="12"/>
  <c r="J158" i="17"/>
  <c r="T43" i="17"/>
  <c r="P66" i="17"/>
  <c r="P72" i="17" s="1"/>
  <c r="H160" i="17"/>
  <c r="M62" i="17"/>
  <c r="M68" i="17" s="1"/>
  <c r="P144" i="17"/>
  <c r="L213" i="17"/>
  <c r="L214" i="17" s="1"/>
  <c r="T62" i="17"/>
  <c r="T68" i="17" s="1"/>
  <c r="H176" i="17"/>
  <c r="L66" i="12"/>
  <c r="P66" i="12"/>
  <c r="S91" i="9"/>
  <c r="S79" i="9"/>
  <c r="H59" i="13"/>
  <c r="Q68" i="13"/>
  <c r="T74" i="16"/>
  <c r="T75" i="16" s="1"/>
  <c r="T76" i="16" s="1"/>
  <c r="S60" i="4"/>
  <c r="U52" i="5"/>
  <c r="U60" i="5" s="1"/>
  <c r="L20" i="5"/>
  <c r="L21" i="5"/>
  <c r="P55" i="5"/>
  <c r="P52" i="5" s="1"/>
  <c r="P60" i="5" s="1"/>
  <c r="P53" i="4"/>
  <c r="P52" i="4" s="1"/>
  <c r="P55" i="4"/>
  <c r="L53" i="4"/>
  <c r="L55" i="4"/>
  <c r="L52" i="4"/>
  <c r="H53" i="4"/>
  <c r="H52" i="4" s="1"/>
  <c r="S30" i="4"/>
  <c r="S39" i="4" s="1"/>
  <c r="M126" i="17"/>
  <c r="S39" i="5"/>
  <c r="R39" i="5"/>
  <c r="L26" i="10"/>
  <c r="L27" i="10" s="1"/>
  <c r="L32" i="10"/>
  <c r="L33" i="10" s="1"/>
  <c r="R54" i="13"/>
  <c r="L160" i="17"/>
  <c r="T55" i="12"/>
  <c r="L36" i="4"/>
  <c r="L37" i="4" s="1"/>
  <c r="L38" i="4" s="1"/>
  <c r="L39" i="4" s="1"/>
  <c r="O55" i="12"/>
  <c r="O43" i="17"/>
  <c r="I43" i="17"/>
  <c r="R164" i="1"/>
  <c r="M74" i="12"/>
  <c r="J74" i="12"/>
  <c r="P41" i="5"/>
  <c r="M149" i="1"/>
  <c r="U149" i="1"/>
  <c r="N164" i="1"/>
  <c r="T95" i="1"/>
  <c r="U95" i="1" s="1"/>
  <c r="T73" i="1"/>
  <c r="T26" i="1"/>
  <c r="L28" i="1"/>
  <c r="H65" i="17"/>
  <c r="H71" i="17" s="1"/>
  <c r="H105" i="17"/>
  <c r="P218" i="17"/>
  <c r="P45" i="17"/>
  <c r="K225" i="17"/>
  <c r="P215" i="17"/>
  <c r="K228" i="17"/>
  <c r="P70" i="17"/>
  <c r="H29" i="4"/>
  <c r="H30" i="4" s="1"/>
  <c r="K51" i="14"/>
  <c r="L42" i="5"/>
  <c r="L41" i="5" s="1"/>
  <c r="L60" i="5" s="1"/>
  <c r="I29" i="4"/>
  <c r="I30" i="4" s="1"/>
  <c r="I41" i="4"/>
  <c r="H26" i="5"/>
  <c r="H27" i="5" s="1"/>
  <c r="U40" i="16"/>
  <c r="U41" i="4"/>
  <c r="U60" i="4" s="1"/>
  <c r="L44" i="4"/>
  <c r="L41" i="4" s="1"/>
  <c r="L60" i="4" s="1"/>
  <c r="H334" i="20" l="1"/>
  <c r="L334" i="20"/>
  <c r="S322" i="20"/>
  <c r="S333" i="20"/>
  <c r="Q66" i="9"/>
  <c r="Q67" i="9" s="1"/>
  <c r="O98" i="9"/>
  <c r="L51" i="9"/>
  <c r="H92" i="9"/>
  <c r="T66" i="9"/>
  <c r="T67" i="9" s="1"/>
  <c r="S66" i="9"/>
  <c r="S67" i="9" s="1"/>
  <c r="J52" i="9"/>
  <c r="J53" i="9" s="1"/>
  <c r="J77" i="9" s="1"/>
  <c r="H93" i="9"/>
  <c r="P65" i="9"/>
  <c r="S29" i="9"/>
  <c r="S30" i="9" s="1"/>
  <c r="R29" i="9"/>
  <c r="R30" i="9" s="1"/>
  <c r="P75" i="9"/>
  <c r="P76" i="9" s="1"/>
  <c r="P77" i="9" s="1"/>
  <c r="N52" i="9"/>
  <c r="N53" i="9" s="1"/>
  <c r="K29" i="9"/>
  <c r="K30" i="9" s="1"/>
  <c r="H65" i="9"/>
  <c r="H66" i="9" s="1"/>
  <c r="H67" i="9" s="1"/>
  <c r="R79" i="9"/>
  <c r="R98" i="9" s="1"/>
  <c r="S52" i="9"/>
  <c r="S53" i="9" s="1"/>
  <c r="O29" i="9"/>
  <c r="O30" i="9" s="1"/>
  <c r="O222" i="17"/>
  <c r="O129" i="17"/>
  <c r="K224" i="17"/>
  <c r="T158" i="17"/>
  <c r="O201" i="17"/>
  <c r="L204" i="17"/>
  <c r="L194" i="17"/>
  <c r="H70" i="17"/>
  <c r="H64" i="17"/>
  <c r="H182" i="17"/>
  <c r="L64" i="17"/>
  <c r="L70" i="17" s="1"/>
  <c r="N129" i="17"/>
  <c r="O62" i="17"/>
  <c r="O68" i="17" s="1"/>
  <c r="O158" i="17"/>
  <c r="L143" i="17"/>
  <c r="L224" i="17" s="1"/>
  <c r="L129" i="17"/>
  <c r="U225" i="17"/>
  <c r="H188" i="17"/>
  <c r="S129" i="17"/>
  <c r="T106" i="17"/>
  <c r="P213" i="17"/>
  <c r="P214" i="17" s="1"/>
  <c r="R224" i="17"/>
  <c r="K31" i="14"/>
  <c r="K32" i="14" s="1"/>
  <c r="K49" i="14" s="1"/>
  <c r="I51" i="14"/>
  <c r="I70" i="14" s="1"/>
  <c r="J66" i="9"/>
  <c r="J67" i="9" s="1"/>
  <c r="K79" i="9"/>
  <c r="K98" i="9" s="1"/>
  <c r="T54" i="15"/>
  <c r="L38" i="15"/>
  <c r="L39" i="15" s="1"/>
  <c r="L40" i="15" s="1"/>
  <c r="L41" i="15" s="1"/>
  <c r="H268" i="20"/>
  <c r="T64" i="1"/>
  <c r="U64" i="1" s="1"/>
  <c r="T27" i="1"/>
  <c r="U27" i="1" s="1"/>
  <c r="U161" i="1" s="1"/>
  <c r="U78" i="1"/>
  <c r="U76" i="1"/>
  <c r="T78" i="1"/>
  <c r="R129" i="1"/>
  <c r="L120" i="1"/>
  <c r="T28" i="1"/>
  <c r="T37" i="1"/>
  <c r="U37" i="1" s="1"/>
  <c r="L134" i="1"/>
  <c r="L139" i="1" s="1"/>
  <c r="L78" i="1"/>
  <c r="L86" i="1"/>
  <c r="H148" i="1"/>
  <c r="N149" i="1"/>
  <c r="L148" i="1"/>
  <c r="L74" i="1"/>
  <c r="K129" i="1"/>
  <c r="P144" i="1"/>
  <c r="S153" i="1"/>
  <c r="L48" i="1"/>
  <c r="P32" i="1"/>
  <c r="U26" i="1"/>
  <c r="U28" i="1" s="1"/>
  <c r="J153" i="1"/>
  <c r="J172" i="1" s="1"/>
  <c r="I129" i="1"/>
  <c r="I172" i="1"/>
  <c r="S129" i="1"/>
  <c r="N129" i="1"/>
  <c r="I139" i="1"/>
  <c r="P52" i="1"/>
  <c r="L56" i="1"/>
  <c r="L70" i="1"/>
  <c r="T129" i="1"/>
  <c r="U139" i="1"/>
  <c r="R153" i="1"/>
  <c r="P120" i="1"/>
  <c r="M129" i="1"/>
  <c r="P138" i="1"/>
  <c r="H66" i="1"/>
  <c r="O139" i="1"/>
  <c r="H74" i="1"/>
  <c r="H138" i="1"/>
  <c r="S139" i="1"/>
  <c r="P165" i="1"/>
  <c r="L20" i="1"/>
  <c r="L116" i="1"/>
  <c r="L129" i="1" s="1"/>
  <c r="U98" i="1"/>
  <c r="H62" i="1"/>
  <c r="H94" i="1"/>
  <c r="P40" i="1"/>
  <c r="T40" i="1" s="1"/>
  <c r="L98" i="1"/>
  <c r="T161" i="1"/>
  <c r="P116" i="1"/>
  <c r="H56" i="1"/>
  <c r="T56" i="1"/>
  <c r="P20" i="1"/>
  <c r="L52" i="1"/>
  <c r="Q139" i="1"/>
  <c r="L154" i="1"/>
  <c r="R139" i="1"/>
  <c r="P134" i="1"/>
  <c r="T71" i="1"/>
  <c r="U71" i="1" s="1"/>
  <c r="S111" i="1"/>
  <c r="L32" i="1"/>
  <c r="U60" i="1"/>
  <c r="U62" i="1" s="1"/>
  <c r="T62" i="1"/>
  <c r="T98" i="1"/>
  <c r="P102" i="1"/>
  <c r="T102" i="1"/>
  <c r="H116" i="1"/>
  <c r="T48" i="1"/>
  <c r="H106" i="1"/>
  <c r="U32" i="1"/>
  <c r="P66" i="1"/>
  <c r="T18" i="1"/>
  <c r="L36" i="1"/>
  <c r="U102" i="1"/>
  <c r="P28" i="1"/>
  <c r="T109" i="1"/>
  <c r="U109" i="1" s="1"/>
  <c r="L62" i="1"/>
  <c r="L102" i="1"/>
  <c r="H41" i="4"/>
  <c r="L38" i="14"/>
  <c r="P62" i="14"/>
  <c r="J49" i="14"/>
  <c r="Q51" i="14"/>
  <c r="Q70" i="14" s="1"/>
  <c r="N51" i="14"/>
  <c r="N70" i="14" s="1"/>
  <c r="P38" i="14"/>
  <c r="P47" i="14" s="1"/>
  <c r="P48" i="14" s="1"/>
  <c r="T70" i="14"/>
  <c r="L42" i="14"/>
  <c r="K70" i="14"/>
  <c r="J51" i="14"/>
  <c r="J70" i="14" s="1"/>
  <c r="H52" i="14"/>
  <c r="H51" i="14" s="1"/>
  <c r="T47" i="14"/>
  <c r="T48" i="14" s="1"/>
  <c r="H42" i="14"/>
  <c r="P167" i="1"/>
  <c r="M158" i="17"/>
  <c r="M222" i="17"/>
  <c r="O28" i="7"/>
  <c r="O29" i="7" s="1"/>
  <c r="K56" i="10"/>
  <c r="N50" i="7"/>
  <c r="S40" i="15"/>
  <c r="S41" i="15" s="1"/>
  <c r="K40" i="15"/>
  <c r="K41" i="15" s="1"/>
  <c r="O50" i="7"/>
  <c r="S28" i="7"/>
  <c r="S29" i="7" s="1"/>
  <c r="R34" i="10"/>
  <c r="R35" i="10" s="1"/>
  <c r="J40" i="15"/>
  <c r="J41" i="15" s="1"/>
  <c r="R40" i="15"/>
  <c r="R41" i="15" s="1"/>
  <c r="K50" i="7"/>
  <c r="P50" i="12"/>
  <c r="H144" i="1"/>
  <c r="H149" i="1" s="1"/>
  <c r="U49" i="14"/>
  <c r="U73" i="1"/>
  <c r="T74" i="12"/>
  <c r="H55" i="5"/>
  <c r="H52" i="5" s="1"/>
  <c r="T38" i="5"/>
  <c r="P42" i="14"/>
  <c r="J31" i="7"/>
  <c r="J50" i="7" s="1"/>
  <c r="R221" i="17"/>
  <c r="K221" i="17"/>
  <c r="K28" i="7"/>
  <c r="K29" i="7" s="1"/>
  <c r="Q60" i="4"/>
  <c r="T52" i="4"/>
  <c r="J79" i="9"/>
  <c r="J98" i="9" s="1"/>
  <c r="U52" i="9"/>
  <c r="U53" i="9" s="1"/>
  <c r="U77" i="9" s="1"/>
  <c r="K52" i="9"/>
  <c r="K53" i="9" s="1"/>
  <c r="P92" i="9"/>
  <c r="S28" i="12"/>
  <c r="S53" i="12" s="1"/>
  <c r="H102" i="1"/>
  <c r="U107" i="1"/>
  <c r="N60" i="4"/>
  <c r="T60" i="4"/>
  <c r="H60" i="9"/>
  <c r="P88" i="9"/>
  <c r="L92" i="9"/>
  <c r="M51" i="12"/>
  <c r="M52" i="12" s="1"/>
  <c r="L163" i="17"/>
  <c r="J139" i="1"/>
  <c r="T52" i="1"/>
  <c r="I221" i="17"/>
  <c r="L38" i="5"/>
  <c r="L39" i="5" s="1"/>
  <c r="P23" i="9"/>
  <c r="L74" i="9"/>
  <c r="L75" i="9" s="1"/>
  <c r="L76" i="9" s="1"/>
  <c r="L80" i="9"/>
  <c r="L79" i="9" s="1"/>
  <c r="L74" i="13"/>
  <c r="L52" i="13"/>
  <c r="T106" i="1"/>
  <c r="U103" i="1"/>
  <c r="U106" i="1" s="1"/>
  <c r="L82" i="1"/>
  <c r="T81" i="1"/>
  <c r="T165" i="1" s="1"/>
  <c r="U56" i="10"/>
  <c r="J56" i="10"/>
  <c r="O221" i="17"/>
  <c r="N221" i="17"/>
  <c r="I60" i="5"/>
  <c r="J28" i="7"/>
  <c r="J29" i="7" s="1"/>
  <c r="L55" i="15"/>
  <c r="L54" i="15" s="1"/>
  <c r="M225" i="17"/>
  <c r="H111" i="17"/>
  <c r="H130" i="17" s="1"/>
  <c r="T49" i="14"/>
  <c r="U129" i="1"/>
  <c r="Q60" i="5"/>
  <c r="P55" i="15"/>
  <c r="H118" i="17"/>
  <c r="H119" i="17" s="1"/>
  <c r="H34" i="7"/>
  <c r="M76" i="13"/>
  <c r="I39" i="4"/>
  <c r="J43" i="17"/>
  <c r="U65" i="1"/>
  <c r="K111" i="1"/>
  <c r="T24" i="1"/>
  <c r="R31" i="7"/>
  <c r="R50" i="7" s="1"/>
  <c r="R57" i="13"/>
  <c r="R76" i="13" s="1"/>
  <c r="S47" i="14"/>
  <c r="S48" i="14" s="1"/>
  <c r="N62" i="15"/>
  <c r="P61" i="15"/>
  <c r="P54" i="15" s="1"/>
  <c r="H61" i="15"/>
  <c r="L93" i="9"/>
  <c r="K68" i="13"/>
  <c r="L30" i="14"/>
  <c r="P54" i="14"/>
  <c r="H134" i="1"/>
  <c r="H139" i="1" s="1"/>
  <c r="O38" i="5"/>
  <c r="O39" i="5" s="1"/>
  <c r="K34" i="10"/>
  <c r="K35" i="10" s="1"/>
  <c r="U38" i="5"/>
  <c r="P26" i="15"/>
  <c r="P27" i="15" s="1"/>
  <c r="O74" i="12"/>
  <c r="U74" i="12"/>
  <c r="R129" i="17"/>
  <c r="Q56" i="10"/>
  <c r="P26" i="10"/>
  <c r="P27" i="10" s="1"/>
  <c r="N62" i="17"/>
  <c r="N68" i="17" s="1"/>
  <c r="R60" i="4"/>
  <c r="O52" i="9"/>
  <c r="O53" i="9" s="1"/>
  <c r="O77" i="9" s="1"/>
  <c r="Q57" i="13"/>
  <c r="H120" i="1"/>
  <c r="H129" i="1" s="1"/>
  <c r="U62" i="15"/>
  <c r="P161" i="17"/>
  <c r="P162" i="17"/>
  <c r="N158" i="17"/>
  <c r="M42" i="17"/>
  <c r="N225" i="17"/>
  <c r="J60" i="4"/>
  <c r="R66" i="9"/>
  <c r="R67" i="9" s="1"/>
  <c r="M29" i="9"/>
  <c r="M30" i="9" s="1"/>
  <c r="L46" i="9"/>
  <c r="J29" i="9"/>
  <c r="J30" i="9" s="1"/>
  <c r="O51" i="12"/>
  <c r="O52" i="12" s="1"/>
  <c r="O53" i="12" s="1"/>
  <c r="P45" i="12"/>
  <c r="U53" i="13"/>
  <c r="U54" i="13" s="1"/>
  <c r="U55" i="13" s="1"/>
  <c r="S55" i="13"/>
  <c r="M53" i="13"/>
  <c r="M54" i="13" s="1"/>
  <c r="P46" i="13"/>
  <c r="P69" i="13"/>
  <c r="P68" i="13" s="1"/>
  <c r="P20" i="14"/>
  <c r="M51" i="14"/>
  <c r="M70" i="14" s="1"/>
  <c r="R40" i="16"/>
  <c r="H118" i="16"/>
  <c r="O111" i="16"/>
  <c r="O228" i="17"/>
  <c r="T41" i="1"/>
  <c r="T83" i="1"/>
  <c r="P56" i="1"/>
  <c r="L24" i="1"/>
  <c r="L165" i="1"/>
  <c r="P121" i="20"/>
  <c r="P176" i="17"/>
  <c r="P44" i="1"/>
  <c r="P70" i="1"/>
  <c r="H74" i="9"/>
  <c r="H75" i="9" s="1"/>
  <c r="H76" i="9" s="1"/>
  <c r="L60" i="9"/>
  <c r="K51" i="12"/>
  <c r="K52" i="12" s="1"/>
  <c r="K53" i="12" s="1"/>
  <c r="P20" i="12"/>
  <c r="P21" i="12" s="1"/>
  <c r="P36" i="12"/>
  <c r="R55" i="13"/>
  <c r="H34" i="13"/>
  <c r="K57" i="13"/>
  <c r="J99" i="16"/>
  <c r="J100" i="16" s="1"/>
  <c r="H65" i="16"/>
  <c r="H27" i="16"/>
  <c r="K122" i="16"/>
  <c r="H99" i="17"/>
  <c r="H52" i="1"/>
  <c r="H32" i="1"/>
  <c r="T32" i="1"/>
  <c r="P74" i="1"/>
  <c r="P94" i="1"/>
  <c r="L167" i="1"/>
  <c r="T62" i="15"/>
  <c r="M62" i="15"/>
  <c r="S43" i="17"/>
  <c r="Q223" i="17"/>
  <c r="P163" i="17"/>
  <c r="M60" i="5"/>
  <c r="H23" i="9"/>
  <c r="H29" i="9" s="1"/>
  <c r="H30" i="9" s="1"/>
  <c r="P51" i="9"/>
  <c r="L28" i="9"/>
  <c r="L65" i="9"/>
  <c r="L66" i="9" s="1"/>
  <c r="L67" i="9" s="1"/>
  <c r="H50" i="12"/>
  <c r="L20" i="12"/>
  <c r="L21" i="12" s="1"/>
  <c r="H40" i="13"/>
  <c r="P34" i="13"/>
  <c r="L24" i="13"/>
  <c r="L25" i="13" s="1"/>
  <c r="L26" i="13" s="1"/>
  <c r="O57" i="13"/>
  <c r="O76" i="13" s="1"/>
  <c r="H63" i="13"/>
  <c r="S49" i="14"/>
  <c r="O49" i="14"/>
  <c r="P30" i="14"/>
  <c r="J122" i="16"/>
  <c r="H44" i="1"/>
  <c r="P36" i="1"/>
  <c r="P110" i="1"/>
  <c r="R223" i="17"/>
  <c r="R240" i="17" s="1"/>
  <c r="L106" i="16"/>
  <c r="L107" i="16" s="1"/>
  <c r="L108" i="16" s="1"/>
  <c r="U79" i="9"/>
  <c r="P46" i="9"/>
  <c r="N77" i="9"/>
  <c r="L88" i="9"/>
  <c r="O55" i="13"/>
  <c r="N55" i="13"/>
  <c r="K55" i="13"/>
  <c r="P40" i="13"/>
  <c r="H69" i="13"/>
  <c r="T40" i="16"/>
  <c r="L118" i="16"/>
  <c r="L161" i="17"/>
  <c r="U223" i="17"/>
  <c r="H70" i="1"/>
  <c r="H90" i="1"/>
  <c r="T67" i="1"/>
  <c r="U67" i="1" s="1"/>
  <c r="T91" i="1"/>
  <c r="P78" i="1"/>
  <c r="P98" i="1"/>
  <c r="L106" i="1"/>
  <c r="I149" i="1"/>
  <c r="K39" i="4"/>
  <c r="H44" i="15"/>
  <c r="H43" i="15" s="1"/>
  <c r="R43" i="17"/>
  <c r="T79" i="9"/>
  <c r="T98" i="9" s="1"/>
  <c r="P28" i="9"/>
  <c r="P29" i="9" s="1"/>
  <c r="P30" i="9" s="1"/>
  <c r="P60" i="9"/>
  <c r="M52" i="9"/>
  <c r="M53" i="9" s="1"/>
  <c r="L23" i="9"/>
  <c r="L29" i="9" s="1"/>
  <c r="L30" i="9" s="1"/>
  <c r="J55" i="13"/>
  <c r="L182" i="17"/>
  <c r="H165" i="1"/>
  <c r="P32" i="5"/>
  <c r="P37" i="5" s="1"/>
  <c r="P26" i="5"/>
  <c r="P27" i="5" s="1"/>
  <c r="I223" i="17"/>
  <c r="I56" i="10"/>
  <c r="H51" i="9"/>
  <c r="H52" i="9" s="1"/>
  <c r="H53" i="9" s="1"/>
  <c r="H45" i="12"/>
  <c r="L69" i="13"/>
  <c r="L68" i="13" s="1"/>
  <c r="N49" i="14"/>
  <c r="N40" i="16"/>
  <c r="L203" i="17"/>
  <c r="H48" i="1"/>
  <c r="H78" i="1"/>
  <c r="P106" i="1"/>
  <c r="P82" i="1"/>
  <c r="P86" i="1"/>
  <c r="N111" i="1"/>
  <c r="M111" i="1"/>
  <c r="L144" i="1"/>
  <c r="L149" i="1" s="1"/>
  <c r="H38" i="14"/>
  <c r="H82" i="16"/>
  <c r="H46" i="14"/>
  <c r="P51" i="20"/>
  <c r="P44" i="20"/>
  <c r="P93" i="20"/>
  <c r="H177" i="20"/>
  <c r="M333" i="20"/>
  <c r="M341" i="20" s="1"/>
  <c r="L72" i="20"/>
  <c r="L58" i="20"/>
  <c r="H219" i="20"/>
  <c r="P86" i="20"/>
  <c r="I318" i="20"/>
  <c r="I319" i="20" s="1"/>
  <c r="I320" i="20" s="1"/>
  <c r="H323" i="20"/>
  <c r="H336" i="20"/>
  <c r="P205" i="20"/>
  <c r="M318" i="20"/>
  <c r="M319" i="20" s="1"/>
  <c r="M320" i="20" s="1"/>
  <c r="L233" i="20"/>
  <c r="L177" i="20"/>
  <c r="L121" i="20"/>
  <c r="K318" i="20"/>
  <c r="K319" i="20" s="1"/>
  <c r="K320" i="20" s="1"/>
  <c r="O318" i="20"/>
  <c r="O319" i="20" s="1"/>
  <c r="O320" i="20" s="1"/>
  <c r="J318" i="20"/>
  <c r="J319" i="20" s="1"/>
  <c r="J320" i="20" s="1"/>
  <c r="N333" i="20"/>
  <c r="N341" i="20" s="1"/>
  <c r="N318" i="20"/>
  <c r="N319" i="20" s="1"/>
  <c r="N320" i="20" s="1"/>
  <c r="L336" i="20"/>
  <c r="L247" i="20"/>
  <c r="L226" i="20"/>
  <c r="L170" i="20"/>
  <c r="L114" i="20"/>
  <c r="H93" i="20"/>
  <c r="H114" i="20"/>
  <c r="P254" i="20"/>
  <c r="P184" i="20"/>
  <c r="P128" i="20"/>
  <c r="M40" i="15"/>
  <c r="M41" i="15" s="1"/>
  <c r="L44" i="15"/>
  <c r="L43" i="15" s="1"/>
  <c r="L323" i="20"/>
  <c r="T333" i="20"/>
  <c r="T341" i="20" s="1"/>
  <c r="H59" i="16"/>
  <c r="U51" i="12"/>
  <c r="U52" i="12" s="1"/>
  <c r="U53" i="12" s="1"/>
  <c r="L58" i="12"/>
  <c r="S55" i="12"/>
  <c r="S74" i="12" s="1"/>
  <c r="U28" i="12"/>
  <c r="T28" i="12"/>
  <c r="M28" i="12"/>
  <c r="O126" i="17"/>
  <c r="O106" i="17"/>
  <c r="O125" i="17" s="1"/>
  <c r="L87" i="17"/>
  <c r="U62" i="17"/>
  <c r="U68" i="17" s="1"/>
  <c r="L59" i="16"/>
  <c r="O130" i="16"/>
  <c r="P59" i="16"/>
  <c r="H38" i="15"/>
  <c r="H39" i="15" s="1"/>
  <c r="H57" i="15"/>
  <c r="I54" i="15"/>
  <c r="O57" i="1"/>
  <c r="O150" i="1" s="1"/>
  <c r="O151" i="1" s="1"/>
  <c r="N57" i="1"/>
  <c r="M57" i="1"/>
  <c r="S57" i="1"/>
  <c r="S150" i="1" s="1"/>
  <c r="S151" i="1" s="1"/>
  <c r="L37" i="9"/>
  <c r="L38" i="9" s="1"/>
  <c r="L39" i="9" s="1"/>
  <c r="P37" i="9"/>
  <c r="P38" i="9" s="1"/>
  <c r="P39" i="9" s="1"/>
  <c r="Q79" i="9"/>
  <c r="Q98" i="9" s="1"/>
  <c r="N106" i="17"/>
  <c r="R228" i="17"/>
  <c r="L52" i="14"/>
  <c r="L51" i="14" s="1"/>
  <c r="L70" i="14" s="1"/>
  <c r="M49" i="14"/>
  <c r="L25" i="14"/>
  <c r="P25" i="14"/>
  <c r="R49" i="14"/>
  <c r="U57" i="13"/>
  <c r="U76" i="13" s="1"/>
  <c r="M55" i="13"/>
  <c r="L58" i="13"/>
  <c r="L57" i="13" s="1"/>
  <c r="N76" i="13"/>
  <c r="S76" i="13"/>
  <c r="U240" i="17"/>
  <c r="U239" i="17" s="1"/>
  <c r="U42" i="17"/>
  <c r="T42" i="17"/>
  <c r="K43" i="17"/>
  <c r="H35" i="17"/>
  <c r="H36" i="17" s="1"/>
  <c r="H42" i="17" s="1"/>
  <c r="L35" i="17"/>
  <c r="L36" i="17" s="1"/>
  <c r="L42" i="17" s="1"/>
  <c r="N43" i="17"/>
  <c r="K62" i="17"/>
  <c r="K68" i="17" s="1"/>
  <c r="R62" i="17"/>
  <c r="R68" i="17" s="1"/>
  <c r="M201" i="17"/>
  <c r="T228" i="17"/>
  <c r="R201" i="17"/>
  <c r="T126" i="17"/>
  <c r="Q43" i="17"/>
  <c r="M228" i="17"/>
  <c r="L236" i="17"/>
  <c r="T125" i="17"/>
  <c r="N126" i="17"/>
  <c r="N228" i="17"/>
  <c r="M221" i="17"/>
  <c r="P200" i="17"/>
  <c r="Q158" i="17"/>
  <c r="Q222" i="17"/>
  <c r="Q106" i="17"/>
  <c r="Q125" i="17" s="1"/>
  <c r="S126" i="17"/>
  <c r="S62" i="17"/>
  <c r="S68" i="17" s="1"/>
  <c r="R42" i="17"/>
  <c r="L27" i="16"/>
  <c r="M66" i="16"/>
  <c r="P118" i="16"/>
  <c r="Q28" i="16"/>
  <c r="Q29" i="16" s="1"/>
  <c r="U40" i="15"/>
  <c r="U41" i="15" s="1"/>
  <c r="T40" i="15"/>
  <c r="T41" i="15" s="1"/>
  <c r="P38" i="15"/>
  <c r="P39" i="15" s="1"/>
  <c r="P40" i="15" s="1"/>
  <c r="P41" i="15" s="1"/>
  <c r="Q62" i="15"/>
  <c r="Q40" i="15"/>
  <c r="Q41" i="15" s="1"/>
  <c r="P44" i="15"/>
  <c r="P43" i="15" s="1"/>
  <c r="L20" i="14"/>
  <c r="Q47" i="14"/>
  <c r="Q48" i="14" s="1"/>
  <c r="Q49" i="14" s="1"/>
  <c r="R51" i="14"/>
  <c r="R70" i="14" s="1"/>
  <c r="P52" i="14"/>
  <c r="T53" i="13"/>
  <c r="T54" i="13" s="1"/>
  <c r="T55" i="13" s="1"/>
  <c r="L40" i="13"/>
  <c r="Q53" i="13"/>
  <c r="Q54" i="13" s="1"/>
  <c r="Q55" i="13" s="1"/>
  <c r="P58" i="13"/>
  <c r="P57" i="13" s="1"/>
  <c r="P76" i="13" s="1"/>
  <c r="P53" i="13"/>
  <c r="P54" i="13" s="1"/>
  <c r="P24" i="13"/>
  <c r="P25" i="13" s="1"/>
  <c r="P26" i="13" s="1"/>
  <c r="L56" i="12"/>
  <c r="T53" i="12"/>
  <c r="L41" i="12"/>
  <c r="L51" i="12" s="1"/>
  <c r="L52" i="12" s="1"/>
  <c r="M53" i="12"/>
  <c r="L26" i="12"/>
  <c r="L27" i="12" s="1"/>
  <c r="P26" i="12"/>
  <c r="P27" i="12" s="1"/>
  <c r="P28" i="12" s="1"/>
  <c r="Q55" i="12"/>
  <c r="Q74" i="12" s="1"/>
  <c r="Q51" i="12"/>
  <c r="Q52" i="12" s="1"/>
  <c r="P41" i="12"/>
  <c r="P56" i="12"/>
  <c r="P58" i="12"/>
  <c r="Q28" i="12"/>
  <c r="M66" i="9"/>
  <c r="M67" i="9" s="1"/>
  <c r="T52" i="9"/>
  <c r="T53" i="9" s="1"/>
  <c r="T77" i="9" s="1"/>
  <c r="L52" i="9"/>
  <c r="L53" i="9" s="1"/>
  <c r="M77" i="9"/>
  <c r="S77" i="9"/>
  <c r="Q29" i="9"/>
  <c r="Q30" i="9" s="1"/>
  <c r="S98" i="9"/>
  <c r="P66" i="9"/>
  <c r="P67" i="9" s="1"/>
  <c r="R77" i="9"/>
  <c r="Q52" i="9"/>
  <c r="Q53" i="9" s="1"/>
  <c r="L34" i="10"/>
  <c r="L35" i="10" s="1"/>
  <c r="M34" i="10"/>
  <c r="M35" i="10" s="1"/>
  <c r="P34" i="10"/>
  <c r="P35" i="10" s="1"/>
  <c r="H26" i="10"/>
  <c r="H27" i="10" s="1"/>
  <c r="L37" i="10"/>
  <c r="L56" i="10" s="1"/>
  <c r="P39" i="10"/>
  <c r="P37" i="10" s="1"/>
  <c r="P56" i="10" s="1"/>
  <c r="P31" i="7"/>
  <c r="P50" i="7" s="1"/>
  <c r="Q31" i="7"/>
  <c r="Q50" i="7" s="1"/>
  <c r="R28" i="7"/>
  <c r="R29" i="7" s="1"/>
  <c r="P26" i="7"/>
  <c r="P27" i="7" s="1"/>
  <c r="P28" i="7" s="1"/>
  <c r="P29" i="7" s="1"/>
  <c r="Q38" i="5"/>
  <c r="Q39" i="5" s="1"/>
  <c r="P38" i="5"/>
  <c r="P39" i="5" s="1"/>
  <c r="P44" i="4"/>
  <c r="P41" i="4" s="1"/>
  <c r="P60" i="4" s="1"/>
  <c r="M39" i="4"/>
  <c r="P39" i="4"/>
  <c r="Q39" i="4"/>
  <c r="R57" i="1"/>
  <c r="T149" i="1"/>
  <c r="Q149" i="1"/>
  <c r="Q57" i="1"/>
  <c r="P149" i="1"/>
  <c r="R111" i="1"/>
  <c r="P48" i="1"/>
  <c r="Q172" i="1"/>
  <c r="P156" i="1"/>
  <c r="S172" i="1"/>
  <c r="R172" i="1"/>
  <c r="U68" i="1"/>
  <c r="U70" i="1" s="1"/>
  <c r="T70" i="1"/>
  <c r="L156" i="1"/>
  <c r="L153" i="1" s="1"/>
  <c r="T156" i="1"/>
  <c r="M172" i="1"/>
  <c r="N172" i="1"/>
  <c r="P154" i="1"/>
  <c r="Q111" i="1"/>
  <c r="T90" i="1"/>
  <c r="L90" i="1"/>
  <c r="P90" i="1"/>
  <c r="U21" i="1"/>
  <c r="U24" i="1" s="1"/>
  <c r="H110" i="1"/>
  <c r="I158" i="17"/>
  <c r="I106" i="17"/>
  <c r="I125" i="17" s="1"/>
  <c r="I228" i="17"/>
  <c r="I28" i="16"/>
  <c r="I29" i="16" s="1"/>
  <c r="I49" i="14"/>
  <c r="H25" i="14"/>
  <c r="H20" i="14"/>
  <c r="H52" i="13"/>
  <c r="I53" i="13"/>
  <c r="I54" i="13" s="1"/>
  <c r="I55" i="13" s="1"/>
  <c r="I57" i="13"/>
  <c r="I76" i="13" s="1"/>
  <c r="L76" i="13"/>
  <c r="Q76" i="13"/>
  <c r="J57" i="13"/>
  <c r="J76" i="13" s="1"/>
  <c r="H24" i="13"/>
  <c r="H25" i="13" s="1"/>
  <c r="H26" i="13" s="1"/>
  <c r="I51" i="12"/>
  <c r="I52" i="12" s="1"/>
  <c r="H58" i="12"/>
  <c r="H36" i="12"/>
  <c r="H56" i="12"/>
  <c r="H55" i="12" s="1"/>
  <c r="H74" i="12" s="1"/>
  <c r="I28" i="12"/>
  <c r="I55" i="12"/>
  <c r="I74" i="12" s="1"/>
  <c r="H26" i="12"/>
  <c r="H27" i="12" s="1"/>
  <c r="H28" i="12" s="1"/>
  <c r="H38" i="10"/>
  <c r="H37" i="10" s="1"/>
  <c r="H56" i="10" s="1"/>
  <c r="I34" i="10"/>
  <c r="I35" i="10" s="1"/>
  <c r="I66" i="9"/>
  <c r="I67" i="9" s="1"/>
  <c r="I52" i="9"/>
  <c r="I53" i="9" s="1"/>
  <c r="U98" i="9"/>
  <c r="M98" i="9"/>
  <c r="I79" i="9"/>
  <c r="I29" i="9"/>
  <c r="I30" i="9" s="1"/>
  <c r="I91" i="9"/>
  <c r="I31" i="7"/>
  <c r="I50" i="7" s="1"/>
  <c r="I28" i="7"/>
  <c r="I29" i="7" s="1"/>
  <c r="I38" i="5"/>
  <c r="I39" i="5" s="1"/>
  <c r="H42" i="5"/>
  <c r="H41" i="5" s="1"/>
  <c r="H60" i="5" s="1"/>
  <c r="I60" i="4"/>
  <c r="H36" i="4"/>
  <c r="H37" i="4" s="1"/>
  <c r="H38" i="4" s="1"/>
  <c r="H39" i="4" s="1"/>
  <c r="H60" i="4"/>
  <c r="H98" i="1"/>
  <c r="H86" i="1"/>
  <c r="H82" i="1"/>
  <c r="I111" i="1"/>
  <c r="I150" i="1" s="1"/>
  <c r="I151" i="1" s="1"/>
  <c r="H36" i="1"/>
  <c r="H28" i="1"/>
  <c r="H202" i="17"/>
  <c r="H221" i="17" s="1"/>
  <c r="H74" i="16"/>
  <c r="H75" i="16" s="1"/>
  <c r="H76" i="16" s="1"/>
  <c r="H22" i="16"/>
  <c r="H28" i="16" s="1"/>
  <c r="H29" i="16" s="1"/>
  <c r="H112" i="16"/>
  <c r="I66" i="16"/>
  <c r="H119" i="16"/>
  <c r="H114" i="16"/>
  <c r="H47" i="16"/>
  <c r="I40" i="15"/>
  <c r="I41" i="15" s="1"/>
  <c r="I62" i="15"/>
  <c r="H54" i="15"/>
  <c r="H26" i="15"/>
  <c r="H27" i="15" s="1"/>
  <c r="K76" i="13"/>
  <c r="H74" i="13"/>
  <c r="H68" i="13" s="1"/>
  <c r="H58" i="13"/>
  <c r="H57" i="13" s="1"/>
  <c r="H51" i="12"/>
  <c r="H52" i="12" s="1"/>
  <c r="H34" i="10"/>
  <c r="H35" i="10" s="1"/>
  <c r="H37" i="9"/>
  <c r="H38" i="9" s="1"/>
  <c r="H39" i="9" s="1"/>
  <c r="H79" i="9"/>
  <c r="H28" i="7"/>
  <c r="H29" i="7" s="1"/>
  <c r="H32" i="7"/>
  <c r="H31" i="7" s="1"/>
  <c r="H50" i="7" s="1"/>
  <c r="H32" i="5"/>
  <c r="H37" i="5" s="1"/>
  <c r="H38" i="5" s="1"/>
  <c r="H39" i="5" s="1"/>
  <c r="H24" i="1"/>
  <c r="H167" i="1"/>
  <c r="H164" i="1" s="1"/>
  <c r="K57" i="1"/>
  <c r="K150" i="1" s="1"/>
  <c r="K151" i="1" s="1"/>
  <c r="J57" i="1"/>
  <c r="H154" i="1"/>
  <c r="H40" i="1"/>
  <c r="H156" i="1"/>
  <c r="H20" i="1"/>
  <c r="K172" i="1"/>
  <c r="L225" i="17"/>
  <c r="H55" i="17"/>
  <c r="Q129" i="17"/>
  <c r="K129" i="17"/>
  <c r="J221" i="17"/>
  <c r="P35" i="17"/>
  <c r="P36" i="17" s="1"/>
  <c r="H26" i="17"/>
  <c r="H45" i="17" s="1"/>
  <c r="S158" i="17"/>
  <c r="K201" i="17"/>
  <c r="H110" i="17"/>
  <c r="H129" i="17" s="1"/>
  <c r="P109" i="17"/>
  <c r="L205" i="17"/>
  <c r="L109" i="17"/>
  <c r="L200" i="17"/>
  <c r="L176" i="17"/>
  <c r="P182" i="17"/>
  <c r="N223" i="17"/>
  <c r="N240" i="17" s="1"/>
  <c r="P170" i="17"/>
  <c r="S228" i="17"/>
  <c r="H108" i="17"/>
  <c r="H127" i="17" s="1"/>
  <c r="J228" i="17"/>
  <c r="L99" i="17"/>
  <c r="P105" i="17"/>
  <c r="H213" i="17"/>
  <c r="H214" i="17" s="1"/>
  <c r="P22" i="17"/>
  <c r="P23" i="17" s="1"/>
  <c r="U129" i="17"/>
  <c r="U222" i="17"/>
  <c r="I224" i="17"/>
  <c r="I62" i="17"/>
  <c r="I68" i="17" s="1"/>
  <c r="K106" i="17"/>
  <c r="K125" i="17" s="1"/>
  <c r="P205" i="17"/>
  <c r="P224" i="17" s="1"/>
  <c r="P188" i="17"/>
  <c r="U106" i="17"/>
  <c r="U125" i="17" s="1"/>
  <c r="H93" i="17"/>
  <c r="R126" i="17"/>
  <c r="T129" i="17"/>
  <c r="N224" i="17"/>
  <c r="Q42" i="17"/>
  <c r="H61" i="17"/>
  <c r="I240" i="17"/>
  <c r="R158" i="17"/>
  <c r="R220" i="17" s="1"/>
  <c r="N42" i="17"/>
  <c r="N125" i="17"/>
  <c r="L61" i="17"/>
  <c r="J62" i="17"/>
  <c r="J68" i="17" s="1"/>
  <c r="S225" i="17"/>
  <c r="L243" i="17"/>
  <c r="P110" i="17"/>
  <c r="P129" i="17" s="1"/>
  <c r="L157" i="17"/>
  <c r="L158" i="17" s="1"/>
  <c r="L202" i="17"/>
  <c r="L221" i="17" s="1"/>
  <c r="R222" i="17"/>
  <c r="Q126" i="17"/>
  <c r="Q221" i="17"/>
  <c r="T222" i="17"/>
  <c r="J222" i="17"/>
  <c r="N201" i="17"/>
  <c r="N220" i="17" s="1"/>
  <c r="J106" i="17"/>
  <c r="J125" i="17" s="1"/>
  <c r="H236" i="17"/>
  <c r="O220" i="17"/>
  <c r="H229" i="17"/>
  <c r="O225" i="17"/>
  <c r="I126" i="17"/>
  <c r="K126" i="17"/>
  <c r="U224" i="17"/>
  <c r="Q224" i="17"/>
  <c r="I222" i="17"/>
  <c r="P65" i="17"/>
  <c r="P71" i="17" s="1"/>
  <c r="R106" i="17"/>
  <c r="R125" i="17" s="1"/>
  <c r="K223" i="17"/>
  <c r="K240" i="17" s="1"/>
  <c r="T221" i="17"/>
  <c r="S42" i="17"/>
  <c r="N222" i="17"/>
  <c r="S224" i="17"/>
  <c r="O224" i="17"/>
  <c r="T224" i="17"/>
  <c r="J224" i="17"/>
  <c r="H151" i="17"/>
  <c r="P204" i="17"/>
  <c r="P223" i="17" s="1"/>
  <c r="T225" i="17"/>
  <c r="S223" i="17"/>
  <c r="R225" i="17"/>
  <c r="L222" i="17"/>
  <c r="L81" i="17"/>
  <c r="L107" i="17"/>
  <c r="Q201" i="17"/>
  <c r="Q220" i="17" s="1"/>
  <c r="H206" i="17"/>
  <c r="H225" i="17" s="1"/>
  <c r="I225" i="17"/>
  <c r="O42" i="17"/>
  <c r="K42" i="17"/>
  <c r="Q240" i="17"/>
  <c r="L229" i="17"/>
  <c r="P160" i="17"/>
  <c r="P242" i="17"/>
  <c r="P99" i="17"/>
  <c r="P81" i="17"/>
  <c r="P231" i="17"/>
  <c r="P203" i="17"/>
  <c r="H194" i="17"/>
  <c r="P138" i="17"/>
  <c r="P139" i="17" s="1"/>
  <c r="U201" i="17"/>
  <c r="U220" i="17" s="1"/>
  <c r="S222" i="17"/>
  <c r="S201" i="17"/>
  <c r="M220" i="17"/>
  <c r="J201" i="17"/>
  <c r="J220" i="17" s="1"/>
  <c r="P194" i="17"/>
  <c r="L223" i="17"/>
  <c r="J225" i="17"/>
  <c r="P229" i="17"/>
  <c r="P202" i="17"/>
  <c r="P221" i="17" s="1"/>
  <c r="H231" i="17"/>
  <c r="H200" i="17"/>
  <c r="P107" i="17"/>
  <c r="P126" i="17" s="1"/>
  <c r="P40" i="17"/>
  <c r="P243" i="17"/>
  <c r="H142" i="17"/>
  <c r="H223" i="17" s="1"/>
  <c r="H138" i="17"/>
  <c r="H139" i="17" s="1"/>
  <c r="M223" i="17"/>
  <c r="K220" i="17"/>
  <c r="Q225" i="17"/>
  <c r="U228" i="17"/>
  <c r="L105" i="17"/>
  <c r="L108" i="17"/>
  <c r="L127" i="17" s="1"/>
  <c r="L231" i="17"/>
  <c r="P93" i="17"/>
  <c r="P61" i="17"/>
  <c r="P62" i="17" s="1"/>
  <c r="P68" i="17" s="1"/>
  <c r="P108" i="17"/>
  <c r="P127" i="17" s="1"/>
  <c r="P87" i="17"/>
  <c r="O223" i="17"/>
  <c r="O240" i="17" s="1"/>
  <c r="S106" i="17"/>
  <c r="S125" i="17" s="1"/>
  <c r="T240" i="17"/>
  <c r="H107" i="17"/>
  <c r="H126" i="17" s="1"/>
  <c r="H81" i="17"/>
  <c r="L170" i="17"/>
  <c r="P151" i="17"/>
  <c r="T201" i="17"/>
  <c r="T220" i="17" s="1"/>
  <c r="P157" i="17"/>
  <c r="H243" i="17"/>
  <c r="M224" i="17"/>
  <c r="I201" i="17"/>
  <c r="M106" i="17"/>
  <c r="M125" i="17" s="1"/>
  <c r="P206" i="17"/>
  <c r="P225" i="17" s="1"/>
  <c r="H121" i="17"/>
  <c r="H128" i="17" s="1"/>
  <c r="H109" i="17"/>
  <c r="H87" i="17"/>
  <c r="J223" i="17"/>
  <c r="L93" i="17"/>
  <c r="L120" i="17"/>
  <c r="L118" i="17"/>
  <c r="L119" i="17" s="1"/>
  <c r="H203" i="17"/>
  <c r="H222" i="17" s="1"/>
  <c r="H162" i="17"/>
  <c r="H224" i="17" s="1"/>
  <c r="H157" i="17"/>
  <c r="H158" i="17" s="1"/>
  <c r="J42" i="17"/>
  <c r="L242" i="17"/>
  <c r="L63" i="17"/>
  <c r="L69" i="17" s="1"/>
  <c r="L55" i="17"/>
  <c r="L188" i="17"/>
  <c r="P118" i="17"/>
  <c r="P119" i="17" s="1"/>
  <c r="L65" i="16"/>
  <c r="S99" i="16"/>
  <c r="S100" i="16" s="1"/>
  <c r="P27" i="16"/>
  <c r="J66" i="16"/>
  <c r="S130" i="16"/>
  <c r="I40" i="16"/>
  <c r="K40" i="16"/>
  <c r="P90" i="16"/>
  <c r="Q40" i="16"/>
  <c r="T99" i="16"/>
  <c r="T100" i="16" s="1"/>
  <c r="S66" i="16"/>
  <c r="J111" i="16"/>
  <c r="J130" i="16" s="1"/>
  <c r="K66" i="16"/>
  <c r="I111" i="16"/>
  <c r="I130" i="16" s="1"/>
  <c r="M99" i="16"/>
  <c r="M100" i="16" s="1"/>
  <c r="I99" i="16"/>
  <c r="I100" i="16" s="1"/>
  <c r="L39" i="16"/>
  <c r="O66" i="16"/>
  <c r="R66" i="16"/>
  <c r="H90" i="16"/>
  <c r="H53" i="16"/>
  <c r="U66" i="16"/>
  <c r="U67" i="16" s="1"/>
  <c r="S40" i="16"/>
  <c r="N28" i="16"/>
  <c r="N29" i="16" s="1"/>
  <c r="R99" i="16"/>
  <c r="R100" i="16" s="1"/>
  <c r="L94" i="16"/>
  <c r="U19" i="16"/>
  <c r="U114" i="16" s="1"/>
  <c r="T114" i="16"/>
  <c r="K28" i="16"/>
  <c r="K29" i="16" s="1"/>
  <c r="H106" i="16"/>
  <c r="H107" i="16" s="1"/>
  <c r="H108" i="16" s="1"/>
  <c r="R28" i="16"/>
  <c r="R29" i="16" s="1"/>
  <c r="M40" i="16"/>
  <c r="J40" i="16"/>
  <c r="K111" i="16"/>
  <c r="P53" i="16"/>
  <c r="H98" i="16"/>
  <c r="L53" i="16"/>
  <c r="P106" i="16"/>
  <c r="P107" i="16" s="1"/>
  <c r="P108" i="16" s="1"/>
  <c r="T66" i="16"/>
  <c r="T67" i="16" s="1"/>
  <c r="N66" i="16"/>
  <c r="N67" i="16" s="1"/>
  <c r="P94" i="16"/>
  <c r="L98" i="16"/>
  <c r="L112" i="16"/>
  <c r="S28" i="16"/>
  <c r="S29" i="16" s="1"/>
  <c r="O40" i="16"/>
  <c r="L90" i="16"/>
  <c r="Q99" i="16"/>
  <c r="Q100" i="16" s="1"/>
  <c r="H94" i="16"/>
  <c r="P65" i="16"/>
  <c r="M111" i="16"/>
  <c r="Q66" i="16"/>
  <c r="M28" i="16"/>
  <c r="M29" i="16" s="1"/>
  <c r="J28" i="16"/>
  <c r="J29" i="16" s="1"/>
  <c r="U99" i="16"/>
  <c r="U100" i="16" s="1"/>
  <c r="P98" i="16"/>
  <c r="O99" i="16"/>
  <c r="O100" i="16" s="1"/>
  <c r="K99" i="16"/>
  <c r="K100" i="16" s="1"/>
  <c r="N111" i="16"/>
  <c r="N130" i="16" s="1"/>
  <c r="P74" i="16"/>
  <c r="P75" i="16" s="1"/>
  <c r="P76" i="16" s="1"/>
  <c r="M122" i="16"/>
  <c r="U103" i="16"/>
  <c r="U106" i="16" s="1"/>
  <c r="U107" i="16" s="1"/>
  <c r="U108" i="16" s="1"/>
  <c r="P39" i="16"/>
  <c r="P82" i="16"/>
  <c r="P83" i="16" s="1"/>
  <c r="P84" i="16" s="1"/>
  <c r="L119" i="16"/>
  <c r="L35" i="16"/>
  <c r="T112" i="16"/>
  <c r="T111" i="16" s="1"/>
  <c r="U21" i="16"/>
  <c r="U118" i="16" s="1"/>
  <c r="P35" i="16"/>
  <c r="H35" i="16"/>
  <c r="P119" i="16"/>
  <c r="H39" i="16"/>
  <c r="L123" i="16"/>
  <c r="P47" i="16"/>
  <c r="L114" i="16"/>
  <c r="U73" i="16"/>
  <c r="U18" i="16"/>
  <c r="U123" i="16" s="1"/>
  <c r="P114" i="16"/>
  <c r="H122" i="16"/>
  <c r="H83" i="16"/>
  <c r="H84" i="16" s="1"/>
  <c r="P22" i="16"/>
  <c r="P212" i="20"/>
  <c r="P156" i="20"/>
  <c r="P100" i="20"/>
  <c r="L261" i="20"/>
  <c r="P72" i="20"/>
  <c r="P37" i="20"/>
  <c r="L65" i="20"/>
  <c r="L51" i="20"/>
  <c r="H142" i="20"/>
  <c r="L219" i="20"/>
  <c r="L163" i="20"/>
  <c r="H191" i="20"/>
  <c r="H156" i="20"/>
  <c r="P261" i="20"/>
  <c r="L135" i="20"/>
  <c r="P268" i="20"/>
  <c r="J333" i="20"/>
  <c r="J341" i="20" s="1"/>
  <c r="H58" i="20"/>
  <c r="P336" i="20"/>
  <c r="P226" i="20"/>
  <c r="P163" i="20"/>
  <c r="H275" i="20"/>
  <c r="P58" i="20"/>
  <c r="H247" i="20"/>
  <c r="L254" i="20"/>
  <c r="H261" i="20"/>
  <c r="P135" i="20"/>
  <c r="L212" i="20"/>
  <c r="L156" i="20"/>
  <c r="L100" i="20"/>
  <c r="L37" i="20"/>
  <c r="H149" i="20"/>
  <c r="H86" i="20"/>
  <c r="H51" i="20"/>
  <c r="P170" i="20"/>
  <c r="P65" i="20"/>
  <c r="I333" i="20"/>
  <c r="P240" i="20"/>
  <c r="L191" i="20"/>
  <c r="H30" i="20"/>
  <c r="H233" i="20"/>
  <c r="H128" i="20"/>
  <c r="H44" i="20"/>
  <c r="H254" i="20"/>
  <c r="P219" i="20"/>
  <c r="P107" i="20"/>
  <c r="P177" i="20"/>
  <c r="H205" i="20"/>
  <c r="H170" i="20"/>
  <c r="H72" i="20"/>
  <c r="Q333" i="20"/>
  <c r="Q341" i="20" s="1"/>
  <c r="L205" i="20"/>
  <c r="L149" i="20"/>
  <c r="L93" i="20"/>
  <c r="L86" i="20"/>
  <c r="L79" i="20"/>
  <c r="R318" i="20"/>
  <c r="R319" i="20" s="1"/>
  <c r="R320" i="20" s="1"/>
  <c r="O333" i="20"/>
  <c r="O341" i="20" s="1"/>
  <c r="P149" i="20"/>
  <c r="L184" i="20"/>
  <c r="L128" i="20"/>
  <c r="L44" i="20"/>
  <c r="Q318" i="20"/>
  <c r="Q319" i="20" s="1"/>
  <c r="Q320" i="20" s="1"/>
  <c r="P30" i="20"/>
  <c r="H226" i="20"/>
  <c r="H107" i="20"/>
  <c r="H37" i="20"/>
  <c r="P198" i="20"/>
  <c r="P142" i="20"/>
  <c r="L268" i="20"/>
  <c r="P233" i="20"/>
  <c r="L107" i="20"/>
  <c r="S318" i="20"/>
  <c r="S319" i="20" s="1"/>
  <c r="S320" i="20" s="1"/>
  <c r="L30" i="20"/>
  <c r="H198" i="20"/>
  <c r="H163" i="20"/>
  <c r="P247" i="20"/>
  <c r="P191" i="20"/>
  <c r="P275" i="20"/>
  <c r="T318" i="20"/>
  <c r="T319" i="20" s="1"/>
  <c r="T320" i="20" s="1"/>
  <c r="L198" i="20"/>
  <c r="L142" i="20"/>
  <c r="P79" i="20"/>
  <c r="U318" i="20"/>
  <c r="U319" i="20" s="1"/>
  <c r="U320" i="20" s="1"/>
  <c r="H240" i="20"/>
  <c r="H212" i="20"/>
  <c r="H184" i="20"/>
  <c r="H135" i="20"/>
  <c r="H79" i="20"/>
  <c r="H65" i="20"/>
  <c r="L275" i="20"/>
  <c r="R333" i="20"/>
  <c r="R341" i="20" s="1"/>
  <c r="U333" i="20"/>
  <c r="U341" i="20" s="1"/>
  <c r="K333" i="20"/>
  <c r="K341" i="20" s="1"/>
  <c r="H121" i="20"/>
  <c r="P23" i="20"/>
  <c r="H23" i="20"/>
  <c r="P114" i="20"/>
  <c r="L23" i="20"/>
  <c r="H100" i="20"/>
  <c r="I322" i="20"/>
  <c r="P323" i="20"/>
  <c r="P322" i="20" s="1"/>
  <c r="T22" i="16"/>
  <c r="T28" i="16" s="1"/>
  <c r="T29" i="16" s="1"/>
  <c r="T119" i="16"/>
  <c r="U20" i="16"/>
  <c r="U119" i="16" s="1"/>
  <c r="L22" i="16"/>
  <c r="L28" i="16" s="1"/>
  <c r="L29" i="16" s="1"/>
  <c r="L240" i="20"/>
  <c r="S341" i="20" l="1"/>
  <c r="H91" i="9"/>
  <c r="K77" i="9"/>
  <c r="P52" i="9"/>
  <c r="P53" i="9" s="1"/>
  <c r="H70" i="14"/>
  <c r="H40" i="15"/>
  <c r="H41" i="15" s="1"/>
  <c r="H31" i="14"/>
  <c r="H32" i="14" s="1"/>
  <c r="H49" i="14" s="1"/>
  <c r="H153" i="1"/>
  <c r="H172" i="1" s="1"/>
  <c r="L62" i="15"/>
  <c r="U66" i="1"/>
  <c r="T66" i="1"/>
  <c r="M150" i="1"/>
  <c r="M151" i="1" s="1"/>
  <c r="P139" i="1"/>
  <c r="L57" i="1"/>
  <c r="P129" i="1"/>
  <c r="U74" i="1"/>
  <c r="T154" i="1"/>
  <c r="T153" i="1" s="1"/>
  <c r="P164" i="1"/>
  <c r="T74" i="1"/>
  <c r="T110" i="1"/>
  <c r="P111" i="1"/>
  <c r="L111" i="1"/>
  <c r="L150" i="1" s="1"/>
  <c r="L151" i="1" s="1"/>
  <c r="T20" i="1"/>
  <c r="U18" i="1"/>
  <c r="T167" i="1"/>
  <c r="T164" i="1" s="1"/>
  <c r="U110" i="1"/>
  <c r="P49" i="14"/>
  <c r="P51" i="14"/>
  <c r="P70" i="14" s="1"/>
  <c r="H47" i="14"/>
  <c r="H48" i="14" s="1"/>
  <c r="L47" i="14"/>
  <c r="L48" i="14" s="1"/>
  <c r="L164" i="1"/>
  <c r="L172" i="1" s="1"/>
  <c r="I220" i="17"/>
  <c r="I226" i="17" s="1"/>
  <c r="H40" i="16"/>
  <c r="L40" i="16"/>
  <c r="R67" i="16"/>
  <c r="R109" i="16" s="1"/>
  <c r="L62" i="17"/>
  <c r="L68" i="17" s="1"/>
  <c r="S220" i="17"/>
  <c r="Q77" i="9"/>
  <c r="K130" i="16"/>
  <c r="O67" i="16"/>
  <c r="O109" i="16" s="1"/>
  <c r="J67" i="16"/>
  <c r="H98" i="9"/>
  <c r="H53" i="13"/>
  <c r="H54" i="13" s="1"/>
  <c r="P57" i="1"/>
  <c r="L28" i="12"/>
  <c r="H77" i="9"/>
  <c r="L53" i="13"/>
  <c r="L54" i="13" s="1"/>
  <c r="L55" i="13" s="1"/>
  <c r="P62" i="15"/>
  <c r="T86" i="1"/>
  <c r="U83" i="1"/>
  <c r="U86" i="1" s="1"/>
  <c r="U81" i="1"/>
  <c r="U82" i="1" s="1"/>
  <c r="T82" i="1"/>
  <c r="H62" i="15"/>
  <c r="T44" i="1"/>
  <c r="U41" i="1"/>
  <c r="U44" i="1" s="1"/>
  <c r="L91" i="9"/>
  <c r="L98" i="9" s="1"/>
  <c r="N239" i="17"/>
  <c r="N247" i="17" s="1"/>
  <c r="P51" i="12"/>
  <c r="P52" i="12" s="1"/>
  <c r="P53" i="12" s="1"/>
  <c r="L55" i="12"/>
  <c r="L74" i="12" s="1"/>
  <c r="N150" i="1"/>
  <c r="N151" i="1" s="1"/>
  <c r="U91" i="1"/>
  <c r="T94" i="1"/>
  <c r="P91" i="9"/>
  <c r="P98" i="9" s="1"/>
  <c r="H333" i="20"/>
  <c r="I341" i="20"/>
  <c r="L322" i="20"/>
  <c r="L318" i="20"/>
  <c r="L319" i="20" s="1"/>
  <c r="L320" i="20" s="1"/>
  <c r="L333" i="20"/>
  <c r="H322" i="20"/>
  <c r="P333" i="20"/>
  <c r="L66" i="16"/>
  <c r="L67" i="16" s="1"/>
  <c r="R150" i="1"/>
  <c r="R151" i="1" s="1"/>
  <c r="L49" i="14"/>
  <c r="J240" i="17"/>
  <c r="K239" i="17"/>
  <c r="K247" i="17" s="1"/>
  <c r="T226" i="17"/>
  <c r="M240" i="17"/>
  <c r="M239" i="17" s="1"/>
  <c r="M247" i="17" s="1"/>
  <c r="O226" i="17"/>
  <c r="N226" i="17"/>
  <c r="L126" i="17"/>
  <c r="U247" i="17"/>
  <c r="S240" i="17"/>
  <c r="S239" i="17" s="1"/>
  <c r="S247" i="17" s="1"/>
  <c r="P240" i="17"/>
  <c r="P239" i="17" s="1"/>
  <c r="R239" i="17"/>
  <c r="R247" i="17" s="1"/>
  <c r="Q226" i="17"/>
  <c r="R226" i="17"/>
  <c r="P42" i="17"/>
  <c r="T130" i="16"/>
  <c r="M67" i="16"/>
  <c r="M109" i="16" s="1"/>
  <c r="Q130" i="16"/>
  <c r="Q67" i="16"/>
  <c r="Q109" i="16" s="1"/>
  <c r="R130" i="16"/>
  <c r="P55" i="13"/>
  <c r="L53" i="12"/>
  <c r="P55" i="12"/>
  <c r="P74" i="12" s="1"/>
  <c r="Q53" i="12"/>
  <c r="L77" i="9"/>
  <c r="Q150" i="1"/>
  <c r="Q151" i="1" s="1"/>
  <c r="P150" i="1"/>
  <c r="P151" i="1" s="1"/>
  <c r="P153" i="1"/>
  <c r="U156" i="1"/>
  <c r="J150" i="1"/>
  <c r="J151" i="1" s="1"/>
  <c r="I239" i="17"/>
  <c r="I247" i="17" s="1"/>
  <c r="I67" i="16"/>
  <c r="I109" i="16" s="1"/>
  <c r="H55" i="13"/>
  <c r="H76" i="13"/>
  <c r="I53" i="12"/>
  <c r="H53" i="12"/>
  <c r="H318" i="20"/>
  <c r="H319" i="20" s="1"/>
  <c r="H320" i="20" s="1"/>
  <c r="I77" i="9"/>
  <c r="I98" i="9"/>
  <c r="H111" i="1"/>
  <c r="H228" i="17"/>
  <c r="H99" i="16"/>
  <c r="H100" i="16" s="1"/>
  <c r="H111" i="16"/>
  <c r="H130" i="16" s="1"/>
  <c r="H66" i="16"/>
  <c r="H67" i="16" s="1"/>
  <c r="H57" i="1"/>
  <c r="N109" i="16"/>
  <c r="J239" i="17"/>
  <c r="J247" i="17" s="1"/>
  <c r="O239" i="17"/>
  <c r="O247" i="17" s="1"/>
  <c r="P228" i="17"/>
  <c r="L201" i="17"/>
  <c r="L220" i="17" s="1"/>
  <c r="P201" i="17"/>
  <c r="H62" i="17"/>
  <c r="H68" i="17" s="1"/>
  <c r="U226" i="17"/>
  <c r="Q239" i="17"/>
  <c r="Q247" i="17" s="1"/>
  <c r="L106" i="17"/>
  <c r="L125" i="17" s="1"/>
  <c r="H106" i="17"/>
  <c r="H125" i="17" s="1"/>
  <c r="P158" i="17"/>
  <c r="T239" i="17"/>
  <c r="T247" i="17" s="1"/>
  <c r="M226" i="17"/>
  <c r="P222" i="17"/>
  <c r="S226" i="17"/>
  <c r="P106" i="17"/>
  <c r="P125" i="17" s="1"/>
  <c r="H240" i="17"/>
  <c r="H239" i="17" s="1"/>
  <c r="L240" i="17"/>
  <c r="L239" i="17" s="1"/>
  <c r="J226" i="17"/>
  <c r="H201" i="17"/>
  <c r="H220" i="17" s="1"/>
  <c r="K226" i="17"/>
  <c r="L228" i="17"/>
  <c r="K67" i="16"/>
  <c r="K109" i="16" s="1"/>
  <c r="L99" i="16"/>
  <c r="L100" i="16" s="1"/>
  <c r="J109" i="16"/>
  <c r="P100" i="16"/>
  <c r="S67" i="16"/>
  <c r="S109" i="16" s="1"/>
  <c r="U22" i="16"/>
  <c r="U28" i="16" s="1"/>
  <c r="U29" i="16" s="1"/>
  <c r="M130" i="16"/>
  <c r="L111" i="16"/>
  <c r="L122" i="16"/>
  <c r="U74" i="16"/>
  <c r="U75" i="16" s="1"/>
  <c r="U76" i="16" s="1"/>
  <c r="P318" i="20"/>
  <c r="P319" i="20" s="1"/>
  <c r="P320" i="20" s="1"/>
  <c r="P341" i="20" l="1"/>
  <c r="L341" i="20"/>
  <c r="P172" i="1"/>
  <c r="T57" i="1"/>
  <c r="T111" i="1"/>
  <c r="T150" i="1" s="1"/>
  <c r="T151" i="1" s="1"/>
  <c r="U20" i="1"/>
  <c r="U57" i="1" s="1"/>
  <c r="U167" i="1"/>
  <c r="T172" i="1"/>
  <c r="U165" i="1"/>
  <c r="U164" i="1" s="1"/>
  <c r="U94" i="1"/>
  <c r="U111" i="1" s="1"/>
  <c r="U150" i="1" s="1"/>
  <c r="U151" i="1" s="1"/>
  <c r="U154" i="1"/>
  <c r="U153" i="1" s="1"/>
  <c r="H341" i="20"/>
  <c r="L226" i="17"/>
  <c r="P220" i="17"/>
  <c r="P226" i="17" s="1"/>
  <c r="L247" i="17"/>
  <c r="P247" i="17"/>
  <c r="H150" i="1"/>
  <c r="H151" i="1" s="1"/>
  <c r="H226" i="17"/>
  <c r="H247" i="17"/>
  <c r="L109" i="16"/>
  <c r="U130" i="16"/>
  <c r="P130" i="16"/>
  <c r="U109" i="16"/>
  <c r="L130" i="16"/>
  <c r="U172" i="1" l="1"/>
  <c r="T106" i="16"/>
  <c r="T107" i="16" s="1"/>
  <c r="T108" i="16" s="1"/>
  <c r="T109" i="16" s="1"/>
</calcChain>
</file>

<file path=xl/comments1.xml><?xml version="1.0" encoding="utf-8"?>
<comments xmlns="http://schemas.openxmlformats.org/spreadsheetml/2006/main">
  <authors>
    <author>Gediminas Giedraitis</author>
  </authors>
  <commentList>
    <comment ref="D37" authorId="0" shapeId="0">
      <text>
        <r>
          <rPr>
            <b/>
            <sz val="9"/>
            <color indexed="81"/>
            <rFont val="Tahoma"/>
            <family val="2"/>
            <charset val="186"/>
          </rPr>
          <t>Gediminas Giedraitis:</t>
        </r>
        <r>
          <rPr>
            <sz val="9"/>
            <color indexed="81"/>
            <rFont val="Tahoma"/>
            <family val="2"/>
            <charset val="186"/>
          </rPr>
          <t xml:space="preserve">
reprezentacinės išlaidos ir nario mokesčiai organizacijose</t>
        </r>
      </text>
    </comment>
    <comment ref="D59" authorId="0" shapeId="0">
      <text>
        <r>
          <rPr>
            <b/>
            <sz val="9"/>
            <color indexed="81"/>
            <rFont val="Tahoma"/>
            <family val="2"/>
            <charset val="186"/>
          </rPr>
          <t>Gediminas Giedraitis:</t>
        </r>
        <r>
          <rPr>
            <sz val="9"/>
            <color indexed="81"/>
            <rFont val="Tahoma"/>
            <family val="2"/>
            <charset val="186"/>
          </rPr>
          <t xml:space="preserve">
padengiama dalis darbo užmokesčio+saugus interneto ryšys</t>
        </r>
      </text>
    </comment>
    <comment ref="D63" authorId="0" shapeId="0">
      <text>
        <r>
          <rPr>
            <b/>
            <sz val="9"/>
            <color indexed="81"/>
            <rFont val="Tahoma"/>
            <family val="2"/>
            <charset val="186"/>
          </rPr>
          <t>Gediminas Giedraitis:</t>
        </r>
        <r>
          <rPr>
            <sz val="9"/>
            <color indexed="81"/>
            <rFont val="Tahoma"/>
            <family val="2"/>
            <charset val="186"/>
          </rPr>
          <t xml:space="preserve">
lpadengiama dalis darbo užmokesčio</t>
        </r>
      </text>
    </comment>
  </commentList>
</comments>
</file>

<file path=xl/comments2.xml><?xml version="1.0" encoding="utf-8"?>
<comments xmlns="http://schemas.openxmlformats.org/spreadsheetml/2006/main">
  <authors>
    <author>Gediminas Giedraitis</author>
  </authors>
  <commentList>
    <comment ref="D36" authorId="0" shapeId="0">
      <text>
        <r>
          <rPr>
            <b/>
            <sz val="9"/>
            <color indexed="81"/>
            <rFont val="Tahoma"/>
            <family val="2"/>
          </rPr>
          <t>Gediminas Giedraitis:</t>
        </r>
        <r>
          <rPr>
            <sz val="9"/>
            <color indexed="81"/>
            <rFont val="Tahoma"/>
            <family val="2"/>
          </rPr>
          <t xml:space="preserve">
sumos turetu buti kartu su gelt autobusiukais</t>
        </r>
      </text>
    </comment>
    <comment ref="D79" authorId="0" shapeId="0">
      <text>
        <r>
          <rPr>
            <b/>
            <sz val="9"/>
            <color indexed="81"/>
            <rFont val="Tahoma"/>
            <family val="2"/>
          </rPr>
          <t>Gediminas Giedraitis:</t>
        </r>
        <r>
          <rPr>
            <sz val="9"/>
            <color indexed="81"/>
            <rFont val="Tahoma"/>
            <family val="2"/>
          </rPr>
          <t xml:space="preserve">
atsisakyti programų</t>
        </r>
      </text>
    </comment>
    <comment ref="D95" authorId="0" shapeId="0">
      <text>
        <r>
          <rPr>
            <b/>
            <sz val="9"/>
            <color indexed="81"/>
            <rFont val="Tahoma"/>
            <family val="2"/>
            <charset val="186"/>
          </rPr>
          <t>Gediminas Giedraitis:</t>
        </r>
        <r>
          <rPr>
            <sz val="9"/>
            <color indexed="81"/>
            <rFont val="Tahoma"/>
            <family val="2"/>
            <charset val="186"/>
          </rPr>
          <t xml:space="preserve">
konkurso būdu mokyklos, bendruomenės</t>
        </r>
      </text>
    </comment>
  </commentList>
</comments>
</file>

<file path=xl/sharedStrings.xml><?xml version="1.0" encoding="utf-8"?>
<sst xmlns="http://schemas.openxmlformats.org/spreadsheetml/2006/main" count="2952" uniqueCount="432">
  <si>
    <t>TIKSLŲ, UŽDAVINIŲ, PRIEMONIŲ, PRIEMONIŲ IŠLAIDŲ SUVESTINĖ</t>
  </si>
  <si>
    <t>tūkst. Eur</t>
  </si>
  <si>
    <t>Programos tikslo kodas</t>
  </si>
  <si>
    <t>Uždavinio kodas</t>
  </si>
  <si>
    <t>Priemonės kodas</t>
  </si>
  <si>
    <t>Priemonės pavadinimas</t>
  </si>
  <si>
    <t>Priemonės vykdytojo kodas</t>
  </si>
  <si>
    <t>Asignavimų valdytojo kodas</t>
  </si>
  <si>
    <t>Finansavimo šaltinis</t>
  </si>
  <si>
    <t>2020-ųjų metų išlaidų projektas</t>
  </si>
  <si>
    <t>Tikslų, uždavinių, vertinimo kriterijų pavadinimai ir mato vienetai</t>
  </si>
  <si>
    <t>Vertinimo kriterijų reikšmės</t>
  </si>
  <si>
    <t>Iš viso</t>
  </si>
  <si>
    <t>Išlaidoms</t>
  </si>
  <si>
    <t>Turtui įsigyti ir finansiniams įsipareigojimams vykdyti</t>
  </si>
  <si>
    <t>Iš jų - darbo užmokesčiui</t>
  </si>
  <si>
    <t>2016 m. planas</t>
  </si>
  <si>
    <t>2016 m. faktas</t>
  </si>
  <si>
    <t>2017 m. planas</t>
  </si>
  <si>
    <t>2018 m. planas</t>
  </si>
  <si>
    <t>2019 m. planas</t>
  </si>
  <si>
    <t>Strateginis tikslas 03 - Užtikrinti švietimo, kultūros ir sporto plėtrą ir kokybę, socialinį saugumą, sveikatos priežiūrą</t>
  </si>
  <si>
    <t>01 - Savivaldybės veiklos funkcijų įgyvendinimo programa</t>
  </si>
  <si>
    <t>01</t>
  </si>
  <si>
    <t>Organizuoti ir užtikrinti savivaldybės funkcijų įgyvendinimą</t>
  </si>
  <si>
    <t>Užtikrinti savivaldybės savarankiškųjų, priskirtųjų funkcijų įgyvendinimą</t>
  </si>
  <si>
    <t>Savivaldybės tarybos darbo organizavimas</t>
  </si>
  <si>
    <t>1.</t>
  </si>
  <si>
    <t>188714992</t>
  </si>
  <si>
    <t>SB</t>
  </si>
  <si>
    <t>Posėdžių skaičius</t>
  </si>
  <si>
    <t>VB</t>
  </si>
  <si>
    <t>ES</t>
  </si>
  <si>
    <t>Svarstytų tarybos sprendimų projektų skaičius</t>
  </si>
  <si>
    <t xml:space="preserve">Iš viso </t>
  </si>
  <si>
    <t>02</t>
  </si>
  <si>
    <t>Savivaldybės kontrolės ir audito tarnybos darbo organizavimas</t>
  </si>
  <si>
    <t>21.</t>
  </si>
  <si>
    <t>188639689</t>
  </si>
  <si>
    <t>SB(VB)</t>
  </si>
  <si>
    <t>03</t>
  </si>
  <si>
    <t>Savivaldybės administracijos darbo organizavimas</t>
  </si>
  <si>
    <t>SV(VB)</t>
  </si>
  <si>
    <t>BĮP</t>
  </si>
  <si>
    <t>04</t>
  </si>
  <si>
    <t>Direktoriaus rezervas</t>
  </si>
  <si>
    <t>05</t>
  </si>
  <si>
    <t>Paskolų grąžinimas ir jų aptarnavimas</t>
  </si>
  <si>
    <t>`</t>
  </si>
  <si>
    <t>06</t>
  </si>
  <si>
    <t>Kitos bendrosios paslaugos</t>
  </si>
  <si>
    <t>07</t>
  </si>
  <si>
    <t>Mero fondas</t>
  </si>
  <si>
    <t>08</t>
  </si>
  <si>
    <r>
      <t>Savivaldybės</t>
    </r>
    <r>
      <rPr>
        <sz val="12"/>
        <color rgb="FFFFFF00"/>
        <rFont val="Times New Roman"/>
        <family val="1"/>
        <charset val="186"/>
      </rPr>
      <t xml:space="preserve"> </t>
    </r>
    <r>
      <rPr>
        <sz val="12"/>
        <rFont val="Times New Roman"/>
        <family val="1"/>
        <charset val="186"/>
      </rPr>
      <t>ir valstybės turto naudojimas ir disponavimas</t>
    </r>
  </si>
  <si>
    <t>09</t>
  </si>
  <si>
    <t>Seniūnaičių darbo organizavimas</t>
  </si>
  <si>
    <t>10</t>
  </si>
  <si>
    <t xml:space="preserve">Elektroninių paslaugų plėtra Lazdijų rajono savivaldybės administracijoje
</t>
  </si>
  <si>
    <t>9.</t>
  </si>
  <si>
    <t>Iš viso uždaviniui</t>
  </si>
  <si>
    <t>Vykdyti valstybines (valstybės perduotas savivaldybei) funkcijas</t>
  </si>
  <si>
    <t>Gyventojų registro tvarkymas ir duomenų teikimas</t>
  </si>
  <si>
    <t>Duomenų teikimas valstybės suteiktos pagalbos registrui</t>
  </si>
  <si>
    <t>Civilinės būklės aktų registravimas</t>
  </si>
  <si>
    <t>5.</t>
  </si>
  <si>
    <t>Civilinės saugos organizavimas</t>
  </si>
  <si>
    <t>16.</t>
  </si>
  <si>
    <t>Valstybinės žemės ir kito valstybės turto valdymas, naudojimas ir disponavimas patikėjimo teise</t>
  </si>
  <si>
    <t>7.</t>
  </si>
  <si>
    <t xml:space="preserve">Valstybinės kalbos vartojimo ir taisyklingumo kontrolė
</t>
  </si>
  <si>
    <t>6.</t>
  </si>
  <si>
    <t>Žemės ūkio funkcijų vykdymas</t>
  </si>
  <si>
    <t>Archyvinių dokumentų tvarkymas</t>
  </si>
  <si>
    <t>Mobilizacijos administravimas</t>
  </si>
  <si>
    <t>Vaikų ir jaunimo teisių apsauga</t>
  </si>
  <si>
    <t>15.</t>
  </si>
  <si>
    <t>11</t>
  </si>
  <si>
    <t>Pirminės teisinės pagalbos teikimas</t>
  </si>
  <si>
    <t>11.</t>
  </si>
  <si>
    <t>12</t>
  </si>
  <si>
    <t>Gyvenamosios vietos deklaravimas</t>
  </si>
  <si>
    <t>13</t>
  </si>
  <si>
    <t>Socialinės paramos administravimas</t>
  </si>
  <si>
    <t>12.</t>
  </si>
  <si>
    <t>Užtikrinti darnų administracinės naštos mažinimo procesą</t>
  </si>
  <si>
    <t>Užtikrinti lygias galimybes savivaldybės įstaigose</t>
  </si>
  <si>
    <t>Vykdyti gyventojų saugumo užtikrinimo funkcijas</t>
  </si>
  <si>
    <t>Vaizdo stebėjimo kamerų viešosiose vietose priežiūra ir atnaujinimas</t>
  </si>
  <si>
    <t>Lazdijų rajono policijos komisariato programos dalinis finansavimas</t>
  </si>
  <si>
    <t>67.</t>
  </si>
  <si>
    <t>Iš viso tikslui</t>
  </si>
  <si>
    <t xml:space="preserve">Iš viso  programai </t>
  </si>
  <si>
    <t>Finansavimo šaltiniai</t>
  </si>
  <si>
    <t>SAVIVALDYBĖS  LĖŠOS (IŠ VISO):</t>
  </si>
  <si>
    <r>
      <t xml:space="preserve">Savivaldybės biudžeto lėšos </t>
    </r>
    <r>
      <rPr>
        <b/>
        <sz val="12"/>
        <rFont val="Times New Roman"/>
        <family val="1"/>
        <charset val="186"/>
      </rPr>
      <t>SB</t>
    </r>
  </si>
  <si>
    <r>
      <t xml:space="preserve">Savivaldybės aplinkos apsaugos rėmimo specialiosios programos lėšos </t>
    </r>
    <r>
      <rPr>
        <b/>
        <sz val="12"/>
        <rFont val="Times New Roman"/>
        <family val="1"/>
        <charset val="186"/>
      </rPr>
      <t>SB(AA)</t>
    </r>
  </si>
  <si>
    <t>Valstybės biudžeto specialiosios tikslinės dotacijos lėšos / bendrosios dotacijos kompensacija SB(VB)</t>
  </si>
  <si>
    <r>
      <t xml:space="preserve">Valstybės biudžeto specialiosios tikslinės dotacijos lėšos iš valstybės investicijų programos </t>
    </r>
    <r>
      <rPr>
        <b/>
        <sz val="12"/>
        <rFont val="Times New Roman"/>
        <family val="1"/>
        <charset val="186"/>
      </rPr>
      <t>SB(VIP)</t>
    </r>
  </si>
  <si>
    <r>
      <t xml:space="preserve">Bendrojo finansavimo lėšos </t>
    </r>
    <r>
      <rPr>
        <b/>
        <sz val="12"/>
        <rFont val="Times New Roman"/>
        <family val="1"/>
        <charset val="186"/>
      </rPr>
      <t>SB(BF)</t>
    </r>
  </si>
  <si>
    <r>
      <t xml:space="preserve">Savivaldybės visuomenės sveikatos rėmimo specialiosios programos lėšos </t>
    </r>
    <r>
      <rPr>
        <b/>
        <sz val="12"/>
        <rFont val="Times New Roman"/>
        <family val="1"/>
        <charset val="186"/>
      </rPr>
      <t>VSRSP</t>
    </r>
  </si>
  <si>
    <r>
      <t xml:space="preserve">Biudžetinių įstaigų pajamos </t>
    </r>
    <r>
      <rPr>
        <b/>
        <sz val="12"/>
        <rFont val="Times New Roman"/>
        <family val="1"/>
        <charset val="186"/>
      </rPr>
      <t>BĮP</t>
    </r>
  </si>
  <si>
    <r>
      <t xml:space="preserve">Paskolos lėšos </t>
    </r>
    <r>
      <rPr>
        <b/>
        <sz val="12"/>
        <rFont val="Times New Roman"/>
        <family val="1"/>
        <charset val="186"/>
      </rPr>
      <t>P</t>
    </r>
  </si>
  <si>
    <r>
      <t xml:space="preserve">Savivaldybės privatizavimo fondo lėšos </t>
    </r>
    <r>
      <rPr>
        <b/>
        <sz val="12"/>
        <rFont val="Times New Roman"/>
        <family val="1"/>
        <charset val="186"/>
      </rPr>
      <t>PF</t>
    </r>
  </si>
  <si>
    <t>KITI ŠALTINIAI (IŠ VISO):</t>
  </si>
  <si>
    <r>
      <t xml:space="preserve">Europos Sąjungos paramos lėšos </t>
    </r>
    <r>
      <rPr>
        <b/>
        <sz val="12"/>
        <rFont val="Times New Roman"/>
        <family val="1"/>
        <charset val="186"/>
      </rPr>
      <t>ES</t>
    </r>
  </si>
  <si>
    <r>
      <t xml:space="preserve">Kelių priežiūros ir plėtros programos lėšos </t>
    </r>
    <r>
      <rPr>
        <b/>
        <sz val="12"/>
        <rFont val="Times New Roman"/>
        <family val="1"/>
        <charset val="186"/>
      </rPr>
      <t>KPP</t>
    </r>
  </si>
  <si>
    <r>
      <t xml:space="preserve">Valstybės biudžeto lėšos </t>
    </r>
    <r>
      <rPr>
        <b/>
        <sz val="12"/>
        <rFont val="Times New Roman"/>
        <family val="1"/>
        <charset val="186"/>
      </rPr>
      <t>VB</t>
    </r>
  </si>
  <si>
    <r>
      <t xml:space="preserve">Paslaugų gavėjų lėšos </t>
    </r>
    <r>
      <rPr>
        <b/>
        <sz val="12"/>
        <rFont val="Times New Roman"/>
        <family val="1"/>
        <charset val="186"/>
      </rPr>
      <t>PG</t>
    </r>
  </si>
  <si>
    <r>
      <t xml:space="preserve">Darbo biržos lėšos </t>
    </r>
    <r>
      <rPr>
        <b/>
        <sz val="12"/>
        <rFont val="Times New Roman"/>
        <family val="1"/>
        <charset val="186"/>
      </rPr>
      <t>DB</t>
    </r>
  </si>
  <si>
    <r>
      <t xml:space="preserve">Valstybės privalomojo sveikatos draudimo fondo biudžeto lėšos </t>
    </r>
    <r>
      <rPr>
        <b/>
        <sz val="12"/>
        <rFont val="Times New Roman"/>
        <family val="1"/>
        <charset val="186"/>
      </rPr>
      <t>PSDF</t>
    </r>
  </si>
  <si>
    <r>
      <t>Kiti finansavimo šaltiniai</t>
    </r>
    <r>
      <rPr>
        <b/>
        <sz val="12"/>
        <rFont val="Times New Roman"/>
        <family val="1"/>
        <charset val="186"/>
      </rPr>
      <t xml:space="preserve"> Kt</t>
    </r>
  </si>
  <si>
    <t>IŠ VISO:</t>
  </si>
  <si>
    <t>Strateginis tikslas 01 - Užtikrinti darnų verslo, žemės ūkio ir turizmo vystymąsi, didinti užimtumą</t>
  </si>
  <si>
    <t>02 - Užimtumo, turizmo ir verslo skatinimo programa</t>
  </si>
  <si>
    <t>Kurti palankią aplinką verslui ir investicijoms</t>
  </si>
  <si>
    <t>Užtikrinti palankias verslo kūrimo sąlygas, skatinti gyventojų verslumą</t>
  </si>
  <si>
    <t>Teikti finansinę paramą smulkaus ir vidutinio verslo subjektams</t>
  </si>
  <si>
    <t>Remti keleivių vežimą reguliaraus susisiekimo autobusų maršrutais</t>
  </si>
  <si>
    <t>Vykdyti Užimtumo didinimo programą</t>
  </si>
  <si>
    <t>Didinti turistų srautus rajono savivaldybėje</t>
  </si>
  <si>
    <t>Formuoti patrauklų rajono savivaldybės įvaizdį Lietuvoje ir užsienyje</t>
  </si>
  <si>
    <t>Vykdyti Lazdijų rajono savivaldybės turizmo rinkodarą Lietuvoje ir užsienyje</t>
  </si>
  <si>
    <t>58.</t>
  </si>
  <si>
    <t>03 - Kaimo plėtros programa</t>
  </si>
  <si>
    <t>Sumažinti stichinių nelaimių įtaką žemės ūkiui, skatinti ūkininkavimą</t>
  </si>
  <si>
    <t>Gaisrų ir stichinių nelaimių likvidavimas</t>
  </si>
  <si>
    <t>Dalinis ūkininkų nuostolių kompensavimas</t>
  </si>
  <si>
    <t>17.</t>
  </si>
  <si>
    <t>Rajono žemdirbių bendruomeninis įtraukimas</t>
  </si>
  <si>
    <t>Rajono savivaldybės rengiamų švenčių, konkursų, varžybų finansavimas, organizavimas</t>
  </si>
  <si>
    <t>Kt</t>
  </si>
  <si>
    <t>10,0</t>
  </si>
  <si>
    <t>Naujų darbo vietų kūrimo kaime skatinimas</t>
  </si>
  <si>
    <t>Teikti konsultacijas ir kitas viešąsias paslaugas ūkininkams, siekiant sumažinti bedarbystę kaime</t>
  </si>
  <si>
    <t>53.</t>
  </si>
  <si>
    <t>50 proc. garantinio užmokesčio už suteiktą kredito garantiją paskolų garantijų fondui, kompensavimas ūkininkams</t>
  </si>
  <si>
    <t>28,0</t>
  </si>
  <si>
    <t>04 - Melioracijos darbų vykdymo programa</t>
  </si>
  <si>
    <t>Užtikrinti kokybišką polderių eksploataciją. Užtikrinti vandens pertekliaus nuleidimą iš nusausintų plotų ir žemės savininkų žemėje esančių melioracijos statinių funkcionavimą, apsaugoti kaimo gyventojų turtą ir aplinką nuo potvynių polderiuose</t>
  </si>
  <si>
    <t>Polderių eksploatacija</t>
  </si>
  <si>
    <t>Polderinių siurblinių eksploatavimas ir polderinių melioracijos griovių priežiūra</t>
  </si>
  <si>
    <t>Valstybei priklausančių melioracijos statinių priežiūros ir remonto darbų projektavimas, statinių remontas</t>
  </si>
  <si>
    <t>Melioracijos statinių priežiūra ir remonto, avarinių gedimų šalinimo darbai</t>
  </si>
  <si>
    <t>Strateginis tikslas 02 - Gerinti ir plėtoti patrauklią gyvenamąją aplinką</t>
  </si>
  <si>
    <t>05 - Vietinio ūkio ir infrastruktūros priežiūros ir plėtros programa</t>
  </si>
  <si>
    <t>Vietinių kelių ir gatvių infrastruktūros gerinimas ir tobulinimas, saugaus eismo užtikrinimas</t>
  </si>
  <si>
    <t>Vietinių kelių ir gatvių statyba, rekonstrukcija, remontas, priežiūra</t>
  </si>
  <si>
    <t>KPP</t>
  </si>
  <si>
    <t>P</t>
  </si>
  <si>
    <t>Vietinių kelių ir gatvių priežiūra žiemą seniūnijose</t>
  </si>
  <si>
    <t>22. - 35.</t>
  </si>
  <si>
    <t>188638053;
188638249;
188638391;
188638434;
188637713;
188637866;
288638620;
188638772;
188638968;
188639155;
303411497</t>
  </si>
  <si>
    <t>Priešgaisrinės apsaugos ir gelbėjimo darbų užtikrinimas</t>
  </si>
  <si>
    <t>Teikti būtinas paslaugas žmonėms ir įmonėms nelaimės atveju, organizuoti gaisrų prevenciją</t>
  </si>
  <si>
    <t>Užtikrinti priešgaisrinę saugą</t>
  </si>
  <si>
    <t>68.</t>
  </si>
  <si>
    <t>188714992; 304151604</t>
  </si>
  <si>
    <t xml:space="preserve">Užtikrinti gatvių apšvietimą </t>
  </si>
  <si>
    <t>Gatvių apšvietimo tinklų įrengimas, modernizavimas ir priežiūra</t>
  </si>
  <si>
    <t>Gatvių apšvietimas seniūnijose</t>
  </si>
  <si>
    <t>1.;22.-35.</t>
  </si>
  <si>
    <t>188714992; 188638053;
188638249;
188638391;
188638434;
188637713;
188637866;
288638620;
188638772;
188638968;
188639155;
303411497</t>
  </si>
  <si>
    <t>Gatvių apšvietimo tinklų įrengimas / atnaujinimas</t>
  </si>
  <si>
    <t>Atliekų tvarkymas</t>
  </si>
  <si>
    <t>Užtikrinti atliekų surinkimą, vystyti ir tobulinti įdiegtą atliekų tvarkymo sistemą</t>
  </si>
  <si>
    <t>Užtikrinti atliekų išvežimą ir tvarkymą</t>
  </si>
  <si>
    <t>Viešųjų erdvių ir kapinių priežiūra</t>
  </si>
  <si>
    <t>1.; 22. - 35.</t>
  </si>
  <si>
    <t>Visuomeninių objektų, lauko inžinerinių tinklų statyba, rekonstrukcija ir remontas</t>
  </si>
  <si>
    <t>Užtikrinti  inžinerinių tinklų modernizaciją</t>
  </si>
  <si>
    <t>Modernizuoti ir plėtoti geriamo vandens tiekimo bei nuotekų šalinimo tinklus, siurblines</t>
  </si>
  <si>
    <t>65.</t>
  </si>
  <si>
    <t xml:space="preserve">Strateginis tikslas  02 - Gerinti ir plėtoti patrauklią gyvenamąją aplinką
</t>
  </si>
  <si>
    <t>06 - Aplinkos apsaugos ir teritorijų planavimo programa</t>
  </si>
  <si>
    <t>Sukurti ir išsaugoti subalansuotą ir sveiką aplinką Lazdijų rajono savivaldybės teritorijoje. Užtikrinti kompleksišką savivaldybės teritorijos planavimą, iškeliant aukštus aplinkosauginius reikalavimus, užtikrinti aplinkosaugos sistemų efektyvų naudojimą, atnaujinimą bei kokybinį vystymą, tausoti gamtinius išteklius, sukurti ir išsaugoti subalansuotą ir sveiką aplinką Lazdijų rajono savivaldybės teritorijoje</t>
  </si>
  <si>
    <t>Vykdyti rajono savivaldybės  aplinkos monitoringą</t>
  </si>
  <si>
    <t>SB(AA)</t>
  </si>
  <si>
    <t>Taikyti aplinkos apsaugos priemones, kompensuoti aplinkai daromą žalą, pašalinti aplinkos teršimo šaltinius, formuoti savivaldybės gamtinį kraštovaizdį, pritaikant visuomenės poreikiams, saugoti ir tirti gamtos išteklius, skatinti sąmoningumą aplinkos apsaugos srityje ir atsakomybę už aplinkos kokybę</t>
  </si>
  <si>
    <t>Vykdyti aplinkos apsaugos rėmimo specialiąją programą</t>
  </si>
  <si>
    <t>2.</t>
  </si>
  <si>
    <t>Teritorijų planavimo dokumentų parengimas ir su jais susiję matavimai</t>
  </si>
  <si>
    <t xml:space="preserve">Strateginis tikslas 01 - Užtikrinti darnų verslo, žemės ūkio ir turizmo vystymąsi, didinti užimtumą
</t>
  </si>
  <si>
    <t>07 - Investicijų programa</t>
  </si>
  <si>
    <t>Projektų įgyvendinimas</t>
  </si>
  <si>
    <t>Sėkmingai rengti ir įgyvendinti investicinius projektus</t>
  </si>
  <si>
    <t>Įgyvendinti ir rengti naujus projektus</t>
  </si>
  <si>
    <t>PF</t>
  </si>
  <si>
    <t>Finansinių įsipareigojimų vykdymas (prisidedant prie projektų įgyvendinimo)</t>
  </si>
  <si>
    <t>Lazdijų miesto kompleksinė infrastruktūros plėtra, III etapas</t>
  </si>
  <si>
    <t>Motiejaus Gustaičio memorialinio namo kompleksinis sutvarkymas</t>
  </si>
  <si>
    <t>Pastato rekonstrukcija ir pritaikymas kultūrinėms, muziejinėms ir edukacinėms reikmėms</t>
  </si>
  <si>
    <t>Lazdijų miesto Seinų ir Lazdijos gatvių bei vietinės reikšmės kelio nuo Janonio gatvės iki Lazdijų hipodromo rekonstravimas</t>
  </si>
  <si>
    <t>Lazdijų rajono savivaldybės administracijos ir jos viešojo valdymo institucijų teikiamų paslaugų procesų tobulinimas</t>
  </si>
  <si>
    <t xml:space="preserve">Dviračių ir pėsčiųjų takų plėtra Lazdijų miesto Turistų gatvėje iki sodų bendrijos „Baltasis“ Lazdijų seniūnijoje </t>
  </si>
  <si>
    <t>Ekologiškų transporto priemonių įsigijimas Lazdijų rajono savivaldybėje</t>
  </si>
  <si>
    <t>Turizmo trasų ir maršrutų informacinės infrastruktūros plėtra Lazdijų, Varėnos rajonų ir Druskininkų savivaldybėse</t>
  </si>
  <si>
    <t>Kraštovaizdžio formavimas Lazdijų rajono savivaldybėje</t>
  </si>
  <si>
    <t>Geriamojo vandens tiekimo ir nuotekų tvarkymo sistemų renovavimas ir plėtra Lazdijų rajono savivaldybėje</t>
  </si>
  <si>
    <t>165171377</t>
  </si>
  <si>
    <t>Ikimokyklinio ir priešmokyklinio ugdymo įstaigų Lazdijų rajono savivaldybėje modernizavimas</t>
  </si>
  <si>
    <t>14</t>
  </si>
  <si>
    <t>Lazdijų rajono kaimų patrauklumo didinimas atnaujinant bibliotekas</t>
  </si>
  <si>
    <t>54.</t>
  </si>
  <si>
    <t>190622679</t>
  </si>
  <si>
    <t>15</t>
  </si>
  <si>
    <t>„Būk aktyvus – būk sveikas“  (Be active - be health) (Projekto partneris - darželis-mokykla "Kregždutė")</t>
  </si>
  <si>
    <t>36.</t>
  </si>
  <si>
    <t>190607232</t>
  </si>
  <si>
    <t>16</t>
  </si>
  <si>
    <t>17</t>
  </si>
  <si>
    <t>Neformalaus švietimo įstaigų Lazdijų rajono savivaldybėje modernizavimas</t>
  </si>
  <si>
    <t>52.</t>
  </si>
  <si>
    <t>18</t>
  </si>
  <si>
    <t>Socialinio būsto fondo plėtra Lazdijų rajono savivaldybėje</t>
  </si>
  <si>
    <t>19</t>
  </si>
  <si>
    <t>Pėsčiųjų viaduko per geležinkelį Šeštokų miestelyje statyba</t>
  </si>
  <si>
    <t>20</t>
  </si>
  <si>
    <t>Laisvalaikio infrastruktūros sukūrimas Lazdijų rajono kaimo gyvenamosiose vietovėse.</t>
  </si>
  <si>
    <t>21</t>
  </si>
  <si>
    <t>Turizmo trasų ir maršrutų informacinės infrastruktūros plėtra Lazdijų, Varėnos rajonų ir Druskininkų savivaldybėse. II etapas</t>
  </si>
  <si>
    <t>22</t>
  </si>
  <si>
    <t>Alytaus regiono turizmo informacinės infrastruktūros plėtra.</t>
  </si>
  <si>
    <t>23</t>
  </si>
  <si>
    <t>Integrali pagalba į namus Lazdijų rajono savivaldybėje</t>
  </si>
  <si>
    <t>24</t>
  </si>
  <si>
    <t>Jungtiniai veiksmai priešgaisrinės apsaugos ir gelbėjimo paslaugų kokybei gerinti (Lazdijų rajono savivaldybės priešgaisrinė tarnyba)</t>
  </si>
  <si>
    <t>304151604</t>
  </si>
  <si>
    <t>25</t>
  </si>
  <si>
    <t>Socialinių paslaugų infrastruktūros modernizavimas ir plėtra VšĮ Kapčiamiesčio globos namuose (VšĮ Kapčiamiesčio globos namai)</t>
  </si>
  <si>
    <t>190878283</t>
  </si>
  <si>
    <t>26</t>
  </si>
  <si>
    <t>Rudaminos laisvalaikio salės pritaikymas bendruomenės poreikiams ir liaudies amatų plėtrai</t>
  </si>
  <si>
    <t>62.</t>
  </si>
  <si>
    <t>27</t>
  </si>
  <si>
    <t>Krikštonių laisvalaikio salės pritaikymas bendruomenės poreikiams</t>
  </si>
  <si>
    <t>28</t>
  </si>
  <si>
    <t>Kučiūnų laisvalaikio salės pritaikymas bendruomenės poreikiams</t>
  </si>
  <si>
    <t>29</t>
  </si>
  <si>
    <t>Kaimo gyvenamųjų vietovių Lazdijų rajono savivaldybėje patrauklumo gerinimas</t>
  </si>
  <si>
    <t>30</t>
  </si>
  <si>
    <t>Modernių ir saugių erdvių sukūrimas bendrojo ugdymo įstaigose Lazdijų rajono savivaldybėje</t>
  </si>
  <si>
    <t>31</t>
  </si>
  <si>
    <t>Kompleksinės paslaugos šeimai Lazdijų rajono savivaldybėje</t>
  </si>
  <si>
    <t>32</t>
  </si>
  <si>
    <t>Daugiabučių namų ir savivaldybių viešųjų pastatų modernizavimo skatinimas</t>
  </si>
  <si>
    <t>33</t>
  </si>
  <si>
    <t>Atrask Dzūkijos gamtą ir kultūrą</t>
  </si>
  <si>
    <t>34</t>
  </si>
  <si>
    <t>Sveikos gyvensenos skatinimas Lazdijų rajono savivaldybėje</t>
  </si>
  <si>
    <t>35</t>
  </si>
  <si>
    <t>Paslaugų tuberkulioze sergantiems asmenims gerinimas Lazdijų rajono savivaldybėje</t>
  </si>
  <si>
    <t>56.</t>
  </si>
  <si>
    <t>36</t>
  </si>
  <si>
    <t xml:space="preserve">Sporto paskirties pastato (salės) esančios Dzūkų g. 4, Lazdijų m., rekonstrukcija
</t>
  </si>
  <si>
    <t>37</t>
  </si>
  <si>
    <t>VšĮ Lazdijų ligoninės infrastruktūros pritaikymas žmonėms su negalia</t>
  </si>
  <si>
    <t>61.</t>
  </si>
  <si>
    <t>Strateginis tikslas  02 - Gerinti ir plėtoti patrauklią gyvenamąją aplinką</t>
  </si>
  <si>
    <t>08 - Būsto ir bendrijų rėmimo programa</t>
  </si>
  <si>
    <t>Užtikrinti gyventojų socialinį saugumą</t>
  </si>
  <si>
    <t>Skatinti bendrijų steigimąsi ir jų valdomų namų priežiūrą</t>
  </si>
  <si>
    <t>Remti daugiabučių gyvenamųjų namų savininkų bendrijas</t>
  </si>
  <si>
    <t>Skatinti asmenis ir šeimas, turinčias teisę į rajono savivaldybės socialinį būstą, savarankiškai pasirūpinti būstu</t>
  </si>
  <si>
    <t>Dalies būsto nuomos mokesčio kompensavimas</t>
  </si>
  <si>
    <t>Plėtoti savivaldybės būsto fondą</t>
  </si>
  <si>
    <t>Socialinio ir savivaldybės būsto fondo plėtojimas</t>
  </si>
  <si>
    <t>Plėtoti socialinio būsto fondą</t>
  </si>
  <si>
    <t>PG</t>
  </si>
  <si>
    <t>Savivaldybės būstų remontas, kitos susijusios išlaidos</t>
  </si>
  <si>
    <t>Savivaldybės nuosavybės teise įsigyti gyvenamasiąs patalpas</t>
  </si>
  <si>
    <t>Kaupiamieji įnašai savivaldybės butų namams atnaujinti </t>
  </si>
  <si>
    <t>09 - Visuomenės ir asmens sveikatos priežiūros programa</t>
  </si>
  <si>
    <t>Užtikrinti visuomenės sveikatos priežiūrą, stiprinant sveikatos saugą ir plėtojant ligų prevenciją</t>
  </si>
  <si>
    <t>Analizuoti ir vertinti Lazdijų rajono savivaldybės gyventojų sveikatos būklę, bei užtikrinti efektyvias visuomenės sveikatos priežiūros paslaugas</t>
  </si>
  <si>
    <t>301592593</t>
  </si>
  <si>
    <t>VSRSP</t>
  </si>
  <si>
    <t>PSDF</t>
  </si>
  <si>
    <t>Asmens sveikatos priežiūros paslaugų prieinamumo ir kokybės gerinimas</t>
  </si>
  <si>
    <t>Remti ir užtikrinti kokybiškas sveikatos priežiūros paslaugas rajono gyventojams</t>
  </si>
  <si>
    <t>VšĮ ,,Lazdijų ligoninė“ dalinis finansavimas paslaugų kokybei gerinti</t>
  </si>
  <si>
    <t>VšĮ Lazdijų PSPC dalinis finansavimas  paslaugų kokybei gerinti</t>
  </si>
  <si>
    <t>63.</t>
  </si>
  <si>
    <t>Dantų protezavimo kompensavimas iš savivaldybės biudžeto lėšų</t>
  </si>
  <si>
    <t>Medicinos punktų paslaugų kokybės gerinimas</t>
  </si>
  <si>
    <t>61.; 63.</t>
  </si>
  <si>
    <t>10 - Kultūros plėtojimo programa</t>
  </si>
  <si>
    <t>Užtikrinti laisvalaikio praleidimo formų įvairovę</t>
  </si>
  <si>
    <t>Užtikrinti, kad  kultūros bei sporto įstaigos tenkintų gyventojų lūkesčius ir poreikius</t>
  </si>
  <si>
    <t>Įgyvendinti VšĮ Lazdijų kultūros centro metinį veiklos planą</t>
  </si>
  <si>
    <t>Įgyvendinti Lazdijų viešosios bibliotekos metinį veiklos planą</t>
  </si>
  <si>
    <t>Įgyvendinti Lazdijų krašto muziejaus metinį veiklos planą</t>
  </si>
  <si>
    <t>55.</t>
  </si>
  <si>
    <t>300002004</t>
  </si>
  <si>
    <t>VB (MK)</t>
  </si>
  <si>
    <t>Užtikrinti krašto etninės kultūros plėtrą</t>
  </si>
  <si>
    <t>Sudaryti sąlygas etninės kultūros sklaidai ir perimamumui</t>
  </si>
  <si>
    <t>Finansuoti etninės kultūros išsaugojimo ir puoselėjimo programas ir projektus</t>
  </si>
  <si>
    <t>13.</t>
  </si>
  <si>
    <t>Finansuoti meno kolektyvus ir su meno kolektyvų veikla susijusius kultūrinius projektus</t>
  </si>
  <si>
    <t>Finansuoti pasiruošimą ir dalyvavimą Dainų šventėje</t>
  </si>
  <si>
    <t>11 - Nevyriausybinių organizacijų rėmimo programa</t>
  </si>
  <si>
    <t>Vietos bendruomenių savivaldos ir savarankiškumo skatinimas, tenkinant vietos bendruomenių viešuosius poreikius</t>
  </si>
  <si>
    <t>Stiprinti nevyriausybines organizacijas skatinant jų veiklos iniciatyvas</t>
  </si>
  <si>
    <t>Nevyriausybinių organizacijų projektų rėmimas konkurso būdu</t>
  </si>
  <si>
    <t>8.</t>
  </si>
  <si>
    <t>Padėti bendruomenėms kurti materialinę bazę ir ją pritaikyti visuomenės poreikiams</t>
  </si>
  <si>
    <t>Skirti lėšas nevyriausybinių organizacijų projektų bendrafinansavimui, išlaidų kompensavimui pagal prašymus</t>
  </si>
  <si>
    <t>Remti religinių bendruomenių veiklą</t>
  </si>
  <si>
    <t>Remti religinių bendruomenių veiklą, padėti tvarkyti ir išlaikyti jų turimą materialinę bazę</t>
  </si>
  <si>
    <r>
      <t>Finansuoti</t>
    </r>
    <r>
      <rPr>
        <b/>
        <sz val="12"/>
        <rFont val="Times New Roman"/>
        <family val="1"/>
      </rPr>
      <t xml:space="preserve"> nevyriausybinių organizacijų</t>
    </r>
    <r>
      <rPr>
        <b/>
        <sz val="12"/>
        <rFont val="Times New Roman"/>
        <family val="1"/>
        <charset val="186"/>
      </rPr>
      <t xml:space="preserve"> socialinės veiklos projektus</t>
    </r>
  </si>
  <si>
    <t>Socialinės reabilitacijos paslaugų neįgaliesiems bendruomenėje projektų ir neįgaliųjų socialinės integracijos projektų finansavimas</t>
  </si>
  <si>
    <t>12 - Švietimo ir sporto programa</t>
  </si>
  <si>
    <t>Švietimo sistemos valdymo tobulinimas</t>
  </si>
  <si>
    <t>Užtikrinti efektyvią švietimo įstaigų veiklą</t>
  </si>
  <si>
    <t>Įgyvendinti ugdymo programas ir užtikrinti tinkamą ugdymosi aplinką Lazdijų rajono savivaldybės švietimo įstaigose</t>
  </si>
  <si>
    <t>36. - 50.</t>
  </si>
  <si>
    <t>190608672;
290633160;
190608868;
190609774;
190610748;
190609393;
190609436;
290608520;
190608487;
190609240</t>
  </si>
  <si>
    <t>Įgyvendinti Lazdijų sporto centro metinį veiklos planą</t>
  </si>
  <si>
    <t>Tenkinti socialines reikmes</t>
  </si>
  <si>
    <t>Socialines reikmių tenkinimas</t>
  </si>
  <si>
    <t>Vykdyti Studentų rėmimą</t>
  </si>
  <si>
    <t>Užtikrinti mokinių pavežėjimą į mokyklą ir atgal į namus</t>
  </si>
  <si>
    <t>Sudaryti geresnes sąlygas mokyklinio amžiaus vaikų užimtumui, socializacijai ir gebėjimų plėtotei</t>
  </si>
  <si>
    <t>Vykdyti neformaliojo vaikų švietimo programas</t>
  </si>
  <si>
    <t>SB (VB)</t>
  </si>
  <si>
    <t>Vykdyti neformaliojo suaugusiųjų švietimo programas</t>
  </si>
  <si>
    <t>Įgyvendinti Lazdijų meno mokyklos metinį veiklos planą</t>
  </si>
  <si>
    <t>51.</t>
  </si>
  <si>
    <t>190614198</t>
  </si>
  <si>
    <t>Organizuoti mokinių mokymo plaukti pamokas</t>
  </si>
  <si>
    <t>Ugdymo įstaigų vadybos kokybės laidavimas, pagalbos teikimas</t>
  </si>
  <si>
    <t>Tobulinti švietimo vadybą</t>
  </si>
  <si>
    <t>Tobulinti mokyklų vadovų, mokytojų kompetenciją, skleisti gerąją patirtį. Teikti pedagoginę, psichologinę pagalbą</t>
  </si>
  <si>
    <t>59.</t>
  </si>
  <si>
    <t>Užtikrinti gabių mokinių saviraiškos ir užimtumo įvairovę</t>
  </si>
  <si>
    <t>Skatinti gabiųjų mokinių ugdymą bei rėmimą</t>
  </si>
  <si>
    <t>Skatinti gabius ir talentingus vaikų ir jaunimą</t>
  </si>
  <si>
    <t>Plėtoti vaikų ir jaunimo socializacijos galimybes, užtikrinant jų įvairovę ir prieinamumą</t>
  </si>
  <si>
    <t>Vasaros atostogų metu užimti kuo daugiau vaikų (ypač iš socialiai remtinų šeimų), tenkinant jų pažinimo, lavinimosi, saviraiškos bei bendravimo poreikius</t>
  </si>
  <si>
    <t>Vaikų vasaros poilsio programų organizavimas</t>
  </si>
  <si>
    <t>Jaunimo poilsio programų organizavimas</t>
  </si>
  <si>
    <t>Vaikų ir paauglių nusikalstamumo prevencijos  programų vykdymas</t>
  </si>
  <si>
    <t>Vaikų nuo gimimo iki 18 metų ir asmenims, turintiems didelių ar labai didelių specialiųjų ugdymosi poreikių iki 21 metų gyvenimo ir ugdymo sąlygų gerinimo modelio įgyvendinimas</t>
  </si>
  <si>
    <t>Gerinti Vaikų nuo gimimo iki 18 metų ir asmenims, turintiems didelių ar labai didelių specialiųjų ugdymosi poreikių iki 21 metų gyvenimo ir ugdymo sąlygas, užtikrinant kompleksinės pagalbos teikimą šiems vaikams ir jų tėvams (globėjams, įtėviams)</t>
  </si>
  <si>
    <t>Teikti kompleksinę pagalbą vaikams nuo gimimo iki 18 metų ir asmenims, turintiems didelių ar labai didelių specialiųjų ugdymosi poreikių iki 21 metų, ir jų tėvams (globėjams, rūpintojams) </t>
  </si>
  <si>
    <r>
      <t>Valstybės biudžeto specialiosios tikslinės dotacijos lėšos / bendrosios dotacijos kompensacija</t>
    </r>
    <r>
      <rPr>
        <b/>
        <sz val="12"/>
        <rFont val="Times New Roman"/>
        <family val="1"/>
        <charset val="186"/>
      </rPr>
      <t> SB(VB)</t>
    </r>
  </si>
  <si>
    <t>13 - Socialinės apsaugos plėtojimo, skurdo bei socialinės atskirties mažinimo programa</t>
  </si>
  <si>
    <t>Bendradarbiauti su valstybės įmonėmis, įstaigomis, nevyriausybinėmis organizacijomis</t>
  </si>
  <si>
    <t>Įgyvendinti socialinės atskirties mažinimo projektus</t>
  </si>
  <si>
    <t>Dalyvauti vykdant Europos pagalbos labiausiai skurstantiems asmenims fondo projektus</t>
  </si>
  <si>
    <t>3,0</t>
  </si>
  <si>
    <t>Iš jų:</t>
  </si>
  <si>
    <t>Atlikti neveiksnių asmenų būklės peržiūrėjimo funkciją</t>
  </si>
  <si>
    <t>Neveiksnių asmenų būklės peržiūrėjimo komisijos darbo organizavimas</t>
  </si>
  <si>
    <t>Teikti socialinę paramą mokiniams</t>
  </si>
  <si>
    <t>Mokinių maitinimas Lazdijų rajono savivaldybės mokyklose</t>
  </si>
  <si>
    <t>40. - 50.</t>
  </si>
  <si>
    <t>Mokinių aprūpinimas mokinio reikmenimis</t>
  </si>
  <si>
    <t>Organizuoti bei teikti socialines paslaugas įvairioms rajono savivaldybės gyventojų socialinėms grupėms</t>
  </si>
  <si>
    <t>Organizuoti ir teikti socialines paslaugas</t>
  </si>
  <si>
    <t>Teikti bendrąsias socialines paslaugas</t>
  </si>
  <si>
    <t>Finansuoti ir organizuoti socialinės globos paslaugas</t>
  </si>
  <si>
    <t>12.; 57.</t>
  </si>
  <si>
    <t>188714992; 190632634</t>
  </si>
  <si>
    <t>Finansuoti slaugos lovų išlaikymą viešojoje įstaigoje „Lazdijų ligoninė“ asmenims, kuriems reikalinga medicininė priežiūra, ir kurių gydymas nėra finansuojamos iš PSDF lėšų</t>
  </si>
  <si>
    <t>Globėjų (rūpintojų) ir įtėvių mokymas ir konsultvimas</t>
  </si>
  <si>
    <t>Organizuoti ir finansuoti socialinės priežiūros paslaugas</t>
  </si>
  <si>
    <t>Pritaikyti gyvenamąjį būstą neįgaliųjų poreikiams</t>
  </si>
  <si>
    <t>Organizuoti ir administruoti būsto pritaikymą neįgaliųjų poreikiams</t>
  </si>
  <si>
    <t>Teikti Lietuvos Respublikos įstatymais, Lietuvos Respublikos Vyriausybės nutarimais ir Savivaldybės norminiais teisės aktais numatytą piniginę socialinę paramą</t>
  </si>
  <si>
    <t>Įgyvendinti valstybinę programą "Išmokos vaikams"</t>
  </si>
  <si>
    <t>Mokėti išmokas vaikams</t>
  </si>
  <si>
    <t xml:space="preserve">Įgyvendinti valstybinę programą „Valstybinės pensijos, šalpos ir kitos socialinės paramos išmokos" </t>
  </si>
  <si>
    <t>Mokėti transporto išlaidų kompensacijas bei specialiųjų lengvųjų automobilių įsigijimo išlaidų kompensacijas</t>
  </si>
  <si>
    <t>Teikti piniginę socialinę paramą Lazdijų rajono savivaldybės nepasiturintiems gyventojams</t>
  </si>
  <si>
    <t>Kompensuoti būsto šildymo išlaidas, geriamojo vandens išlaidas ir karšto vandens išlaidas</t>
  </si>
  <si>
    <t>Teikti piniginę paramą iš savivaldybės biudžeto lėšų</t>
  </si>
  <si>
    <t xml:space="preserve">Apmokėti kredito ir palūkanų įmokas </t>
  </si>
  <si>
    <t>Mokėti laidojimo pašalpas</t>
  </si>
  <si>
    <t>Apmokėti vežėjams už suteiktas transporto lengvatas</t>
  </si>
  <si>
    <t>Teikti paramą nukentėjusiems asmenims</t>
  </si>
  <si>
    <t>Teikti finansinę paramą nukentėjusiems asmenims</t>
  </si>
  <si>
    <r>
      <t>Valstybės biudžeto specialiosios tikslinės dotacijos lėšos / bendrosios dotacijos kompensacija </t>
    </r>
    <r>
      <rPr>
        <b/>
        <sz val="12"/>
        <rFont val="Times New Roman"/>
        <family val="1"/>
        <charset val="186"/>
      </rPr>
      <t>SB(VB)</t>
    </r>
  </si>
  <si>
    <t>Mokėti šalpos išmokas</t>
  </si>
  <si>
    <t>Mokėti socialines pašalpas</t>
  </si>
  <si>
    <t xml:space="preserve">LAZDIJŲ RAJONO SAVIVALDYBĖS SAVIVALDYBĖS VEIKLOS FUNKCIJŲ ĮGYVENDINIMO PROGRAMOS (KODAS-01) 2019–2021 METŲ </t>
  </si>
  <si>
    <t>LAZDIJŲ RAJONO SAVIVALDYBĖS UŽIMTUMO, TURIZMO IR VERSLO SKATINIMO PROGRAMOS (KODAS-02) 2019–2021 METŲ</t>
  </si>
  <si>
    <t xml:space="preserve">LAZDIJŲ RAJONO SAVIVALDYBĖS KAIMO PLĖTROS PROGRAMOS (KODAS-03) 2019–2021 METŲ </t>
  </si>
  <si>
    <t xml:space="preserve">LAZDIJŲ RAJONO SAVIVALDYBĖS MELIORACIJOS DARBŲ VYKDYMO PROGRAMOS (KODAS-04) 2019–2021 METŲ </t>
  </si>
  <si>
    <t xml:space="preserve">LAZDIJŲ RAJONO SAVIVALDYBĖS VIETINIO ŪKIO IR INFRASTRUKTŪROS PRIEŽIŪROS IR PLĖTROS PROGRAMOS (KODAS-05) 2019–2021 METŲ </t>
  </si>
  <si>
    <t xml:space="preserve">LAZDIJŲ RAJONO SAVIVALDYBĖS APLINKOS APSAUGOS IR TERITORIJŲ PLANAVIMO PROGRAMOS (KODAS-06) 2019–2021 METŲ </t>
  </si>
  <si>
    <t xml:space="preserve">LAZDIJŲ RAJONO SAVIVALDYBĖS INVESTICIJŲ PROGRAMOS (KODAS-07) 2019–2021 METŲ </t>
  </si>
  <si>
    <t xml:space="preserve">LAZDIJŲ RAJONO SAVIVALDYBĖS BŪSTO IR BENDRIJŲ RĖMIMO PROGRAMOS (KODAS-08) 2019–2021 METŲ </t>
  </si>
  <si>
    <t>LAZDIJŲ RAJONO SAVIVALDYBĖS VISUOMENĖS IR ASMENS SVEIKATOS PRIEŽIŪROS PROGRAMOS (KODAS-09) 2019–2021 METŲ</t>
  </si>
  <si>
    <t xml:space="preserve">LAZDIJŲ RAJONO SAVIVALDYBĖS KULTŪROS PLĖTOJIMO PROGRAMOS (KODAS-10) 2019–2021 METŲ </t>
  </si>
  <si>
    <t>LAZDIJŲ RAJONO SAVIVALDYBĖS NEVYRIAUSYBINIŲ ORGANIZACIJŲ RĖMIMO PROGRAMOS (KODAS-11) 2019–2021 METŲ</t>
  </si>
  <si>
    <t xml:space="preserve">LAZDIJŲ RAJONO SAVIVALDYBĖS ŠVIETIMO IR SPORTO PROGRAMOS (KODAS-12) 2019–2021 METŲ </t>
  </si>
  <si>
    <t>LAZDIJŲ RAJONO SAVIVALDYBĖS SOCIALINĖS APSAUGOS PLĖTOJIMO, SKURDO BEI SOCIALINĖS ATSKIRTIES MAŽINIMO PROGRAMOS (KODAS-13) 2019–2021 METŲ </t>
  </si>
  <si>
    <t>Lazdijų rajono savivaldybės 2019–2021 metų strateginio veiklos plano 1 priedas</t>
  </si>
  <si>
    <t>Lazdijų rajono savivaldybės 2019–2021 metų strateginio veiklos plano asignavimų suvestinė</t>
  </si>
  <si>
    <t>2018 metais faktiškai panaudotas finansavimas, iš jo:</t>
  </si>
  <si>
    <t>2019 metų asignavimų poreikis, iš jo:</t>
  </si>
  <si>
    <t>2019 metų asignavimai, iš jo:</t>
  </si>
  <si>
    <t>2021-ųjų metų išlaidų projektas</t>
  </si>
  <si>
    <t>Rengti ir įgyvendinti efektyvias visuomenės  sveikatinimo priemones</t>
  </si>
  <si>
    <t xml:space="preserve">Sudaryti galimybę darbuotojams, kuriems tai būtina dėl šeiminių aplinkybių, dalį ar visą darbo dieną dirbti namuose </t>
  </si>
  <si>
    <t>Atlikti apklausą apie lygių galimybių užtikrinimą Lazdijų rajono savivaldybėje</t>
  </si>
  <si>
    <t>Procesų supaprastinimas vykdant teisės aktuose nustatytus informacinius įpareigojimus</t>
  </si>
  <si>
    <t>Institucijų keitimasis turimais duomenimis ir informacija</t>
  </si>
  <si>
    <t>Teisės aktų sukeliamos administracinės naštos įvertinimas</t>
  </si>
  <si>
    <t>Teisės aktų projektų sukeliamos administracinės naštos įvertinimas</t>
  </si>
  <si>
    <t>1</t>
  </si>
  <si>
    <t>Kraštovaizdžio formavimas Lazdijų rajono savivaldybėje (II etapas)</t>
  </si>
  <si>
    <t>Vandens transporto nuleidimo vietos įrengimas prie Dusios ežero Lazdijų rajono savivaldybėje</t>
  </si>
  <si>
    <t xml:space="preserve">Asbesto turinčių gaminių atliekų surinkimas Lazdijų rajono savivaldybėje </t>
  </si>
  <si>
    <t>Pirminės asmens ir visuomenės sveikatos priežiūros veiklos efektyvumo didinimas Lazdijų rajono savivaldybėje</t>
  </si>
  <si>
    <t>38</t>
  </si>
  <si>
    <t>39</t>
  </si>
  <si>
    <t>40</t>
  </si>
  <si>
    <t>41</t>
  </si>
  <si>
    <t>42</t>
  </si>
  <si>
    <t>43</t>
  </si>
  <si>
    <t xml:space="preserve">Privačių namų prijungimas prie centralizuotos nuotekų surinkimo infrastruktūros Lazdijų ir Veisiejų miestuose </t>
  </si>
  <si>
    <t>Vaikų gerovės ir saugumo didinimo, paslaugų šeimai, globėjams (rūpintojams) kokybės didinimo bei prieinamumo plėtra</t>
  </si>
  <si>
    <t>Vaikų dienos centrų tinklo plėtra Lazdijų rajono savivaldybėje</t>
  </si>
  <si>
    <t> 2,1</t>
  </si>
  <si>
    <t>12,1 </t>
  </si>
  <si>
    <t>0,3 </t>
  </si>
  <si>
    <t>Lazdijų rajono savivaldybės aplinkos monitoringo programos priemonių vykdymas</t>
  </si>
  <si>
    <r>
      <t xml:space="preserve">Specialioji tikslinė dotacija ugdymo reikmėms finansuoti </t>
    </r>
    <r>
      <rPr>
        <b/>
        <sz val="12"/>
        <rFont val="Times New Roman"/>
        <family val="1"/>
        <charset val="186"/>
      </rPr>
      <t>VB(MK)</t>
    </r>
  </si>
  <si>
    <t>8,552 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</si>
</sst>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t_-;\-* #,##0.00\ _L_t_-;_-* &quot;-&quot;??\ _L_t_-;_-@_-"/>
    <numFmt numFmtId="165" formatCode="0.0"/>
  </numFmts>
  <fonts count="24" x14ac:knownFonts="1">
    <font>
      <sz val="11"/>
      <color theme="1"/>
      <name val="Calibri"/>
      <family val="2"/>
      <charset val="186"/>
      <scheme val="minor"/>
    </font>
    <font>
      <sz val="11"/>
      <color theme="1"/>
      <name val="Calibri"/>
      <family val="2"/>
      <charset val="186"/>
      <scheme val="minor"/>
    </font>
    <font>
      <sz val="12"/>
      <name val="Times New Roman"/>
      <family val="1"/>
      <charset val="186"/>
    </font>
    <font>
      <b/>
      <sz val="9"/>
      <color indexed="81"/>
      <name val="Tahoma"/>
      <family val="2"/>
      <charset val="186"/>
    </font>
    <font>
      <sz val="9"/>
      <color indexed="81"/>
      <name val="Tahoma"/>
      <family val="2"/>
      <charset val="186"/>
    </font>
    <font>
      <sz val="12"/>
      <color theme="1"/>
      <name val="Calibri"/>
      <family val="2"/>
      <charset val="186"/>
      <scheme val="minor"/>
    </font>
    <font>
      <b/>
      <sz val="12"/>
      <name val="Times New Roman"/>
      <family val="1"/>
      <charset val="186"/>
    </font>
    <font>
      <b/>
      <u/>
      <sz val="12"/>
      <name val="Times New Roman"/>
      <family val="1"/>
      <charset val="186"/>
    </font>
    <font>
      <sz val="12"/>
      <color indexed="8"/>
      <name val="Times New Roman"/>
      <family val="1"/>
      <charset val="186"/>
    </font>
    <font>
      <b/>
      <sz val="12"/>
      <color indexed="8"/>
      <name val="Times New Roman"/>
      <family val="1"/>
      <charset val="186"/>
    </font>
    <font>
      <b/>
      <sz val="12"/>
      <name val="Arial"/>
      <family val="2"/>
      <charset val="186"/>
    </font>
    <font>
      <sz val="12"/>
      <name val="Calibri"/>
      <family val="2"/>
      <charset val="186"/>
      <scheme val="minor"/>
    </font>
    <font>
      <sz val="12"/>
      <color theme="1"/>
      <name val="Times New Roman"/>
      <family val="1"/>
      <charset val="186"/>
    </font>
    <font>
      <sz val="12"/>
      <color rgb="FF000000"/>
      <name val="Times New Roman"/>
      <family val="1"/>
      <charset val="186"/>
    </font>
    <font>
      <sz val="12"/>
      <color rgb="FFFFFF00"/>
      <name val="Times New Roman"/>
      <family val="1"/>
      <charset val="186"/>
    </font>
    <font>
      <sz val="10"/>
      <name val="Arial"/>
      <family val="2"/>
      <charset val="186"/>
    </font>
    <font>
      <b/>
      <sz val="12"/>
      <name val="Times New Roman"/>
      <family val="1"/>
    </font>
    <font>
      <sz val="9"/>
      <color indexed="81"/>
      <name val="Tahoma"/>
      <family val="2"/>
    </font>
    <font>
      <b/>
      <sz val="9"/>
      <color indexed="81"/>
      <name val="Tahoma"/>
      <family val="2"/>
    </font>
    <font>
      <sz val="12"/>
      <color theme="1"/>
      <name val="Times New Roman"/>
      <family val="1"/>
    </font>
    <font>
      <b/>
      <sz val="12"/>
      <color indexed="8"/>
      <name val="Times New Roman"/>
      <family val="1"/>
    </font>
    <font>
      <sz val="12"/>
      <name val="Times New Roman"/>
      <family val="1"/>
    </font>
    <font>
      <b/>
      <sz val="12"/>
      <color rgb="FF000000"/>
      <name val="Times New Roman"/>
      <family val="1"/>
    </font>
    <font>
      <sz val="12"/>
      <color indexed="8"/>
      <name val="Times New Roman"/>
      <family val="1"/>
    </font>
  </fonts>
  <fills count="28">
    <fill>
      <patternFill patternType="none"/>
    </fill>
    <fill>
      <patternFill patternType="gray125"/>
    </fill>
    <fill>
      <patternFill patternType="solid">
        <fgColor indexed="45"/>
        <bgColor indexed="29"/>
      </patternFill>
    </fill>
    <fill>
      <patternFill patternType="solid">
        <fgColor indexed="13"/>
        <bgColor indexed="34"/>
      </patternFill>
    </fill>
    <fill>
      <patternFill patternType="solid">
        <fgColor indexed="44"/>
        <bgColor indexed="31"/>
      </patternFill>
    </fill>
    <fill>
      <patternFill patternType="solid">
        <fgColor theme="0"/>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
      <patternFill patternType="solid">
        <fgColor theme="0"/>
        <bgColor indexed="26"/>
      </patternFill>
    </fill>
    <fill>
      <patternFill patternType="solid">
        <fgColor theme="0"/>
        <bgColor indexed="27"/>
      </patternFill>
    </fill>
    <fill>
      <patternFill patternType="solid">
        <fgColor theme="6" tint="0.79998168889431442"/>
        <bgColor indexed="64"/>
      </patternFill>
    </fill>
    <fill>
      <patternFill patternType="solid">
        <fgColor rgb="FFFFFF00"/>
        <bgColor indexed="31"/>
      </patternFill>
    </fill>
    <fill>
      <patternFill patternType="solid">
        <fgColor rgb="FFFFFF00"/>
        <bgColor indexed="34"/>
      </patternFill>
    </fill>
    <fill>
      <patternFill patternType="solid">
        <fgColor theme="0" tint="-0.249977111117893"/>
        <bgColor indexed="31"/>
      </patternFill>
    </fill>
    <fill>
      <patternFill patternType="solid">
        <fgColor theme="0" tint="-0.249977111117893"/>
        <bgColor indexed="64"/>
      </patternFill>
    </fill>
    <fill>
      <patternFill patternType="solid">
        <fgColor theme="6" tint="0.59999389629810485"/>
        <bgColor indexed="27"/>
      </patternFill>
    </fill>
    <fill>
      <patternFill patternType="solid">
        <fgColor theme="4" tint="0.59999389629810485"/>
        <bgColor indexed="31"/>
      </patternFill>
    </fill>
    <fill>
      <patternFill patternType="solid">
        <fgColor theme="4" tint="0.59999389629810485"/>
        <bgColor indexed="64"/>
      </patternFill>
    </fill>
    <fill>
      <patternFill patternType="solid">
        <fgColor theme="7" tint="0.59999389629810485"/>
        <bgColor indexed="31"/>
      </patternFill>
    </fill>
    <fill>
      <patternFill patternType="solid">
        <fgColor rgb="FFBFBFBF"/>
        <bgColor indexed="64"/>
      </patternFill>
    </fill>
    <fill>
      <patternFill patternType="solid">
        <fgColor rgb="FFFFFF00"/>
        <bgColor indexed="27"/>
      </patternFill>
    </fill>
    <fill>
      <patternFill patternType="solid">
        <fgColor rgb="FFA6A6A6"/>
        <bgColor indexed="64"/>
      </patternFill>
    </fill>
    <fill>
      <patternFill patternType="solid">
        <fgColor rgb="FFACB9CA"/>
        <bgColor indexed="64"/>
      </patternFill>
    </fill>
    <fill>
      <patternFill patternType="solid">
        <fgColor theme="0" tint="-4.9989318521683403E-2"/>
        <bgColor indexed="64"/>
      </patternFill>
    </fill>
  </fills>
  <borders count="42">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8"/>
      </top>
      <bottom/>
      <diagonal/>
    </border>
    <border>
      <left/>
      <right style="hair">
        <color indexed="64"/>
      </right>
      <top/>
      <bottom/>
      <diagonal/>
    </border>
    <border>
      <left/>
      <right style="hair">
        <color indexed="64"/>
      </right>
      <top/>
      <bottom style="hair">
        <color indexed="8"/>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thin">
        <color indexed="64"/>
      </right>
      <top style="hair">
        <color indexed="8"/>
      </top>
      <bottom/>
      <diagonal/>
    </border>
    <border>
      <left/>
      <right style="thin">
        <color indexed="64"/>
      </right>
      <top/>
      <bottom/>
      <diagonal/>
    </border>
    <border>
      <left/>
      <right style="thin">
        <color indexed="64"/>
      </right>
      <top/>
      <bottom style="hair">
        <color indexed="8"/>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64"/>
      </left>
      <right style="hair">
        <color indexed="64"/>
      </right>
      <top style="hair">
        <color indexed="8"/>
      </top>
      <bottom style="hair">
        <color indexed="8"/>
      </bottom>
      <diagonal/>
    </border>
    <border>
      <left/>
      <right style="hair">
        <color indexed="64"/>
      </right>
      <top style="hair">
        <color indexed="64"/>
      </top>
      <bottom style="hair">
        <color indexed="64"/>
      </bottom>
      <diagonal/>
    </border>
    <border>
      <left style="thin">
        <color indexed="64"/>
      </left>
      <right style="hair">
        <color indexed="8"/>
      </right>
      <top/>
      <bottom/>
      <diagonal/>
    </border>
    <border>
      <left/>
      <right/>
      <top style="hair">
        <color indexed="64"/>
      </top>
      <bottom style="hair">
        <color indexed="64"/>
      </bottom>
      <diagonal/>
    </border>
  </borders>
  <cellStyleXfs count="10">
    <xf numFmtId="0" fontId="0" fillId="0" borderId="0"/>
    <xf numFmtId="164" fontId="1" fillId="0" borderId="0" applyFon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559">
    <xf numFmtId="0" fontId="0" fillId="0" borderId="0" xfId="0"/>
    <xf numFmtId="49" fontId="6" fillId="4" borderId="1" xfId="0" applyNumberFormat="1" applyFont="1" applyFill="1" applyBorder="1" applyAlignment="1">
      <alignment horizontal="center" vertical="top" wrapText="1"/>
    </xf>
    <xf numFmtId="165" fontId="6" fillId="18" borderId="13" xfId="0" applyNumberFormat="1" applyFont="1" applyFill="1" applyBorder="1" applyAlignment="1">
      <alignment vertical="top" wrapText="1"/>
    </xf>
    <xf numFmtId="165" fontId="2" fillId="5" borderId="1" xfId="0" applyNumberFormat="1" applyFont="1" applyFill="1" applyBorder="1" applyAlignment="1">
      <alignment horizontal="center" vertical="top" shrinkToFit="1"/>
    </xf>
    <xf numFmtId="165" fontId="2" fillId="0" borderId="1" xfId="0" applyNumberFormat="1" applyFont="1" applyFill="1" applyBorder="1" applyAlignment="1">
      <alignment horizontal="center" vertical="top" shrinkToFit="1"/>
    </xf>
    <xf numFmtId="0" fontId="6" fillId="8" borderId="1" xfId="0" applyFont="1" applyFill="1" applyBorder="1" applyAlignment="1">
      <alignment horizontal="center" vertical="top" shrinkToFit="1"/>
    </xf>
    <xf numFmtId="165" fontId="6" fillId="17" borderId="1" xfId="0" applyNumberFormat="1" applyFont="1" applyFill="1" applyBorder="1" applyAlignment="1">
      <alignment horizontal="center" vertical="top" shrinkToFit="1"/>
    </xf>
    <xf numFmtId="0" fontId="2" fillId="5" borderId="0" xfId="0" applyFont="1" applyFill="1" applyBorder="1" applyAlignment="1">
      <alignment vertical="top" shrinkToFit="1"/>
    </xf>
    <xf numFmtId="0" fontId="5" fillId="5" borderId="0" xfId="0" applyFont="1" applyFill="1" applyAlignment="1">
      <alignment shrinkToFit="1"/>
    </xf>
    <xf numFmtId="0" fontId="2" fillId="0" borderId="0" xfId="0" applyFont="1" applyBorder="1" applyAlignment="1">
      <alignment vertical="top" shrinkToFit="1"/>
    </xf>
    <xf numFmtId="0" fontId="5" fillId="0" borderId="0" xfId="0" applyFont="1" applyAlignment="1">
      <alignment shrinkToFit="1"/>
    </xf>
    <xf numFmtId="165" fontId="2" fillId="0" borderId="1" xfId="0" applyNumberFormat="1" applyFont="1" applyBorder="1" applyAlignment="1">
      <alignment horizontal="center" vertical="top" shrinkToFit="1"/>
    </xf>
    <xf numFmtId="2" fontId="2" fillId="0" borderId="1" xfId="0" applyNumberFormat="1" applyFont="1" applyBorder="1" applyAlignment="1">
      <alignment horizontal="center" vertical="top" shrinkToFit="1"/>
    </xf>
    <xf numFmtId="165" fontId="6" fillId="8" borderId="1" xfId="0" applyNumberFormat="1" applyFont="1" applyFill="1" applyBorder="1" applyAlignment="1">
      <alignment horizontal="center" vertical="top" shrinkToFit="1"/>
    </xf>
    <xf numFmtId="0" fontId="2" fillId="5" borderId="0" xfId="0" applyFont="1" applyFill="1" applyAlignment="1">
      <alignment vertical="top" wrapText="1" shrinkToFit="1"/>
    </xf>
    <xf numFmtId="0" fontId="2" fillId="5" borderId="0" xfId="0" applyFont="1" applyFill="1" applyAlignment="1">
      <alignment horizontal="center" vertical="top" wrapText="1" shrinkToFit="1"/>
    </xf>
    <xf numFmtId="0" fontId="2" fillId="5" borderId="0" xfId="0" applyFont="1" applyFill="1" applyBorder="1" applyAlignment="1">
      <alignment vertical="top" wrapText="1" shrinkToFit="1"/>
    </xf>
    <xf numFmtId="0" fontId="5" fillId="5" borderId="0" xfId="0" applyFont="1" applyFill="1" applyAlignment="1">
      <alignment wrapText="1" shrinkToFit="1"/>
    </xf>
    <xf numFmtId="0" fontId="2" fillId="0" borderId="0" xfId="0" applyFont="1" applyBorder="1" applyAlignment="1">
      <alignment vertical="top" wrapText="1" shrinkToFit="1"/>
    </xf>
    <xf numFmtId="0" fontId="5" fillId="0" borderId="0" xfId="0" applyFont="1" applyAlignment="1">
      <alignment wrapText="1" shrinkToFit="1"/>
    </xf>
    <xf numFmtId="0" fontId="2" fillId="0" borderId="1" xfId="0" applyFont="1" applyFill="1" applyBorder="1" applyAlignment="1">
      <alignment horizontal="center" vertical="top" wrapText="1" shrinkToFit="1"/>
    </xf>
    <xf numFmtId="2" fontId="8" fillId="5" borderId="1" xfId="0" applyNumberFormat="1" applyFont="1" applyFill="1" applyBorder="1" applyAlignment="1">
      <alignment horizontal="center" vertical="top" wrapText="1" shrinkToFit="1"/>
    </xf>
    <xf numFmtId="165" fontId="8" fillId="5" borderId="1" xfId="0" applyNumberFormat="1" applyFont="1" applyFill="1" applyBorder="1" applyAlignment="1">
      <alignment horizontal="center" vertical="top" wrapText="1" shrinkToFit="1"/>
    </xf>
    <xf numFmtId="165" fontId="8" fillId="0" borderId="1" xfId="0" applyNumberFormat="1" applyFont="1" applyFill="1" applyBorder="1" applyAlignment="1">
      <alignment horizontal="center" vertical="top" wrapText="1" shrinkToFit="1"/>
    </xf>
    <xf numFmtId="165" fontId="8" fillId="7" borderId="1" xfId="0" applyNumberFormat="1" applyFont="1" applyFill="1" applyBorder="1" applyAlignment="1">
      <alignment horizontal="center" vertical="top" wrapText="1" shrinkToFit="1"/>
    </xf>
    <xf numFmtId="0" fontId="6" fillId="8" borderId="1" xfId="0" applyFont="1" applyFill="1" applyBorder="1" applyAlignment="1">
      <alignment horizontal="center" vertical="top" wrapText="1" shrinkToFit="1"/>
    </xf>
    <xf numFmtId="165" fontId="9" fillId="17" borderId="1" xfId="0" applyNumberFormat="1" applyFont="1" applyFill="1" applyBorder="1" applyAlignment="1">
      <alignment horizontal="center" vertical="top" wrapText="1" shrinkToFit="1"/>
    </xf>
    <xf numFmtId="2" fontId="8" fillId="0" borderId="1" xfId="0" applyNumberFormat="1" applyFont="1" applyFill="1" applyBorder="1" applyAlignment="1">
      <alignment horizontal="center" vertical="top" wrapText="1" shrinkToFit="1"/>
    </xf>
    <xf numFmtId="165" fontId="2" fillId="0" borderId="1" xfId="0" applyNumberFormat="1" applyFont="1" applyBorder="1" applyAlignment="1">
      <alignment horizontal="center" vertical="top" wrapText="1" shrinkToFit="1"/>
    </xf>
    <xf numFmtId="165" fontId="2" fillId="12" borderId="1" xfId="0" applyNumberFormat="1" applyFont="1" applyFill="1" applyBorder="1" applyAlignment="1">
      <alignment horizontal="center" vertical="top" wrapText="1" shrinkToFit="1"/>
    </xf>
    <xf numFmtId="165" fontId="6" fillId="17" borderId="1" xfId="0" applyNumberFormat="1" applyFont="1" applyFill="1" applyBorder="1" applyAlignment="1">
      <alignment horizontal="center" vertical="top" wrapText="1" shrinkToFit="1"/>
    </xf>
    <xf numFmtId="2" fontId="2" fillId="0" borderId="1" xfId="0" applyNumberFormat="1" applyFont="1" applyBorder="1" applyAlignment="1">
      <alignment horizontal="center" vertical="top" wrapText="1" shrinkToFit="1"/>
    </xf>
    <xf numFmtId="165" fontId="2" fillId="5" borderId="0" xfId="0" applyNumberFormat="1" applyFont="1" applyFill="1" applyAlignment="1">
      <alignment horizontal="center" vertical="top" wrapText="1" shrinkToFit="1"/>
    </xf>
    <xf numFmtId="165" fontId="6" fillId="8" borderId="1" xfId="0" applyNumberFormat="1" applyFont="1" applyFill="1" applyBorder="1" applyAlignment="1">
      <alignment horizontal="center" vertical="top" wrapText="1" shrinkToFit="1"/>
    </xf>
    <xf numFmtId="165" fontId="6" fillId="13" borderId="1" xfId="0" applyNumberFormat="1" applyFont="1" applyFill="1" applyBorder="1" applyAlignment="1">
      <alignment horizontal="center" vertical="top" wrapText="1" shrinkToFit="1"/>
    </xf>
    <xf numFmtId="165" fontId="9" fillId="8" borderId="1" xfId="0" applyNumberFormat="1" applyFont="1" applyFill="1" applyBorder="1" applyAlignment="1">
      <alignment horizontal="center" vertical="top" wrapText="1" shrinkToFit="1"/>
    </xf>
    <xf numFmtId="49" fontId="2" fillId="0" borderId="0" xfId="0" applyNumberFormat="1" applyFont="1" applyBorder="1" applyAlignment="1">
      <alignment vertical="top" wrapText="1" shrinkToFit="1"/>
    </xf>
    <xf numFmtId="49" fontId="6" fillId="3" borderId="1" xfId="0" applyNumberFormat="1" applyFont="1" applyFill="1" applyBorder="1" applyAlignment="1">
      <alignment horizontal="center" vertical="top" wrapText="1" shrinkToFit="1"/>
    </xf>
    <xf numFmtId="165" fontId="6" fillId="16" borderId="1" xfId="0" applyNumberFormat="1" applyFont="1" applyFill="1" applyBorder="1" applyAlignment="1">
      <alignment horizontal="center" vertical="top" wrapText="1" shrinkToFit="1"/>
    </xf>
    <xf numFmtId="165" fontId="2" fillId="5" borderId="0" xfId="0" applyNumberFormat="1" applyFont="1" applyFill="1" applyBorder="1" applyAlignment="1">
      <alignment vertical="top" wrapText="1" shrinkToFit="1"/>
    </xf>
    <xf numFmtId="165" fontId="2" fillId="0" borderId="0" xfId="0" applyNumberFormat="1" applyFont="1" applyBorder="1" applyAlignment="1">
      <alignment vertical="top" wrapText="1" shrinkToFit="1"/>
    </xf>
    <xf numFmtId="0" fontId="6" fillId="0" borderId="0" xfId="0" applyFont="1" applyBorder="1" applyAlignment="1">
      <alignment vertical="top" wrapText="1" shrinkToFit="1"/>
    </xf>
    <xf numFmtId="0" fontId="10" fillId="0" borderId="0" xfId="0" applyFont="1" applyAlignment="1">
      <alignment wrapText="1" shrinkToFit="1"/>
    </xf>
    <xf numFmtId="165" fontId="6" fillId="9" borderId="13" xfId="0" applyNumberFormat="1" applyFont="1" applyFill="1" applyBorder="1" applyAlignment="1">
      <alignment vertical="top" wrapText="1" shrinkToFit="1"/>
    </xf>
    <xf numFmtId="165" fontId="2" fillId="5" borderId="13" xfId="0" applyNumberFormat="1" applyFont="1" applyFill="1" applyBorder="1" applyAlignment="1">
      <alignment vertical="top" wrapText="1" shrinkToFit="1"/>
    </xf>
    <xf numFmtId="165" fontId="2" fillId="0" borderId="13" xfId="0" applyNumberFormat="1" applyFont="1" applyFill="1" applyBorder="1" applyAlignment="1">
      <alignment vertical="top" wrapText="1" shrinkToFit="1"/>
    </xf>
    <xf numFmtId="165" fontId="2" fillId="0" borderId="13" xfId="0" applyNumberFormat="1" applyFont="1" applyBorder="1" applyAlignment="1">
      <alignment vertical="top" wrapText="1" shrinkToFit="1"/>
    </xf>
    <xf numFmtId="165" fontId="6" fillId="18" borderId="13" xfId="0" applyNumberFormat="1" applyFont="1" applyFill="1" applyBorder="1" applyAlignment="1">
      <alignment vertical="top" wrapText="1" shrinkToFit="1"/>
    </xf>
    <xf numFmtId="0" fontId="2" fillId="0" borderId="0" xfId="0" applyFont="1" applyAlignment="1">
      <alignment vertical="top" wrapText="1" shrinkToFit="1"/>
    </xf>
    <xf numFmtId="165" fontId="6" fillId="0" borderId="0" xfId="0" applyNumberFormat="1" applyFont="1" applyAlignment="1">
      <alignment vertical="top" wrapText="1" shrinkToFit="1"/>
    </xf>
    <xf numFmtId="0" fontId="6" fillId="0" borderId="0" xfId="0" applyFont="1" applyAlignment="1">
      <alignment vertical="top" wrapText="1" shrinkToFit="1"/>
    </xf>
    <xf numFmtId="0" fontId="6" fillId="0" borderId="0" xfId="0" applyFont="1" applyAlignment="1">
      <alignment horizontal="left" vertical="top" wrapText="1" shrinkToFit="1"/>
    </xf>
    <xf numFmtId="0" fontId="6" fillId="5" borderId="0" xfId="0" applyFont="1" applyFill="1" applyAlignment="1">
      <alignment vertical="top" wrapText="1" shrinkToFit="1"/>
    </xf>
    <xf numFmtId="0" fontId="2" fillId="0" borderId="0" xfId="0" applyFont="1" applyAlignment="1">
      <alignment horizontal="center" vertical="top" wrapText="1" shrinkToFit="1"/>
    </xf>
    <xf numFmtId="0" fontId="2" fillId="5" borderId="1" xfId="0" applyFont="1" applyFill="1" applyBorder="1" applyAlignment="1">
      <alignment horizontal="center" vertical="top" wrapText="1" shrinkToFit="1"/>
    </xf>
    <xf numFmtId="165" fontId="6" fillId="19" borderId="1" xfId="0" applyNumberFormat="1" applyFont="1" applyFill="1" applyBorder="1" applyAlignment="1">
      <alignment horizontal="center" vertical="top" wrapText="1" shrinkToFit="1"/>
    </xf>
    <xf numFmtId="165" fontId="6" fillId="6" borderId="1" xfId="0" applyNumberFormat="1" applyFont="1" applyFill="1" applyBorder="1" applyAlignment="1">
      <alignment horizontal="center" vertical="top" wrapText="1" shrinkToFit="1"/>
    </xf>
    <xf numFmtId="165" fontId="6" fillId="20" borderId="1" xfId="0" applyNumberFormat="1" applyFont="1" applyFill="1" applyBorder="1" applyAlignment="1">
      <alignment horizontal="center" vertical="top" wrapText="1" shrinkToFit="1"/>
    </xf>
    <xf numFmtId="165" fontId="6" fillId="3" borderId="1" xfId="0" applyNumberFormat="1" applyFont="1" applyFill="1" applyBorder="1" applyAlignment="1">
      <alignment horizontal="center" vertical="top" wrapText="1" shrinkToFit="1"/>
    </xf>
    <xf numFmtId="165" fontId="6" fillId="11" borderId="13" xfId="0" applyNumberFormat="1" applyFont="1" applyFill="1" applyBorder="1" applyAlignment="1">
      <alignment vertical="top" wrapText="1" shrinkToFit="1"/>
    </xf>
    <xf numFmtId="165" fontId="8" fillId="12" borderId="1" xfId="0" applyNumberFormat="1" applyFont="1" applyFill="1" applyBorder="1" applyAlignment="1">
      <alignment horizontal="center" vertical="top" wrapText="1" shrinkToFit="1"/>
    </xf>
    <xf numFmtId="165" fontId="6" fillId="15" borderId="1" xfId="0" applyNumberFormat="1" applyFont="1" applyFill="1" applyBorder="1" applyAlignment="1">
      <alignment horizontal="center" vertical="top" wrapText="1" shrinkToFit="1"/>
    </xf>
    <xf numFmtId="0" fontId="2" fillId="5" borderId="0" xfId="0" applyFont="1" applyFill="1" applyAlignment="1">
      <alignment vertical="top"/>
    </xf>
    <xf numFmtId="0" fontId="2" fillId="5" borderId="0" xfId="0" applyFont="1" applyFill="1" applyAlignment="1">
      <alignment horizontal="center" vertical="top"/>
    </xf>
    <xf numFmtId="0" fontId="5" fillId="5" borderId="0" xfId="0" applyFont="1" applyFill="1"/>
    <xf numFmtId="0" fontId="2" fillId="0" borderId="0" xfId="0" applyFont="1" applyBorder="1" applyAlignment="1">
      <alignment vertical="top"/>
    </xf>
    <xf numFmtId="0" fontId="5" fillId="0" borderId="0" xfId="0" applyFont="1"/>
    <xf numFmtId="49" fontId="6" fillId="3" borderId="1" xfId="0" applyNumberFormat="1" applyFont="1" applyFill="1" applyBorder="1" applyAlignment="1">
      <alignment horizontal="center" vertical="top"/>
    </xf>
    <xf numFmtId="165" fontId="6" fillId="16" borderId="1" xfId="0" applyNumberFormat="1" applyFont="1" applyFill="1" applyBorder="1" applyAlignment="1">
      <alignment horizontal="center" vertical="top"/>
    </xf>
    <xf numFmtId="165" fontId="2" fillId="5" borderId="0" xfId="0" applyNumberFormat="1" applyFont="1" applyFill="1" applyBorder="1" applyAlignment="1">
      <alignment vertical="top"/>
    </xf>
    <xf numFmtId="165" fontId="2" fillId="0" borderId="0" xfId="0" applyNumberFormat="1" applyFont="1" applyBorder="1" applyAlignment="1">
      <alignment vertical="top"/>
    </xf>
    <xf numFmtId="165" fontId="6" fillId="9" borderId="13" xfId="0" applyNumberFormat="1" applyFont="1" applyFill="1" applyBorder="1" applyAlignment="1">
      <alignment vertical="top"/>
    </xf>
    <xf numFmtId="0" fontId="2" fillId="0" borderId="0" xfId="0" applyFont="1" applyAlignment="1">
      <alignment vertical="top"/>
    </xf>
    <xf numFmtId="0" fontId="2" fillId="0" borderId="0" xfId="0" applyFont="1" applyAlignment="1">
      <alignment horizontal="center" vertical="top"/>
    </xf>
    <xf numFmtId="165" fontId="8" fillId="12" borderId="1" xfId="0" applyNumberFormat="1" applyFont="1" applyFill="1" applyBorder="1" applyAlignment="1">
      <alignment horizontal="center" vertical="top"/>
    </xf>
    <xf numFmtId="49" fontId="2" fillId="0" borderId="0" xfId="0" applyNumberFormat="1" applyFont="1" applyBorder="1" applyAlignment="1">
      <alignment vertical="top"/>
    </xf>
    <xf numFmtId="165" fontId="6" fillId="21" borderId="13" xfId="0" applyNumberFormat="1" applyFont="1" applyFill="1" applyBorder="1" applyAlignment="1">
      <alignment vertical="top" wrapText="1"/>
    </xf>
    <xf numFmtId="165" fontId="9" fillId="17" borderId="6" xfId="0" applyNumberFormat="1" applyFont="1" applyFill="1" applyBorder="1" applyAlignment="1">
      <alignment horizontal="center" vertical="top"/>
    </xf>
    <xf numFmtId="2" fontId="2" fillId="5"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165" fontId="2" fillId="7" borderId="1" xfId="0" applyNumberFormat="1" applyFont="1" applyFill="1" applyBorder="1" applyAlignment="1">
      <alignment horizontal="center" vertical="top"/>
    </xf>
    <xf numFmtId="165" fontId="6" fillId="17" borderId="1" xfId="0" applyNumberFormat="1" applyFont="1" applyFill="1" applyBorder="1" applyAlignment="1">
      <alignment horizontal="center" vertical="top"/>
    </xf>
    <xf numFmtId="0" fontId="6" fillId="14" borderId="17" xfId="0" applyFont="1" applyFill="1" applyBorder="1" applyAlignment="1">
      <alignment horizontal="center" vertical="top"/>
    </xf>
    <xf numFmtId="0" fontId="2" fillId="14" borderId="1" xfId="0" applyFont="1" applyFill="1" applyBorder="1" applyAlignment="1">
      <alignment horizontal="center" vertical="top" wrapText="1"/>
    </xf>
    <xf numFmtId="165" fontId="2" fillId="5" borderId="17" xfId="0" applyNumberFormat="1" applyFont="1" applyFill="1" applyBorder="1" applyAlignment="1">
      <alignment horizontal="center" vertical="top"/>
    </xf>
    <xf numFmtId="165" fontId="2" fillId="14" borderId="17" xfId="0" applyNumberFormat="1" applyFont="1" applyFill="1" applyBorder="1" applyAlignment="1">
      <alignment horizontal="center" vertical="top"/>
    </xf>
    <xf numFmtId="0" fontId="2" fillId="14" borderId="17" xfId="0" applyFont="1" applyFill="1" applyBorder="1" applyAlignment="1">
      <alignment horizontal="center" vertical="top"/>
    </xf>
    <xf numFmtId="0" fontId="2" fillId="14" borderId="0" xfId="0" applyFont="1" applyFill="1" applyAlignment="1">
      <alignment horizontal="center" vertical="top"/>
    </xf>
    <xf numFmtId="165" fontId="6" fillId="22" borderId="1" xfId="0" applyNumberFormat="1" applyFont="1" applyFill="1" applyBorder="1" applyAlignment="1">
      <alignment horizontal="center" vertical="top"/>
    </xf>
    <xf numFmtId="2" fontId="2" fillId="0" borderId="0" xfId="0" applyNumberFormat="1" applyFont="1" applyBorder="1" applyAlignment="1">
      <alignment horizontal="center" vertical="top" wrapText="1" shrinkToFit="1"/>
    </xf>
    <xf numFmtId="2" fontId="2" fillId="0" borderId="0" xfId="0" applyNumberFormat="1" applyFont="1" applyBorder="1" applyAlignment="1">
      <alignment horizontal="center" vertical="top" shrinkToFit="1"/>
    </xf>
    <xf numFmtId="2" fontId="2" fillId="0" borderId="0" xfId="0" applyNumberFormat="1" applyFont="1" applyFill="1" applyBorder="1" applyAlignment="1">
      <alignment horizontal="center" vertical="top"/>
    </xf>
    <xf numFmtId="2" fontId="2" fillId="5" borderId="0" xfId="0" applyNumberFormat="1" applyFont="1" applyFill="1" applyBorder="1" applyAlignment="1">
      <alignment horizontal="center" vertical="top"/>
    </xf>
    <xf numFmtId="2" fontId="2" fillId="5" borderId="0" xfId="0" applyNumberFormat="1" applyFont="1" applyFill="1" applyBorder="1" applyAlignment="1">
      <alignment horizontal="center" vertical="top" wrapText="1" shrinkToFit="1"/>
    </xf>
    <xf numFmtId="2" fontId="8" fillId="0" borderId="12" xfId="0" applyNumberFormat="1" applyFont="1" applyFill="1" applyBorder="1" applyAlignment="1">
      <alignment horizontal="center" vertical="top"/>
    </xf>
    <xf numFmtId="2" fontId="8" fillId="0" borderId="6" xfId="0" applyNumberFormat="1" applyFont="1" applyFill="1" applyBorder="1" applyAlignment="1">
      <alignment horizontal="center" vertical="top"/>
    </xf>
    <xf numFmtId="2" fontId="8" fillId="5" borderId="26" xfId="0" applyNumberFormat="1" applyFont="1" applyFill="1" applyBorder="1" applyAlignment="1">
      <alignment horizontal="center" vertical="top"/>
    </xf>
    <xf numFmtId="2" fontId="8" fillId="5" borderId="12" xfId="0" applyNumberFormat="1" applyFont="1" applyFill="1" applyBorder="1" applyAlignment="1">
      <alignment horizontal="center" vertical="top"/>
    </xf>
    <xf numFmtId="2" fontId="2" fillId="0" borderId="26" xfId="0" applyNumberFormat="1" applyFont="1" applyBorder="1" applyAlignment="1">
      <alignment horizontal="center" vertical="top"/>
    </xf>
    <xf numFmtId="2" fontId="2" fillId="10" borderId="0" xfId="0" applyNumberFormat="1" applyFont="1" applyFill="1" applyBorder="1" applyAlignment="1">
      <alignment horizontal="center" vertical="top"/>
    </xf>
    <xf numFmtId="2" fontId="2" fillId="10" borderId="26" xfId="0" applyNumberFormat="1" applyFont="1" applyFill="1" applyBorder="1" applyAlignment="1">
      <alignment horizontal="center" vertical="top"/>
    </xf>
    <xf numFmtId="2" fontId="2" fillId="10" borderId="1" xfId="0" applyNumberFormat="1" applyFont="1" applyFill="1" applyBorder="1" applyAlignment="1">
      <alignment horizontal="center" vertical="top"/>
    </xf>
    <xf numFmtId="165" fontId="2" fillId="10" borderId="12" xfId="0" applyNumberFormat="1" applyFont="1" applyFill="1" applyBorder="1" applyAlignment="1">
      <alignment horizontal="center" vertical="top"/>
    </xf>
    <xf numFmtId="165" fontId="6" fillId="17" borderId="2" xfId="0" applyNumberFormat="1" applyFont="1" applyFill="1" applyBorder="1" applyAlignment="1">
      <alignment horizontal="center" vertical="top"/>
    </xf>
    <xf numFmtId="2" fontId="2" fillId="10" borderId="12" xfId="0" applyNumberFormat="1" applyFont="1" applyFill="1" applyBorder="1" applyAlignment="1">
      <alignment horizontal="center" vertical="top"/>
    </xf>
    <xf numFmtId="165" fontId="2" fillId="10" borderId="5" xfId="0" applyNumberFormat="1" applyFont="1" applyFill="1" applyBorder="1" applyAlignment="1">
      <alignment horizontal="center" vertical="top"/>
    </xf>
    <xf numFmtId="2" fontId="2" fillId="0" borderId="6" xfId="0" applyNumberFormat="1" applyFont="1" applyFill="1" applyBorder="1" applyAlignment="1">
      <alignment horizontal="center" vertical="top"/>
    </xf>
    <xf numFmtId="165" fontId="8" fillId="0" borderId="12" xfId="0" applyNumberFormat="1" applyFont="1" applyFill="1" applyBorder="1" applyAlignment="1">
      <alignment horizontal="center" vertical="top"/>
    </xf>
    <xf numFmtId="165" fontId="9" fillId="17" borderId="2" xfId="0" applyNumberFormat="1" applyFont="1" applyFill="1" applyBorder="1" applyAlignment="1">
      <alignment horizontal="center" vertical="top"/>
    </xf>
    <xf numFmtId="165" fontId="6" fillId="17" borderId="10" xfId="0" applyNumberFormat="1" applyFont="1" applyFill="1" applyBorder="1" applyAlignment="1">
      <alignment horizontal="center" vertical="top"/>
    </xf>
    <xf numFmtId="2" fontId="2" fillId="5" borderId="12" xfId="0" applyNumberFormat="1" applyFont="1" applyFill="1" applyBorder="1" applyAlignment="1">
      <alignment horizontal="center" vertical="top"/>
    </xf>
    <xf numFmtId="165" fontId="8" fillId="7" borderId="12" xfId="0" applyNumberFormat="1" applyFont="1" applyFill="1" applyBorder="1" applyAlignment="1">
      <alignment horizontal="center" vertical="top"/>
    </xf>
    <xf numFmtId="2" fontId="8" fillId="0" borderId="2" xfId="0" applyNumberFormat="1" applyFont="1" applyFill="1" applyBorder="1" applyAlignment="1">
      <alignment horizontal="center" vertical="top"/>
    </xf>
    <xf numFmtId="165" fontId="2" fillId="0" borderId="2" xfId="0" applyNumberFormat="1" applyFont="1" applyFill="1" applyBorder="1" applyAlignment="1">
      <alignment horizontal="center" vertical="top"/>
    </xf>
    <xf numFmtId="165" fontId="2" fillId="5" borderId="26" xfId="0" applyNumberFormat="1" applyFont="1" applyFill="1" applyBorder="1" applyAlignment="1">
      <alignment horizontal="center" vertical="top"/>
    </xf>
    <xf numFmtId="2" fontId="2" fillId="10" borderId="1" xfId="0" applyNumberFormat="1" applyFont="1" applyFill="1" applyBorder="1" applyAlignment="1">
      <alignment horizontal="center" vertical="top" wrapText="1" shrinkToFit="1"/>
    </xf>
    <xf numFmtId="165" fontId="2" fillId="7" borderId="1" xfId="0" applyNumberFormat="1" applyFont="1" applyFill="1" applyBorder="1" applyAlignment="1">
      <alignment horizontal="center" vertical="top" wrapText="1" shrinkToFit="1"/>
    </xf>
    <xf numFmtId="0" fontId="11" fillId="5" borderId="0" xfId="0" applyFont="1" applyFill="1" applyAlignment="1">
      <alignment wrapText="1" shrinkToFit="1"/>
    </xf>
    <xf numFmtId="0" fontId="11" fillId="0" borderId="0" xfId="0" applyFont="1" applyAlignment="1">
      <alignment wrapText="1" shrinkToFit="1"/>
    </xf>
    <xf numFmtId="0" fontId="6" fillId="0" borderId="0" xfId="0" applyFont="1" applyFill="1" applyBorder="1" applyAlignment="1">
      <alignment vertical="top" wrapText="1" shrinkToFit="1"/>
    </xf>
    <xf numFmtId="165" fontId="6" fillId="0" borderId="0" xfId="0" applyNumberFormat="1" applyFont="1" applyBorder="1" applyAlignment="1">
      <alignment vertical="top" wrapText="1" shrinkToFit="1"/>
    </xf>
    <xf numFmtId="0" fontId="12" fillId="0" borderId="0" xfId="0" applyFont="1"/>
    <xf numFmtId="0" fontId="6" fillId="23" borderId="1" xfId="0" applyFont="1" applyFill="1" applyBorder="1" applyAlignment="1">
      <alignment horizontal="center" vertical="top" wrapText="1" shrinkToFit="1"/>
    </xf>
    <xf numFmtId="165" fontId="6" fillId="23" borderId="1" xfId="0" applyNumberFormat="1" applyFont="1" applyFill="1" applyBorder="1" applyAlignment="1">
      <alignment horizontal="center" vertical="top" wrapText="1" shrinkToFit="1"/>
    </xf>
    <xf numFmtId="0" fontId="2" fillId="10" borderId="1" xfId="0" applyFont="1" applyFill="1" applyBorder="1" applyAlignment="1">
      <alignment horizontal="center" vertical="top" wrapText="1" shrinkToFit="1"/>
    </xf>
    <xf numFmtId="2" fontId="2" fillId="10" borderId="0" xfId="0" applyNumberFormat="1" applyFont="1" applyFill="1" applyBorder="1" applyAlignment="1">
      <alignment horizontal="center" vertical="top" wrapText="1" shrinkToFit="1"/>
    </xf>
    <xf numFmtId="2" fontId="2" fillId="0" borderId="25" xfId="0" applyNumberFormat="1" applyFont="1" applyFill="1" applyBorder="1" applyAlignment="1">
      <alignment horizontal="center" vertical="top" wrapText="1" shrinkToFit="1"/>
    </xf>
    <xf numFmtId="2" fontId="2" fillId="0" borderId="0" xfId="0" applyNumberFormat="1" applyFont="1" applyFill="1" applyBorder="1" applyAlignment="1">
      <alignment horizontal="center" vertical="top" wrapText="1" shrinkToFit="1"/>
    </xf>
    <xf numFmtId="165" fontId="2" fillId="0" borderId="26" xfId="0" applyNumberFormat="1" applyFont="1" applyFill="1" applyBorder="1" applyAlignment="1">
      <alignment horizontal="center" vertical="top"/>
    </xf>
    <xf numFmtId="165" fontId="2" fillId="0" borderId="6" xfId="0" applyNumberFormat="1" applyFont="1" applyFill="1" applyBorder="1" applyAlignment="1">
      <alignment horizontal="center" vertical="top"/>
    </xf>
    <xf numFmtId="165" fontId="2" fillId="0" borderId="24" xfId="0" applyNumberFormat="1" applyFont="1" applyFill="1" applyBorder="1" applyAlignment="1">
      <alignment horizontal="center" vertical="top" wrapText="1" shrinkToFit="1"/>
    </xf>
    <xf numFmtId="165" fontId="2" fillId="0" borderId="0" xfId="0" applyNumberFormat="1" applyFont="1" applyFill="1" applyBorder="1" applyAlignment="1">
      <alignment horizontal="center" vertical="top" wrapText="1" shrinkToFit="1"/>
    </xf>
    <xf numFmtId="165" fontId="6" fillId="19" borderId="1" xfId="0" applyNumberFormat="1" applyFont="1" applyFill="1" applyBorder="1" applyAlignment="1">
      <alignment horizontal="center" vertical="top"/>
    </xf>
    <xf numFmtId="0" fontId="6" fillId="0" borderId="0" xfId="0" applyFont="1" applyBorder="1" applyAlignment="1">
      <alignment vertical="top"/>
    </xf>
    <xf numFmtId="2" fontId="2" fillId="0" borderId="1" xfId="0" applyNumberFormat="1" applyFont="1" applyFill="1" applyBorder="1" applyAlignment="1">
      <alignment horizontal="center" vertical="top" wrapText="1" shrinkToFit="1"/>
    </xf>
    <xf numFmtId="165" fontId="2" fillId="10" borderId="1" xfId="0" applyNumberFormat="1" applyFont="1" applyFill="1" applyBorder="1" applyAlignment="1">
      <alignment horizontal="center" vertical="top" wrapText="1" shrinkToFit="1"/>
    </xf>
    <xf numFmtId="2" fontId="2" fillId="5" borderId="1" xfId="0" applyNumberFormat="1" applyFont="1" applyFill="1" applyBorder="1" applyAlignment="1">
      <alignment horizontal="center" vertical="top" wrapText="1" shrinkToFit="1"/>
    </xf>
    <xf numFmtId="165" fontId="2"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165" fontId="2" fillId="5" borderId="1" xfId="0" applyNumberFormat="1" applyFont="1" applyFill="1" applyBorder="1" applyAlignment="1">
      <alignment horizontal="center" vertical="top" wrapText="1" shrinkToFit="1"/>
    </xf>
    <xf numFmtId="0" fontId="2" fillId="5" borderId="0" xfId="0" applyFont="1" applyFill="1" applyBorder="1" applyAlignment="1">
      <alignment vertical="top"/>
    </xf>
    <xf numFmtId="0" fontId="2" fillId="0" borderId="0" xfId="0" applyFont="1" applyBorder="1" applyAlignment="1">
      <alignment vertical="top"/>
    </xf>
    <xf numFmtId="0" fontId="5" fillId="0" borderId="0" xfId="0" applyFont="1"/>
    <xf numFmtId="49" fontId="6" fillId="4" borderId="1" xfId="0" applyNumberFormat="1" applyFont="1" applyFill="1" applyBorder="1" applyAlignment="1">
      <alignment horizontal="center" vertical="top"/>
    </xf>
    <xf numFmtId="49" fontId="6" fillId="6" borderId="1" xfId="0" applyNumberFormat="1" applyFont="1" applyFill="1" applyBorder="1" applyAlignment="1">
      <alignment horizontal="center" vertical="top"/>
    </xf>
    <xf numFmtId="165" fontId="2" fillId="5" borderId="1" xfId="0" applyNumberFormat="1" applyFont="1" applyFill="1" applyBorder="1" applyAlignment="1">
      <alignment horizontal="center" vertical="top"/>
    </xf>
    <xf numFmtId="2" fontId="8" fillId="5"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65" fontId="9" fillId="17" borderId="1" xfId="0" applyNumberFormat="1" applyFont="1" applyFill="1" applyBorder="1" applyAlignment="1">
      <alignment horizontal="center" vertical="top"/>
    </xf>
    <xf numFmtId="165" fontId="6" fillId="13" borderId="1" xfId="0" applyNumberFormat="1" applyFont="1" applyFill="1" applyBorder="1" applyAlignment="1">
      <alignment horizontal="center" vertical="top"/>
    </xf>
    <xf numFmtId="165" fontId="6" fillId="6" borderId="1" xfId="0" applyNumberFormat="1" applyFont="1" applyFill="1" applyBorder="1" applyAlignment="1">
      <alignment horizontal="center" vertical="top"/>
    </xf>
    <xf numFmtId="165" fontId="8" fillId="5" borderId="1" xfId="0" applyNumberFormat="1" applyFont="1" applyFill="1" applyBorder="1" applyAlignment="1">
      <alignment horizontal="center" vertical="top"/>
    </xf>
    <xf numFmtId="165" fontId="8" fillId="7" borderId="1" xfId="0" applyNumberFormat="1" applyFont="1" applyFill="1" applyBorder="1" applyAlignment="1">
      <alignment horizontal="center" vertical="top"/>
    </xf>
    <xf numFmtId="165" fontId="6" fillId="20" borderId="1" xfId="0" applyNumberFormat="1" applyFont="1" applyFill="1" applyBorder="1" applyAlignment="1">
      <alignment horizontal="center" vertical="top"/>
    </xf>
    <xf numFmtId="165" fontId="2" fillId="5" borderId="13" xfId="0" applyNumberFormat="1" applyFont="1" applyFill="1" applyBorder="1" applyAlignment="1">
      <alignment vertical="top"/>
    </xf>
    <xf numFmtId="165" fontId="2" fillId="0" borderId="13" xfId="0" applyNumberFormat="1" applyFont="1" applyFill="1" applyBorder="1" applyAlignment="1">
      <alignment vertical="top"/>
    </xf>
    <xf numFmtId="165" fontId="2" fillId="0" borderId="13" xfId="0" applyNumberFormat="1" applyFont="1" applyBorder="1" applyAlignment="1">
      <alignment vertical="top"/>
    </xf>
    <xf numFmtId="0" fontId="2" fillId="0" borderId="0" xfId="0" applyFont="1" applyAlignment="1">
      <alignment horizontal="center" vertical="top"/>
    </xf>
    <xf numFmtId="165" fontId="2" fillId="5" borderId="12" xfId="0" applyNumberFormat="1" applyFont="1" applyFill="1" applyBorder="1" applyAlignment="1">
      <alignment horizontal="center" vertical="top"/>
    </xf>
    <xf numFmtId="2" fontId="2" fillId="0" borderId="0" xfId="0" applyNumberFormat="1" applyFont="1" applyBorder="1" applyAlignment="1">
      <alignment horizontal="center" vertical="top"/>
    </xf>
    <xf numFmtId="165" fontId="2" fillId="5" borderId="6" xfId="0" applyNumberFormat="1" applyFont="1" applyFill="1" applyBorder="1" applyAlignment="1">
      <alignment horizontal="center" vertical="top"/>
    </xf>
    <xf numFmtId="165" fontId="8" fillId="0" borderId="5" xfId="0" applyNumberFormat="1" applyFont="1" applyFill="1" applyBorder="1" applyAlignment="1">
      <alignment horizontal="center" vertical="top"/>
    </xf>
    <xf numFmtId="165" fontId="2" fillId="10" borderId="1" xfId="0" applyNumberFormat="1" applyFont="1" applyFill="1" applyBorder="1" applyAlignment="1">
      <alignment horizontal="center" vertical="top"/>
    </xf>
    <xf numFmtId="0" fontId="2" fillId="10" borderId="0" xfId="0" applyFont="1" applyFill="1" applyBorder="1" applyAlignment="1">
      <alignment horizontal="center" vertical="top"/>
    </xf>
    <xf numFmtId="2" fontId="8" fillId="10" borderId="1" xfId="0" applyNumberFormat="1" applyFont="1" applyFill="1" applyBorder="1" applyAlignment="1">
      <alignment horizontal="center" vertical="top"/>
    </xf>
    <xf numFmtId="165" fontId="8" fillId="10" borderId="1"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165" fontId="2" fillId="0" borderId="12" xfId="0" applyNumberFormat="1" applyFont="1" applyFill="1" applyBorder="1" applyAlignment="1">
      <alignment horizontal="center" vertical="top"/>
    </xf>
    <xf numFmtId="165" fontId="8" fillId="0" borderId="6" xfId="0" applyNumberFormat="1" applyFont="1" applyFill="1" applyBorder="1" applyAlignment="1">
      <alignment horizontal="center" vertical="top"/>
    </xf>
    <xf numFmtId="165" fontId="2" fillId="0" borderId="5" xfId="0" applyNumberFormat="1" applyFont="1" applyFill="1" applyBorder="1" applyAlignment="1">
      <alignment horizontal="center" vertical="top"/>
    </xf>
    <xf numFmtId="2" fontId="2" fillId="0" borderId="26" xfId="0" applyNumberFormat="1" applyFont="1" applyFill="1" applyBorder="1" applyAlignment="1">
      <alignment horizontal="center" vertical="top"/>
    </xf>
    <xf numFmtId="165" fontId="2" fillId="0" borderId="1" xfId="0" applyNumberFormat="1" applyFont="1" applyFill="1" applyBorder="1" applyAlignment="1">
      <alignment horizontal="center" vertical="top"/>
    </xf>
    <xf numFmtId="0" fontId="6" fillId="8" borderId="1" xfId="0" applyFont="1" applyFill="1" applyBorder="1" applyAlignment="1">
      <alignment horizontal="center" vertical="top"/>
    </xf>
    <xf numFmtId="2" fontId="13" fillId="0" borderId="1" xfId="0" applyNumberFormat="1" applyFont="1" applyFill="1" applyBorder="1" applyAlignment="1">
      <alignment horizontal="center" vertical="top"/>
    </xf>
    <xf numFmtId="165" fontId="13" fillId="0" borderId="1" xfId="0" applyNumberFormat="1" applyFont="1" applyFill="1" applyBorder="1" applyAlignment="1">
      <alignment horizontal="center" vertical="top"/>
    </xf>
    <xf numFmtId="165" fontId="9" fillId="17" borderId="10" xfId="0" applyNumberFormat="1" applyFont="1" applyFill="1" applyBorder="1" applyAlignment="1">
      <alignment horizontal="center" vertical="top"/>
    </xf>
    <xf numFmtId="165" fontId="9" fillId="17" borderId="5" xfId="0" applyNumberFormat="1" applyFont="1" applyFill="1" applyBorder="1" applyAlignment="1">
      <alignment horizontal="center" vertical="top"/>
    </xf>
    <xf numFmtId="165" fontId="8" fillId="0" borderId="26" xfId="0" applyNumberFormat="1" applyFont="1" applyFill="1" applyBorder="1" applyAlignment="1">
      <alignment horizontal="center" vertical="top"/>
    </xf>
    <xf numFmtId="165" fontId="9" fillId="17" borderId="26" xfId="0" applyNumberFormat="1" applyFont="1" applyFill="1" applyBorder="1" applyAlignment="1">
      <alignment horizontal="center" vertical="top"/>
    </xf>
    <xf numFmtId="0" fontId="2" fillId="5" borderId="1" xfId="0" applyFont="1" applyFill="1" applyBorder="1" applyAlignment="1">
      <alignment horizontal="center" vertical="top" wrapText="1"/>
    </xf>
    <xf numFmtId="2" fontId="2" fillId="5" borderId="26" xfId="0" applyNumberFormat="1" applyFont="1" applyFill="1" applyBorder="1" applyAlignment="1">
      <alignment horizontal="center" vertical="top"/>
    </xf>
    <xf numFmtId="0" fontId="6" fillId="8" borderId="2" xfId="0" applyFont="1" applyFill="1" applyBorder="1" applyAlignment="1">
      <alignment horizontal="center" vertical="top"/>
    </xf>
    <xf numFmtId="165" fontId="8" fillId="5" borderId="6" xfId="0" applyNumberFormat="1" applyFont="1" applyFill="1" applyBorder="1" applyAlignment="1">
      <alignment horizontal="center" vertical="top"/>
    </xf>
    <xf numFmtId="165" fontId="8" fillId="5" borderId="5" xfId="0" applyNumberFormat="1" applyFont="1" applyFill="1" applyBorder="1" applyAlignment="1">
      <alignment horizontal="center" vertical="top"/>
    </xf>
    <xf numFmtId="165" fontId="2" fillId="5" borderId="5" xfId="0" applyNumberFormat="1" applyFont="1" applyFill="1" applyBorder="1" applyAlignment="1">
      <alignment horizontal="center" vertical="top"/>
    </xf>
    <xf numFmtId="165" fontId="8" fillId="10" borderId="12" xfId="0" applyNumberFormat="1" applyFont="1" applyFill="1" applyBorder="1" applyAlignment="1">
      <alignment horizontal="center" vertical="top"/>
    </xf>
    <xf numFmtId="0" fontId="11" fillId="0" borderId="0" xfId="0" applyFont="1"/>
    <xf numFmtId="2" fontId="13" fillId="5" borderId="1" xfId="0" applyNumberFormat="1" applyFont="1" applyFill="1" applyBorder="1" applyAlignment="1">
      <alignment horizontal="center" vertical="top"/>
    </xf>
    <xf numFmtId="165" fontId="13" fillId="5" borderId="1" xfId="0" applyNumberFormat="1" applyFont="1" applyFill="1" applyBorder="1" applyAlignment="1">
      <alignment horizontal="center" vertical="top"/>
    </xf>
    <xf numFmtId="0" fontId="2" fillId="5" borderId="0" xfId="0" applyFont="1" applyFill="1" applyBorder="1" applyAlignment="1">
      <alignment vertical="top" wrapText="1"/>
    </xf>
    <xf numFmtId="2" fontId="8" fillId="5" borderId="6" xfId="0" applyNumberFormat="1" applyFont="1" applyFill="1" applyBorder="1" applyAlignment="1">
      <alignment horizontal="center" vertical="top"/>
    </xf>
    <xf numFmtId="165" fontId="2" fillId="10" borderId="6" xfId="0" applyNumberFormat="1" applyFont="1" applyFill="1" applyBorder="1" applyAlignment="1">
      <alignment horizontal="center" vertical="top"/>
    </xf>
    <xf numFmtId="0" fontId="2" fillId="0" borderId="26" xfId="0" applyFont="1" applyBorder="1" applyAlignment="1">
      <alignment horizontal="center" vertical="top"/>
    </xf>
    <xf numFmtId="2" fontId="8" fillId="0" borderId="26" xfId="0" applyNumberFormat="1" applyFont="1" applyFill="1" applyBorder="1" applyAlignment="1">
      <alignment horizontal="center" vertical="top"/>
    </xf>
    <xf numFmtId="165" fontId="2" fillId="10" borderId="26" xfId="0" applyNumberFormat="1" applyFont="1" applyFill="1" applyBorder="1" applyAlignment="1">
      <alignment horizontal="center" vertical="top"/>
    </xf>
    <xf numFmtId="165" fontId="8" fillId="10" borderId="26" xfId="0" applyNumberFormat="1" applyFont="1" applyFill="1" applyBorder="1" applyAlignment="1">
      <alignment horizontal="center" vertical="top"/>
    </xf>
    <xf numFmtId="2" fontId="8" fillId="10" borderId="26" xfId="0" applyNumberFormat="1" applyFont="1" applyFill="1" applyBorder="1" applyAlignment="1">
      <alignment horizontal="center" vertical="top"/>
    </xf>
    <xf numFmtId="0" fontId="6" fillId="8" borderId="26" xfId="0" applyFont="1" applyFill="1" applyBorder="1" applyAlignment="1">
      <alignment horizontal="center" vertical="top"/>
    </xf>
    <xf numFmtId="165" fontId="6" fillId="13" borderId="26" xfId="0" applyNumberFormat="1" applyFont="1" applyFill="1" applyBorder="1" applyAlignment="1">
      <alignment horizontal="center" vertical="top"/>
    </xf>
    <xf numFmtId="165" fontId="6" fillId="20" borderId="26" xfId="0" applyNumberFormat="1" applyFont="1" applyFill="1" applyBorder="1" applyAlignment="1">
      <alignment horizontal="center" vertical="top"/>
    </xf>
    <xf numFmtId="49" fontId="6" fillId="4" borderId="26" xfId="0" applyNumberFormat="1" applyFont="1" applyFill="1" applyBorder="1" applyAlignment="1">
      <alignment horizontal="center" vertical="top" wrapText="1"/>
    </xf>
    <xf numFmtId="165" fontId="8" fillId="5" borderId="26" xfId="0" applyNumberFormat="1" applyFont="1" applyFill="1" applyBorder="1" applyAlignment="1">
      <alignment horizontal="center" vertical="top"/>
    </xf>
    <xf numFmtId="165" fontId="8" fillId="7" borderId="26" xfId="0" applyNumberFormat="1" applyFont="1" applyFill="1" applyBorder="1" applyAlignment="1">
      <alignment horizontal="center" vertical="top"/>
    </xf>
    <xf numFmtId="165" fontId="9" fillId="17" borderId="3" xfId="0" applyNumberFormat="1" applyFont="1" applyFill="1" applyBorder="1" applyAlignment="1">
      <alignment horizontal="center" vertical="top"/>
    </xf>
    <xf numFmtId="165" fontId="6" fillId="17" borderId="6" xfId="0" applyNumberFormat="1" applyFont="1" applyFill="1" applyBorder="1" applyAlignment="1">
      <alignment horizontal="center" vertical="top"/>
    </xf>
    <xf numFmtId="0" fontId="2" fillId="5" borderId="32" xfId="0" applyFont="1" applyFill="1" applyBorder="1" applyAlignment="1">
      <alignment vertical="top" wrapText="1" shrinkToFit="1"/>
    </xf>
    <xf numFmtId="0" fontId="2" fillId="5" borderId="28" xfId="0" applyFont="1" applyFill="1" applyBorder="1" applyAlignment="1">
      <alignment vertical="top" wrapText="1" shrinkToFit="1"/>
    </xf>
    <xf numFmtId="165" fontId="2" fillId="5" borderId="33" xfId="0" applyNumberFormat="1" applyFont="1" applyFill="1" applyBorder="1" applyAlignment="1">
      <alignment horizontal="center" vertical="top" wrapText="1" shrinkToFit="1"/>
    </xf>
    <xf numFmtId="165" fontId="6" fillId="17" borderId="33" xfId="0" applyNumberFormat="1" applyFont="1" applyFill="1" applyBorder="1" applyAlignment="1">
      <alignment horizontal="center" vertical="top" wrapText="1" shrinkToFit="1"/>
    </xf>
    <xf numFmtId="165" fontId="2" fillId="0" borderId="33" xfId="0" applyNumberFormat="1" applyFont="1" applyFill="1" applyBorder="1" applyAlignment="1">
      <alignment horizontal="center" vertical="top" wrapText="1" shrinkToFit="1"/>
    </xf>
    <xf numFmtId="165" fontId="2" fillId="12" borderId="33" xfId="0" applyNumberFormat="1" applyFont="1" applyFill="1" applyBorder="1" applyAlignment="1">
      <alignment horizontal="center" vertical="top" wrapText="1" shrinkToFit="1"/>
    </xf>
    <xf numFmtId="165" fontId="2" fillId="10" borderId="33" xfId="0" applyNumberFormat="1" applyFont="1" applyFill="1" applyBorder="1" applyAlignment="1">
      <alignment horizontal="center" vertical="top" wrapText="1" shrinkToFit="1"/>
    </xf>
    <xf numFmtId="165" fontId="6" fillId="23" borderId="33" xfId="0" applyNumberFormat="1" applyFont="1" applyFill="1" applyBorder="1" applyAlignment="1">
      <alignment horizontal="center" vertical="top" wrapText="1" shrinkToFit="1"/>
    </xf>
    <xf numFmtId="165" fontId="6" fillId="16" borderId="33" xfId="0" applyNumberFormat="1" applyFont="1" applyFill="1" applyBorder="1" applyAlignment="1">
      <alignment horizontal="center" vertical="top" wrapText="1" shrinkToFit="1"/>
    </xf>
    <xf numFmtId="165" fontId="2" fillId="5" borderId="28" xfId="0" applyNumberFormat="1" applyFont="1" applyFill="1" applyBorder="1" applyAlignment="1">
      <alignment vertical="top" wrapText="1" shrinkToFit="1"/>
    </xf>
    <xf numFmtId="2" fontId="19" fillId="0" borderId="0" xfId="0" applyNumberFormat="1" applyFont="1"/>
    <xf numFmtId="165" fontId="16" fillId="5" borderId="1" xfId="0" applyNumberFormat="1" applyFont="1" applyFill="1" applyBorder="1" applyAlignment="1">
      <alignment horizontal="center" vertical="top" wrapText="1" shrinkToFit="1"/>
    </xf>
    <xf numFmtId="165" fontId="16" fillId="10" borderId="1" xfId="0" applyNumberFormat="1" applyFont="1" applyFill="1" applyBorder="1" applyAlignment="1">
      <alignment horizontal="center" vertical="top"/>
    </xf>
    <xf numFmtId="165" fontId="16" fillId="5"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165" fontId="20" fillId="5" borderId="6" xfId="0" applyNumberFormat="1" applyFont="1" applyFill="1" applyBorder="1" applyAlignment="1">
      <alignment horizontal="center" vertical="top"/>
    </xf>
    <xf numFmtId="165" fontId="16" fillId="0" borderId="1" xfId="0" applyNumberFormat="1" applyFont="1" applyFill="1" applyBorder="1" applyAlignment="1">
      <alignment horizontal="center" vertical="top" wrapText="1" shrinkToFit="1"/>
    </xf>
    <xf numFmtId="2" fontId="16" fillId="10" borderId="1" xfId="0" applyNumberFormat="1" applyFont="1" applyFill="1" applyBorder="1" applyAlignment="1">
      <alignment horizontal="center" vertical="top" wrapText="1" shrinkToFit="1"/>
    </xf>
    <xf numFmtId="2" fontId="22" fillId="5" borderId="1" xfId="0" applyNumberFormat="1" applyFont="1" applyFill="1" applyBorder="1" applyAlignment="1">
      <alignment horizontal="center" vertical="top"/>
    </xf>
    <xf numFmtId="2" fontId="21" fillId="10" borderId="1" xfId="0" applyNumberFormat="1" applyFont="1" applyFill="1" applyBorder="1" applyAlignment="1">
      <alignment horizontal="center" vertical="top"/>
    </xf>
    <xf numFmtId="2" fontId="13" fillId="10" borderId="1" xfId="0" applyNumberFormat="1" applyFont="1" applyFill="1" applyBorder="1" applyAlignment="1">
      <alignment horizontal="center" vertical="top"/>
    </xf>
    <xf numFmtId="0" fontId="2" fillId="0" borderId="0" xfId="0" applyFont="1" applyFill="1" applyAlignment="1">
      <alignment horizontal="center" vertical="top"/>
    </xf>
    <xf numFmtId="0" fontId="6" fillId="0" borderId="1" xfId="0" applyFont="1" applyFill="1" applyBorder="1" applyAlignment="1">
      <alignment horizontal="center" vertical="top"/>
    </xf>
    <xf numFmtId="0" fontId="6" fillId="25" borderId="1" xfId="0" applyFont="1" applyFill="1" applyBorder="1" applyAlignment="1">
      <alignment horizontal="center" vertical="top"/>
    </xf>
    <xf numFmtId="165" fontId="9" fillId="25" borderId="1" xfId="0" applyNumberFormat="1" applyFont="1" applyFill="1" applyBorder="1" applyAlignment="1">
      <alignment horizontal="center" vertical="top"/>
    </xf>
    <xf numFmtId="165" fontId="8" fillId="5" borderId="12" xfId="0" applyNumberFormat="1" applyFont="1" applyFill="1" applyBorder="1" applyAlignment="1">
      <alignment horizontal="center" vertical="top"/>
    </xf>
    <xf numFmtId="0" fontId="6" fillId="18" borderId="1" xfId="0" applyFont="1" applyFill="1" applyBorder="1" applyAlignment="1">
      <alignment horizontal="center" vertical="top"/>
    </xf>
    <xf numFmtId="165" fontId="9" fillId="18" borderId="1" xfId="0" applyNumberFormat="1" applyFont="1" applyFill="1" applyBorder="1" applyAlignment="1">
      <alignment horizontal="center" vertical="top"/>
    </xf>
    <xf numFmtId="0" fontId="2" fillId="0" borderId="1" xfId="0" applyFont="1" applyFill="1" applyBorder="1" applyAlignment="1">
      <alignment horizontal="center" vertical="top"/>
    </xf>
    <xf numFmtId="165" fontId="20" fillId="0" borderId="1" xfId="0" applyNumberFormat="1" applyFont="1" applyFill="1" applyBorder="1" applyAlignment="1">
      <alignment horizontal="center" vertical="top"/>
    </xf>
    <xf numFmtId="2" fontId="13" fillId="5" borderId="12" xfId="0" applyNumberFormat="1" applyFont="1" applyFill="1" applyBorder="1" applyAlignment="1">
      <alignment horizontal="center" vertical="top"/>
    </xf>
    <xf numFmtId="2" fontId="13" fillId="5" borderId="26" xfId="0" applyNumberFormat="1" applyFont="1" applyFill="1" applyBorder="1" applyAlignment="1">
      <alignment horizontal="center" vertical="top"/>
    </xf>
    <xf numFmtId="165" fontId="13" fillId="5" borderId="5" xfId="0" applyNumberFormat="1" applyFont="1" applyFill="1" applyBorder="1" applyAlignment="1">
      <alignment horizontal="center" vertical="top"/>
    </xf>
    <xf numFmtId="2" fontId="2" fillId="5" borderId="34" xfId="0" applyNumberFormat="1" applyFont="1" applyFill="1" applyBorder="1" applyAlignment="1">
      <alignment horizontal="center" vertical="top"/>
    </xf>
    <xf numFmtId="2" fontId="2" fillId="5" borderId="36" xfId="0" applyNumberFormat="1" applyFont="1" applyFill="1" applyBorder="1" applyAlignment="1">
      <alignment horizontal="center" vertical="top"/>
    </xf>
    <xf numFmtId="165" fontId="2" fillId="5" borderId="35" xfId="0" applyNumberFormat="1" applyFont="1" applyFill="1" applyBorder="1" applyAlignment="1">
      <alignment horizontal="center" vertical="top"/>
    </xf>
    <xf numFmtId="2" fontId="2" fillId="5" borderId="5" xfId="0" applyNumberFormat="1" applyFont="1" applyFill="1" applyBorder="1" applyAlignment="1">
      <alignment horizontal="center" vertical="top"/>
    </xf>
    <xf numFmtId="2" fontId="16" fillId="5" borderId="26" xfId="0" applyNumberFormat="1" applyFont="1" applyFill="1" applyBorder="1" applyAlignment="1">
      <alignment horizontal="center" vertical="top"/>
    </xf>
    <xf numFmtId="49" fontId="6" fillId="4" borderId="1" xfId="0" applyNumberFormat="1" applyFont="1" applyFill="1" applyBorder="1" applyAlignment="1">
      <alignment horizontal="center" vertical="top" wrapText="1" shrinkToFit="1"/>
    </xf>
    <xf numFmtId="49" fontId="6" fillId="6" borderId="1" xfId="0" applyNumberFormat="1" applyFont="1" applyFill="1" applyBorder="1" applyAlignment="1">
      <alignment horizontal="center" vertical="top" wrapText="1" shrinkToFit="1"/>
    </xf>
    <xf numFmtId="0" fontId="2" fillId="0" borderId="1" xfId="0" applyFont="1" applyBorder="1" applyAlignment="1">
      <alignment horizontal="center" vertical="center" textRotation="90" wrapText="1" shrinkToFit="1"/>
    </xf>
    <xf numFmtId="0" fontId="2" fillId="0" borderId="1" xfId="0" applyFont="1" applyFill="1" applyBorder="1" applyAlignment="1">
      <alignment horizontal="center" vertical="center" textRotation="90" wrapText="1" shrinkToFit="1"/>
    </xf>
    <xf numFmtId="49" fontId="6" fillId="4" borderId="26" xfId="0" applyNumberFormat="1" applyFont="1" applyFill="1" applyBorder="1" applyAlignment="1">
      <alignment horizontal="center" vertical="top"/>
    </xf>
    <xf numFmtId="49" fontId="6" fillId="6" borderId="26" xfId="0" applyNumberFormat="1" applyFont="1" applyFill="1" applyBorder="1" applyAlignment="1">
      <alignment horizontal="center" vertical="top"/>
    </xf>
    <xf numFmtId="49" fontId="6" fillId="4" borderId="1" xfId="0" applyNumberFormat="1" applyFont="1" applyFill="1" applyBorder="1" applyAlignment="1">
      <alignment horizontal="center" vertical="top" shrinkToFit="1"/>
    </xf>
    <xf numFmtId="49" fontId="6" fillId="6" borderId="1" xfId="0" applyNumberFormat="1" applyFont="1" applyFill="1" applyBorder="1" applyAlignment="1">
      <alignment horizontal="center" vertical="top" shrinkToFit="1"/>
    </xf>
    <xf numFmtId="2" fontId="2" fillId="5" borderId="17" xfId="0" applyNumberFormat="1" applyFont="1" applyFill="1" applyBorder="1" applyAlignment="1">
      <alignment horizontal="center" vertical="top"/>
    </xf>
    <xf numFmtId="0" fontId="2" fillId="5" borderId="1" xfId="0" applyFont="1" applyFill="1" applyBorder="1" applyAlignment="1">
      <alignment horizontal="center" vertical="center" textRotation="90" wrapText="1" shrinkToFit="1"/>
    </xf>
    <xf numFmtId="0" fontId="2" fillId="0" borderId="1" xfId="0" applyFont="1" applyBorder="1" applyAlignment="1">
      <alignment horizontal="center" vertical="center" textRotation="90" wrapText="1" shrinkToFit="1"/>
    </xf>
    <xf numFmtId="0" fontId="2" fillId="0" borderId="1" xfId="0" applyFont="1" applyFill="1" applyBorder="1" applyAlignment="1">
      <alignment horizontal="center" vertical="center" textRotation="90" wrapText="1" shrinkToFit="1"/>
    </xf>
    <xf numFmtId="49" fontId="6" fillId="19" borderId="1" xfId="0" applyNumberFormat="1" applyFont="1" applyFill="1" applyBorder="1" applyAlignment="1">
      <alignment horizontal="center" vertical="top" wrapText="1" shrinkToFit="1"/>
    </xf>
    <xf numFmtId="2" fontId="2" fillId="5" borderId="0" xfId="0" applyNumberFormat="1" applyFont="1" applyFill="1" applyBorder="1" applyAlignment="1">
      <alignment vertical="top" wrapText="1" shrinkToFit="1"/>
    </xf>
    <xf numFmtId="165" fontId="2" fillId="5" borderId="38" xfId="0" applyNumberFormat="1" applyFont="1" applyFill="1" applyBorder="1" applyAlignment="1">
      <alignment horizontal="center" vertical="top"/>
    </xf>
    <xf numFmtId="2" fontId="2" fillId="5" borderId="39" xfId="0" applyNumberFormat="1" applyFont="1" applyFill="1" applyBorder="1" applyAlignment="1">
      <alignment horizontal="center" vertical="top"/>
    </xf>
    <xf numFmtId="165" fontId="2" fillId="5" borderId="24" xfId="0" applyNumberFormat="1" applyFont="1" applyFill="1" applyBorder="1" applyAlignment="1">
      <alignment horizontal="center" vertical="top"/>
    </xf>
    <xf numFmtId="0" fontId="2" fillId="0" borderId="0" xfId="0" applyFont="1" applyBorder="1" applyAlignment="1">
      <alignment vertical="top"/>
    </xf>
    <xf numFmtId="2" fontId="2" fillId="5" borderId="1" xfId="0" applyNumberFormat="1" applyFont="1" applyFill="1" applyBorder="1" applyAlignment="1">
      <alignment horizontal="center" vertical="top"/>
    </xf>
    <xf numFmtId="2" fontId="2" fillId="5" borderId="0" xfId="0" applyNumberFormat="1" applyFont="1" applyFill="1" applyBorder="1" applyAlignment="1">
      <alignment horizontal="center" vertical="top" wrapText="1" shrinkToFit="1"/>
    </xf>
    <xf numFmtId="2" fontId="2" fillId="0" borderId="1" xfId="0" applyNumberFormat="1" applyFont="1" applyFill="1" applyBorder="1" applyAlignment="1">
      <alignment horizontal="center" vertical="top" wrapText="1" shrinkToFit="1"/>
    </xf>
    <xf numFmtId="165" fontId="2" fillId="5" borderId="1" xfId="0" applyNumberFormat="1" applyFont="1" applyFill="1" applyBorder="1" applyAlignment="1">
      <alignment horizontal="center" vertical="top"/>
    </xf>
    <xf numFmtId="2" fontId="8" fillId="5"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165" fontId="8" fillId="5" borderId="1" xfId="0" applyNumberFormat="1" applyFont="1" applyFill="1" applyBorder="1" applyAlignment="1">
      <alignment horizontal="center" vertical="top"/>
    </xf>
    <xf numFmtId="165" fontId="2" fillId="5" borderId="12"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2" fontId="2" fillId="0" borderId="26" xfId="0" applyNumberFormat="1" applyFont="1" applyFill="1" applyBorder="1" applyAlignment="1">
      <alignment horizontal="center" vertical="top"/>
    </xf>
    <xf numFmtId="165" fontId="2" fillId="0" borderId="1" xfId="0" applyNumberFormat="1" applyFont="1" applyFill="1" applyBorder="1" applyAlignment="1">
      <alignment horizontal="center" vertical="top"/>
    </xf>
    <xf numFmtId="2" fontId="2" fillId="5" borderId="26" xfId="0" applyNumberFormat="1" applyFont="1" applyFill="1" applyBorder="1" applyAlignment="1">
      <alignment horizontal="center" vertical="top"/>
    </xf>
    <xf numFmtId="165" fontId="8" fillId="5" borderId="5" xfId="0" applyNumberFormat="1" applyFont="1" applyFill="1" applyBorder="1" applyAlignment="1">
      <alignment horizontal="center" vertical="top"/>
    </xf>
    <xf numFmtId="165" fontId="2" fillId="5" borderId="5" xfId="0" applyNumberFormat="1" applyFont="1" applyFill="1" applyBorder="1" applyAlignment="1">
      <alignment horizontal="center" vertical="top"/>
    </xf>
    <xf numFmtId="2" fontId="2" fillId="27" borderId="1" xfId="0" applyNumberFormat="1" applyFont="1" applyFill="1" applyBorder="1" applyAlignment="1">
      <alignment horizontal="center" vertical="top" wrapText="1" shrinkToFit="1"/>
    </xf>
    <xf numFmtId="2" fontId="8" fillId="5" borderId="2" xfId="0" applyNumberFormat="1" applyFont="1" applyFill="1" applyBorder="1" applyAlignment="1">
      <alignment horizontal="center" vertical="top"/>
    </xf>
    <xf numFmtId="165" fontId="8" fillId="5" borderId="2" xfId="0" applyNumberFormat="1" applyFont="1" applyFill="1" applyBorder="1" applyAlignment="1">
      <alignment horizontal="center" vertical="top"/>
    </xf>
    <xf numFmtId="2" fontId="8" fillId="5" borderId="5" xfId="0" applyNumberFormat="1" applyFont="1" applyFill="1" applyBorder="1" applyAlignment="1">
      <alignment horizontal="center" vertical="top"/>
    </xf>
    <xf numFmtId="2" fontId="2" fillId="0" borderId="37" xfId="0" applyNumberFormat="1" applyFont="1" applyFill="1" applyBorder="1" applyAlignment="1">
      <alignment horizontal="center" vertical="top"/>
    </xf>
    <xf numFmtId="0" fontId="2" fillId="0" borderId="0" xfId="0" applyFont="1" applyFill="1" applyBorder="1" applyAlignment="1">
      <alignment vertical="top"/>
    </xf>
    <xf numFmtId="0" fontId="5" fillId="0" borderId="0" xfId="0" applyFont="1" applyFill="1"/>
    <xf numFmtId="165" fontId="2" fillId="5" borderId="0" xfId="0" applyNumberFormat="1" applyFont="1" applyFill="1" applyBorder="1" applyAlignment="1">
      <alignment horizontal="center" vertical="top" wrapText="1" shrinkToFit="1"/>
    </xf>
    <xf numFmtId="0" fontId="2" fillId="0" borderId="26" xfId="0" applyFont="1" applyBorder="1" applyAlignment="1">
      <alignment vertical="top" wrapText="1" shrinkToFit="1"/>
    </xf>
    <xf numFmtId="0" fontId="6" fillId="0" borderId="26" xfId="0" applyFont="1" applyBorder="1" applyAlignment="1">
      <alignment vertical="top" wrapText="1" shrinkToFit="1"/>
    </xf>
    <xf numFmtId="0" fontId="2" fillId="5" borderId="26" xfId="0" applyFont="1" applyFill="1" applyBorder="1" applyAlignment="1">
      <alignment vertical="top" wrapText="1" shrinkToFit="1"/>
    </xf>
    <xf numFmtId="0" fontId="11" fillId="0" borderId="26" xfId="0" applyFont="1" applyBorder="1" applyAlignment="1">
      <alignment wrapText="1" shrinkToFit="1"/>
    </xf>
    <xf numFmtId="165" fontId="6" fillId="0" borderId="26" xfId="0" applyNumberFormat="1" applyFont="1" applyBorder="1" applyAlignment="1">
      <alignment vertical="top" wrapText="1" shrinkToFit="1"/>
    </xf>
    <xf numFmtId="0" fontId="6" fillId="0" borderId="26" xfId="0" applyFont="1" applyBorder="1" applyAlignment="1">
      <alignment horizontal="left" vertical="top" wrapText="1" shrinkToFit="1"/>
    </xf>
    <xf numFmtId="0" fontId="6" fillId="5" borderId="26" xfId="0" applyFont="1" applyFill="1" applyBorder="1" applyAlignment="1">
      <alignment vertical="top" wrapText="1" shrinkToFit="1"/>
    </xf>
    <xf numFmtId="0" fontId="2" fillId="0" borderId="26" xfId="0" applyFont="1" applyBorder="1" applyAlignment="1">
      <alignment horizontal="center" vertical="top" wrapText="1" shrinkToFit="1"/>
    </xf>
    <xf numFmtId="0" fontId="2" fillId="5" borderId="26" xfId="0" applyFont="1" applyFill="1" applyBorder="1" applyAlignment="1">
      <alignment horizontal="center" vertical="top" wrapText="1" shrinkToFit="1"/>
    </xf>
    <xf numFmtId="0" fontId="11" fillId="5" borderId="26" xfId="0" applyFont="1" applyFill="1" applyBorder="1" applyAlignment="1">
      <alignment wrapText="1" shrinkToFit="1"/>
    </xf>
    <xf numFmtId="2" fontId="21" fillId="5" borderId="26" xfId="0" applyNumberFormat="1" applyFont="1" applyFill="1" applyBorder="1" applyAlignment="1">
      <alignment horizontal="center" vertical="top"/>
    </xf>
    <xf numFmtId="2" fontId="23" fillId="5" borderId="1" xfId="0" applyNumberFormat="1" applyFont="1" applyFill="1" applyBorder="1" applyAlignment="1">
      <alignment horizontal="center" vertical="top"/>
    </xf>
    <xf numFmtId="0" fontId="2" fillId="0" borderId="36" xfId="0" applyFont="1" applyBorder="1" applyAlignment="1">
      <alignment horizontal="center" vertical="top" wrapText="1" shrinkToFit="1"/>
    </xf>
    <xf numFmtId="0" fontId="2" fillId="0" borderId="41" xfId="0" applyFont="1" applyBorder="1" applyAlignment="1">
      <alignment horizontal="center" vertical="top" wrapText="1" shrinkToFit="1"/>
    </xf>
    <xf numFmtId="0" fontId="2" fillId="0" borderId="39" xfId="0" applyFont="1" applyBorder="1" applyAlignment="1">
      <alignment horizontal="center" vertical="top" wrapText="1" shrinkToFit="1"/>
    </xf>
    <xf numFmtId="0" fontId="6" fillId="0" borderId="36" xfId="0" applyFont="1" applyBorder="1" applyAlignment="1">
      <alignment horizontal="center" vertical="top" wrapText="1" shrinkToFit="1"/>
    </xf>
    <xf numFmtId="0" fontId="6" fillId="0" borderId="41" xfId="0" applyFont="1" applyBorder="1" applyAlignment="1">
      <alignment horizontal="center" vertical="top" wrapText="1" shrinkToFit="1"/>
    </xf>
    <xf numFmtId="0" fontId="6" fillId="0" borderId="39" xfId="0" applyFont="1" applyBorder="1" applyAlignment="1">
      <alignment horizontal="center" vertical="top" wrapText="1" shrinkToFit="1"/>
    </xf>
    <xf numFmtId="0" fontId="2" fillId="0" borderId="9" xfId="0" applyFont="1" applyBorder="1" applyAlignment="1">
      <alignment horizontal="center" vertical="top" wrapText="1" shrinkToFit="1"/>
    </xf>
    <xf numFmtId="49" fontId="6" fillId="4" borderId="2" xfId="0" applyNumberFormat="1" applyFont="1" applyFill="1" applyBorder="1" applyAlignment="1">
      <alignment horizontal="center" vertical="top" wrapText="1" shrinkToFit="1"/>
    </xf>
    <xf numFmtId="49" fontId="6" fillId="4" borderId="3" xfId="0" applyNumberFormat="1" applyFont="1" applyFill="1" applyBorder="1" applyAlignment="1">
      <alignment horizontal="center" vertical="top" wrapText="1" shrinkToFit="1"/>
    </xf>
    <xf numFmtId="49" fontId="6" fillId="4" borderId="6" xfId="0" applyNumberFormat="1" applyFont="1" applyFill="1" applyBorder="1" applyAlignment="1">
      <alignment horizontal="center" vertical="top" wrapText="1" shrinkToFit="1"/>
    </xf>
    <xf numFmtId="49" fontId="6" fillId="6" borderId="2" xfId="0" applyNumberFormat="1" applyFont="1" applyFill="1" applyBorder="1" applyAlignment="1">
      <alignment horizontal="center" vertical="top" wrapText="1" shrinkToFit="1"/>
    </xf>
    <xf numFmtId="49" fontId="6" fillId="6" borderId="3" xfId="0" applyNumberFormat="1" applyFont="1" applyFill="1" applyBorder="1" applyAlignment="1">
      <alignment horizontal="center" vertical="top" wrapText="1" shrinkToFit="1"/>
    </xf>
    <xf numFmtId="49" fontId="6" fillId="6" borderId="6" xfId="0" applyNumberFormat="1" applyFont="1" applyFill="1" applyBorder="1" applyAlignment="1">
      <alignment horizontal="center" vertical="top" wrapText="1" shrinkToFit="1"/>
    </xf>
    <xf numFmtId="49" fontId="6" fillId="0" borderId="2" xfId="0" applyNumberFormat="1" applyFont="1" applyBorder="1" applyAlignment="1">
      <alignment horizontal="center" vertical="top" wrapText="1" shrinkToFit="1"/>
    </xf>
    <xf numFmtId="49" fontId="6" fillId="0" borderId="3" xfId="0" applyNumberFormat="1" applyFont="1" applyBorder="1" applyAlignment="1">
      <alignment horizontal="center" vertical="top" wrapText="1" shrinkToFit="1"/>
    </xf>
    <xf numFmtId="49" fontId="6" fillId="0" borderId="6" xfId="0" applyNumberFormat="1" applyFont="1" applyBorder="1" applyAlignment="1">
      <alignment horizontal="center" vertical="top" wrapText="1" shrinkToFit="1"/>
    </xf>
    <xf numFmtId="0" fontId="2" fillId="5" borderId="2" xfId="0" applyFont="1" applyFill="1" applyBorder="1" applyAlignment="1">
      <alignment horizontal="left" vertical="top" wrapText="1" shrinkToFit="1"/>
    </xf>
    <xf numFmtId="0" fontId="2" fillId="5" borderId="3" xfId="0" applyFont="1" applyFill="1" applyBorder="1" applyAlignment="1">
      <alignment horizontal="left" vertical="top" wrapText="1" shrinkToFit="1"/>
    </xf>
    <xf numFmtId="0" fontId="2" fillId="5" borderId="6" xfId="0" applyFont="1" applyFill="1" applyBorder="1" applyAlignment="1">
      <alignment horizontal="left" vertical="top" wrapText="1" shrinkToFit="1"/>
    </xf>
    <xf numFmtId="49" fontId="2" fillId="0" borderId="2" xfId="0" applyNumberFormat="1" applyFont="1" applyBorder="1" applyAlignment="1">
      <alignment horizontal="center" vertical="top" wrapText="1" shrinkToFit="1"/>
    </xf>
    <xf numFmtId="49" fontId="2" fillId="0" borderId="3" xfId="0" applyNumberFormat="1" applyFont="1" applyBorder="1" applyAlignment="1">
      <alignment horizontal="center" vertical="top" wrapText="1" shrinkToFit="1"/>
    </xf>
    <xf numFmtId="49" fontId="2" fillId="0" borderId="6" xfId="0" applyNumberFormat="1" applyFont="1" applyBorder="1" applyAlignment="1">
      <alignment horizontal="center" vertical="top" wrapText="1" shrinkToFit="1"/>
    </xf>
    <xf numFmtId="0" fontId="2" fillId="0" borderId="0" xfId="0" applyFont="1" applyBorder="1" applyAlignment="1">
      <alignment horizontal="center" vertical="top" wrapText="1" shrinkToFit="1"/>
    </xf>
    <xf numFmtId="0" fontId="2" fillId="0" borderId="40" xfId="0" applyFont="1" applyBorder="1" applyAlignment="1">
      <alignment horizontal="center" vertical="top" wrapText="1" shrinkToFit="1"/>
    </xf>
    <xf numFmtId="0" fontId="2" fillId="0" borderId="3" xfId="0" applyFont="1" applyBorder="1" applyAlignment="1">
      <alignment horizontal="center" vertical="top" wrapText="1" shrinkToFit="1"/>
    </xf>
    <xf numFmtId="49" fontId="6" fillId="19" borderId="12" xfId="0" applyNumberFormat="1" applyFont="1" applyFill="1" applyBorder="1" applyAlignment="1">
      <alignment horizontal="right" vertical="top" wrapText="1" shrinkToFit="1"/>
    </xf>
    <xf numFmtId="49" fontId="6" fillId="19" borderId="4" xfId="0" applyNumberFormat="1" applyFont="1" applyFill="1" applyBorder="1" applyAlignment="1">
      <alignment horizontal="right" vertical="top" wrapText="1" shrinkToFit="1"/>
    </xf>
    <xf numFmtId="49" fontId="6" fillId="19" borderId="5" xfId="0" applyNumberFormat="1" applyFont="1" applyFill="1" applyBorder="1" applyAlignment="1">
      <alignment horizontal="right" vertical="top" wrapText="1" shrinkToFit="1"/>
    </xf>
    <xf numFmtId="49" fontId="6" fillId="6" borderId="1" xfId="0" applyNumberFormat="1" applyFont="1" applyFill="1" applyBorder="1" applyAlignment="1">
      <alignment horizontal="center" vertical="top" wrapText="1" shrinkToFit="1"/>
    </xf>
    <xf numFmtId="49" fontId="6" fillId="0" borderId="1" xfId="0" applyNumberFormat="1" applyFont="1" applyBorder="1" applyAlignment="1">
      <alignment horizontal="center" vertical="top" wrapText="1" shrinkToFi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49" fontId="6" fillId="4" borderId="1" xfId="0" applyNumberFormat="1" applyFont="1" applyFill="1" applyBorder="1" applyAlignment="1">
      <alignment horizontal="center" vertical="top" wrapText="1" shrinkToFit="1"/>
    </xf>
    <xf numFmtId="0" fontId="2" fillId="5" borderId="1" xfId="0" applyFont="1" applyFill="1" applyBorder="1" applyAlignment="1">
      <alignment horizontal="left" vertical="top" wrapText="1" shrinkToFit="1"/>
    </xf>
    <xf numFmtId="49" fontId="2" fillId="0" borderId="1" xfId="0" applyNumberFormat="1" applyFont="1" applyBorder="1" applyAlignment="1">
      <alignment horizontal="center" vertical="top" wrapText="1" shrinkToFit="1"/>
    </xf>
    <xf numFmtId="0" fontId="2" fillId="10" borderId="1" xfId="0" applyFont="1" applyFill="1" applyBorder="1" applyAlignment="1">
      <alignment horizontal="left" vertical="top" wrapText="1" shrinkToFit="1"/>
    </xf>
    <xf numFmtId="49" fontId="2" fillId="10" borderId="2" xfId="0" applyNumberFormat="1" applyFont="1" applyFill="1" applyBorder="1" applyAlignment="1">
      <alignment horizontal="center" vertical="top" wrapText="1" shrinkToFit="1"/>
    </xf>
    <xf numFmtId="49" fontId="2" fillId="10" borderId="3" xfId="0" applyNumberFormat="1" applyFont="1" applyFill="1" applyBorder="1" applyAlignment="1">
      <alignment horizontal="center" vertical="top" wrapText="1" shrinkToFit="1"/>
    </xf>
    <xf numFmtId="49" fontId="2" fillId="10" borderId="6" xfId="0" applyNumberFormat="1" applyFont="1" applyFill="1" applyBorder="1" applyAlignment="1">
      <alignment horizontal="center" vertical="top" wrapText="1" shrinkToFit="1"/>
    </xf>
    <xf numFmtId="0" fontId="6" fillId="6" borderId="1" xfId="0" applyFont="1" applyFill="1" applyBorder="1" applyAlignment="1">
      <alignment horizontal="left" vertical="top" wrapText="1" shrinkToFit="1"/>
    </xf>
    <xf numFmtId="0" fontId="6" fillId="0" borderId="14" xfId="0" applyFont="1" applyBorder="1" applyAlignment="1">
      <alignment horizontal="left" vertical="top" wrapText="1" shrinkToFit="1"/>
    </xf>
    <xf numFmtId="0" fontId="6" fillId="0" borderId="15" xfId="0" applyFont="1" applyBorder="1" applyAlignment="1">
      <alignment horizontal="left" vertical="top" wrapText="1" shrinkToFit="1"/>
    </xf>
    <xf numFmtId="0" fontId="6" fillId="0" borderId="16" xfId="0" applyFont="1" applyBorder="1" applyAlignment="1">
      <alignment horizontal="left" vertical="top" wrapText="1" shrinkToFit="1"/>
    </xf>
    <xf numFmtId="0" fontId="2" fillId="0" borderId="13" xfId="0" applyFont="1" applyBorder="1" applyAlignment="1">
      <alignment horizontal="left" vertical="top" wrapText="1" shrinkToFit="1"/>
    </xf>
    <xf numFmtId="0" fontId="2" fillId="0" borderId="14" xfId="0" applyFont="1" applyBorder="1" applyAlignment="1">
      <alignment horizontal="left" vertical="top" wrapText="1" shrinkToFit="1"/>
    </xf>
    <xf numFmtId="0" fontId="2" fillId="0" borderId="15" xfId="0" applyFont="1" applyBorder="1" applyAlignment="1">
      <alignment horizontal="left" vertical="top" wrapText="1" shrinkToFit="1"/>
    </xf>
    <xf numFmtId="0" fontId="2" fillId="0" borderId="16" xfId="0" applyFont="1" applyBorder="1" applyAlignment="1">
      <alignment horizontal="left" vertical="top" wrapText="1" shrinkToFit="1"/>
    </xf>
    <xf numFmtId="49" fontId="6" fillId="4" borderId="12" xfId="0" applyNumberFormat="1" applyFont="1" applyFill="1" applyBorder="1" applyAlignment="1">
      <alignment horizontal="right" vertical="top" wrapText="1" shrinkToFit="1"/>
    </xf>
    <xf numFmtId="49" fontId="6" fillId="4" borderId="4" xfId="0" applyNumberFormat="1" applyFont="1" applyFill="1" applyBorder="1" applyAlignment="1">
      <alignment horizontal="right" vertical="top" wrapText="1" shrinkToFit="1"/>
    </xf>
    <xf numFmtId="49" fontId="6" fillId="4" borderId="5" xfId="0" applyNumberFormat="1" applyFont="1" applyFill="1" applyBorder="1" applyAlignment="1">
      <alignment horizontal="right" vertical="top" wrapText="1" shrinkToFit="1"/>
    </xf>
    <xf numFmtId="49" fontId="6" fillId="3" borderId="21" xfId="0" applyNumberFormat="1" applyFont="1" applyFill="1" applyBorder="1" applyAlignment="1">
      <alignment horizontal="right" vertical="top" wrapText="1" shrinkToFit="1"/>
    </xf>
    <xf numFmtId="49" fontId="6" fillId="3" borderId="22" xfId="0" applyNumberFormat="1" applyFont="1" applyFill="1" applyBorder="1" applyAlignment="1">
      <alignment horizontal="right" vertical="top" wrapText="1" shrinkToFit="1"/>
    </xf>
    <xf numFmtId="49" fontId="6" fillId="3" borderId="23" xfId="0" applyNumberFormat="1" applyFont="1" applyFill="1" applyBorder="1" applyAlignment="1">
      <alignment horizontal="right" vertical="top" wrapText="1" shrinkToFit="1"/>
    </xf>
    <xf numFmtId="0" fontId="6" fillId="11" borderId="13" xfId="0" applyFont="1" applyFill="1" applyBorder="1" applyAlignment="1">
      <alignment horizontal="left" vertical="top" wrapText="1" shrinkToFit="1"/>
    </xf>
    <xf numFmtId="0" fontId="2" fillId="10" borderId="13" xfId="0" applyFont="1" applyFill="1" applyBorder="1" applyAlignment="1">
      <alignment horizontal="left" vertical="top" wrapText="1" shrinkToFit="1"/>
    </xf>
    <xf numFmtId="0" fontId="6" fillId="9" borderId="13" xfId="0" applyFont="1" applyFill="1" applyBorder="1" applyAlignment="1">
      <alignment horizontal="left" vertical="top" wrapText="1" shrinkToFit="1"/>
    </xf>
    <xf numFmtId="0" fontId="6" fillId="9" borderId="14" xfId="0" applyFont="1" applyFill="1" applyBorder="1" applyAlignment="1">
      <alignment horizontal="left" vertical="top" wrapText="1" shrinkToFit="1"/>
    </xf>
    <xf numFmtId="0" fontId="6" fillId="9" borderId="15" xfId="0" applyFont="1" applyFill="1" applyBorder="1" applyAlignment="1">
      <alignment horizontal="left" vertical="top" wrapText="1" shrinkToFit="1"/>
    </xf>
    <xf numFmtId="0" fontId="6" fillId="9" borderId="16" xfId="0" applyFont="1" applyFill="1" applyBorder="1" applyAlignment="1">
      <alignment horizontal="left" vertical="top" wrapText="1" shrinkToFit="1"/>
    </xf>
    <xf numFmtId="0" fontId="6" fillId="6" borderId="12" xfId="0" applyFont="1" applyFill="1" applyBorder="1" applyAlignment="1">
      <alignment horizontal="left" vertical="top" wrapText="1" shrinkToFit="1"/>
    </xf>
    <xf numFmtId="0" fontId="6" fillId="6" borderId="4" xfId="0" applyFont="1" applyFill="1" applyBorder="1" applyAlignment="1">
      <alignment horizontal="left" vertical="top" wrapText="1" shrinkToFit="1"/>
    </xf>
    <xf numFmtId="0" fontId="6" fillId="6" borderId="5" xfId="0" applyFont="1" applyFill="1" applyBorder="1" applyAlignment="1">
      <alignment horizontal="left" vertical="top" wrapText="1" shrinkToFit="1"/>
    </xf>
    <xf numFmtId="0" fontId="2" fillId="5" borderId="1" xfId="0" applyFont="1" applyFill="1" applyBorder="1" applyAlignment="1">
      <alignment horizontal="center" vertical="center" textRotation="90" wrapText="1" shrinkToFit="1"/>
    </xf>
    <xf numFmtId="0" fontId="2" fillId="5" borderId="1" xfId="0"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6" fillId="4" borderId="9" xfId="0" applyFont="1" applyFill="1" applyBorder="1" applyAlignment="1">
      <alignment horizontal="left" vertical="top" wrapText="1" shrinkToFit="1"/>
    </xf>
    <xf numFmtId="0" fontId="6" fillId="4" borderId="0" xfId="0" applyFont="1" applyFill="1" applyBorder="1" applyAlignment="1">
      <alignment horizontal="left" vertical="top" wrapText="1" shrinkToFit="1"/>
    </xf>
    <xf numFmtId="0" fontId="6" fillId="4" borderId="28" xfId="0" applyFont="1" applyFill="1" applyBorder="1" applyAlignment="1">
      <alignment horizontal="left" vertical="top" wrapText="1" shrinkToFit="1"/>
    </xf>
    <xf numFmtId="0" fontId="6" fillId="6" borderId="10" xfId="0" applyFont="1" applyFill="1" applyBorder="1" applyAlignment="1">
      <alignment horizontal="left" vertical="top" wrapText="1" shrinkToFit="1"/>
    </xf>
    <xf numFmtId="0" fontId="6" fillId="6" borderId="11" xfId="0" applyFont="1" applyFill="1" applyBorder="1" applyAlignment="1">
      <alignment horizontal="left" vertical="top" wrapText="1" shrinkToFit="1"/>
    </xf>
    <xf numFmtId="0" fontId="6" fillId="6" borderId="29" xfId="0" applyFont="1" applyFill="1" applyBorder="1" applyAlignment="1">
      <alignment horizontal="left" vertical="top" wrapText="1" shrinkToFit="1"/>
    </xf>
    <xf numFmtId="49" fontId="6" fillId="2" borderId="7" xfId="0" applyNumberFormat="1" applyFont="1" applyFill="1" applyBorder="1" applyAlignment="1">
      <alignment horizontal="left" vertical="top" wrapText="1" shrinkToFit="1"/>
    </xf>
    <xf numFmtId="49" fontId="6" fillId="2" borderId="8" xfId="0" applyNumberFormat="1" applyFont="1" applyFill="1" applyBorder="1" applyAlignment="1">
      <alignment horizontal="left" vertical="top" wrapText="1" shrinkToFit="1"/>
    </xf>
    <xf numFmtId="49" fontId="6" fillId="2" borderId="27" xfId="0" applyNumberFormat="1" applyFont="1" applyFill="1" applyBorder="1" applyAlignment="1">
      <alignment horizontal="left" vertical="top" wrapText="1" shrinkToFit="1"/>
    </xf>
    <xf numFmtId="0" fontId="7" fillId="3" borderId="9" xfId="0" applyFont="1" applyFill="1" applyBorder="1" applyAlignment="1">
      <alignment horizontal="left" vertical="top" wrapText="1" shrinkToFit="1"/>
    </xf>
    <xf numFmtId="0" fontId="7" fillId="3" borderId="0" xfId="0" applyFont="1" applyFill="1" applyBorder="1" applyAlignment="1">
      <alignment horizontal="left" vertical="top" wrapText="1" shrinkToFit="1"/>
    </xf>
    <xf numFmtId="0" fontId="7" fillId="3" borderId="28" xfId="0" applyFont="1" applyFill="1" applyBorder="1" applyAlignment="1">
      <alignment horizontal="left" vertical="top" wrapText="1" shrinkToFit="1"/>
    </xf>
    <xf numFmtId="0" fontId="2" fillId="0" borderId="30" xfId="0" applyFont="1" applyBorder="1" applyAlignment="1">
      <alignment horizontal="center" vertical="top" wrapText="1" shrinkToFit="1"/>
    </xf>
    <xf numFmtId="0" fontId="6" fillId="5" borderId="26" xfId="0" applyFont="1" applyFill="1" applyBorder="1" applyAlignment="1">
      <alignment horizontal="center" vertical="top" wrapText="1" shrinkToFit="1"/>
    </xf>
    <xf numFmtId="0" fontId="6" fillId="5" borderId="0" xfId="0" applyFont="1" applyFill="1" applyBorder="1" applyAlignment="1">
      <alignment horizontal="center" vertical="top" wrapText="1" shrinkToFit="1"/>
    </xf>
    <xf numFmtId="0" fontId="2" fillId="0" borderId="1" xfId="0" applyFont="1" applyBorder="1" applyAlignment="1">
      <alignment horizontal="center" vertical="top" textRotation="90"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 xfId="0" applyFont="1" applyBorder="1" applyAlignment="1">
      <alignment horizontal="center" vertical="center" textRotation="90" wrapText="1" shrinkToFit="1"/>
    </xf>
    <xf numFmtId="0" fontId="2" fillId="0" borderId="2" xfId="0" applyFont="1" applyBorder="1" applyAlignment="1">
      <alignment horizontal="center" vertical="center" textRotation="90" wrapText="1" shrinkToFit="1"/>
    </xf>
    <xf numFmtId="0" fontId="2" fillId="0" borderId="3" xfId="0" applyFont="1" applyBorder="1" applyAlignment="1">
      <alignment horizontal="center" vertical="center" textRotation="90" wrapText="1" shrinkToFit="1"/>
    </xf>
    <xf numFmtId="0" fontId="2" fillId="0" borderId="6" xfId="0" applyFont="1" applyBorder="1" applyAlignment="1">
      <alignment horizontal="center" vertical="center" textRotation="90" wrapText="1" shrinkToFit="1"/>
    </xf>
    <xf numFmtId="0" fontId="2" fillId="5" borderId="12" xfId="0" applyFont="1" applyFill="1" applyBorder="1" applyAlignment="1">
      <alignment horizontal="center" vertical="center" wrapText="1" shrinkToFit="1"/>
    </xf>
    <xf numFmtId="0" fontId="2" fillId="5" borderId="4" xfId="0" applyFont="1" applyFill="1" applyBorder="1" applyAlignment="1">
      <alignment horizontal="center" vertical="center" wrapText="1" shrinkToFit="1"/>
    </xf>
    <xf numFmtId="0" fontId="2" fillId="5" borderId="5" xfId="0" applyFont="1" applyFill="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5" borderId="33" xfId="0" applyFont="1" applyFill="1" applyBorder="1" applyAlignment="1">
      <alignment horizontal="center" vertical="center" textRotation="90" wrapText="1" shrinkToFit="1"/>
    </xf>
    <xf numFmtId="0" fontId="2" fillId="5" borderId="11" xfId="0" applyFont="1" applyFill="1" applyBorder="1" applyAlignment="1">
      <alignment horizontal="center" vertical="top" wrapText="1" shrinkToFit="1"/>
    </xf>
    <xf numFmtId="0" fontId="2" fillId="0" borderId="1" xfId="0" applyFont="1" applyFill="1" applyBorder="1" applyAlignment="1">
      <alignment horizontal="center" vertical="center" textRotation="90" wrapText="1" shrinkToFit="1"/>
    </xf>
    <xf numFmtId="0" fontId="2" fillId="0" borderId="31" xfId="0" applyFont="1" applyBorder="1" applyAlignment="1">
      <alignment horizontal="center" vertical="top" wrapText="1" shrinkToFit="1"/>
    </xf>
    <xf numFmtId="0" fontId="2" fillId="0" borderId="19" xfId="0" applyFont="1" applyBorder="1" applyAlignment="1">
      <alignment horizontal="center" vertical="top" wrapText="1" shrinkToFit="1"/>
    </xf>
    <xf numFmtId="49" fontId="2" fillId="10" borderId="1" xfId="0" applyNumberFormat="1" applyFont="1" applyFill="1" applyBorder="1" applyAlignment="1">
      <alignment horizontal="center" vertical="top" wrapText="1" shrinkToFit="1"/>
    </xf>
    <xf numFmtId="0" fontId="2" fillId="0" borderId="36" xfId="0" applyFont="1" applyBorder="1" applyAlignment="1">
      <alignment horizontal="left" vertical="top" wrapText="1" shrinkToFit="1"/>
    </xf>
    <xf numFmtId="0" fontId="2" fillId="0" borderId="41" xfId="0" applyFont="1" applyBorder="1" applyAlignment="1">
      <alignment horizontal="left" vertical="top" wrapText="1" shrinkToFit="1"/>
    </xf>
    <xf numFmtId="0" fontId="2" fillId="0" borderId="39" xfId="0" applyFont="1" applyBorder="1" applyAlignment="1">
      <alignment horizontal="left" vertical="top" wrapText="1" shrinkToFit="1"/>
    </xf>
    <xf numFmtId="49" fontId="6" fillId="3" borderId="12" xfId="0" applyNumberFormat="1" applyFont="1" applyFill="1" applyBorder="1" applyAlignment="1">
      <alignment horizontal="right" vertical="top" wrapText="1" shrinkToFit="1"/>
    </xf>
    <xf numFmtId="49" fontId="6" fillId="3" borderId="4" xfId="0" applyNumberFormat="1" applyFont="1" applyFill="1" applyBorder="1" applyAlignment="1">
      <alignment horizontal="right" vertical="top" wrapText="1" shrinkToFit="1"/>
    </xf>
    <xf numFmtId="49" fontId="6" fillId="3" borderId="5" xfId="0" applyNumberFormat="1" applyFont="1" applyFill="1" applyBorder="1" applyAlignment="1">
      <alignment horizontal="right" vertical="top" wrapText="1" shrinkToFit="1"/>
    </xf>
    <xf numFmtId="0" fontId="6" fillId="0" borderId="13" xfId="0" applyFont="1" applyBorder="1" applyAlignment="1">
      <alignment horizontal="left" vertical="top" wrapText="1" shrinkToFit="1"/>
    </xf>
    <xf numFmtId="49" fontId="6" fillId="6" borderId="12" xfId="0" applyNumberFormat="1" applyFont="1" applyFill="1" applyBorder="1" applyAlignment="1">
      <alignment horizontal="right" vertical="top" wrapText="1" shrinkToFit="1"/>
    </xf>
    <xf numFmtId="49" fontId="6" fillId="6" borderId="4" xfId="0" applyNumberFormat="1" applyFont="1" applyFill="1" applyBorder="1" applyAlignment="1">
      <alignment horizontal="right" vertical="top" wrapText="1" shrinkToFit="1"/>
    </xf>
    <xf numFmtId="49" fontId="6" fillId="6" borderId="5" xfId="0" applyNumberFormat="1" applyFont="1" applyFill="1" applyBorder="1" applyAlignment="1">
      <alignment horizontal="right" vertical="top" wrapText="1" shrinkToFit="1"/>
    </xf>
    <xf numFmtId="0" fontId="5" fillId="0" borderId="3" xfId="0" applyFont="1" applyBorder="1" applyAlignment="1">
      <alignment wrapText="1" shrinkToFit="1"/>
    </xf>
    <xf numFmtId="0" fontId="5" fillId="0" borderId="6" xfId="0" applyFont="1" applyBorder="1" applyAlignment="1">
      <alignment wrapText="1" shrinkToFit="1"/>
    </xf>
    <xf numFmtId="0" fontId="5" fillId="5" borderId="3" xfId="0" applyFont="1" applyFill="1" applyBorder="1" applyAlignment="1">
      <alignment wrapText="1" shrinkToFit="1"/>
    </xf>
    <xf numFmtId="0" fontId="5" fillId="5" borderId="6" xfId="0" applyFont="1" applyFill="1" applyBorder="1" applyAlignment="1">
      <alignment wrapText="1" shrinkToFit="1"/>
    </xf>
    <xf numFmtId="0" fontId="6" fillId="4" borderId="1" xfId="0" applyFont="1" applyFill="1" applyBorder="1" applyAlignment="1">
      <alignment horizontal="left" vertical="top" wrapText="1" shrinkToFit="1"/>
    </xf>
    <xf numFmtId="49" fontId="6" fillId="2" borderId="12" xfId="0" applyNumberFormat="1" applyFont="1" applyFill="1" applyBorder="1" applyAlignment="1">
      <alignment horizontal="left" vertical="top" wrapText="1" shrinkToFit="1"/>
    </xf>
    <xf numFmtId="49" fontId="6" fillId="2" borderId="4" xfId="0" applyNumberFormat="1" applyFont="1" applyFill="1" applyBorder="1" applyAlignment="1">
      <alignment horizontal="left" vertical="top" wrapText="1" shrinkToFit="1"/>
    </xf>
    <xf numFmtId="49" fontId="6" fillId="2" borderId="5" xfId="0" applyNumberFormat="1" applyFont="1" applyFill="1" applyBorder="1" applyAlignment="1">
      <alignment horizontal="left" vertical="top" wrapText="1" shrinkToFit="1"/>
    </xf>
    <xf numFmtId="0" fontId="7" fillId="3" borderId="1" xfId="0" applyFont="1" applyFill="1" applyBorder="1" applyAlignment="1">
      <alignment horizontal="left" vertical="top" wrapText="1" shrinkToFit="1"/>
    </xf>
    <xf numFmtId="0" fontId="6" fillId="4" borderId="12" xfId="0" applyFont="1" applyFill="1" applyBorder="1" applyAlignment="1">
      <alignment horizontal="left" vertical="top" wrapText="1" shrinkToFit="1"/>
    </xf>
    <xf numFmtId="0" fontId="6" fillId="4" borderId="4" xfId="0" applyFont="1" applyFill="1" applyBorder="1" applyAlignment="1">
      <alignment horizontal="left" vertical="top" wrapText="1" shrinkToFit="1"/>
    </xf>
    <xf numFmtId="0" fontId="6" fillId="4" borderId="5" xfId="0" applyFont="1" applyFill="1" applyBorder="1" applyAlignment="1">
      <alignment horizontal="left" vertical="top" wrapText="1" shrinkToFit="1"/>
    </xf>
    <xf numFmtId="49" fontId="6" fillId="6" borderId="1" xfId="0" applyNumberFormat="1" applyFont="1" applyFill="1" applyBorder="1" applyAlignment="1">
      <alignment horizontal="right" vertical="top" wrapText="1" shrinkToFit="1"/>
    </xf>
    <xf numFmtId="49" fontId="6" fillId="4" borderId="1" xfId="0" applyNumberFormat="1" applyFont="1" applyFill="1" applyBorder="1" applyAlignment="1">
      <alignment horizontal="right" vertical="top" wrapText="1" shrinkToFit="1"/>
    </xf>
    <xf numFmtId="49" fontId="6" fillId="3" borderId="1" xfId="0" applyNumberFormat="1" applyFont="1" applyFill="1" applyBorder="1" applyAlignment="1">
      <alignment horizontal="right" vertical="top" wrapText="1" shrinkToFi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6" fillId="11" borderId="13" xfId="0" applyFont="1" applyFill="1" applyBorder="1" applyAlignment="1">
      <alignment horizontal="left" vertical="top" wrapText="1"/>
    </xf>
    <xf numFmtId="0" fontId="6" fillId="9" borderId="13" xfId="0" applyFont="1" applyFill="1" applyBorder="1" applyAlignment="1">
      <alignment horizontal="left" vertical="top" wrapText="1"/>
    </xf>
    <xf numFmtId="0" fontId="2" fillId="10" borderId="13" xfId="0" applyFont="1" applyFill="1" applyBorder="1" applyAlignment="1">
      <alignment horizontal="left" vertical="top" wrapText="1"/>
    </xf>
    <xf numFmtId="49" fontId="6" fillId="3" borderId="1" xfId="0" applyNumberFormat="1" applyFont="1" applyFill="1" applyBorder="1" applyAlignment="1">
      <alignment horizontal="right" vertical="top"/>
    </xf>
    <xf numFmtId="0" fontId="6" fillId="0" borderId="13" xfId="0" applyFont="1" applyBorder="1" applyAlignment="1">
      <alignment horizontal="left" vertical="top" wrapText="1"/>
    </xf>
    <xf numFmtId="49" fontId="6" fillId="4" borderId="1" xfId="0" applyNumberFormat="1" applyFont="1" applyFill="1" applyBorder="1" applyAlignment="1">
      <alignment horizontal="right" vertical="top"/>
    </xf>
    <xf numFmtId="49" fontId="6" fillId="6" borderId="12" xfId="0" applyNumberFormat="1" applyFont="1" applyFill="1" applyBorder="1" applyAlignment="1">
      <alignment horizontal="right" vertical="top"/>
    </xf>
    <xf numFmtId="49" fontId="6" fillId="6" borderId="4" xfId="0" applyNumberFormat="1" applyFont="1" applyFill="1" applyBorder="1" applyAlignment="1">
      <alignment horizontal="right" vertical="top"/>
    </xf>
    <xf numFmtId="49" fontId="6" fillId="6" borderId="5" xfId="0" applyNumberFormat="1" applyFont="1" applyFill="1" applyBorder="1" applyAlignment="1">
      <alignment horizontal="right" vertical="top"/>
    </xf>
    <xf numFmtId="49" fontId="6" fillId="6" borderId="1" xfId="0" applyNumberFormat="1" applyFont="1" applyFill="1" applyBorder="1" applyAlignment="1">
      <alignment horizontal="right" vertical="top"/>
    </xf>
    <xf numFmtId="0" fontId="6" fillId="6" borderId="1" xfId="0" applyFont="1" applyFill="1" applyBorder="1" applyAlignment="1">
      <alignment horizontal="left" vertical="top" wrapText="1"/>
    </xf>
    <xf numFmtId="49" fontId="6" fillId="4" borderId="2" xfId="0" applyNumberFormat="1" applyFont="1" applyFill="1" applyBorder="1" applyAlignment="1">
      <alignment horizontal="center" vertical="top"/>
    </xf>
    <xf numFmtId="49" fontId="6" fillId="4" borderId="3" xfId="0" applyNumberFormat="1" applyFont="1" applyFill="1" applyBorder="1" applyAlignment="1">
      <alignment horizontal="center" vertical="top"/>
    </xf>
    <xf numFmtId="49" fontId="6" fillId="4" borderId="6" xfId="0" applyNumberFormat="1" applyFont="1" applyFill="1" applyBorder="1" applyAlignment="1">
      <alignment horizontal="center" vertical="top"/>
    </xf>
    <xf numFmtId="49" fontId="6" fillId="6" borderId="2" xfId="0" applyNumberFormat="1" applyFont="1" applyFill="1" applyBorder="1" applyAlignment="1">
      <alignment horizontal="center" vertical="top"/>
    </xf>
    <xf numFmtId="49" fontId="6" fillId="6" borderId="3" xfId="0" applyNumberFormat="1" applyFont="1" applyFill="1" applyBorder="1" applyAlignment="1">
      <alignment horizontal="center" vertical="top"/>
    </xf>
    <xf numFmtId="49" fontId="6" fillId="6" borderId="6" xfId="0" applyNumberFormat="1" applyFont="1" applyFill="1" applyBorder="1" applyAlignment="1">
      <alignment horizontal="center" vertical="top"/>
    </xf>
    <xf numFmtId="49" fontId="6" fillId="0" borderId="2" xfId="0" applyNumberFormat="1" applyFont="1" applyBorder="1" applyAlignment="1">
      <alignment horizontal="center" vertical="top"/>
    </xf>
    <xf numFmtId="49" fontId="6" fillId="0" borderId="3" xfId="0" applyNumberFormat="1" applyFont="1" applyBorder="1" applyAlignment="1">
      <alignment horizontal="center" vertical="top"/>
    </xf>
    <xf numFmtId="49" fontId="6" fillId="0" borderId="6" xfId="0" applyNumberFormat="1" applyFont="1" applyBorder="1" applyAlignment="1">
      <alignment horizontal="center"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49" fontId="2" fillId="0" borderId="2"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6" xfId="0" applyNumberFormat="1" applyFont="1" applyBorder="1" applyAlignment="1">
      <alignment horizontal="center" vertical="top"/>
    </xf>
    <xf numFmtId="0" fontId="6" fillId="4" borderId="12"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49" fontId="6" fillId="2" borderId="12" xfId="0" applyNumberFormat="1" applyFont="1" applyFill="1" applyBorder="1" applyAlignment="1">
      <alignment horizontal="left" vertical="top" wrapText="1"/>
    </xf>
    <xf numFmtId="49" fontId="6" fillId="2" borderId="4"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0" fontId="6" fillId="5" borderId="0" xfId="0" applyFont="1" applyFill="1" applyBorder="1" applyAlignment="1">
      <alignment horizontal="center" vertical="top" wrapText="1"/>
    </xf>
    <xf numFmtId="0" fontId="2" fillId="5" borderId="11" xfId="0" applyFont="1" applyFill="1" applyBorder="1" applyAlignment="1">
      <alignment horizontal="center" vertical="top"/>
    </xf>
    <xf numFmtId="0" fontId="2" fillId="5" borderId="3" xfId="0" applyFont="1" applyFill="1" applyBorder="1" applyAlignment="1">
      <alignment horizontal="left" vertical="top" wrapText="1"/>
    </xf>
    <xf numFmtId="0" fontId="2" fillId="5" borderId="6" xfId="0" applyFont="1" applyFill="1" applyBorder="1" applyAlignment="1">
      <alignment horizontal="left" vertical="top" wrapText="1"/>
    </xf>
    <xf numFmtId="49" fontId="2" fillId="10" borderId="2" xfId="0" applyNumberFormat="1" applyFont="1" applyFill="1" applyBorder="1" applyAlignment="1">
      <alignment horizontal="center" vertical="top"/>
    </xf>
    <xf numFmtId="49" fontId="2" fillId="10" borderId="3" xfId="0" applyNumberFormat="1" applyFont="1" applyFill="1" applyBorder="1" applyAlignment="1">
      <alignment horizontal="center" vertical="top"/>
    </xf>
    <xf numFmtId="49" fontId="2" fillId="10" borderId="6" xfId="0" applyNumberFormat="1" applyFont="1" applyFill="1" applyBorder="1" applyAlignment="1">
      <alignment horizontal="center" vertical="top"/>
    </xf>
    <xf numFmtId="49" fontId="2" fillId="5" borderId="2" xfId="0" applyNumberFormat="1" applyFont="1" applyFill="1" applyBorder="1" applyAlignment="1">
      <alignment horizontal="center" vertical="top" wrapText="1"/>
    </xf>
    <xf numFmtId="49" fontId="2" fillId="5" borderId="3" xfId="0" applyNumberFormat="1" applyFont="1" applyFill="1" applyBorder="1" applyAlignment="1">
      <alignment horizontal="center" vertical="top" wrapText="1"/>
    </xf>
    <xf numFmtId="49" fontId="2" fillId="5" borderId="6" xfId="0" applyNumberFormat="1" applyFont="1" applyFill="1" applyBorder="1" applyAlignment="1">
      <alignment horizontal="center" vertical="top" wrapText="1"/>
    </xf>
    <xf numFmtId="49" fontId="2" fillId="5" borderId="26" xfId="0" applyNumberFormat="1" applyFont="1" applyFill="1" applyBorder="1" applyAlignment="1">
      <alignment horizontal="center" vertical="top" wrapText="1"/>
    </xf>
    <xf numFmtId="49" fontId="2" fillId="5" borderId="26" xfId="0" applyNumberFormat="1" applyFont="1" applyFill="1" applyBorder="1" applyAlignment="1">
      <alignment horizontal="center" vertical="top"/>
    </xf>
    <xf numFmtId="0" fontId="2" fillId="5" borderId="2" xfId="0" applyFont="1" applyFill="1" applyBorder="1" applyAlignment="1">
      <alignment horizontal="left" vertical="top" wrapText="1"/>
    </xf>
    <xf numFmtId="0" fontId="6" fillId="4" borderId="1" xfId="0" applyFont="1" applyFill="1" applyBorder="1" applyAlignment="1">
      <alignment horizontal="left" vertical="top"/>
    </xf>
    <xf numFmtId="49" fontId="6" fillId="4" borderId="26" xfId="0" applyNumberFormat="1" applyFont="1" applyFill="1" applyBorder="1" applyAlignment="1">
      <alignment horizontal="right" vertical="top"/>
    </xf>
    <xf numFmtId="49" fontId="6" fillId="4" borderId="26" xfId="0" applyNumberFormat="1" applyFont="1" applyFill="1" applyBorder="1" applyAlignment="1">
      <alignment horizontal="center" vertical="top"/>
    </xf>
    <xf numFmtId="0" fontId="6" fillId="4" borderId="26" xfId="0" applyFont="1" applyFill="1" applyBorder="1" applyAlignment="1">
      <alignment horizontal="left" vertical="top"/>
    </xf>
    <xf numFmtId="49" fontId="6" fillId="6" borderId="26" xfId="0" applyNumberFormat="1" applyFont="1" applyFill="1" applyBorder="1" applyAlignment="1">
      <alignment horizontal="center" vertical="top"/>
    </xf>
    <xf numFmtId="49" fontId="6" fillId="6" borderId="26" xfId="0" applyNumberFormat="1" applyFont="1" applyFill="1" applyBorder="1" applyAlignment="1">
      <alignment horizontal="right" vertical="top"/>
    </xf>
    <xf numFmtId="49" fontId="6" fillId="0" borderId="26" xfId="0" applyNumberFormat="1" applyFont="1" applyBorder="1" applyAlignment="1">
      <alignment horizontal="center" vertical="top"/>
    </xf>
    <xf numFmtId="0" fontId="2" fillId="0" borderId="26" xfId="0" applyFont="1" applyFill="1" applyBorder="1" applyAlignment="1">
      <alignment horizontal="left" vertical="top" wrapText="1"/>
    </xf>
    <xf numFmtId="49" fontId="2" fillId="0" borderId="26" xfId="0" applyNumberFormat="1" applyFont="1" applyBorder="1" applyAlignment="1">
      <alignment horizontal="center" vertical="top" wrapText="1"/>
    </xf>
    <xf numFmtId="0" fontId="6" fillId="6" borderId="26" xfId="0" applyFont="1" applyFill="1" applyBorder="1" applyAlignment="1">
      <alignment horizontal="left" vertical="top" wrapText="1"/>
    </xf>
    <xf numFmtId="0" fontId="2" fillId="5" borderId="26" xfId="0" applyFont="1" applyFill="1" applyBorder="1" applyAlignment="1">
      <alignment horizontal="left" vertical="top" wrapText="1"/>
    </xf>
    <xf numFmtId="49" fontId="2" fillId="10" borderId="26" xfId="0" applyNumberFormat="1" applyFont="1" applyFill="1" applyBorder="1" applyAlignment="1">
      <alignment horizontal="left" vertical="top" wrapText="1"/>
    </xf>
    <xf numFmtId="49" fontId="6" fillId="4" borderId="12" xfId="0" applyNumberFormat="1" applyFont="1" applyFill="1" applyBorder="1" applyAlignment="1">
      <alignment horizontal="right" vertical="top"/>
    </xf>
    <xf numFmtId="49" fontId="6" fillId="4" borderId="4" xfId="0" applyNumberFormat="1" applyFont="1" applyFill="1" applyBorder="1" applyAlignment="1">
      <alignment horizontal="right" vertical="top"/>
    </xf>
    <xf numFmtId="49" fontId="6" fillId="4" borderId="5" xfId="0" applyNumberFormat="1" applyFont="1" applyFill="1" applyBorder="1" applyAlignment="1">
      <alignment horizontal="right" vertical="top"/>
    </xf>
    <xf numFmtId="0" fontId="6" fillId="24"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10" borderId="6" xfId="0" applyFont="1" applyFill="1" applyBorder="1" applyAlignment="1">
      <alignment horizontal="left" vertical="top" wrapText="1"/>
    </xf>
    <xf numFmtId="0" fontId="6" fillId="26" borderId="12" xfId="0" applyFont="1" applyFill="1" applyBorder="1" applyAlignment="1">
      <alignment horizontal="left" vertical="top" wrapText="1"/>
    </xf>
    <xf numFmtId="0" fontId="6" fillId="26" borderId="4" xfId="0" applyFont="1" applyFill="1" applyBorder="1" applyAlignment="1">
      <alignment horizontal="left" vertical="top" wrapText="1"/>
    </xf>
    <xf numFmtId="0" fontId="6" fillId="26" borderId="5" xfId="0" applyFont="1" applyFill="1" applyBorder="1" applyAlignment="1">
      <alignment horizontal="left" vertical="top" wrapText="1"/>
    </xf>
    <xf numFmtId="49" fontId="2" fillId="5" borderId="2"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6" xfId="0" applyNumberFormat="1" applyFont="1" applyFill="1" applyBorder="1" applyAlignment="1">
      <alignment horizontal="center" vertical="top"/>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6" xfId="0" applyFont="1" applyFill="1" applyBorder="1" applyAlignment="1">
      <alignment horizontal="left" vertical="top" wrapText="1"/>
    </xf>
    <xf numFmtId="49" fontId="2"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49" fontId="6" fillId="3" borderId="21" xfId="0" applyNumberFormat="1" applyFont="1" applyFill="1" applyBorder="1" applyAlignment="1">
      <alignment horizontal="right" vertical="top"/>
    </xf>
    <xf numFmtId="49" fontId="6" fillId="3" borderId="22" xfId="0" applyNumberFormat="1" applyFont="1" applyFill="1" applyBorder="1" applyAlignment="1">
      <alignment horizontal="right" vertical="top"/>
    </xf>
    <xf numFmtId="49" fontId="6" fillId="3" borderId="23" xfId="0" applyNumberFormat="1" applyFont="1" applyFill="1" applyBorder="1" applyAlignment="1">
      <alignment horizontal="right" vertical="top"/>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9" borderId="14" xfId="0" applyFont="1" applyFill="1" applyBorder="1" applyAlignment="1">
      <alignment horizontal="left" vertical="top" wrapText="1"/>
    </xf>
    <xf numFmtId="0" fontId="6" fillId="9" borderId="15" xfId="0" applyFont="1" applyFill="1" applyBorder="1" applyAlignment="1">
      <alignment horizontal="left" vertical="top" wrapText="1"/>
    </xf>
    <xf numFmtId="0" fontId="6" fillId="9" borderId="16" xfId="0" applyFont="1" applyFill="1" applyBorder="1" applyAlignment="1">
      <alignment horizontal="left" vertical="top" wrapText="1"/>
    </xf>
    <xf numFmtId="0" fontId="2" fillId="0" borderId="13" xfId="0" applyFont="1" applyBorder="1" applyAlignment="1">
      <alignment vertical="top" wrapText="1"/>
    </xf>
    <xf numFmtId="0" fontId="2" fillId="10" borderId="14" xfId="0" applyFont="1" applyFill="1" applyBorder="1" applyAlignment="1">
      <alignment horizontal="left" vertical="top" wrapText="1"/>
    </xf>
    <xf numFmtId="0" fontId="2" fillId="10" borderId="15" xfId="0" applyFont="1" applyFill="1" applyBorder="1" applyAlignment="1">
      <alignment horizontal="left" vertical="top" wrapText="1"/>
    </xf>
    <xf numFmtId="0" fontId="2" fillId="10" borderId="16" xfId="0" applyFont="1" applyFill="1" applyBorder="1" applyAlignment="1">
      <alignment horizontal="left" vertical="top" wrapText="1"/>
    </xf>
    <xf numFmtId="0" fontId="6" fillId="6" borderId="2" xfId="0" applyFont="1" applyFill="1" applyBorder="1" applyAlignment="1">
      <alignment horizontal="left" vertical="top" wrapText="1"/>
    </xf>
    <xf numFmtId="49" fontId="2" fillId="10" borderId="2" xfId="0" applyNumberFormat="1" applyFont="1" applyFill="1" applyBorder="1" applyAlignment="1">
      <alignment horizontal="center" vertical="top" wrapText="1"/>
    </xf>
    <xf numFmtId="49" fontId="2" fillId="10" borderId="3" xfId="0" applyNumberFormat="1" applyFont="1" applyFill="1" applyBorder="1" applyAlignment="1">
      <alignment horizontal="center" vertical="top" wrapText="1"/>
    </xf>
    <xf numFmtId="49" fontId="2" fillId="10" borderId="6" xfId="0" applyNumberFormat="1" applyFont="1" applyFill="1" applyBorder="1" applyAlignment="1">
      <alignment horizontal="center" vertical="top" wrapText="1"/>
    </xf>
    <xf numFmtId="0" fontId="6" fillId="4" borderId="1" xfId="0" applyFont="1" applyFill="1" applyBorder="1" applyAlignment="1">
      <alignment horizontal="left" vertical="top" shrinkToFit="1"/>
    </xf>
    <xf numFmtId="49" fontId="6" fillId="4" borderId="1" xfId="0" applyNumberFormat="1" applyFont="1" applyFill="1" applyBorder="1" applyAlignment="1">
      <alignment horizontal="center" vertical="top" shrinkToFit="1"/>
    </xf>
    <xf numFmtId="49" fontId="6" fillId="6" borderId="1" xfId="0" applyNumberFormat="1" applyFont="1" applyFill="1" applyBorder="1" applyAlignment="1">
      <alignment horizontal="center" vertical="top" shrinkToFit="1"/>
    </xf>
    <xf numFmtId="49" fontId="6" fillId="0" borderId="1" xfId="0" applyNumberFormat="1" applyFont="1" applyBorder="1" applyAlignment="1">
      <alignment horizontal="center" vertical="top" shrinkToFit="1"/>
    </xf>
    <xf numFmtId="49" fontId="2" fillId="5" borderId="1" xfId="0" applyNumberFormat="1" applyFont="1" applyFill="1" applyBorder="1" applyAlignment="1">
      <alignment horizontal="center" vertical="top" shrinkToFit="1"/>
    </xf>
    <xf numFmtId="49" fontId="2" fillId="0" borderId="1" xfId="0" applyNumberFormat="1" applyFont="1" applyBorder="1" applyAlignment="1">
      <alignment horizontal="center" vertical="top" shrinkToFit="1"/>
    </xf>
    <xf numFmtId="49" fontId="6" fillId="6" borderId="7" xfId="0" applyNumberFormat="1" applyFont="1" applyFill="1" applyBorder="1" applyAlignment="1">
      <alignment horizontal="center" vertical="top"/>
    </xf>
    <xf numFmtId="49" fontId="6" fillId="6" borderId="8" xfId="0" applyNumberFormat="1" applyFont="1" applyFill="1" applyBorder="1" applyAlignment="1">
      <alignment horizontal="center" vertical="top"/>
    </xf>
    <xf numFmtId="49" fontId="6" fillId="6" borderId="18" xfId="0" applyNumberFormat="1" applyFont="1" applyFill="1" applyBorder="1" applyAlignment="1">
      <alignment horizontal="center" vertical="top"/>
    </xf>
    <xf numFmtId="49" fontId="6" fillId="6" borderId="9" xfId="0" applyNumberFormat="1" applyFont="1" applyFill="1" applyBorder="1" applyAlignment="1">
      <alignment horizontal="center" vertical="top"/>
    </xf>
    <xf numFmtId="49" fontId="6" fillId="6" borderId="0" xfId="0" applyNumberFormat="1" applyFont="1" applyFill="1" applyBorder="1" applyAlignment="1">
      <alignment horizontal="center" vertical="top"/>
    </xf>
    <xf numFmtId="49" fontId="6" fillId="6" borderId="19" xfId="0" applyNumberFormat="1" applyFont="1" applyFill="1" applyBorder="1" applyAlignment="1">
      <alignment horizontal="center" vertical="top"/>
    </xf>
    <xf numFmtId="49" fontId="6" fillId="6" borderId="10"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20" xfId="0" applyNumberFormat="1" applyFont="1" applyFill="1" applyBorder="1" applyAlignment="1">
      <alignment horizontal="center" vertical="top"/>
    </xf>
    <xf numFmtId="49" fontId="6" fillId="4" borderId="7" xfId="0" applyNumberFormat="1" applyFont="1" applyFill="1" applyBorder="1" applyAlignment="1">
      <alignment horizontal="center" vertical="top"/>
    </xf>
    <xf numFmtId="49" fontId="6" fillId="4" borderId="8" xfId="0" applyNumberFormat="1" applyFont="1" applyFill="1" applyBorder="1" applyAlignment="1">
      <alignment horizontal="center" vertical="top"/>
    </xf>
    <xf numFmtId="49" fontId="6" fillId="4" borderId="18" xfId="0" applyNumberFormat="1" applyFont="1" applyFill="1" applyBorder="1" applyAlignment="1">
      <alignment horizontal="center" vertical="top"/>
    </xf>
    <xf numFmtId="49" fontId="6" fillId="4" borderId="9" xfId="0" applyNumberFormat="1" applyFont="1" applyFill="1" applyBorder="1" applyAlignment="1">
      <alignment horizontal="center" vertical="top"/>
    </xf>
    <xf numFmtId="49" fontId="6" fillId="4" borderId="0" xfId="0" applyNumberFormat="1" applyFont="1" applyFill="1" applyBorder="1" applyAlignment="1">
      <alignment horizontal="center" vertical="top"/>
    </xf>
    <xf numFmtId="49" fontId="6" fillId="4" borderId="19"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4" borderId="11" xfId="0" applyNumberFormat="1" applyFont="1" applyFill="1" applyBorder="1" applyAlignment="1">
      <alignment horizontal="center" vertical="top"/>
    </xf>
    <xf numFmtId="49" fontId="6" fillId="4" borderId="20" xfId="0" applyNumberFormat="1" applyFont="1" applyFill="1" applyBorder="1" applyAlignment="1">
      <alignment horizontal="center" vertical="top"/>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6" fillId="0" borderId="2"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6" fillId="6" borderId="7" xfId="0" applyFont="1" applyFill="1" applyBorder="1" applyAlignment="1">
      <alignment horizontal="left" vertical="top" wrapText="1"/>
    </xf>
    <xf numFmtId="0" fontId="6" fillId="19" borderId="1"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cellXfs>
  <cellStyles count="10">
    <cellStyle name="Įprastas" xfId="0" builtinId="0"/>
    <cellStyle name="Įprastas 2" xfId="3"/>
    <cellStyle name="Įprastas 2 2" xfId="6"/>
    <cellStyle name="Įprastas 3" xfId="5"/>
    <cellStyle name="Įprastas 3 2" xfId="8"/>
    <cellStyle name="Įprastas 4" xfId="7"/>
    <cellStyle name="Įprastas 4 2" xfId="9"/>
    <cellStyle name="Įprastas 5" xfId="4"/>
    <cellStyle name="Kablelis 2" xfId="1"/>
    <cellStyle name="Paprastas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HU186"/>
  <sheetViews>
    <sheetView zoomScale="70" zoomScaleNormal="70" workbookViewId="0">
      <pane xSplit="7" ySplit="16" topLeftCell="H17" activePane="bottomRight" state="frozen"/>
      <selection pane="topRight" activeCell="H1" sqref="H1"/>
      <selection pane="bottomLeft" activeCell="A12" sqref="A12"/>
      <selection pane="bottomRight" activeCell="AD8" sqref="AD8"/>
    </sheetView>
  </sheetViews>
  <sheetFormatPr defaultColWidth="9.109375" defaultRowHeight="15.6" x14ac:dyDescent="0.3"/>
  <cols>
    <col min="1" max="1" width="3.5546875" style="48" customWidth="1"/>
    <col min="2" max="3" width="3.44140625" style="48" customWidth="1"/>
    <col min="4" max="4" width="28.109375" style="48" customWidth="1"/>
    <col min="5" max="5" width="3.6640625" style="48" customWidth="1"/>
    <col min="6" max="6" width="12" style="48" customWidth="1"/>
    <col min="7" max="7" width="7.88671875" style="53" customWidth="1"/>
    <col min="8" max="10" width="9.6640625" style="14" customWidth="1"/>
    <col min="11" max="11" width="10.6640625" style="14" customWidth="1"/>
    <col min="12" max="12" width="9.6640625" style="14" customWidth="1"/>
    <col min="13" max="14" width="9.6640625" style="48" customWidth="1"/>
    <col min="15" max="15" width="11.33203125" style="48" customWidth="1"/>
    <col min="16" max="18" width="9.6640625" style="48" customWidth="1"/>
    <col min="19" max="19" width="10" style="48" customWidth="1"/>
    <col min="20" max="20" width="9.6640625" style="14" customWidth="1"/>
    <col min="21" max="21" width="9.6640625" style="207" customWidth="1"/>
    <col min="22" max="22" width="28" style="18" hidden="1" customWidth="1"/>
    <col min="23" max="24" width="9.88671875" style="18" hidden="1" customWidth="1"/>
    <col min="25" max="25" width="9.44140625" style="18" hidden="1" customWidth="1"/>
    <col min="26" max="26" width="9.109375" style="18" hidden="1" customWidth="1"/>
    <col min="27" max="27" width="9.44140625" style="18" hidden="1" customWidth="1"/>
    <col min="28" max="225" width="9.109375" style="18"/>
    <col min="226" max="16384" width="9.109375" style="118"/>
  </cols>
  <sheetData>
    <row r="1" spans="1:225"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25" s="287" customFormat="1" ht="30.6" customHeight="1" x14ac:dyDescent="0.3">
      <c r="A2" s="284"/>
      <c r="B2" s="284"/>
      <c r="C2" s="284"/>
      <c r="D2" s="285"/>
      <c r="E2" s="285"/>
      <c r="F2" s="288"/>
      <c r="G2" s="289"/>
      <c r="H2" s="290"/>
      <c r="I2" s="290"/>
      <c r="J2" s="290"/>
      <c r="K2" s="290"/>
      <c r="L2" s="290"/>
      <c r="M2" s="285"/>
      <c r="N2" s="284"/>
      <c r="O2" s="284"/>
      <c r="P2" s="284"/>
      <c r="Q2" s="284"/>
      <c r="R2" s="296" t="s">
        <v>399</v>
      </c>
      <c r="S2" s="297"/>
      <c r="T2" s="297"/>
      <c r="U2" s="298"/>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25"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25"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25"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25" s="293" customFormat="1" x14ac:dyDescent="0.3">
      <c r="A6" s="286"/>
      <c r="B6" s="286"/>
      <c r="C6" s="286"/>
      <c r="D6" s="286"/>
      <c r="E6" s="286"/>
      <c r="F6" s="286"/>
      <c r="G6" s="292"/>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O6" s="286"/>
      <c r="HP6" s="286"/>
      <c r="HQ6" s="286"/>
    </row>
    <row r="7" spans="1:225" s="293" customFormat="1" ht="19.5" customHeight="1" x14ac:dyDescent="0.3">
      <c r="A7" s="376" t="s">
        <v>386</v>
      </c>
      <c r="B7" s="376"/>
      <c r="C7" s="376"/>
      <c r="D7" s="376"/>
      <c r="E7" s="376"/>
      <c r="F7" s="376"/>
      <c r="G7" s="376"/>
      <c r="H7" s="376"/>
      <c r="I7" s="376"/>
      <c r="J7" s="376"/>
      <c r="K7" s="376"/>
      <c r="L7" s="376"/>
      <c r="M7" s="376"/>
      <c r="N7" s="376"/>
      <c r="O7" s="376"/>
      <c r="P7" s="376"/>
      <c r="Q7" s="376"/>
      <c r="R7" s="376"/>
      <c r="S7" s="376"/>
      <c r="T7" s="376"/>
      <c r="U7" s="37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HO7" s="286"/>
      <c r="HP7" s="286"/>
      <c r="HQ7" s="286"/>
    </row>
    <row r="8" spans="1:225" s="117" customFormat="1" ht="14.25" customHeight="1" x14ac:dyDescent="0.3">
      <c r="A8" s="377" t="s">
        <v>0</v>
      </c>
      <c r="B8" s="377"/>
      <c r="C8" s="377"/>
      <c r="D8" s="377"/>
      <c r="E8" s="377"/>
      <c r="F8" s="377"/>
      <c r="G8" s="377"/>
      <c r="H8" s="377"/>
      <c r="I8" s="377"/>
      <c r="J8" s="377"/>
      <c r="K8" s="377"/>
      <c r="L8" s="377"/>
      <c r="M8" s="377"/>
      <c r="N8" s="377"/>
      <c r="O8" s="377"/>
      <c r="P8" s="377"/>
      <c r="Q8" s="377"/>
      <c r="R8" s="377"/>
      <c r="S8" s="377"/>
      <c r="T8" s="377"/>
      <c r="U8" s="377"/>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row>
    <row r="9" spans="1:225" s="117" customFormat="1" ht="19.5" customHeight="1" x14ac:dyDescent="0.3">
      <c r="A9" s="14"/>
      <c r="B9" s="14"/>
      <c r="C9" s="14"/>
      <c r="D9" s="14"/>
      <c r="E9" s="14"/>
      <c r="F9" s="14"/>
      <c r="G9" s="15"/>
      <c r="H9" s="14"/>
      <c r="I9" s="14"/>
      <c r="J9" s="14"/>
      <c r="K9" s="14"/>
      <c r="L9" s="14"/>
      <c r="M9" s="14"/>
      <c r="N9" s="14"/>
      <c r="O9" s="14"/>
      <c r="P9" s="14"/>
      <c r="Q9" s="14"/>
      <c r="R9" s="14"/>
      <c r="S9" s="14"/>
      <c r="T9" s="393" t="s">
        <v>1</v>
      </c>
      <c r="U9" s="393"/>
      <c r="V9" s="20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row>
    <row r="10" spans="1:225"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375" t="s">
        <v>10</v>
      </c>
      <c r="W10" s="375" t="s">
        <v>11</v>
      </c>
      <c r="X10" s="375"/>
      <c r="Y10" s="375"/>
      <c r="Z10" s="375"/>
      <c r="AA10" s="395"/>
    </row>
    <row r="11" spans="1:225"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318"/>
      <c r="W11" s="318"/>
      <c r="X11" s="318"/>
      <c r="Y11" s="318"/>
      <c r="Z11" s="318"/>
      <c r="AA11" s="396"/>
    </row>
    <row r="12" spans="1:225" ht="122.4" customHeight="1" x14ac:dyDescent="0.3">
      <c r="A12" s="378"/>
      <c r="B12" s="378"/>
      <c r="C12" s="378"/>
      <c r="D12" s="381"/>
      <c r="E12" s="382"/>
      <c r="F12" s="385"/>
      <c r="G12" s="382"/>
      <c r="H12" s="360"/>
      <c r="I12" s="253" t="s">
        <v>12</v>
      </c>
      <c r="J12" s="253" t="s">
        <v>15</v>
      </c>
      <c r="K12" s="360"/>
      <c r="L12" s="360"/>
      <c r="M12" s="246" t="s">
        <v>12</v>
      </c>
      <c r="N12" s="247" t="s">
        <v>15</v>
      </c>
      <c r="O12" s="394"/>
      <c r="P12" s="382"/>
      <c r="Q12" s="246" t="s">
        <v>12</v>
      </c>
      <c r="R12" s="255" t="s">
        <v>15</v>
      </c>
      <c r="S12" s="394"/>
      <c r="T12" s="360"/>
      <c r="U12" s="392"/>
      <c r="V12" s="318"/>
      <c r="W12" s="18" t="s">
        <v>16</v>
      </c>
      <c r="X12" s="18" t="s">
        <v>17</v>
      </c>
      <c r="Y12" s="18" t="s">
        <v>18</v>
      </c>
      <c r="Z12" s="18" t="s">
        <v>19</v>
      </c>
      <c r="AA12" s="18" t="s">
        <v>20</v>
      </c>
    </row>
    <row r="13" spans="1:225" ht="15" customHeight="1" x14ac:dyDescent="0.3">
      <c r="A13" s="369" t="s">
        <v>21</v>
      </c>
      <c r="B13" s="370"/>
      <c r="C13" s="370"/>
      <c r="D13" s="370"/>
      <c r="E13" s="370"/>
      <c r="F13" s="370"/>
      <c r="G13" s="370"/>
      <c r="H13" s="370"/>
      <c r="I13" s="370"/>
      <c r="J13" s="370"/>
      <c r="K13" s="370"/>
      <c r="L13" s="370"/>
      <c r="M13" s="370"/>
      <c r="N13" s="370"/>
      <c r="O13" s="370"/>
      <c r="P13" s="370"/>
      <c r="Q13" s="370"/>
      <c r="R13" s="370"/>
      <c r="S13" s="370"/>
      <c r="T13" s="370"/>
      <c r="U13" s="371"/>
      <c r="V13" s="318"/>
    </row>
    <row r="14" spans="1:225" ht="16.5" customHeight="1" x14ac:dyDescent="0.3">
      <c r="A14" s="372" t="s">
        <v>22</v>
      </c>
      <c r="B14" s="373"/>
      <c r="C14" s="373"/>
      <c r="D14" s="373"/>
      <c r="E14" s="373"/>
      <c r="F14" s="373"/>
      <c r="G14" s="373"/>
      <c r="H14" s="373"/>
      <c r="I14" s="373"/>
      <c r="J14" s="373"/>
      <c r="K14" s="373"/>
      <c r="L14" s="373"/>
      <c r="M14" s="373"/>
      <c r="N14" s="373"/>
      <c r="O14" s="373"/>
      <c r="P14" s="373"/>
      <c r="Q14" s="373"/>
      <c r="R14" s="373"/>
      <c r="S14" s="373"/>
      <c r="T14" s="373"/>
      <c r="U14" s="374"/>
      <c r="V14" s="318"/>
    </row>
    <row r="15" spans="1:225" ht="21.75" customHeight="1" x14ac:dyDescent="0.3">
      <c r="A15" s="244" t="s">
        <v>23</v>
      </c>
      <c r="B15" s="363" t="s">
        <v>24</v>
      </c>
      <c r="C15" s="364"/>
      <c r="D15" s="364"/>
      <c r="E15" s="364"/>
      <c r="F15" s="364"/>
      <c r="G15" s="364"/>
      <c r="H15" s="364"/>
      <c r="I15" s="364"/>
      <c r="J15" s="364"/>
      <c r="K15" s="364"/>
      <c r="L15" s="364"/>
      <c r="M15" s="364"/>
      <c r="N15" s="364"/>
      <c r="O15" s="364"/>
      <c r="P15" s="364"/>
      <c r="Q15" s="364"/>
      <c r="R15" s="364"/>
      <c r="S15" s="364"/>
      <c r="T15" s="364"/>
      <c r="U15" s="365"/>
    </row>
    <row r="16" spans="1:225" ht="19.5" customHeight="1" x14ac:dyDescent="0.3">
      <c r="A16" s="244" t="s">
        <v>23</v>
      </c>
      <c r="B16" s="245" t="s">
        <v>23</v>
      </c>
      <c r="C16" s="366" t="s">
        <v>25</v>
      </c>
      <c r="D16" s="367"/>
      <c r="E16" s="367"/>
      <c r="F16" s="367"/>
      <c r="G16" s="367"/>
      <c r="H16" s="367"/>
      <c r="I16" s="367"/>
      <c r="J16" s="367"/>
      <c r="K16" s="367"/>
      <c r="L16" s="367"/>
      <c r="M16" s="367"/>
      <c r="N16" s="367"/>
      <c r="O16" s="367"/>
      <c r="P16" s="367"/>
      <c r="Q16" s="367"/>
      <c r="R16" s="367"/>
      <c r="S16" s="367"/>
      <c r="T16" s="367"/>
      <c r="U16" s="368"/>
    </row>
    <row r="17" spans="1:229" ht="17.100000000000001" customHeight="1" x14ac:dyDescent="0.3">
      <c r="A17" s="303" t="s">
        <v>23</v>
      </c>
      <c r="B17" s="306" t="s">
        <v>23</v>
      </c>
      <c r="C17" s="309" t="s">
        <v>23</v>
      </c>
      <c r="D17" s="327" t="s">
        <v>26</v>
      </c>
      <c r="E17" s="315" t="s">
        <v>27</v>
      </c>
      <c r="F17" s="315" t="s">
        <v>28</v>
      </c>
      <c r="G17" s="20" t="s">
        <v>29</v>
      </c>
      <c r="H17" s="139">
        <f>I17+K17</f>
        <v>167.8</v>
      </c>
      <c r="I17" s="139">
        <v>167.8</v>
      </c>
      <c r="J17" s="139">
        <v>96.74</v>
      </c>
      <c r="K17" s="139"/>
      <c r="L17" s="139">
        <f>M17+O17</f>
        <v>164.7</v>
      </c>
      <c r="M17" s="130">
        <v>164.7</v>
      </c>
      <c r="N17" s="131">
        <v>94.5</v>
      </c>
      <c r="O17" s="134"/>
      <c r="P17" s="137">
        <f>Q17+S17</f>
        <v>187.2</v>
      </c>
      <c r="Q17" s="139">
        <v>187.2</v>
      </c>
      <c r="R17" s="139">
        <v>143.69999999999999</v>
      </c>
      <c r="S17" s="136"/>
      <c r="T17" s="139">
        <f>L17+(L17*0.03)</f>
        <v>169.64099999999999</v>
      </c>
      <c r="U17" s="208">
        <f>T17+(T17*0.03)</f>
        <v>174.73022999999998</v>
      </c>
      <c r="V17" s="318" t="s">
        <v>30</v>
      </c>
      <c r="W17" s="302"/>
      <c r="X17" s="302"/>
      <c r="Y17" s="302"/>
      <c r="Z17" s="302"/>
      <c r="AA17" s="302"/>
      <c r="HR17" s="18"/>
      <c r="HS17" s="18"/>
      <c r="HT17" s="18"/>
      <c r="HU17" s="18"/>
    </row>
    <row r="18" spans="1:229" ht="17.850000000000001" customHeight="1" x14ac:dyDescent="0.3">
      <c r="A18" s="304"/>
      <c r="B18" s="307"/>
      <c r="C18" s="310"/>
      <c r="D18" s="328"/>
      <c r="E18" s="316"/>
      <c r="F18" s="316"/>
      <c r="G18" s="20" t="s">
        <v>31</v>
      </c>
      <c r="H18" s="139">
        <f t="shared" ref="H18:H19" si="0">I18+K18</f>
        <v>0</v>
      </c>
      <c r="I18" s="139"/>
      <c r="J18" s="139"/>
      <c r="K18" s="139"/>
      <c r="L18" s="139">
        <f t="shared" ref="L18:L19" si="1">M18+O18</f>
        <v>0</v>
      </c>
      <c r="M18" s="136"/>
      <c r="N18" s="139"/>
      <c r="O18" s="136"/>
      <c r="P18" s="137">
        <f>Q18+S18</f>
        <v>0</v>
      </c>
      <c r="Q18" s="137"/>
      <c r="R18" s="137"/>
      <c r="S18" s="137"/>
      <c r="T18" s="139">
        <f t="shared" ref="T18:T19" si="2">L18+(L18*0.03)</f>
        <v>0</v>
      </c>
      <c r="U18" s="208">
        <f t="shared" ref="U18:U19" si="3">T18+(T18*0.03)</f>
        <v>0</v>
      </c>
      <c r="V18" s="318"/>
      <c r="W18" s="302"/>
      <c r="X18" s="302"/>
      <c r="Y18" s="302"/>
      <c r="Z18" s="302"/>
      <c r="AA18" s="302"/>
      <c r="HR18" s="18"/>
      <c r="HS18" s="18"/>
      <c r="HT18" s="18"/>
      <c r="HU18" s="18"/>
    </row>
    <row r="19" spans="1:229" ht="19.350000000000001" customHeight="1" x14ac:dyDescent="0.3">
      <c r="A19" s="304"/>
      <c r="B19" s="307"/>
      <c r="C19" s="310"/>
      <c r="D19" s="328"/>
      <c r="E19" s="316"/>
      <c r="F19" s="316"/>
      <c r="G19" s="20" t="s">
        <v>32</v>
      </c>
      <c r="H19" s="139">
        <f t="shared" si="0"/>
        <v>0</v>
      </c>
      <c r="I19" s="139"/>
      <c r="J19" s="139"/>
      <c r="K19" s="139"/>
      <c r="L19" s="139">
        <f t="shared" si="1"/>
        <v>0</v>
      </c>
      <c r="M19" s="139"/>
      <c r="N19" s="139"/>
      <c r="O19" s="139"/>
      <c r="P19" s="137">
        <f>Q19+S19</f>
        <v>0</v>
      </c>
      <c r="Q19" s="137"/>
      <c r="R19" s="137"/>
      <c r="S19" s="116"/>
      <c r="T19" s="139">
        <f t="shared" si="2"/>
        <v>0</v>
      </c>
      <c r="U19" s="208">
        <f t="shared" si="3"/>
        <v>0</v>
      </c>
      <c r="V19" s="318" t="s">
        <v>33</v>
      </c>
      <c r="W19" s="302"/>
      <c r="X19" s="302"/>
      <c r="Y19" s="302"/>
      <c r="Z19" s="302"/>
      <c r="AA19" s="302"/>
      <c r="HR19" s="18"/>
      <c r="HS19" s="18"/>
      <c r="HT19" s="18"/>
      <c r="HU19" s="18"/>
    </row>
    <row r="20" spans="1:229" ht="16.5" customHeight="1" x14ac:dyDescent="0.3">
      <c r="A20" s="305"/>
      <c r="B20" s="308"/>
      <c r="C20" s="311"/>
      <c r="D20" s="329"/>
      <c r="E20" s="317"/>
      <c r="F20" s="317"/>
      <c r="G20" s="25" t="s">
        <v>34</v>
      </c>
      <c r="H20" s="30">
        <f t="shared" ref="H20:U20" si="4">SUM(H17:H19)</f>
        <v>167.8</v>
      </c>
      <c r="I20" s="30">
        <f>SUM(I17:I19)</f>
        <v>167.8</v>
      </c>
      <c r="J20" s="30">
        <f>SUM(J17:J19)</f>
        <v>96.74</v>
      </c>
      <c r="K20" s="30">
        <f t="shared" si="4"/>
        <v>0</v>
      </c>
      <c r="L20" s="30">
        <f t="shared" si="4"/>
        <v>164.7</v>
      </c>
      <c r="M20" s="30">
        <f t="shared" si="4"/>
        <v>164.7</v>
      </c>
      <c r="N20" s="30">
        <f t="shared" si="4"/>
        <v>94.5</v>
      </c>
      <c r="O20" s="30">
        <f t="shared" si="4"/>
        <v>0</v>
      </c>
      <c r="P20" s="30">
        <f>SUM(P17:P19)</f>
        <v>187.2</v>
      </c>
      <c r="Q20" s="30">
        <f>SUM(Q17:Q19)</f>
        <v>187.2</v>
      </c>
      <c r="R20" s="30">
        <f>SUM(R17:R19)</f>
        <v>143.69999999999999</v>
      </c>
      <c r="S20" s="30">
        <f t="shared" si="4"/>
        <v>0</v>
      </c>
      <c r="T20" s="30">
        <f>SUM(T17:T19)</f>
        <v>169.64099999999999</v>
      </c>
      <c r="U20" s="209">
        <f t="shared" si="4"/>
        <v>174.73022999999998</v>
      </c>
      <c r="V20" s="318"/>
      <c r="W20" s="302"/>
      <c r="X20" s="302"/>
      <c r="Y20" s="302"/>
      <c r="Z20" s="302"/>
      <c r="AA20" s="302"/>
      <c r="HR20" s="18"/>
      <c r="HS20" s="18"/>
      <c r="HT20" s="18"/>
      <c r="HU20" s="18"/>
    </row>
    <row r="21" spans="1:229" ht="17.25" customHeight="1" x14ac:dyDescent="0.3">
      <c r="A21" s="303" t="s">
        <v>23</v>
      </c>
      <c r="B21" s="306" t="s">
        <v>23</v>
      </c>
      <c r="C21" s="309" t="s">
        <v>35</v>
      </c>
      <c r="D21" s="327" t="s">
        <v>36</v>
      </c>
      <c r="E21" s="315" t="s">
        <v>37</v>
      </c>
      <c r="F21" s="315" t="s">
        <v>38</v>
      </c>
      <c r="G21" s="20" t="s">
        <v>29</v>
      </c>
      <c r="H21" s="139">
        <f>I21+K21</f>
        <v>68</v>
      </c>
      <c r="I21" s="136">
        <v>68</v>
      </c>
      <c r="J21" s="139">
        <v>46.8</v>
      </c>
      <c r="K21" s="257"/>
      <c r="L21" s="139">
        <f>M21+O21</f>
        <v>69</v>
      </c>
      <c r="M21" s="137">
        <v>69</v>
      </c>
      <c r="N21" s="137">
        <v>62.3</v>
      </c>
      <c r="O21" s="136"/>
      <c r="P21" s="137">
        <f>Q21+S21</f>
        <v>69</v>
      </c>
      <c r="Q21" s="136">
        <v>69</v>
      </c>
      <c r="R21" s="139">
        <v>62.3</v>
      </c>
      <c r="S21" s="136"/>
      <c r="T21" s="139">
        <f>L21+(L21*0.03)</f>
        <v>71.069999999999993</v>
      </c>
      <c r="U21" s="208">
        <f>T21+(T21*0.03)</f>
        <v>73.202099999999987</v>
      </c>
      <c r="V21" s="318"/>
      <c r="W21" s="302"/>
      <c r="X21" s="302"/>
      <c r="Y21" s="302"/>
      <c r="Z21" s="302"/>
      <c r="AA21" s="302"/>
      <c r="HR21" s="18"/>
      <c r="HS21" s="18"/>
      <c r="HT21" s="18"/>
      <c r="HU21" s="18"/>
    </row>
    <row r="22" spans="1:229" ht="17.25" customHeight="1" x14ac:dyDescent="0.3">
      <c r="A22" s="304"/>
      <c r="B22" s="307"/>
      <c r="C22" s="310"/>
      <c r="D22" s="328"/>
      <c r="E22" s="316"/>
      <c r="F22" s="316"/>
      <c r="G22" s="54" t="s">
        <v>39</v>
      </c>
      <c r="H22" s="139">
        <f t="shared" ref="H22:H23" si="5">I22+K22</f>
        <v>0</v>
      </c>
      <c r="I22" s="217"/>
      <c r="J22" s="217"/>
      <c r="K22" s="139"/>
      <c r="L22" s="139">
        <f t="shared" ref="L22:L23" si="6">M22+O22</f>
        <v>0</v>
      </c>
      <c r="M22" s="136"/>
      <c r="N22" s="139"/>
      <c r="O22" s="136"/>
      <c r="P22" s="137">
        <f t="shared" ref="P22:P23" si="7">Q22+S22</f>
        <v>0</v>
      </c>
      <c r="Q22" s="137"/>
      <c r="R22" s="137"/>
      <c r="S22" s="137"/>
      <c r="T22" s="139">
        <f t="shared" ref="T22:T23" si="8">L22+(L22*0.03)</f>
        <v>0</v>
      </c>
      <c r="U22" s="208">
        <f t="shared" ref="U22:U23" si="9">T22+(T22*0.03)</f>
        <v>0</v>
      </c>
      <c r="V22" s="318"/>
      <c r="W22" s="302"/>
      <c r="X22" s="302"/>
      <c r="Y22" s="302"/>
      <c r="Z22" s="302"/>
      <c r="AA22" s="302"/>
      <c r="HR22" s="18"/>
      <c r="HS22" s="18"/>
      <c r="HT22" s="18"/>
      <c r="HU22" s="18"/>
    </row>
    <row r="23" spans="1:229" ht="16.95" customHeight="1" x14ac:dyDescent="0.3">
      <c r="A23" s="304"/>
      <c r="B23" s="307"/>
      <c r="C23" s="310"/>
      <c r="D23" s="328"/>
      <c r="E23" s="316"/>
      <c r="F23" s="316"/>
      <c r="G23" s="20" t="s">
        <v>32</v>
      </c>
      <c r="H23" s="139">
        <f t="shared" si="5"/>
        <v>0</v>
      </c>
      <c r="I23" s="139"/>
      <c r="J23" s="139"/>
      <c r="K23" s="139"/>
      <c r="L23" s="139">
        <f t="shared" si="6"/>
        <v>0</v>
      </c>
      <c r="M23" s="139"/>
      <c r="N23" s="139"/>
      <c r="O23" s="139"/>
      <c r="P23" s="137">
        <f t="shared" si="7"/>
        <v>0</v>
      </c>
      <c r="Q23" s="137"/>
      <c r="R23" s="137"/>
      <c r="S23" s="116"/>
      <c r="T23" s="139">
        <f t="shared" si="8"/>
        <v>0</v>
      </c>
      <c r="U23" s="208">
        <f t="shared" si="9"/>
        <v>0</v>
      </c>
      <c r="V23" s="318"/>
      <c r="W23" s="302"/>
      <c r="X23" s="302"/>
      <c r="Y23" s="302"/>
      <c r="Z23" s="302"/>
      <c r="AA23" s="302"/>
      <c r="HR23" s="18"/>
      <c r="HS23" s="18"/>
      <c r="HT23" s="18"/>
      <c r="HU23" s="18"/>
    </row>
    <row r="24" spans="1:229" ht="14.25" customHeight="1" x14ac:dyDescent="0.3">
      <c r="A24" s="305"/>
      <c r="B24" s="308"/>
      <c r="C24" s="311"/>
      <c r="D24" s="329"/>
      <c r="E24" s="317"/>
      <c r="F24" s="317"/>
      <c r="G24" s="25" t="s">
        <v>34</v>
      </c>
      <c r="H24" s="30">
        <f t="shared" ref="H24:U24" si="10">SUM(H21:H23)</f>
        <v>68</v>
      </c>
      <c r="I24" s="30">
        <f t="shared" si="10"/>
        <v>68</v>
      </c>
      <c r="J24" s="30">
        <f t="shared" si="10"/>
        <v>46.8</v>
      </c>
      <c r="K24" s="30">
        <f t="shared" si="10"/>
        <v>0</v>
      </c>
      <c r="L24" s="30">
        <f t="shared" si="10"/>
        <v>69</v>
      </c>
      <c r="M24" s="30">
        <f t="shared" si="10"/>
        <v>69</v>
      </c>
      <c r="N24" s="30">
        <f t="shared" si="10"/>
        <v>62.3</v>
      </c>
      <c r="O24" s="30">
        <f t="shared" si="10"/>
        <v>0</v>
      </c>
      <c r="P24" s="30">
        <f t="shared" si="10"/>
        <v>69</v>
      </c>
      <c r="Q24" s="30">
        <f t="shared" si="10"/>
        <v>69</v>
      </c>
      <c r="R24" s="30">
        <f t="shared" si="10"/>
        <v>62.3</v>
      </c>
      <c r="S24" s="30">
        <f t="shared" si="10"/>
        <v>0</v>
      </c>
      <c r="T24" s="30">
        <f t="shared" si="10"/>
        <v>71.069999999999993</v>
      </c>
      <c r="U24" s="209">
        <f t="shared" si="10"/>
        <v>73.202099999999987</v>
      </c>
      <c r="V24" s="318"/>
      <c r="W24" s="302"/>
      <c r="X24" s="302"/>
      <c r="Y24" s="302"/>
      <c r="Z24" s="302"/>
      <c r="AA24" s="302"/>
      <c r="HR24" s="18"/>
      <c r="HS24" s="18"/>
      <c r="HT24" s="18"/>
      <c r="HU24" s="18"/>
    </row>
    <row r="25" spans="1:229" ht="14.25" customHeight="1" x14ac:dyDescent="0.3">
      <c r="A25" s="330" t="s">
        <v>23</v>
      </c>
      <c r="B25" s="324" t="s">
        <v>23</v>
      </c>
      <c r="C25" s="325" t="s">
        <v>40</v>
      </c>
      <c r="D25" s="326" t="s">
        <v>41</v>
      </c>
      <c r="E25" s="315" t="s">
        <v>27</v>
      </c>
      <c r="F25" s="315" t="s">
        <v>28</v>
      </c>
      <c r="G25" s="20" t="s">
        <v>29</v>
      </c>
      <c r="H25" s="139">
        <f>I25+K25</f>
        <v>1947.6949999999999</v>
      </c>
      <c r="I25" s="264">
        <f>1858.208-2.813</f>
        <v>1855.395</v>
      </c>
      <c r="J25" s="139">
        <v>997.23400000000004</v>
      </c>
      <c r="K25" s="276">
        <v>92.3</v>
      </c>
      <c r="L25" s="137">
        <f>M25+O25</f>
        <v>2282.1</v>
      </c>
      <c r="M25" s="137">
        <v>2165.6</v>
      </c>
      <c r="N25" s="137">
        <v>1079</v>
      </c>
      <c r="O25" s="134">
        <v>116.5</v>
      </c>
      <c r="P25" s="137">
        <f>Q25+S25</f>
        <v>2230.1</v>
      </c>
      <c r="Q25" s="134">
        <v>2214.1</v>
      </c>
      <c r="R25" s="137">
        <v>1652</v>
      </c>
      <c r="S25" s="134">
        <v>16</v>
      </c>
      <c r="T25" s="139">
        <f>L25+(L25*0.03)</f>
        <v>2350.5630000000001</v>
      </c>
      <c r="U25" s="208">
        <f>T25+(T25*0.03)</f>
        <v>2421.07989</v>
      </c>
      <c r="V25" s="318"/>
      <c r="W25" s="302"/>
      <c r="X25" s="302"/>
      <c r="Y25" s="302"/>
      <c r="Z25" s="302"/>
      <c r="AA25" s="302"/>
      <c r="HR25" s="18"/>
      <c r="HS25" s="18"/>
      <c r="HT25" s="18"/>
      <c r="HU25" s="18"/>
    </row>
    <row r="26" spans="1:229" ht="16.5" customHeight="1" x14ac:dyDescent="0.3">
      <c r="A26" s="330"/>
      <c r="B26" s="324"/>
      <c r="C26" s="325"/>
      <c r="D26" s="326"/>
      <c r="E26" s="316"/>
      <c r="F26" s="316"/>
      <c r="G26" s="20" t="s">
        <v>42</v>
      </c>
      <c r="H26" s="139">
        <f t="shared" ref="H26:H27" si="11">I26+K26</f>
        <v>0</v>
      </c>
      <c r="I26" s="217"/>
      <c r="J26" s="217"/>
      <c r="K26" s="135"/>
      <c r="L26" s="139">
        <f t="shared" ref="L26:L27" si="12">M26+O26</f>
        <v>0</v>
      </c>
      <c r="M26" s="136"/>
      <c r="N26" s="139"/>
      <c r="O26" s="136"/>
      <c r="P26" s="137">
        <f t="shared" ref="P26:P27" si="13">Q26+S26</f>
        <v>0</v>
      </c>
      <c r="Q26" s="139"/>
      <c r="R26" s="28"/>
      <c r="S26" s="28"/>
      <c r="T26" s="139">
        <f t="shared" ref="T26:T27" si="14">L26+(L26*0.03)</f>
        <v>0</v>
      </c>
      <c r="U26" s="208">
        <f t="shared" ref="U26:U27" si="15">T26+(T26*0.03)</f>
        <v>0</v>
      </c>
      <c r="V26" s="318"/>
      <c r="W26" s="302"/>
      <c r="X26" s="302"/>
      <c r="Y26" s="302"/>
      <c r="Z26" s="302"/>
      <c r="AA26" s="302"/>
      <c r="HR26" s="18"/>
      <c r="HS26" s="18"/>
      <c r="HT26" s="18"/>
      <c r="HU26" s="18"/>
    </row>
    <row r="27" spans="1:229" ht="14.25" customHeight="1" x14ac:dyDescent="0.3">
      <c r="A27" s="330"/>
      <c r="B27" s="324"/>
      <c r="C27" s="325"/>
      <c r="D27" s="326"/>
      <c r="E27" s="316"/>
      <c r="F27" s="316"/>
      <c r="G27" s="20" t="s">
        <v>43</v>
      </c>
      <c r="H27" s="137">
        <f t="shared" si="11"/>
        <v>0</v>
      </c>
      <c r="I27" s="222"/>
      <c r="J27" s="137"/>
      <c r="K27" s="137"/>
      <c r="L27" s="137">
        <f t="shared" si="12"/>
        <v>3</v>
      </c>
      <c r="M27" s="137">
        <v>3</v>
      </c>
      <c r="N27" s="137"/>
      <c r="O27" s="137"/>
      <c r="P27" s="137">
        <f t="shared" si="13"/>
        <v>7</v>
      </c>
      <c r="Q27" s="137">
        <v>7</v>
      </c>
      <c r="R27" s="137"/>
      <c r="S27" s="137"/>
      <c r="T27" s="137">
        <f t="shared" si="14"/>
        <v>3.09</v>
      </c>
      <c r="U27" s="210">
        <f t="shared" si="15"/>
        <v>3.1826999999999996</v>
      </c>
      <c r="V27" s="318"/>
      <c r="W27" s="302"/>
      <c r="X27" s="302"/>
      <c r="Y27" s="302"/>
      <c r="Z27" s="302"/>
      <c r="AA27" s="302"/>
      <c r="HR27" s="18"/>
      <c r="HS27" s="18"/>
      <c r="HT27" s="18"/>
      <c r="HU27" s="18"/>
    </row>
    <row r="28" spans="1:229" ht="15.75" customHeight="1" x14ac:dyDescent="0.3">
      <c r="A28" s="330"/>
      <c r="B28" s="324"/>
      <c r="C28" s="325"/>
      <c r="D28" s="326"/>
      <c r="E28" s="317"/>
      <c r="F28" s="317"/>
      <c r="G28" s="25" t="s">
        <v>12</v>
      </c>
      <c r="H28" s="30">
        <f>SUM(H25:H27)</f>
        <v>1947.6949999999999</v>
      </c>
      <c r="I28" s="30">
        <f t="shared" ref="I28:U28" si="16">SUM(I25:I27)</f>
        <v>1855.395</v>
      </c>
      <c r="J28" s="30">
        <f t="shared" si="16"/>
        <v>997.23400000000004</v>
      </c>
      <c r="K28" s="30">
        <f t="shared" si="16"/>
        <v>92.3</v>
      </c>
      <c r="L28" s="30">
        <f t="shared" si="16"/>
        <v>2285.1</v>
      </c>
      <c r="M28" s="30">
        <f t="shared" si="16"/>
        <v>2168.6</v>
      </c>
      <c r="N28" s="30">
        <f t="shared" si="16"/>
        <v>1079</v>
      </c>
      <c r="O28" s="30">
        <f t="shared" si="16"/>
        <v>116.5</v>
      </c>
      <c r="P28" s="30">
        <f t="shared" si="16"/>
        <v>2237.1</v>
      </c>
      <c r="Q28" s="30">
        <f t="shared" si="16"/>
        <v>2221.1</v>
      </c>
      <c r="R28" s="30">
        <f t="shared" si="16"/>
        <v>1652</v>
      </c>
      <c r="S28" s="30">
        <f t="shared" si="16"/>
        <v>16</v>
      </c>
      <c r="T28" s="30">
        <f t="shared" si="16"/>
        <v>2353.6530000000002</v>
      </c>
      <c r="U28" s="209">
        <f t="shared" si="16"/>
        <v>2424.2625899999998</v>
      </c>
      <c r="V28" s="318"/>
      <c r="W28" s="302"/>
      <c r="X28" s="302"/>
      <c r="Y28" s="302"/>
      <c r="Z28" s="302"/>
      <c r="AA28" s="302"/>
      <c r="HR28" s="18"/>
      <c r="HS28" s="18"/>
      <c r="HT28" s="18"/>
      <c r="HU28" s="18"/>
    </row>
    <row r="29" spans="1:229" ht="15" customHeight="1" x14ac:dyDescent="0.3">
      <c r="A29" s="330" t="s">
        <v>23</v>
      </c>
      <c r="B29" s="324" t="s">
        <v>23</v>
      </c>
      <c r="C29" s="325" t="s">
        <v>44</v>
      </c>
      <c r="D29" s="326" t="s">
        <v>45</v>
      </c>
      <c r="E29" s="315" t="s">
        <v>27</v>
      </c>
      <c r="F29" s="315" t="s">
        <v>28</v>
      </c>
      <c r="G29" s="20" t="s">
        <v>29</v>
      </c>
      <c r="H29" s="139">
        <f>SUM(I29,K29)</f>
        <v>0</v>
      </c>
      <c r="I29" s="137">
        <v>0</v>
      </c>
      <c r="J29" s="139"/>
      <c r="K29" s="139"/>
      <c r="L29" s="139">
        <f>SUM(M29,O29)</f>
        <v>5</v>
      </c>
      <c r="M29" s="137">
        <v>5</v>
      </c>
      <c r="N29" s="139"/>
      <c r="O29" s="136"/>
      <c r="P29" s="137">
        <f>SUM(Q29,S29)</f>
        <v>5</v>
      </c>
      <c r="Q29" s="139">
        <v>5</v>
      </c>
      <c r="R29" s="28"/>
      <c r="S29" s="31"/>
      <c r="T29" s="139">
        <f>L29+(L29*0.03)</f>
        <v>5.15</v>
      </c>
      <c r="U29" s="208">
        <f>T29+(T29*0.03)</f>
        <v>5.3045</v>
      </c>
      <c r="V29" s="318"/>
      <c r="W29" s="302"/>
      <c r="X29" s="302"/>
      <c r="Y29" s="302"/>
      <c r="Z29" s="302"/>
      <c r="AA29" s="302"/>
    </row>
    <row r="30" spans="1:229" ht="14.25" customHeight="1" x14ac:dyDescent="0.3">
      <c r="A30" s="330"/>
      <c r="B30" s="324"/>
      <c r="C30" s="325"/>
      <c r="D30" s="326"/>
      <c r="E30" s="316"/>
      <c r="F30" s="316"/>
      <c r="G30" s="20" t="s">
        <v>31</v>
      </c>
      <c r="H30" s="139">
        <f t="shared" ref="H30:H31" si="17">SUM(I30,K30)</f>
        <v>0</v>
      </c>
      <c r="I30" s="139"/>
      <c r="J30" s="139"/>
      <c r="K30" s="139"/>
      <c r="L30" s="139">
        <f t="shared" ref="L30:L31" si="18">SUM(M30,O30)</f>
        <v>0</v>
      </c>
      <c r="M30" s="136"/>
      <c r="N30" s="139"/>
      <c r="O30" s="136"/>
      <c r="P30" s="137">
        <f t="shared" ref="P30:P31" si="19">SUM(Q30,S30)</f>
        <v>0</v>
      </c>
      <c r="Q30" s="28"/>
      <c r="R30" s="28"/>
      <c r="S30" s="28"/>
      <c r="T30" s="139">
        <f t="shared" ref="T30:T31" si="20">L30+(L30*0.03)</f>
        <v>0</v>
      </c>
      <c r="U30" s="208">
        <f t="shared" ref="U30:U31" si="21">T30+(T30*0.03)</f>
        <v>0</v>
      </c>
      <c r="V30" s="318"/>
      <c r="W30" s="302"/>
      <c r="X30" s="302"/>
      <c r="Y30" s="302"/>
      <c r="Z30" s="302"/>
      <c r="AA30" s="302"/>
    </row>
    <row r="31" spans="1:229" ht="15.75" customHeight="1" x14ac:dyDescent="0.3">
      <c r="A31" s="330"/>
      <c r="B31" s="324"/>
      <c r="C31" s="325"/>
      <c r="D31" s="326"/>
      <c r="E31" s="316"/>
      <c r="F31" s="316"/>
      <c r="G31" s="20" t="s">
        <v>32</v>
      </c>
      <c r="H31" s="139">
        <f t="shared" si="17"/>
        <v>0</v>
      </c>
      <c r="I31" s="139"/>
      <c r="J31" s="139"/>
      <c r="K31" s="139"/>
      <c r="L31" s="139">
        <f t="shared" si="18"/>
        <v>0</v>
      </c>
      <c r="M31" s="139"/>
      <c r="N31" s="139"/>
      <c r="O31" s="139"/>
      <c r="P31" s="137">
        <f t="shared" si="19"/>
        <v>0</v>
      </c>
      <c r="Q31" s="137"/>
      <c r="R31" s="137"/>
      <c r="S31" s="137"/>
      <c r="T31" s="139">
        <f t="shared" si="20"/>
        <v>0</v>
      </c>
      <c r="U31" s="208">
        <f t="shared" si="21"/>
        <v>0</v>
      </c>
      <c r="V31" s="318"/>
      <c r="W31" s="302"/>
      <c r="X31" s="302"/>
      <c r="Y31" s="302"/>
      <c r="Z31" s="302"/>
      <c r="AA31" s="302"/>
    </row>
    <row r="32" spans="1:229" ht="21" customHeight="1" x14ac:dyDescent="0.3">
      <c r="A32" s="330"/>
      <c r="B32" s="324"/>
      <c r="C32" s="325"/>
      <c r="D32" s="326"/>
      <c r="E32" s="317"/>
      <c r="F32" s="317"/>
      <c r="G32" s="25" t="s">
        <v>12</v>
      </c>
      <c r="H32" s="30">
        <f>SUM(H29:H31)</f>
        <v>0</v>
      </c>
      <c r="I32" s="30">
        <f t="shared" ref="I32:U32" si="22">SUM(I29:I31)</f>
        <v>0</v>
      </c>
      <c r="J32" s="30">
        <f t="shared" si="22"/>
        <v>0</v>
      </c>
      <c r="K32" s="30">
        <f t="shared" si="22"/>
        <v>0</v>
      </c>
      <c r="L32" s="30">
        <f t="shared" si="22"/>
        <v>5</v>
      </c>
      <c r="M32" s="30">
        <f t="shared" si="22"/>
        <v>5</v>
      </c>
      <c r="N32" s="30">
        <f t="shared" si="22"/>
        <v>0</v>
      </c>
      <c r="O32" s="30">
        <f t="shared" si="22"/>
        <v>0</v>
      </c>
      <c r="P32" s="30">
        <f t="shared" si="22"/>
        <v>5</v>
      </c>
      <c r="Q32" s="30">
        <f t="shared" si="22"/>
        <v>5</v>
      </c>
      <c r="R32" s="30">
        <f t="shared" si="22"/>
        <v>0</v>
      </c>
      <c r="S32" s="30">
        <f t="shared" si="22"/>
        <v>0</v>
      </c>
      <c r="T32" s="30">
        <f t="shared" si="22"/>
        <v>5.15</v>
      </c>
      <c r="U32" s="209">
        <f t="shared" si="22"/>
        <v>5.3045</v>
      </c>
      <c r="V32" s="318"/>
      <c r="W32" s="302"/>
      <c r="X32" s="302"/>
      <c r="Y32" s="302"/>
      <c r="Z32" s="302"/>
      <c r="AA32" s="302"/>
    </row>
    <row r="33" spans="1:27" ht="16.95" customHeight="1" x14ac:dyDescent="0.3">
      <c r="A33" s="330" t="s">
        <v>23</v>
      </c>
      <c r="B33" s="324" t="s">
        <v>23</v>
      </c>
      <c r="C33" s="325" t="s">
        <v>46</v>
      </c>
      <c r="D33" s="326" t="s">
        <v>47</v>
      </c>
      <c r="E33" s="315" t="s">
        <v>27</v>
      </c>
      <c r="F33" s="315" t="s">
        <v>28</v>
      </c>
      <c r="G33" s="20" t="s">
        <v>29</v>
      </c>
      <c r="H33" s="139">
        <f>SUM(I33,K33)</f>
        <v>753.6</v>
      </c>
      <c r="I33" s="139">
        <v>56.9</v>
      </c>
      <c r="J33" s="139"/>
      <c r="K33" s="115">
        <v>696.7</v>
      </c>
      <c r="L33" s="139">
        <f>SUM(M33,O33)</f>
        <v>793.3</v>
      </c>
      <c r="M33" s="139">
        <v>64.5</v>
      </c>
      <c r="N33" s="139"/>
      <c r="O33" s="136">
        <v>728.8</v>
      </c>
      <c r="P33" s="137">
        <f>SUM(Q33,S33)</f>
        <v>793.3</v>
      </c>
      <c r="Q33" s="139">
        <v>64.5</v>
      </c>
      <c r="R33" s="139"/>
      <c r="S33" s="136">
        <v>728.8</v>
      </c>
      <c r="T33" s="139">
        <v>802</v>
      </c>
      <c r="U33" s="208">
        <v>802</v>
      </c>
      <c r="V33" s="318"/>
      <c r="W33" s="302"/>
      <c r="X33" s="302"/>
      <c r="Y33" s="302"/>
      <c r="Z33" s="302"/>
      <c r="AA33" s="302"/>
    </row>
    <row r="34" spans="1:27" ht="12.75" customHeight="1" x14ac:dyDescent="0.3">
      <c r="A34" s="330"/>
      <c r="B34" s="324"/>
      <c r="C34" s="325"/>
      <c r="D34" s="326"/>
      <c r="E34" s="316"/>
      <c r="F34" s="316"/>
      <c r="G34" s="20" t="s">
        <v>31</v>
      </c>
      <c r="H34" s="139">
        <f t="shared" ref="H34:H35" si="23">SUM(I34,K34)</f>
        <v>0</v>
      </c>
      <c r="I34" s="139"/>
      <c r="J34" s="139"/>
      <c r="K34" s="139"/>
      <c r="L34" s="139">
        <f t="shared" ref="L34:L35" si="24">SUM(M34,O34)</f>
        <v>0</v>
      </c>
      <c r="M34" s="136"/>
      <c r="N34" s="139"/>
      <c r="O34" s="136"/>
      <c r="P34" s="137">
        <f t="shared" ref="P34:P35" si="25">SUM(Q34,S34)</f>
        <v>0</v>
      </c>
      <c r="Q34" s="28"/>
      <c r="R34" s="28"/>
      <c r="S34" s="28"/>
      <c r="T34" s="32"/>
      <c r="U34" s="211"/>
      <c r="V34" s="318"/>
      <c r="W34" s="302"/>
      <c r="X34" s="302"/>
      <c r="Y34" s="302"/>
      <c r="Z34" s="302"/>
      <c r="AA34" s="302"/>
    </row>
    <row r="35" spans="1:27" ht="21" customHeight="1" x14ac:dyDescent="0.3">
      <c r="A35" s="330"/>
      <c r="B35" s="324"/>
      <c r="C35" s="325"/>
      <c r="D35" s="326"/>
      <c r="E35" s="316"/>
      <c r="F35" s="316"/>
      <c r="G35" s="20" t="s">
        <v>149</v>
      </c>
      <c r="H35" s="139">
        <f t="shared" si="23"/>
        <v>332.4</v>
      </c>
      <c r="I35" s="139"/>
      <c r="J35" s="139" t="s">
        <v>48</v>
      </c>
      <c r="K35" s="139">
        <v>332.4</v>
      </c>
      <c r="L35" s="139">
        <f t="shared" si="24"/>
        <v>0</v>
      </c>
      <c r="M35" s="139"/>
      <c r="N35" s="139"/>
      <c r="O35" s="139"/>
      <c r="P35" s="137">
        <f t="shared" si="25"/>
        <v>0</v>
      </c>
      <c r="Q35" s="137"/>
      <c r="R35" s="137"/>
      <c r="S35" s="137"/>
      <c r="T35" s="139"/>
      <c r="U35" s="208"/>
      <c r="V35" s="318"/>
      <c r="W35" s="302"/>
      <c r="X35" s="302"/>
      <c r="Y35" s="302"/>
      <c r="Z35" s="302"/>
      <c r="AA35" s="302"/>
    </row>
    <row r="36" spans="1:27" ht="16.5" customHeight="1" x14ac:dyDescent="0.3">
      <c r="A36" s="330"/>
      <c r="B36" s="324"/>
      <c r="C36" s="325"/>
      <c r="D36" s="326"/>
      <c r="E36" s="317"/>
      <c r="F36" s="317"/>
      <c r="G36" s="25" t="s">
        <v>12</v>
      </c>
      <c r="H36" s="30">
        <f t="shared" ref="H36:U36" si="26">SUM(H33:H35)</f>
        <v>1086</v>
      </c>
      <c r="I36" s="30">
        <f t="shared" si="26"/>
        <v>56.9</v>
      </c>
      <c r="J36" s="30">
        <f t="shared" si="26"/>
        <v>0</v>
      </c>
      <c r="K36" s="30">
        <f t="shared" si="26"/>
        <v>1029.0999999999999</v>
      </c>
      <c r="L36" s="30">
        <f t="shared" si="26"/>
        <v>793.3</v>
      </c>
      <c r="M36" s="33">
        <f t="shared" si="26"/>
        <v>64.5</v>
      </c>
      <c r="N36" s="33">
        <f t="shared" si="26"/>
        <v>0</v>
      </c>
      <c r="O36" s="33">
        <f t="shared" si="26"/>
        <v>728.8</v>
      </c>
      <c r="P36" s="33">
        <f t="shared" si="26"/>
        <v>793.3</v>
      </c>
      <c r="Q36" s="33">
        <f t="shared" si="26"/>
        <v>64.5</v>
      </c>
      <c r="R36" s="33">
        <f t="shared" si="26"/>
        <v>0</v>
      </c>
      <c r="S36" s="33">
        <f t="shared" si="26"/>
        <v>728.8</v>
      </c>
      <c r="T36" s="30">
        <f t="shared" si="26"/>
        <v>802</v>
      </c>
      <c r="U36" s="209">
        <f t="shared" si="26"/>
        <v>802</v>
      </c>
      <c r="V36" s="318"/>
      <c r="W36" s="302"/>
      <c r="X36" s="302"/>
      <c r="Y36" s="302"/>
      <c r="Z36" s="302"/>
      <c r="AA36" s="302"/>
    </row>
    <row r="37" spans="1:27" ht="16.95" customHeight="1" x14ac:dyDescent="0.3">
      <c r="A37" s="330" t="s">
        <v>23</v>
      </c>
      <c r="B37" s="324" t="s">
        <v>23</v>
      </c>
      <c r="C37" s="325" t="s">
        <v>49</v>
      </c>
      <c r="D37" s="326" t="s">
        <v>50</v>
      </c>
      <c r="E37" s="315" t="s">
        <v>27</v>
      </c>
      <c r="F37" s="315" t="s">
        <v>28</v>
      </c>
      <c r="G37" s="20" t="s">
        <v>29</v>
      </c>
      <c r="H37" s="139">
        <f>SUM(I37,K37)</f>
        <v>341</v>
      </c>
      <c r="I37" s="139">
        <v>341</v>
      </c>
      <c r="J37" s="139"/>
      <c r="K37" s="139"/>
      <c r="L37" s="139">
        <f>SUM(M37,O37)</f>
        <v>316.5</v>
      </c>
      <c r="M37" s="139">
        <v>316.5</v>
      </c>
      <c r="N37" s="139"/>
      <c r="O37" s="136"/>
      <c r="P37" s="137">
        <f>SUM(Q37,S37)</f>
        <v>316.5</v>
      </c>
      <c r="Q37" s="139">
        <v>316.5</v>
      </c>
      <c r="R37" s="28"/>
      <c r="S37" s="31"/>
      <c r="T37" s="29">
        <f>L37+(L37*0.03)</f>
        <v>325.995</v>
      </c>
      <c r="U37" s="208">
        <f>T37+(T37*0.03)</f>
        <v>335.77485000000001</v>
      </c>
      <c r="V37" s="318"/>
      <c r="W37" s="302"/>
      <c r="X37" s="302"/>
      <c r="Y37" s="302"/>
      <c r="Z37" s="302"/>
      <c r="AA37" s="302"/>
    </row>
    <row r="38" spans="1:27" ht="12.75" customHeight="1" x14ac:dyDescent="0.3">
      <c r="A38" s="330"/>
      <c r="B38" s="324"/>
      <c r="C38" s="325"/>
      <c r="D38" s="326"/>
      <c r="E38" s="316"/>
      <c r="F38" s="316"/>
      <c r="G38" s="20" t="s">
        <v>31</v>
      </c>
      <c r="H38" s="139">
        <f>SUM(I38,K38)</f>
        <v>0</v>
      </c>
      <c r="I38" s="139"/>
      <c r="J38" s="139"/>
      <c r="K38" s="139"/>
      <c r="L38" s="139">
        <f>SUM(M38,O38)</f>
        <v>0</v>
      </c>
      <c r="M38" s="136"/>
      <c r="N38" s="139"/>
      <c r="O38" s="136"/>
      <c r="P38" s="137">
        <f>SUM(Q38,S38)</f>
        <v>0</v>
      </c>
      <c r="Q38" s="28"/>
      <c r="R38" s="28"/>
      <c r="S38" s="28"/>
      <c r="T38" s="32">
        <f t="shared" ref="T38:T43" si="27">P38+(P38*0.03)</f>
        <v>0</v>
      </c>
      <c r="U38" s="208">
        <f t="shared" ref="U38:U39" si="28">T38+(T38*0.03)</f>
        <v>0</v>
      </c>
      <c r="V38" s="318"/>
      <c r="W38" s="302"/>
      <c r="X38" s="302"/>
      <c r="Y38" s="302"/>
      <c r="Z38" s="302"/>
      <c r="AA38" s="302"/>
    </row>
    <row r="39" spans="1:27" ht="21" customHeight="1" x14ac:dyDescent="0.3">
      <c r="A39" s="330"/>
      <c r="B39" s="324"/>
      <c r="C39" s="325"/>
      <c r="D39" s="326"/>
      <c r="E39" s="316"/>
      <c r="F39" s="316"/>
      <c r="G39" s="20" t="s">
        <v>32</v>
      </c>
      <c r="H39" s="139">
        <f>SUM(I39,K39)</f>
        <v>0</v>
      </c>
      <c r="I39" s="139"/>
      <c r="J39" s="139"/>
      <c r="K39" s="139"/>
      <c r="L39" s="139">
        <f>SUM(M39,O39)</f>
        <v>0</v>
      </c>
      <c r="M39" s="139"/>
      <c r="N39" s="139"/>
      <c r="O39" s="139"/>
      <c r="P39" s="137">
        <f>SUM(Q39,S39)</f>
        <v>0</v>
      </c>
      <c r="Q39" s="137"/>
      <c r="R39" s="137"/>
      <c r="S39" s="137"/>
      <c r="T39" s="139">
        <f t="shared" si="27"/>
        <v>0</v>
      </c>
      <c r="U39" s="208">
        <f t="shared" si="28"/>
        <v>0</v>
      </c>
      <c r="V39" s="318"/>
      <c r="W39" s="302"/>
      <c r="X39" s="302"/>
      <c r="Y39" s="302"/>
      <c r="Z39" s="302"/>
      <c r="AA39" s="302"/>
    </row>
    <row r="40" spans="1:27" ht="16.5" customHeight="1" x14ac:dyDescent="0.3">
      <c r="A40" s="330"/>
      <c r="B40" s="324"/>
      <c r="C40" s="325"/>
      <c r="D40" s="326"/>
      <c r="E40" s="317"/>
      <c r="F40" s="317"/>
      <c r="G40" s="25" t="s">
        <v>12</v>
      </c>
      <c r="H40" s="30">
        <f>SUM(H37:H39)</f>
        <v>341</v>
      </c>
      <c r="I40" s="30">
        <f>SUM(I37:I39)</f>
        <v>341</v>
      </c>
      <c r="J40" s="30">
        <f>SUM(J37:J39)</f>
        <v>0</v>
      </c>
      <c r="K40" s="30">
        <f>SUM(K37:K39)</f>
        <v>0</v>
      </c>
      <c r="L40" s="30">
        <f>SUM(L37:L39)</f>
        <v>316.5</v>
      </c>
      <c r="M40" s="33"/>
      <c r="N40" s="33"/>
      <c r="O40" s="33"/>
      <c r="P40" s="33">
        <f>SUM(P37:P39)</f>
        <v>316.5</v>
      </c>
      <c r="Q40" s="33"/>
      <c r="R40" s="33"/>
      <c r="S40" s="33"/>
      <c r="T40" s="30">
        <f t="shared" si="27"/>
        <v>325.995</v>
      </c>
      <c r="U40" s="209"/>
      <c r="V40" s="318"/>
      <c r="W40" s="302"/>
      <c r="X40" s="302"/>
      <c r="Y40" s="302"/>
      <c r="Z40" s="302"/>
      <c r="AA40" s="302"/>
    </row>
    <row r="41" spans="1:27" ht="16.95" customHeight="1" x14ac:dyDescent="0.3">
      <c r="A41" s="330" t="s">
        <v>23</v>
      </c>
      <c r="B41" s="324" t="s">
        <v>23</v>
      </c>
      <c r="C41" s="325" t="s">
        <v>51</v>
      </c>
      <c r="D41" s="326" t="s">
        <v>52</v>
      </c>
      <c r="E41" s="315" t="s">
        <v>27</v>
      </c>
      <c r="F41" s="315" t="s">
        <v>28</v>
      </c>
      <c r="G41" s="20" t="s">
        <v>29</v>
      </c>
      <c r="H41" s="139">
        <f>SUM(I41,K41)</f>
        <v>9.6999999999999993</v>
      </c>
      <c r="I41" s="139">
        <v>9.6999999999999993</v>
      </c>
      <c r="J41" s="139"/>
      <c r="K41" s="139"/>
      <c r="L41" s="139">
        <f>SUM(M41,O41)</f>
        <v>10</v>
      </c>
      <c r="M41" s="136">
        <v>10</v>
      </c>
      <c r="N41" s="139"/>
      <c r="O41" s="136"/>
      <c r="P41" s="137">
        <f>SUM(Q41,S41)</f>
        <v>10</v>
      </c>
      <c r="Q41" s="139">
        <v>10</v>
      </c>
      <c r="R41" s="28"/>
      <c r="S41" s="31"/>
      <c r="T41" s="29">
        <f>L41+(L41*0.03)</f>
        <v>10.3</v>
      </c>
      <c r="U41" s="208">
        <f>T41+(T41*0.03)</f>
        <v>10.609</v>
      </c>
      <c r="V41" s="318"/>
      <c r="W41" s="302"/>
      <c r="X41" s="302"/>
      <c r="Y41" s="302"/>
      <c r="Z41" s="302"/>
      <c r="AA41" s="302"/>
    </row>
    <row r="42" spans="1:27" ht="12.75" customHeight="1" x14ac:dyDescent="0.3">
      <c r="A42" s="330"/>
      <c r="B42" s="324"/>
      <c r="C42" s="325"/>
      <c r="D42" s="326"/>
      <c r="E42" s="316"/>
      <c r="F42" s="316"/>
      <c r="G42" s="20" t="s">
        <v>31</v>
      </c>
      <c r="H42" s="139">
        <f>SUM(I42,K42)</f>
        <v>0</v>
      </c>
      <c r="I42" s="139"/>
      <c r="J42" s="139"/>
      <c r="K42" s="139"/>
      <c r="L42" s="139">
        <f>SUM(M42,O42)</f>
        <v>0</v>
      </c>
      <c r="M42" s="136"/>
      <c r="N42" s="139"/>
      <c r="O42" s="136"/>
      <c r="P42" s="137">
        <f>SUM(Q42,S42)</f>
        <v>0</v>
      </c>
      <c r="Q42" s="28"/>
      <c r="R42" s="28"/>
      <c r="S42" s="28"/>
      <c r="T42" s="29">
        <f t="shared" si="27"/>
        <v>0</v>
      </c>
      <c r="U42" s="208">
        <f t="shared" ref="U42:U43" si="29">T42+(T42*0.03)</f>
        <v>0</v>
      </c>
      <c r="V42" s="318"/>
      <c r="W42" s="302"/>
      <c r="X42" s="302"/>
      <c r="Y42" s="302"/>
      <c r="Z42" s="302"/>
      <c r="AA42" s="302"/>
    </row>
    <row r="43" spans="1:27" ht="21" customHeight="1" x14ac:dyDescent="0.3">
      <c r="A43" s="330"/>
      <c r="B43" s="324"/>
      <c r="C43" s="325"/>
      <c r="D43" s="326"/>
      <c r="E43" s="316"/>
      <c r="F43" s="316"/>
      <c r="G43" s="20" t="s">
        <v>32</v>
      </c>
      <c r="H43" s="139">
        <f>SUM(I43,K43)</f>
        <v>0</v>
      </c>
      <c r="I43" s="139"/>
      <c r="J43" s="139"/>
      <c r="K43" s="139"/>
      <c r="L43" s="139">
        <f>SUM(M43,O43)</f>
        <v>0</v>
      </c>
      <c r="M43" s="139"/>
      <c r="N43" s="139"/>
      <c r="O43" s="139"/>
      <c r="P43" s="137">
        <f>SUM(Q43,S43)</f>
        <v>0</v>
      </c>
      <c r="Q43" s="137"/>
      <c r="R43" s="137"/>
      <c r="S43" s="137"/>
      <c r="T43" s="139">
        <f t="shared" si="27"/>
        <v>0</v>
      </c>
      <c r="U43" s="208">
        <f t="shared" si="29"/>
        <v>0</v>
      </c>
      <c r="V43" s="318"/>
      <c r="W43" s="302"/>
      <c r="X43" s="302"/>
      <c r="Y43" s="302"/>
      <c r="Z43" s="302"/>
      <c r="AA43" s="302"/>
    </row>
    <row r="44" spans="1:27" ht="16.5" customHeight="1" x14ac:dyDescent="0.3">
      <c r="A44" s="330"/>
      <c r="B44" s="324"/>
      <c r="C44" s="325"/>
      <c r="D44" s="326"/>
      <c r="E44" s="317"/>
      <c r="F44" s="317"/>
      <c r="G44" s="25" t="s">
        <v>12</v>
      </c>
      <c r="H44" s="30">
        <f t="shared" ref="H44:U44" si="30">SUM(H41:H43)</f>
        <v>9.6999999999999993</v>
      </c>
      <c r="I44" s="30">
        <f t="shared" si="30"/>
        <v>9.6999999999999993</v>
      </c>
      <c r="J44" s="30">
        <f t="shared" si="30"/>
        <v>0</v>
      </c>
      <c r="K44" s="30">
        <f t="shared" si="30"/>
        <v>0</v>
      </c>
      <c r="L44" s="30">
        <f t="shared" si="30"/>
        <v>10</v>
      </c>
      <c r="M44" s="33">
        <f t="shared" si="30"/>
        <v>10</v>
      </c>
      <c r="N44" s="33">
        <f t="shared" si="30"/>
        <v>0</v>
      </c>
      <c r="O44" s="33">
        <f t="shared" si="30"/>
        <v>0</v>
      </c>
      <c r="P44" s="33">
        <f t="shared" si="30"/>
        <v>10</v>
      </c>
      <c r="Q44" s="33">
        <f t="shared" si="30"/>
        <v>10</v>
      </c>
      <c r="R44" s="33">
        <f t="shared" si="30"/>
        <v>0</v>
      </c>
      <c r="S44" s="33">
        <f t="shared" si="30"/>
        <v>0</v>
      </c>
      <c r="T44" s="30">
        <f t="shared" si="30"/>
        <v>10.3</v>
      </c>
      <c r="U44" s="209">
        <f t="shared" si="30"/>
        <v>10.609</v>
      </c>
      <c r="V44" s="318"/>
      <c r="W44" s="302"/>
      <c r="X44" s="302"/>
      <c r="Y44" s="302"/>
      <c r="Z44" s="302"/>
      <c r="AA44" s="302"/>
    </row>
    <row r="45" spans="1:27" ht="16.95" customHeight="1" x14ac:dyDescent="0.3">
      <c r="A45" s="330" t="s">
        <v>23</v>
      </c>
      <c r="B45" s="324" t="s">
        <v>23</v>
      </c>
      <c r="C45" s="325" t="s">
        <v>53</v>
      </c>
      <c r="D45" s="331" t="s">
        <v>54</v>
      </c>
      <c r="E45" s="315" t="s">
        <v>27</v>
      </c>
      <c r="F45" s="315" t="s">
        <v>28</v>
      </c>
      <c r="G45" s="20" t="s">
        <v>29</v>
      </c>
      <c r="H45" s="139">
        <f>SUM(I45,K45)</f>
        <v>0</v>
      </c>
      <c r="I45" s="135"/>
      <c r="J45" s="135"/>
      <c r="K45" s="135"/>
      <c r="L45" s="135">
        <f>SUM(M45,O45)</f>
        <v>0</v>
      </c>
      <c r="M45" s="115"/>
      <c r="N45" s="135"/>
      <c r="O45" s="115"/>
      <c r="P45" s="135">
        <f>SUM(Q45,S45)</f>
        <v>0</v>
      </c>
      <c r="Q45" s="135"/>
      <c r="R45" s="135"/>
      <c r="S45" s="115"/>
      <c r="T45" s="135">
        <f t="shared" ref="T45:T47" si="31">P45+(P45*0.03)</f>
        <v>0</v>
      </c>
      <c r="U45" s="212">
        <v>0</v>
      </c>
      <c r="V45" s="318"/>
      <c r="W45" s="302"/>
      <c r="X45" s="302"/>
      <c r="Y45" s="302"/>
      <c r="Z45" s="302"/>
      <c r="AA45" s="302"/>
    </row>
    <row r="46" spans="1:27" ht="12.75" customHeight="1" x14ac:dyDescent="0.3">
      <c r="A46" s="330"/>
      <c r="B46" s="324"/>
      <c r="C46" s="325"/>
      <c r="D46" s="331"/>
      <c r="E46" s="316"/>
      <c r="F46" s="316"/>
      <c r="G46" s="20" t="s">
        <v>31</v>
      </c>
      <c r="H46" s="139">
        <f>SUM(I46,K46)</f>
        <v>0</v>
      </c>
      <c r="I46" s="135">
        <v>0</v>
      </c>
      <c r="J46" s="139"/>
      <c r="K46" s="139"/>
      <c r="L46" s="139">
        <f>SUM(M46,O46)</f>
        <v>0</v>
      </c>
      <c r="M46" s="136">
        <v>0</v>
      </c>
      <c r="N46" s="139"/>
      <c r="O46" s="136"/>
      <c r="P46" s="139">
        <f>SUM(Q46,S46)</f>
        <v>0</v>
      </c>
      <c r="Q46" s="139">
        <v>0</v>
      </c>
      <c r="R46" s="139"/>
      <c r="S46" s="139"/>
      <c r="T46" s="29">
        <v>0</v>
      </c>
      <c r="U46" s="211">
        <v>0</v>
      </c>
      <c r="V46" s="318"/>
      <c r="W46" s="302"/>
      <c r="X46" s="302"/>
      <c r="Y46" s="302"/>
      <c r="Z46" s="302"/>
      <c r="AA46" s="302"/>
    </row>
    <row r="47" spans="1:27" ht="21" customHeight="1" x14ac:dyDescent="0.3">
      <c r="A47" s="330"/>
      <c r="B47" s="324"/>
      <c r="C47" s="325"/>
      <c r="D47" s="331"/>
      <c r="E47" s="316"/>
      <c r="F47" s="316"/>
      <c r="G47" s="20" t="s">
        <v>32</v>
      </c>
      <c r="H47" s="139">
        <f>SUM(I47,K47)</f>
        <v>0</v>
      </c>
      <c r="I47" s="139"/>
      <c r="J47" s="139"/>
      <c r="K47" s="139"/>
      <c r="L47" s="139">
        <f>SUM(M47,O47)</f>
        <v>0</v>
      </c>
      <c r="M47" s="139"/>
      <c r="N47" s="139"/>
      <c r="O47" s="139"/>
      <c r="P47" s="139">
        <f>SUM(Q47,S47)</f>
        <v>0</v>
      </c>
      <c r="Q47" s="139"/>
      <c r="R47" s="139"/>
      <c r="S47" s="139"/>
      <c r="T47" s="139">
        <f t="shared" si="31"/>
        <v>0</v>
      </c>
      <c r="U47" s="208">
        <v>0</v>
      </c>
      <c r="V47" s="318"/>
      <c r="W47" s="302"/>
      <c r="X47" s="302"/>
      <c r="Y47" s="302"/>
      <c r="Z47" s="302"/>
      <c r="AA47" s="302"/>
    </row>
    <row r="48" spans="1:27" ht="16.5" customHeight="1" x14ac:dyDescent="0.3">
      <c r="A48" s="330"/>
      <c r="B48" s="324"/>
      <c r="C48" s="325"/>
      <c r="D48" s="331"/>
      <c r="E48" s="317"/>
      <c r="F48" s="317"/>
      <c r="G48" s="25" t="s">
        <v>12</v>
      </c>
      <c r="H48" s="30">
        <f t="shared" ref="H48:U48" si="32">SUM(H45:H47)</f>
        <v>0</v>
      </c>
      <c r="I48" s="30">
        <f t="shared" si="32"/>
        <v>0</v>
      </c>
      <c r="J48" s="30">
        <f t="shared" si="32"/>
        <v>0</v>
      </c>
      <c r="K48" s="30">
        <f t="shared" si="32"/>
        <v>0</v>
      </c>
      <c r="L48" s="30">
        <f t="shared" si="32"/>
        <v>0</v>
      </c>
      <c r="M48" s="33">
        <f t="shared" si="32"/>
        <v>0</v>
      </c>
      <c r="N48" s="33">
        <f t="shared" si="32"/>
        <v>0</v>
      </c>
      <c r="O48" s="33">
        <f t="shared" si="32"/>
        <v>0</v>
      </c>
      <c r="P48" s="33">
        <f t="shared" si="32"/>
        <v>0</v>
      </c>
      <c r="Q48" s="33">
        <f t="shared" si="32"/>
        <v>0</v>
      </c>
      <c r="R48" s="33">
        <f t="shared" si="32"/>
        <v>0</v>
      </c>
      <c r="S48" s="33">
        <f t="shared" si="32"/>
        <v>0</v>
      </c>
      <c r="T48" s="30">
        <f t="shared" si="32"/>
        <v>0</v>
      </c>
      <c r="U48" s="209">
        <f t="shared" si="32"/>
        <v>0</v>
      </c>
      <c r="V48" s="318"/>
      <c r="W48" s="302"/>
      <c r="X48" s="302"/>
      <c r="Y48" s="302"/>
      <c r="Z48" s="302"/>
      <c r="AA48" s="302"/>
    </row>
    <row r="49" spans="1:27" ht="16.95" customHeight="1" x14ac:dyDescent="0.3">
      <c r="A49" s="330" t="s">
        <v>23</v>
      </c>
      <c r="B49" s="324" t="s">
        <v>23</v>
      </c>
      <c r="C49" s="325" t="s">
        <v>55</v>
      </c>
      <c r="D49" s="333" t="s">
        <v>56</v>
      </c>
      <c r="E49" s="334" t="s">
        <v>27</v>
      </c>
      <c r="F49" s="334" t="s">
        <v>28</v>
      </c>
      <c r="G49" s="124" t="s">
        <v>29</v>
      </c>
      <c r="H49" s="135">
        <f>SUM(I49,K49)</f>
        <v>9.5</v>
      </c>
      <c r="I49" s="135">
        <v>9.5</v>
      </c>
      <c r="J49" s="135"/>
      <c r="K49" s="135"/>
      <c r="L49" s="135">
        <f>SUM(M49,O49)</f>
        <v>10.6</v>
      </c>
      <c r="M49" s="135">
        <v>10.6</v>
      </c>
      <c r="N49" s="135"/>
      <c r="O49" s="115"/>
      <c r="P49" s="135">
        <f>SUM(Q49,S49)</f>
        <v>10.6</v>
      </c>
      <c r="Q49" s="135">
        <v>10.6</v>
      </c>
      <c r="R49" s="135"/>
      <c r="S49" s="115"/>
      <c r="T49" s="135">
        <v>10.6</v>
      </c>
      <c r="U49" s="212">
        <v>10.6</v>
      </c>
      <c r="V49" s="318"/>
      <c r="W49" s="302"/>
      <c r="X49" s="302"/>
      <c r="Y49" s="302"/>
      <c r="Z49" s="302"/>
      <c r="AA49" s="302"/>
    </row>
    <row r="50" spans="1:27" ht="12.75" customHeight="1" x14ac:dyDescent="0.3">
      <c r="A50" s="330"/>
      <c r="B50" s="324"/>
      <c r="C50" s="325"/>
      <c r="D50" s="333"/>
      <c r="E50" s="335"/>
      <c r="F50" s="335"/>
      <c r="G50" s="124" t="s">
        <v>31</v>
      </c>
      <c r="H50" s="135">
        <f>SUM(I50,K50)</f>
        <v>0</v>
      </c>
      <c r="I50" s="135"/>
      <c r="J50" s="135"/>
      <c r="K50" s="135"/>
      <c r="L50" s="135">
        <f>SUM(M50,O50)</f>
        <v>0</v>
      </c>
      <c r="M50" s="115"/>
      <c r="N50" s="135"/>
      <c r="O50" s="115"/>
      <c r="P50" s="135">
        <f>SUM(Q50,S50)</f>
        <v>0</v>
      </c>
      <c r="Q50" s="135"/>
      <c r="R50" s="135"/>
      <c r="S50" s="135"/>
      <c r="T50" s="135">
        <f t="shared" ref="T50:T51" si="33">P50+(P50*0.03)</f>
        <v>0</v>
      </c>
      <c r="U50" s="212">
        <v>0</v>
      </c>
      <c r="V50" s="318"/>
      <c r="W50" s="302"/>
      <c r="X50" s="302"/>
      <c r="Y50" s="302"/>
      <c r="Z50" s="302"/>
      <c r="AA50" s="302"/>
    </row>
    <row r="51" spans="1:27" ht="21" customHeight="1" x14ac:dyDescent="0.3">
      <c r="A51" s="330"/>
      <c r="B51" s="324"/>
      <c r="C51" s="325"/>
      <c r="D51" s="333"/>
      <c r="E51" s="335"/>
      <c r="F51" s="335"/>
      <c r="G51" s="124" t="s">
        <v>32</v>
      </c>
      <c r="H51" s="135">
        <f>SUM(I51,K51)</f>
        <v>0</v>
      </c>
      <c r="I51" s="135"/>
      <c r="J51" s="135"/>
      <c r="K51" s="135"/>
      <c r="L51" s="135">
        <f>SUM(M51,O51)</f>
        <v>0</v>
      </c>
      <c r="M51" s="135"/>
      <c r="N51" s="135"/>
      <c r="O51" s="135"/>
      <c r="P51" s="135">
        <f>SUM(Q51,S51)</f>
        <v>0</v>
      </c>
      <c r="Q51" s="135"/>
      <c r="R51" s="135"/>
      <c r="S51" s="135"/>
      <c r="T51" s="135">
        <f t="shared" si="33"/>
        <v>0</v>
      </c>
      <c r="U51" s="212">
        <v>0</v>
      </c>
      <c r="V51" s="318"/>
      <c r="W51" s="302"/>
      <c r="X51" s="302"/>
      <c r="Y51" s="302"/>
      <c r="Z51" s="302"/>
      <c r="AA51" s="302"/>
    </row>
    <row r="52" spans="1:27" ht="16.5" customHeight="1" x14ac:dyDescent="0.3">
      <c r="A52" s="330"/>
      <c r="B52" s="324"/>
      <c r="C52" s="325"/>
      <c r="D52" s="333"/>
      <c r="E52" s="336"/>
      <c r="F52" s="336"/>
      <c r="G52" s="122" t="s">
        <v>12</v>
      </c>
      <c r="H52" s="123">
        <f t="shared" ref="H52:U52" si="34">SUM(H49:H51)</f>
        <v>9.5</v>
      </c>
      <c r="I52" s="123">
        <f t="shared" si="34"/>
        <v>9.5</v>
      </c>
      <c r="J52" s="123">
        <f t="shared" si="34"/>
        <v>0</v>
      </c>
      <c r="K52" s="123">
        <f t="shared" si="34"/>
        <v>0</v>
      </c>
      <c r="L52" s="123">
        <f t="shared" si="34"/>
        <v>10.6</v>
      </c>
      <c r="M52" s="123">
        <f t="shared" si="34"/>
        <v>10.6</v>
      </c>
      <c r="N52" s="123">
        <f t="shared" si="34"/>
        <v>0</v>
      </c>
      <c r="O52" s="123">
        <f t="shared" si="34"/>
        <v>0</v>
      </c>
      <c r="P52" s="123">
        <f t="shared" si="34"/>
        <v>10.6</v>
      </c>
      <c r="Q52" s="123">
        <f t="shared" si="34"/>
        <v>10.6</v>
      </c>
      <c r="R52" s="123">
        <f t="shared" si="34"/>
        <v>0</v>
      </c>
      <c r="S52" s="123">
        <f t="shared" si="34"/>
        <v>0</v>
      </c>
      <c r="T52" s="123">
        <f t="shared" si="34"/>
        <v>10.6</v>
      </c>
      <c r="U52" s="213">
        <f t="shared" si="34"/>
        <v>10.6</v>
      </c>
      <c r="V52" s="318"/>
      <c r="W52" s="302"/>
      <c r="X52" s="302"/>
      <c r="Y52" s="302"/>
      <c r="Z52" s="302"/>
      <c r="AA52" s="302"/>
    </row>
    <row r="53" spans="1:27" ht="16.95" customHeight="1" x14ac:dyDescent="0.3">
      <c r="A53" s="330" t="s">
        <v>23</v>
      </c>
      <c r="B53" s="324" t="s">
        <v>23</v>
      </c>
      <c r="C53" s="325" t="s">
        <v>57</v>
      </c>
      <c r="D53" s="333" t="s">
        <v>58</v>
      </c>
      <c r="E53" s="397" t="s">
        <v>59</v>
      </c>
      <c r="F53" s="334" t="s">
        <v>28</v>
      </c>
      <c r="G53" s="124" t="s">
        <v>29</v>
      </c>
      <c r="H53" s="135">
        <f>SUM(I53,K53)</f>
        <v>0</v>
      </c>
      <c r="I53" s="135">
        <v>0</v>
      </c>
      <c r="J53" s="135"/>
      <c r="K53" s="135"/>
      <c r="L53" s="135">
        <f>SUM(M53,O53)</f>
        <v>0</v>
      </c>
      <c r="M53" s="115">
        <v>0</v>
      </c>
      <c r="N53" s="135"/>
      <c r="O53" s="115">
        <v>0</v>
      </c>
      <c r="P53" s="135">
        <f>SUM(Q53,S53)</f>
        <v>0</v>
      </c>
      <c r="Q53" s="135">
        <v>0</v>
      </c>
      <c r="R53" s="135"/>
      <c r="S53" s="115">
        <v>0</v>
      </c>
      <c r="T53" s="135">
        <v>0</v>
      </c>
      <c r="U53" s="212">
        <v>0</v>
      </c>
      <c r="V53" s="318"/>
      <c r="W53" s="302"/>
      <c r="X53" s="302"/>
      <c r="Y53" s="302"/>
      <c r="Z53" s="302"/>
      <c r="AA53" s="302"/>
    </row>
    <row r="54" spans="1:27" ht="12.75" customHeight="1" x14ac:dyDescent="0.3">
      <c r="A54" s="330"/>
      <c r="B54" s="324"/>
      <c r="C54" s="325"/>
      <c r="D54" s="333"/>
      <c r="E54" s="397"/>
      <c r="F54" s="335"/>
      <c r="G54" s="124" t="s">
        <v>31</v>
      </c>
      <c r="H54" s="135">
        <f>SUM(I54,K54)</f>
        <v>0</v>
      </c>
      <c r="I54" s="135"/>
      <c r="J54" s="135"/>
      <c r="K54" s="135"/>
      <c r="L54" s="135">
        <f>SUM(M54,O54)</f>
        <v>0</v>
      </c>
      <c r="M54" s="115"/>
      <c r="N54" s="135"/>
      <c r="O54" s="115"/>
      <c r="P54" s="135">
        <f>SUM(Q54,S54)</f>
        <v>0</v>
      </c>
      <c r="Q54" s="135"/>
      <c r="R54" s="135"/>
      <c r="S54" s="135"/>
      <c r="T54" s="135">
        <f t="shared" ref="T54:T55" si="35">P54+(P54*0.03)</f>
        <v>0</v>
      </c>
      <c r="U54" s="212">
        <v>0</v>
      </c>
      <c r="V54" s="318"/>
      <c r="W54" s="302"/>
      <c r="X54" s="302"/>
      <c r="Y54" s="302"/>
      <c r="Z54" s="302"/>
      <c r="AA54" s="302"/>
    </row>
    <row r="55" spans="1:27" ht="21" customHeight="1" x14ac:dyDescent="0.3">
      <c r="A55" s="330"/>
      <c r="B55" s="324"/>
      <c r="C55" s="325"/>
      <c r="D55" s="333"/>
      <c r="E55" s="397"/>
      <c r="F55" s="335"/>
      <c r="G55" s="124" t="s">
        <v>32</v>
      </c>
      <c r="H55" s="135">
        <f>SUM(I55,K55)</f>
        <v>0</v>
      </c>
      <c r="I55" s="135"/>
      <c r="J55" s="135"/>
      <c r="K55" s="135"/>
      <c r="L55" s="135">
        <f>SUM(M55,O55)</f>
        <v>0</v>
      </c>
      <c r="M55" s="135"/>
      <c r="N55" s="135"/>
      <c r="O55" s="135"/>
      <c r="P55" s="135">
        <f>SUM(Q55,S55)</f>
        <v>0</v>
      </c>
      <c r="Q55" s="135"/>
      <c r="R55" s="135"/>
      <c r="S55" s="135"/>
      <c r="T55" s="135">
        <f t="shared" si="35"/>
        <v>0</v>
      </c>
      <c r="U55" s="212">
        <v>0</v>
      </c>
      <c r="V55" s="318"/>
      <c r="W55" s="302"/>
      <c r="X55" s="302"/>
      <c r="Y55" s="302"/>
      <c r="Z55" s="302"/>
      <c r="AA55" s="302"/>
    </row>
    <row r="56" spans="1:27" ht="16.5" customHeight="1" x14ac:dyDescent="0.3">
      <c r="A56" s="330"/>
      <c r="B56" s="324"/>
      <c r="C56" s="325"/>
      <c r="D56" s="333"/>
      <c r="E56" s="397"/>
      <c r="F56" s="336"/>
      <c r="G56" s="122" t="s">
        <v>12</v>
      </c>
      <c r="H56" s="123">
        <f t="shared" ref="H56:U56" si="36">SUM(H53:H55)</f>
        <v>0</v>
      </c>
      <c r="I56" s="123">
        <f t="shared" si="36"/>
        <v>0</v>
      </c>
      <c r="J56" s="123">
        <f t="shared" si="36"/>
        <v>0</v>
      </c>
      <c r="K56" s="123">
        <f t="shared" si="36"/>
        <v>0</v>
      </c>
      <c r="L56" s="123">
        <f t="shared" si="36"/>
        <v>0</v>
      </c>
      <c r="M56" s="123">
        <f t="shared" si="36"/>
        <v>0</v>
      </c>
      <c r="N56" s="123">
        <f t="shared" si="36"/>
        <v>0</v>
      </c>
      <c r="O56" s="123">
        <f t="shared" si="36"/>
        <v>0</v>
      </c>
      <c r="P56" s="123">
        <f t="shared" si="36"/>
        <v>0</v>
      </c>
      <c r="Q56" s="123">
        <f t="shared" si="36"/>
        <v>0</v>
      </c>
      <c r="R56" s="123">
        <f t="shared" si="36"/>
        <v>0</v>
      </c>
      <c r="S56" s="123">
        <f t="shared" si="36"/>
        <v>0</v>
      </c>
      <c r="T56" s="123">
        <f t="shared" si="36"/>
        <v>0</v>
      </c>
      <c r="U56" s="213">
        <f t="shared" si="36"/>
        <v>0</v>
      </c>
      <c r="V56" s="318"/>
      <c r="W56" s="302"/>
      <c r="X56" s="302"/>
      <c r="Y56" s="302"/>
      <c r="Z56" s="302"/>
      <c r="AA56" s="302"/>
    </row>
    <row r="57" spans="1:27" ht="15.75" customHeight="1" x14ac:dyDescent="0.3">
      <c r="A57" s="244" t="s">
        <v>23</v>
      </c>
      <c r="B57" s="256" t="s">
        <v>23</v>
      </c>
      <c r="C57" s="321" t="s">
        <v>60</v>
      </c>
      <c r="D57" s="322"/>
      <c r="E57" s="322"/>
      <c r="F57" s="322"/>
      <c r="G57" s="323"/>
      <c r="H57" s="55">
        <f>SUM(H32,H44,H40,H36,H28,H24,H20,H48,H52,H56)</f>
        <v>3629.6950000000002</v>
      </c>
      <c r="I57" s="55">
        <f>SUM(I32,I44,I40,I36,I28,I24,I20,I48,I52,I56)</f>
        <v>2508.2950000000001</v>
      </c>
      <c r="J57" s="55">
        <f t="shared" ref="J57:U57" si="37">SUM(J32,J44,J40,J36,J28,J24,J20,J48,J52,J56)</f>
        <v>1140.7740000000001</v>
      </c>
      <c r="K57" s="55">
        <f t="shared" si="37"/>
        <v>1121.3999999999999</v>
      </c>
      <c r="L57" s="55">
        <f t="shared" si="37"/>
        <v>3654.1999999999994</v>
      </c>
      <c r="M57" s="55">
        <f t="shared" si="37"/>
        <v>2492.3999999999996</v>
      </c>
      <c r="N57" s="55">
        <f t="shared" si="37"/>
        <v>1235.8</v>
      </c>
      <c r="O57" s="55">
        <f t="shared" si="37"/>
        <v>845.3</v>
      </c>
      <c r="P57" s="55">
        <f t="shared" si="37"/>
        <v>3628.6999999999994</v>
      </c>
      <c r="Q57" s="55">
        <f t="shared" si="37"/>
        <v>2567.3999999999996</v>
      </c>
      <c r="R57" s="55">
        <f t="shared" si="37"/>
        <v>1858</v>
      </c>
      <c r="S57" s="55">
        <f t="shared" si="37"/>
        <v>744.8</v>
      </c>
      <c r="T57" s="55">
        <f t="shared" si="37"/>
        <v>3748.4090000000001</v>
      </c>
      <c r="U57" s="55">
        <f t="shared" si="37"/>
        <v>3500.7084199999999</v>
      </c>
    </row>
    <row r="58" spans="1:27" ht="15.75" customHeight="1" x14ac:dyDescent="0.3">
      <c r="A58" s="244" t="s">
        <v>23</v>
      </c>
      <c r="B58" s="245" t="s">
        <v>35</v>
      </c>
      <c r="C58" s="357" t="s">
        <v>61</v>
      </c>
      <c r="D58" s="358"/>
      <c r="E58" s="358"/>
      <c r="F58" s="358"/>
      <c r="G58" s="358"/>
      <c r="H58" s="358"/>
      <c r="I58" s="358"/>
      <c r="J58" s="358"/>
      <c r="K58" s="358"/>
      <c r="L58" s="358"/>
      <c r="M58" s="358"/>
      <c r="N58" s="358"/>
      <c r="O58" s="358"/>
      <c r="P58" s="358"/>
      <c r="Q58" s="358"/>
      <c r="R58" s="358"/>
      <c r="S58" s="358"/>
      <c r="T58" s="358"/>
      <c r="U58" s="359"/>
    </row>
    <row r="59" spans="1:27" x14ac:dyDescent="0.3">
      <c r="A59" s="303" t="s">
        <v>23</v>
      </c>
      <c r="B59" s="306" t="s">
        <v>35</v>
      </c>
      <c r="C59" s="309" t="s">
        <v>23</v>
      </c>
      <c r="D59" s="327" t="s">
        <v>62</v>
      </c>
      <c r="E59" s="315" t="s">
        <v>27</v>
      </c>
      <c r="F59" s="315" t="s">
        <v>28</v>
      </c>
      <c r="G59" s="20" t="s">
        <v>29</v>
      </c>
      <c r="H59" s="139">
        <f>SUM(I59,K59)</f>
        <v>0</v>
      </c>
      <c r="I59" s="139"/>
      <c r="J59" s="139"/>
      <c r="K59" s="139"/>
      <c r="L59" s="139">
        <f>SUM(M59,O59)</f>
        <v>0</v>
      </c>
      <c r="M59" s="136"/>
      <c r="N59" s="139"/>
      <c r="O59" s="136"/>
      <c r="P59" s="137">
        <f>SUM(Q59,S59)</f>
        <v>0</v>
      </c>
      <c r="Q59" s="137"/>
      <c r="R59" s="137"/>
      <c r="S59" s="137"/>
      <c r="T59" s="139">
        <f>L59+(L59*0.03)</f>
        <v>0</v>
      </c>
      <c r="U59" s="208">
        <f>T59+(T59*0.03)</f>
        <v>0</v>
      </c>
      <c r="V59" s="318"/>
      <c r="W59" s="302"/>
      <c r="X59" s="302"/>
      <c r="Y59" s="302"/>
      <c r="Z59" s="302"/>
      <c r="AA59" s="302"/>
    </row>
    <row r="60" spans="1:27" ht="31.2" x14ac:dyDescent="0.3">
      <c r="A60" s="304"/>
      <c r="B60" s="307"/>
      <c r="C60" s="310"/>
      <c r="D60" s="328"/>
      <c r="E60" s="316"/>
      <c r="F60" s="316"/>
      <c r="G60" s="20" t="s">
        <v>39</v>
      </c>
      <c r="H60" s="139">
        <f t="shared" ref="H60:H61" si="38">SUM(I60,K60)</f>
        <v>0.3</v>
      </c>
      <c r="I60" s="136">
        <v>0.3</v>
      </c>
      <c r="J60" s="139">
        <v>0.2</v>
      </c>
      <c r="K60" s="139"/>
      <c r="L60" s="139">
        <f t="shared" ref="L60:L61" si="39">SUM(M60,O60)</f>
        <v>0.3</v>
      </c>
      <c r="M60" s="136">
        <v>0.3</v>
      </c>
      <c r="N60" s="139">
        <v>0.2</v>
      </c>
      <c r="O60" s="137"/>
      <c r="P60" s="137">
        <f>SUM(Q60,S60)</f>
        <v>0.3</v>
      </c>
      <c r="Q60" s="136">
        <v>0.3</v>
      </c>
      <c r="R60" s="139">
        <v>0.3</v>
      </c>
      <c r="S60" s="137"/>
      <c r="T60" s="139">
        <f>L60+(L60*0.03)</f>
        <v>0.309</v>
      </c>
      <c r="U60" s="208">
        <f>T60+(T60*0.03)</f>
        <v>0.31827</v>
      </c>
      <c r="V60" s="318"/>
      <c r="W60" s="302"/>
      <c r="X60" s="302"/>
      <c r="Y60" s="302"/>
      <c r="Z60" s="302"/>
      <c r="AA60" s="302"/>
    </row>
    <row r="61" spans="1:27" x14ac:dyDescent="0.3">
      <c r="A61" s="304"/>
      <c r="B61" s="307"/>
      <c r="C61" s="310"/>
      <c r="D61" s="328"/>
      <c r="E61" s="316"/>
      <c r="F61" s="316"/>
      <c r="G61" s="20" t="s">
        <v>32</v>
      </c>
      <c r="H61" s="139">
        <f t="shared" si="38"/>
        <v>0</v>
      </c>
      <c r="I61" s="139"/>
      <c r="J61" s="139"/>
      <c r="K61" s="139"/>
      <c r="L61" s="139">
        <f t="shared" si="39"/>
        <v>0</v>
      </c>
      <c r="M61" s="139"/>
      <c r="N61" s="139"/>
      <c r="O61" s="139"/>
      <c r="P61" s="137">
        <f t="shared" ref="P61" si="40">SUM(Q61,S61)</f>
        <v>0</v>
      </c>
      <c r="Q61" s="137"/>
      <c r="R61" s="137"/>
      <c r="S61" s="116"/>
      <c r="T61" s="139">
        <f>L61+(L61*0.03)</f>
        <v>0</v>
      </c>
      <c r="U61" s="208">
        <f>T61+(T61*0.03)</f>
        <v>0</v>
      </c>
      <c r="V61" s="318"/>
      <c r="W61" s="302"/>
      <c r="X61" s="302"/>
      <c r="Y61" s="302"/>
      <c r="Z61" s="302"/>
      <c r="AA61" s="302"/>
    </row>
    <row r="62" spans="1:27" x14ac:dyDescent="0.3">
      <c r="A62" s="305"/>
      <c r="B62" s="308"/>
      <c r="C62" s="311"/>
      <c r="D62" s="329"/>
      <c r="E62" s="317"/>
      <c r="F62" s="317"/>
      <c r="G62" s="25" t="s">
        <v>34</v>
      </c>
      <c r="H62" s="30">
        <f t="shared" ref="H62:U62" si="41">SUM(H59:H61)</f>
        <v>0.3</v>
      </c>
      <c r="I62" s="30">
        <f t="shared" si="41"/>
        <v>0.3</v>
      </c>
      <c r="J62" s="30">
        <f t="shared" si="41"/>
        <v>0.2</v>
      </c>
      <c r="K62" s="30">
        <f t="shared" si="41"/>
        <v>0</v>
      </c>
      <c r="L62" s="30">
        <f t="shared" si="41"/>
        <v>0.3</v>
      </c>
      <c r="M62" s="33">
        <f t="shared" si="41"/>
        <v>0.3</v>
      </c>
      <c r="N62" s="33">
        <f t="shared" si="41"/>
        <v>0.2</v>
      </c>
      <c r="O62" s="33">
        <f t="shared" si="41"/>
        <v>0</v>
      </c>
      <c r="P62" s="33">
        <f t="shared" si="41"/>
        <v>0.3</v>
      </c>
      <c r="Q62" s="33">
        <f>SUM(Q59:Q61)</f>
        <v>0.3</v>
      </c>
      <c r="R62" s="33">
        <f>SUM(R59:R61)</f>
        <v>0.3</v>
      </c>
      <c r="S62" s="33">
        <f t="shared" si="41"/>
        <v>0</v>
      </c>
      <c r="T62" s="30">
        <f t="shared" si="41"/>
        <v>0.309</v>
      </c>
      <c r="U62" s="209">
        <f t="shared" si="41"/>
        <v>0.31827</v>
      </c>
      <c r="V62" s="318"/>
      <c r="W62" s="302"/>
      <c r="X62" s="302"/>
      <c r="Y62" s="302"/>
      <c r="Z62" s="302"/>
      <c r="AA62" s="302"/>
    </row>
    <row r="63" spans="1:27" ht="15" customHeight="1" x14ac:dyDescent="0.3">
      <c r="A63" s="303" t="s">
        <v>23</v>
      </c>
      <c r="B63" s="306" t="s">
        <v>35</v>
      </c>
      <c r="C63" s="309" t="s">
        <v>35</v>
      </c>
      <c r="D63" s="327" t="s">
        <v>63</v>
      </c>
      <c r="E63" s="315" t="s">
        <v>27</v>
      </c>
      <c r="F63" s="315" t="s">
        <v>28</v>
      </c>
      <c r="G63" s="20" t="s">
        <v>29</v>
      </c>
      <c r="H63" s="139">
        <f>SUM(I63,K63)</f>
        <v>0</v>
      </c>
      <c r="I63" s="139"/>
      <c r="J63" s="139"/>
      <c r="K63" s="139"/>
      <c r="L63" s="139">
        <f>SUM(M63,O63)</f>
        <v>0</v>
      </c>
      <c r="M63" s="136"/>
      <c r="N63" s="139"/>
      <c r="O63" s="136"/>
      <c r="P63" s="137">
        <f>SUM(Q63,S63)</f>
        <v>0</v>
      </c>
      <c r="Q63" s="137"/>
      <c r="R63" s="137"/>
      <c r="S63" s="137"/>
      <c r="T63" s="139">
        <f>L63+(L63*0.03)</f>
        <v>0</v>
      </c>
      <c r="U63" s="208">
        <f>T63+(T63*0.03)</f>
        <v>0</v>
      </c>
      <c r="V63" s="318"/>
      <c r="W63" s="302"/>
      <c r="X63" s="302"/>
      <c r="Y63" s="302"/>
      <c r="Z63" s="302"/>
      <c r="AA63" s="302"/>
    </row>
    <row r="64" spans="1:27" ht="31.2" x14ac:dyDescent="0.3">
      <c r="A64" s="304"/>
      <c r="B64" s="307"/>
      <c r="C64" s="310"/>
      <c r="D64" s="328"/>
      <c r="E64" s="316"/>
      <c r="F64" s="316"/>
      <c r="G64" s="20" t="s">
        <v>39</v>
      </c>
      <c r="H64" s="139">
        <f t="shared" ref="H64:H65" si="42">SUM(I64,K64)</f>
        <v>0.6</v>
      </c>
      <c r="I64" s="134">
        <v>0.6</v>
      </c>
      <c r="J64" s="137">
        <v>0.5</v>
      </c>
      <c r="K64" s="217"/>
      <c r="L64" s="139">
        <f t="shared" ref="L64:L65" si="43">SUM(M64,O64)</f>
        <v>0.6</v>
      </c>
      <c r="M64" s="134">
        <v>0.6</v>
      </c>
      <c r="N64" s="137">
        <v>0.5</v>
      </c>
      <c r="O64" s="137"/>
      <c r="P64" s="137">
        <f t="shared" ref="P64:P65" si="44">SUM(Q64,S64)</f>
        <v>0.6</v>
      </c>
      <c r="Q64" s="134">
        <v>0.6</v>
      </c>
      <c r="R64" s="137">
        <v>0.6</v>
      </c>
      <c r="S64" s="137"/>
      <c r="T64" s="139">
        <f>L64+(L64*0.03)</f>
        <v>0.61799999999999999</v>
      </c>
      <c r="U64" s="208">
        <f>T64+(T64*0.03)</f>
        <v>0.63653999999999999</v>
      </c>
      <c r="V64" s="318"/>
      <c r="W64" s="302"/>
      <c r="X64" s="302"/>
      <c r="Y64" s="302"/>
      <c r="Z64" s="302"/>
      <c r="AA64" s="302"/>
    </row>
    <row r="65" spans="1:27" x14ac:dyDescent="0.3">
      <c r="A65" s="304"/>
      <c r="B65" s="307"/>
      <c r="C65" s="310"/>
      <c r="D65" s="328"/>
      <c r="E65" s="316"/>
      <c r="F65" s="316"/>
      <c r="G65" s="20" t="s">
        <v>32</v>
      </c>
      <c r="H65" s="139">
        <f t="shared" si="42"/>
        <v>0</v>
      </c>
      <c r="I65" s="139"/>
      <c r="J65" s="139"/>
      <c r="K65" s="139"/>
      <c r="L65" s="139">
        <f t="shared" si="43"/>
        <v>0</v>
      </c>
      <c r="M65" s="139"/>
      <c r="N65" s="139"/>
      <c r="O65" s="139"/>
      <c r="P65" s="137">
        <f t="shared" si="44"/>
        <v>0</v>
      </c>
      <c r="Q65" s="137"/>
      <c r="R65" s="137"/>
      <c r="S65" s="116"/>
      <c r="T65" s="139">
        <f>L65+(L65*0.03)</f>
        <v>0</v>
      </c>
      <c r="U65" s="208">
        <f>T65+(T65*0.03)</f>
        <v>0</v>
      </c>
      <c r="V65" s="318"/>
      <c r="W65" s="302"/>
      <c r="X65" s="302"/>
      <c r="Y65" s="302"/>
      <c r="Z65" s="302"/>
      <c r="AA65" s="302"/>
    </row>
    <row r="66" spans="1:27" x14ac:dyDescent="0.3">
      <c r="A66" s="305"/>
      <c r="B66" s="308"/>
      <c r="C66" s="311"/>
      <c r="D66" s="329"/>
      <c r="E66" s="317"/>
      <c r="F66" s="317"/>
      <c r="G66" s="25" t="s">
        <v>34</v>
      </c>
      <c r="H66" s="30">
        <f t="shared" ref="H66:T66" si="45">SUM(H63:H65)</f>
        <v>0.6</v>
      </c>
      <c r="I66" s="30">
        <f t="shared" si="45"/>
        <v>0.6</v>
      </c>
      <c r="J66" s="30">
        <f t="shared" si="45"/>
        <v>0.5</v>
      </c>
      <c r="K66" s="30">
        <f t="shared" si="45"/>
        <v>0</v>
      </c>
      <c r="L66" s="30">
        <f t="shared" si="45"/>
        <v>0.6</v>
      </c>
      <c r="M66" s="33">
        <f t="shared" si="45"/>
        <v>0.6</v>
      </c>
      <c r="N66" s="33">
        <f t="shared" si="45"/>
        <v>0.5</v>
      </c>
      <c r="O66" s="33">
        <f t="shared" si="45"/>
        <v>0</v>
      </c>
      <c r="P66" s="33">
        <f t="shared" si="45"/>
        <v>0.6</v>
      </c>
      <c r="Q66" s="33">
        <f t="shared" si="45"/>
        <v>0.6</v>
      </c>
      <c r="R66" s="33">
        <f t="shared" si="45"/>
        <v>0.6</v>
      </c>
      <c r="S66" s="33">
        <f t="shared" si="45"/>
        <v>0</v>
      </c>
      <c r="T66" s="30">
        <f t="shared" si="45"/>
        <v>0.61799999999999999</v>
      </c>
      <c r="U66" s="209">
        <f>SUM(U63:U65)</f>
        <v>0.63653999999999999</v>
      </c>
      <c r="V66" s="318"/>
      <c r="W66" s="302"/>
      <c r="X66" s="302"/>
      <c r="Y66" s="302"/>
      <c r="Z66" s="302"/>
      <c r="AA66" s="302"/>
    </row>
    <row r="67" spans="1:27" x14ac:dyDescent="0.3">
      <c r="A67" s="303" t="s">
        <v>23</v>
      </c>
      <c r="B67" s="306" t="s">
        <v>35</v>
      </c>
      <c r="C67" s="309" t="s">
        <v>40</v>
      </c>
      <c r="D67" s="327" t="s">
        <v>64</v>
      </c>
      <c r="E67" s="315" t="s">
        <v>65</v>
      </c>
      <c r="F67" s="315" t="s">
        <v>28</v>
      </c>
      <c r="G67" s="20" t="s">
        <v>29</v>
      </c>
      <c r="H67" s="139">
        <f>I67+K67</f>
        <v>18.7</v>
      </c>
      <c r="I67" s="136">
        <v>18.7</v>
      </c>
      <c r="J67" s="139">
        <v>14.331</v>
      </c>
      <c r="K67" s="139"/>
      <c r="L67" s="139">
        <f>M67+O67</f>
        <v>26</v>
      </c>
      <c r="M67" s="136">
        <v>26</v>
      </c>
      <c r="N67" s="139">
        <v>25.3</v>
      </c>
      <c r="O67" s="137"/>
      <c r="P67" s="137">
        <f>Q67+S67</f>
        <v>26</v>
      </c>
      <c r="Q67" s="136">
        <v>26</v>
      </c>
      <c r="R67" s="139">
        <v>25.3</v>
      </c>
      <c r="S67" s="137"/>
      <c r="T67" s="139">
        <f>L67+(L67*0.03)</f>
        <v>26.78</v>
      </c>
      <c r="U67" s="208">
        <f>T67+(T67*0.03)</f>
        <v>27.583400000000001</v>
      </c>
      <c r="V67" s="318"/>
      <c r="W67" s="302"/>
      <c r="X67" s="302"/>
      <c r="Y67" s="302"/>
      <c r="Z67" s="302"/>
      <c r="AA67" s="302"/>
    </row>
    <row r="68" spans="1:27" s="36" customFormat="1" ht="16.2" customHeight="1" x14ac:dyDescent="0.3">
      <c r="A68" s="304"/>
      <c r="B68" s="307"/>
      <c r="C68" s="310"/>
      <c r="D68" s="328"/>
      <c r="E68" s="316"/>
      <c r="F68" s="316"/>
      <c r="G68" s="20" t="s">
        <v>39</v>
      </c>
      <c r="H68" s="139">
        <f t="shared" ref="H68" si="46">I68+K68</f>
        <v>21.6</v>
      </c>
      <c r="I68" s="136">
        <v>21.6</v>
      </c>
      <c r="J68" s="139">
        <v>16.600000000000001</v>
      </c>
      <c r="K68" s="139"/>
      <c r="L68" s="139">
        <f t="shared" ref="L68:L69" si="47">M68+O68</f>
        <v>21.3</v>
      </c>
      <c r="M68" s="136">
        <v>21.3</v>
      </c>
      <c r="N68" s="139">
        <v>21</v>
      </c>
      <c r="O68" s="137"/>
      <c r="P68" s="137">
        <f t="shared" ref="P68:P69" si="48">Q68+S68</f>
        <v>21.3</v>
      </c>
      <c r="Q68" s="136">
        <v>21.3</v>
      </c>
      <c r="R68" s="139">
        <v>21</v>
      </c>
      <c r="S68" s="137"/>
      <c r="T68" s="139">
        <f>L68+(L68*0.03)</f>
        <v>21.939</v>
      </c>
      <c r="U68" s="208">
        <f>T68+(T68*0.03)</f>
        <v>22.597169999999998</v>
      </c>
      <c r="V68" s="318"/>
      <c r="W68" s="302"/>
      <c r="X68" s="302"/>
      <c r="Y68" s="302"/>
      <c r="Z68" s="302"/>
      <c r="AA68" s="302"/>
    </row>
    <row r="69" spans="1:27" ht="15" customHeight="1" x14ac:dyDescent="0.3">
      <c r="A69" s="304"/>
      <c r="B69" s="307"/>
      <c r="C69" s="310"/>
      <c r="D69" s="328"/>
      <c r="E69" s="316"/>
      <c r="F69" s="316"/>
      <c r="G69" s="20" t="s">
        <v>32</v>
      </c>
      <c r="H69" s="139">
        <f t="shared" ref="H69" si="49">I69+K69</f>
        <v>0</v>
      </c>
      <c r="I69" s="137"/>
      <c r="J69" s="137"/>
      <c r="K69" s="139"/>
      <c r="L69" s="139">
        <f t="shared" si="47"/>
        <v>0</v>
      </c>
      <c r="M69" s="137"/>
      <c r="N69" s="137"/>
      <c r="O69" s="116"/>
      <c r="P69" s="137">
        <f t="shared" si="48"/>
        <v>0</v>
      </c>
      <c r="Q69" s="137"/>
      <c r="R69" s="137"/>
      <c r="S69" s="116"/>
      <c r="T69" s="139">
        <f>L69+(L69*0.03)</f>
        <v>0</v>
      </c>
      <c r="U69" s="208">
        <f>T69+(T69*0.03)</f>
        <v>0</v>
      </c>
      <c r="V69" s="318"/>
      <c r="W69" s="302"/>
      <c r="X69" s="302"/>
      <c r="Y69" s="302"/>
      <c r="Z69" s="302"/>
      <c r="AA69" s="302"/>
    </row>
    <row r="70" spans="1:27" ht="15" customHeight="1" x14ac:dyDescent="0.3">
      <c r="A70" s="305"/>
      <c r="B70" s="308"/>
      <c r="C70" s="311"/>
      <c r="D70" s="329"/>
      <c r="E70" s="317"/>
      <c r="F70" s="317"/>
      <c r="G70" s="25" t="s">
        <v>34</v>
      </c>
      <c r="H70" s="30">
        <f t="shared" ref="H70:U70" si="50">SUM(H67:H69)</f>
        <v>40.299999999999997</v>
      </c>
      <c r="I70" s="30">
        <f t="shared" si="50"/>
        <v>40.299999999999997</v>
      </c>
      <c r="J70" s="30">
        <f t="shared" si="50"/>
        <v>30.931000000000001</v>
      </c>
      <c r="K70" s="30">
        <f t="shared" si="50"/>
        <v>0</v>
      </c>
      <c r="L70" s="30">
        <f t="shared" si="50"/>
        <v>47.3</v>
      </c>
      <c r="M70" s="33">
        <f t="shared" si="50"/>
        <v>47.3</v>
      </c>
      <c r="N70" s="33">
        <f t="shared" si="50"/>
        <v>46.3</v>
      </c>
      <c r="O70" s="33">
        <f t="shared" si="50"/>
        <v>0</v>
      </c>
      <c r="P70" s="33">
        <f t="shared" si="50"/>
        <v>47.3</v>
      </c>
      <c r="Q70" s="33">
        <f t="shared" si="50"/>
        <v>47.3</v>
      </c>
      <c r="R70" s="33">
        <f t="shared" si="50"/>
        <v>46.3</v>
      </c>
      <c r="S70" s="33">
        <f t="shared" si="50"/>
        <v>0</v>
      </c>
      <c r="T70" s="30">
        <f>SUM(T67:T69)</f>
        <v>48.719000000000001</v>
      </c>
      <c r="U70" s="209">
        <f t="shared" si="50"/>
        <v>50.180570000000003</v>
      </c>
      <c r="V70" s="318"/>
      <c r="W70" s="302"/>
      <c r="X70" s="302"/>
      <c r="Y70" s="302"/>
      <c r="Z70" s="302"/>
      <c r="AA70" s="302"/>
    </row>
    <row r="71" spans="1:27" ht="15" customHeight="1" x14ac:dyDescent="0.3">
      <c r="A71" s="330" t="s">
        <v>23</v>
      </c>
      <c r="B71" s="324" t="s">
        <v>35</v>
      </c>
      <c r="C71" s="325" t="s">
        <v>44</v>
      </c>
      <c r="D71" s="326" t="s">
        <v>66</v>
      </c>
      <c r="E71" s="332" t="s">
        <v>67</v>
      </c>
      <c r="F71" s="315" t="s">
        <v>28</v>
      </c>
      <c r="G71" s="20" t="s">
        <v>29</v>
      </c>
      <c r="H71" s="139">
        <f>I71+K71</f>
        <v>0</v>
      </c>
      <c r="I71" s="139"/>
      <c r="J71" s="139"/>
      <c r="K71" s="139"/>
      <c r="L71" s="139">
        <f>M71+O71</f>
        <v>0</v>
      </c>
      <c r="M71" s="28"/>
      <c r="N71" s="28"/>
      <c r="O71" s="28"/>
      <c r="P71" s="137">
        <f>Q71+S71</f>
        <v>0</v>
      </c>
      <c r="Q71" s="28"/>
      <c r="R71" s="28"/>
      <c r="S71" s="28"/>
      <c r="T71" s="139">
        <f>L71+(L71*0.03)</f>
        <v>0</v>
      </c>
      <c r="U71" s="208">
        <f>T71+(T71*0.03)</f>
        <v>0</v>
      </c>
      <c r="V71" s="318"/>
      <c r="W71" s="302"/>
      <c r="X71" s="302"/>
      <c r="Y71" s="302"/>
      <c r="Z71" s="302"/>
      <c r="AA71" s="302"/>
    </row>
    <row r="72" spans="1:27" ht="17.25" customHeight="1" x14ac:dyDescent="0.3">
      <c r="A72" s="330"/>
      <c r="B72" s="324"/>
      <c r="C72" s="325"/>
      <c r="D72" s="326"/>
      <c r="E72" s="332"/>
      <c r="F72" s="316"/>
      <c r="G72" s="20" t="s">
        <v>39</v>
      </c>
      <c r="H72" s="139">
        <f>I72+K72</f>
        <v>13.5</v>
      </c>
      <c r="I72" s="136">
        <v>13.5</v>
      </c>
      <c r="J72" s="139">
        <v>5.7</v>
      </c>
      <c r="K72" s="139"/>
      <c r="L72" s="139">
        <f>M72+O72</f>
        <v>13.5</v>
      </c>
      <c r="M72" s="136">
        <v>13.5</v>
      </c>
      <c r="N72" s="139">
        <v>5.7</v>
      </c>
      <c r="O72" s="28"/>
      <c r="P72" s="137">
        <f>Q72+S72</f>
        <v>14.2</v>
      </c>
      <c r="Q72" s="136">
        <v>14.2</v>
      </c>
      <c r="R72" s="139">
        <v>7.8</v>
      </c>
      <c r="S72" s="28"/>
      <c r="T72" s="139">
        <f>L72+(L72*0.03)</f>
        <v>13.904999999999999</v>
      </c>
      <c r="U72" s="208">
        <f>T72+(T72*0.03)</f>
        <v>14.322149999999999</v>
      </c>
      <c r="V72" s="318"/>
      <c r="W72" s="302"/>
      <c r="X72" s="302"/>
      <c r="Y72" s="302"/>
      <c r="Z72" s="302"/>
      <c r="AA72" s="302"/>
    </row>
    <row r="73" spans="1:27" ht="16.5" customHeight="1" x14ac:dyDescent="0.3">
      <c r="A73" s="330"/>
      <c r="B73" s="324"/>
      <c r="C73" s="325"/>
      <c r="D73" s="326"/>
      <c r="E73" s="332"/>
      <c r="F73" s="316"/>
      <c r="G73" s="20" t="s">
        <v>32</v>
      </c>
      <c r="H73" s="139">
        <f>I73+K73</f>
        <v>0</v>
      </c>
      <c r="I73" s="137"/>
      <c r="J73" s="137"/>
      <c r="K73" s="139"/>
      <c r="L73" s="139">
        <f>M73+O73</f>
        <v>0</v>
      </c>
      <c r="M73" s="137"/>
      <c r="N73" s="137"/>
      <c r="O73" s="137"/>
      <c r="P73" s="137">
        <f>Q73+S73</f>
        <v>0</v>
      </c>
      <c r="Q73" s="137"/>
      <c r="R73" s="137"/>
      <c r="S73" s="137"/>
      <c r="T73" s="139">
        <f>L73+(L73*0.03)</f>
        <v>0</v>
      </c>
      <c r="U73" s="208">
        <f>T73+(T73*0.03)</f>
        <v>0</v>
      </c>
      <c r="V73" s="318"/>
      <c r="W73" s="302"/>
      <c r="X73" s="302"/>
      <c r="Y73" s="302"/>
      <c r="Z73" s="302"/>
      <c r="AA73" s="302"/>
    </row>
    <row r="74" spans="1:27" x14ac:dyDescent="0.3">
      <c r="A74" s="330"/>
      <c r="B74" s="324"/>
      <c r="C74" s="325"/>
      <c r="D74" s="326"/>
      <c r="E74" s="332"/>
      <c r="F74" s="317"/>
      <c r="G74" s="25" t="s">
        <v>12</v>
      </c>
      <c r="H74" s="30">
        <f>SUM(H71:H73)</f>
        <v>13.5</v>
      </c>
      <c r="I74" s="30">
        <f t="shared" ref="I74:U74" si="51">SUM(I71:I73)</f>
        <v>13.5</v>
      </c>
      <c r="J74" s="30">
        <f t="shared" si="51"/>
        <v>5.7</v>
      </c>
      <c r="K74" s="30">
        <f t="shared" si="51"/>
        <v>0</v>
      </c>
      <c r="L74" s="30">
        <f t="shared" si="51"/>
        <v>13.5</v>
      </c>
      <c r="M74" s="33">
        <f t="shared" si="51"/>
        <v>13.5</v>
      </c>
      <c r="N74" s="33">
        <f t="shared" si="51"/>
        <v>5.7</v>
      </c>
      <c r="O74" s="33">
        <f t="shared" si="51"/>
        <v>0</v>
      </c>
      <c r="P74" s="33">
        <f t="shared" si="51"/>
        <v>14.2</v>
      </c>
      <c r="Q74" s="33">
        <f t="shared" si="51"/>
        <v>14.2</v>
      </c>
      <c r="R74" s="33">
        <f t="shared" si="51"/>
        <v>7.8</v>
      </c>
      <c r="S74" s="33">
        <f t="shared" si="51"/>
        <v>0</v>
      </c>
      <c r="T74" s="30">
        <f t="shared" si="51"/>
        <v>13.904999999999999</v>
      </c>
      <c r="U74" s="209">
        <f t="shared" si="51"/>
        <v>14.322149999999999</v>
      </c>
      <c r="V74" s="318"/>
      <c r="W74" s="302"/>
      <c r="X74" s="302"/>
      <c r="Y74" s="302"/>
      <c r="Z74" s="302"/>
      <c r="AA74" s="302"/>
    </row>
    <row r="75" spans="1:27" ht="15" customHeight="1" x14ac:dyDescent="0.3">
      <c r="A75" s="330" t="s">
        <v>23</v>
      </c>
      <c r="B75" s="324" t="s">
        <v>35</v>
      </c>
      <c r="C75" s="325" t="s">
        <v>46</v>
      </c>
      <c r="D75" s="326" t="s">
        <v>68</v>
      </c>
      <c r="E75" s="332" t="s">
        <v>69</v>
      </c>
      <c r="F75" s="315" t="s">
        <v>28</v>
      </c>
      <c r="G75" s="20" t="s">
        <v>29</v>
      </c>
      <c r="H75" s="139">
        <f>I75+K75</f>
        <v>0</v>
      </c>
      <c r="I75" s="139"/>
      <c r="J75" s="139"/>
      <c r="K75" s="139"/>
      <c r="L75" s="139">
        <f>M75+O75</f>
        <v>0</v>
      </c>
      <c r="M75" s="137"/>
      <c r="N75" s="137"/>
      <c r="O75" s="137"/>
      <c r="P75" s="137">
        <f t="shared" ref="P75:P76" si="52">Q75+S75</f>
        <v>0</v>
      </c>
      <c r="Q75" s="137"/>
      <c r="R75" s="137"/>
      <c r="S75" s="137"/>
      <c r="T75" s="139">
        <f>L75+(L75*0.03)</f>
        <v>0</v>
      </c>
      <c r="U75" s="208">
        <f>T75+(T75*0.03)</f>
        <v>0</v>
      </c>
      <c r="V75" s="318"/>
      <c r="W75" s="302"/>
      <c r="X75" s="302"/>
      <c r="Y75" s="302"/>
      <c r="Z75" s="302"/>
      <c r="AA75" s="302"/>
    </row>
    <row r="76" spans="1:27" ht="21" customHeight="1" x14ac:dyDescent="0.3">
      <c r="A76" s="330"/>
      <c r="B76" s="324"/>
      <c r="C76" s="325"/>
      <c r="D76" s="326"/>
      <c r="E76" s="332"/>
      <c r="F76" s="316"/>
      <c r="G76" s="20" t="s">
        <v>39</v>
      </c>
      <c r="H76" s="139">
        <f t="shared" ref="H76" si="53">I76+K76</f>
        <v>0.1</v>
      </c>
      <c r="I76" s="136">
        <v>0.1</v>
      </c>
      <c r="J76" s="139"/>
      <c r="K76" s="139"/>
      <c r="L76" s="139">
        <f>M76+O76</f>
        <v>0.7</v>
      </c>
      <c r="M76" s="136">
        <v>0.7</v>
      </c>
      <c r="N76" s="137"/>
      <c r="O76" s="137"/>
      <c r="P76" s="137">
        <f t="shared" si="52"/>
        <v>0.3</v>
      </c>
      <c r="Q76" s="136">
        <v>0.3</v>
      </c>
      <c r="R76" s="137"/>
      <c r="S76" s="137"/>
      <c r="T76" s="139">
        <f>L76+(L76*0.03)</f>
        <v>0.72099999999999997</v>
      </c>
      <c r="U76" s="208">
        <f>T76+(T76*0.03)</f>
        <v>0.74263000000000001</v>
      </c>
      <c r="V76" s="318"/>
      <c r="W76" s="302"/>
      <c r="X76" s="302"/>
      <c r="Y76" s="302"/>
      <c r="Z76" s="302"/>
      <c r="AA76" s="302"/>
    </row>
    <row r="77" spans="1:27" x14ac:dyDescent="0.3">
      <c r="A77" s="330"/>
      <c r="B77" s="324"/>
      <c r="C77" s="325"/>
      <c r="D77" s="326"/>
      <c r="E77" s="332"/>
      <c r="F77" s="316"/>
      <c r="G77" s="20" t="s">
        <v>32</v>
      </c>
      <c r="H77" s="139">
        <f>I77+K77</f>
        <v>0</v>
      </c>
      <c r="I77" s="139"/>
      <c r="J77" s="139"/>
      <c r="K77" s="139"/>
      <c r="L77" s="139">
        <f>M77+O77</f>
        <v>0</v>
      </c>
      <c r="M77" s="137"/>
      <c r="N77" s="137"/>
      <c r="O77" s="116"/>
      <c r="P77" s="137">
        <f>Q77+S77</f>
        <v>0</v>
      </c>
      <c r="Q77" s="137"/>
      <c r="R77" s="137"/>
      <c r="S77" s="116"/>
      <c r="T77" s="139">
        <f>L77+(L77*0.03)</f>
        <v>0</v>
      </c>
      <c r="U77" s="208">
        <f>T77+(T77*0.03)</f>
        <v>0</v>
      </c>
      <c r="V77" s="318"/>
      <c r="W77" s="302"/>
      <c r="X77" s="302"/>
      <c r="Y77" s="302"/>
      <c r="Z77" s="302"/>
      <c r="AA77" s="302"/>
    </row>
    <row r="78" spans="1:27" x14ac:dyDescent="0.3">
      <c r="A78" s="330"/>
      <c r="B78" s="324"/>
      <c r="C78" s="325"/>
      <c r="D78" s="326"/>
      <c r="E78" s="332"/>
      <c r="F78" s="317"/>
      <c r="G78" s="25" t="s">
        <v>34</v>
      </c>
      <c r="H78" s="30">
        <f t="shared" ref="H78:U78" si="54">SUM(H75:H77)</f>
        <v>0.1</v>
      </c>
      <c r="I78" s="30">
        <f t="shared" si="54"/>
        <v>0.1</v>
      </c>
      <c r="J78" s="30">
        <f t="shared" si="54"/>
        <v>0</v>
      </c>
      <c r="K78" s="30">
        <f t="shared" si="54"/>
        <v>0</v>
      </c>
      <c r="L78" s="30">
        <f t="shared" si="54"/>
        <v>0.7</v>
      </c>
      <c r="M78" s="33">
        <f t="shared" si="54"/>
        <v>0.7</v>
      </c>
      <c r="N78" s="33">
        <f t="shared" si="54"/>
        <v>0</v>
      </c>
      <c r="O78" s="33">
        <f t="shared" si="54"/>
        <v>0</v>
      </c>
      <c r="P78" s="33">
        <f t="shared" si="54"/>
        <v>0.3</v>
      </c>
      <c r="Q78" s="33">
        <f t="shared" si="54"/>
        <v>0.3</v>
      </c>
      <c r="R78" s="33">
        <f t="shared" si="54"/>
        <v>0</v>
      </c>
      <c r="S78" s="33">
        <f t="shared" si="54"/>
        <v>0</v>
      </c>
      <c r="T78" s="30">
        <f t="shared" si="54"/>
        <v>0.72099999999999997</v>
      </c>
      <c r="U78" s="209">
        <f t="shared" si="54"/>
        <v>0.74263000000000001</v>
      </c>
      <c r="V78" s="318"/>
      <c r="W78" s="302"/>
      <c r="X78" s="302"/>
      <c r="Y78" s="302"/>
      <c r="Z78" s="302"/>
      <c r="AA78" s="302"/>
    </row>
    <row r="79" spans="1:27" x14ac:dyDescent="0.3">
      <c r="A79" s="303" t="s">
        <v>23</v>
      </c>
      <c r="B79" s="306" t="s">
        <v>35</v>
      </c>
      <c r="C79" s="309" t="s">
        <v>49</v>
      </c>
      <c r="D79" s="327" t="s">
        <v>70</v>
      </c>
      <c r="E79" s="315" t="s">
        <v>71</v>
      </c>
      <c r="F79" s="315" t="s">
        <v>28</v>
      </c>
      <c r="G79" s="20" t="s">
        <v>29</v>
      </c>
      <c r="H79" s="139">
        <f>I79+K79</f>
        <v>12.4</v>
      </c>
      <c r="I79" s="139">
        <v>12.4</v>
      </c>
      <c r="J79" s="139">
        <v>9.4749999999999996</v>
      </c>
      <c r="K79" s="139"/>
      <c r="L79" s="139">
        <f>M79+O79</f>
        <v>7.6</v>
      </c>
      <c r="M79" s="139">
        <v>7.6</v>
      </c>
      <c r="N79" s="139">
        <v>5.8</v>
      </c>
      <c r="O79" s="137"/>
      <c r="P79" s="137">
        <f>Q79+S79</f>
        <v>6.2</v>
      </c>
      <c r="Q79" s="139">
        <v>6.2</v>
      </c>
      <c r="R79" s="139">
        <v>6.1</v>
      </c>
      <c r="S79" s="137"/>
      <c r="T79" s="139">
        <f>L79+(L79*0.03)</f>
        <v>7.8279999999999994</v>
      </c>
      <c r="U79" s="208">
        <f>T79+(T79*0.03)</f>
        <v>8.0628399999999996</v>
      </c>
      <c r="V79" s="318"/>
      <c r="W79" s="302"/>
      <c r="X79" s="302"/>
      <c r="Y79" s="302"/>
      <c r="Z79" s="302"/>
      <c r="AA79" s="302"/>
    </row>
    <row r="80" spans="1:27" ht="21" customHeight="1" x14ac:dyDescent="0.3">
      <c r="A80" s="304"/>
      <c r="B80" s="307"/>
      <c r="C80" s="310"/>
      <c r="D80" s="328"/>
      <c r="E80" s="316"/>
      <c r="F80" s="316"/>
      <c r="G80" s="20" t="s">
        <v>39</v>
      </c>
      <c r="H80" s="139">
        <f t="shared" ref="H80" si="55">I80+K80</f>
        <v>8</v>
      </c>
      <c r="I80" s="139">
        <v>8</v>
      </c>
      <c r="J80" s="139">
        <v>6.1</v>
      </c>
      <c r="K80" s="139"/>
      <c r="L80" s="139">
        <f t="shared" ref="L80:L81" si="56">M80+O80</f>
        <v>8</v>
      </c>
      <c r="M80" s="139">
        <v>8</v>
      </c>
      <c r="N80" s="139">
        <v>6.1</v>
      </c>
      <c r="O80" s="137"/>
      <c r="P80" s="137">
        <f t="shared" ref="P80:P81" si="57">Q80+S80</f>
        <v>8.1</v>
      </c>
      <c r="Q80" s="139">
        <v>8.1</v>
      </c>
      <c r="R80" s="139">
        <v>8</v>
      </c>
      <c r="S80" s="137"/>
      <c r="T80" s="139">
        <f>L80+(L80*0.03)</f>
        <v>8.24</v>
      </c>
      <c r="U80" s="208">
        <f>T80+(T80*0.03)</f>
        <v>8.4871999999999996</v>
      </c>
      <c r="V80" s="318"/>
      <c r="W80" s="302"/>
      <c r="X80" s="302"/>
      <c r="Y80" s="302"/>
      <c r="Z80" s="302"/>
      <c r="AA80" s="302"/>
    </row>
    <row r="81" spans="1:27" x14ac:dyDescent="0.3">
      <c r="A81" s="304"/>
      <c r="B81" s="307"/>
      <c r="C81" s="310"/>
      <c r="D81" s="328"/>
      <c r="E81" s="316"/>
      <c r="F81" s="316"/>
      <c r="G81" s="20" t="s">
        <v>32</v>
      </c>
      <c r="H81" s="139">
        <f t="shared" ref="H81" si="58">I81+K81</f>
        <v>0</v>
      </c>
      <c r="I81" s="137"/>
      <c r="J81" s="137"/>
      <c r="K81" s="139"/>
      <c r="L81" s="139">
        <f t="shared" si="56"/>
        <v>0</v>
      </c>
      <c r="M81" s="137"/>
      <c r="N81" s="137"/>
      <c r="O81" s="116"/>
      <c r="P81" s="137">
        <f t="shared" si="57"/>
        <v>0</v>
      </c>
      <c r="Q81" s="137"/>
      <c r="R81" s="137"/>
      <c r="S81" s="116"/>
      <c r="T81" s="139">
        <f>L81+(L81*0.03)</f>
        <v>0</v>
      </c>
      <c r="U81" s="208">
        <f>T81+(T81*0.03)</f>
        <v>0</v>
      </c>
      <c r="V81" s="318"/>
      <c r="W81" s="302"/>
      <c r="X81" s="302"/>
      <c r="Y81" s="302"/>
      <c r="Z81" s="302"/>
      <c r="AA81" s="302"/>
    </row>
    <row r="82" spans="1:27" x14ac:dyDescent="0.3">
      <c r="A82" s="305"/>
      <c r="B82" s="308"/>
      <c r="C82" s="311"/>
      <c r="D82" s="329"/>
      <c r="E82" s="317"/>
      <c r="F82" s="317"/>
      <c r="G82" s="25" t="s">
        <v>34</v>
      </c>
      <c r="H82" s="30">
        <f t="shared" ref="H82:U82" si="59">SUM(H79:H81)</f>
        <v>20.399999999999999</v>
      </c>
      <c r="I82" s="30">
        <f t="shared" si="59"/>
        <v>20.399999999999999</v>
      </c>
      <c r="J82" s="30">
        <f t="shared" si="59"/>
        <v>15.574999999999999</v>
      </c>
      <c r="K82" s="30">
        <f t="shared" si="59"/>
        <v>0</v>
      </c>
      <c r="L82" s="30">
        <f t="shared" si="59"/>
        <v>15.6</v>
      </c>
      <c r="M82" s="33">
        <f t="shared" si="59"/>
        <v>15.6</v>
      </c>
      <c r="N82" s="33">
        <f t="shared" si="59"/>
        <v>11.899999999999999</v>
      </c>
      <c r="O82" s="33">
        <f t="shared" si="59"/>
        <v>0</v>
      </c>
      <c r="P82" s="33">
        <f t="shared" si="59"/>
        <v>14.3</v>
      </c>
      <c r="Q82" s="33">
        <f t="shared" si="59"/>
        <v>14.3</v>
      </c>
      <c r="R82" s="33">
        <f t="shared" si="59"/>
        <v>14.1</v>
      </c>
      <c r="S82" s="33">
        <f t="shared" si="59"/>
        <v>0</v>
      </c>
      <c r="T82" s="30">
        <f t="shared" si="59"/>
        <v>16.067999999999998</v>
      </c>
      <c r="U82" s="209">
        <f t="shared" si="59"/>
        <v>16.550039999999999</v>
      </c>
      <c r="V82" s="318"/>
      <c r="W82" s="302"/>
      <c r="X82" s="302"/>
      <c r="Y82" s="302"/>
      <c r="Z82" s="302"/>
      <c r="AA82" s="302"/>
    </row>
    <row r="83" spans="1:27" x14ac:dyDescent="0.3">
      <c r="A83" s="303" t="s">
        <v>23</v>
      </c>
      <c r="B83" s="306" t="s">
        <v>35</v>
      </c>
      <c r="C83" s="309" t="s">
        <v>51</v>
      </c>
      <c r="D83" s="327" t="s">
        <v>72</v>
      </c>
      <c r="E83" s="334" t="s">
        <v>27</v>
      </c>
      <c r="F83" s="315" t="s">
        <v>28</v>
      </c>
      <c r="G83" s="20" t="s">
        <v>29</v>
      </c>
      <c r="H83" s="139">
        <f t="shared" ref="H83:H85" si="60">I83+K83</f>
        <v>21.5</v>
      </c>
      <c r="I83" s="139">
        <v>21.5</v>
      </c>
      <c r="J83" s="139">
        <v>11.823</v>
      </c>
      <c r="K83" s="139"/>
      <c r="L83" s="139">
        <f>M83+O83</f>
        <v>45.5</v>
      </c>
      <c r="M83" s="137">
        <v>45.5</v>
      </c>
      <c r="N83" s="137">
        <v>26.8</v>
      </c>
      <c r="O83" s="137"/>
      <c r="P83" s="137">
        <f>Q83+S83</f>
        <v>27.7</v>
      </c>
      <c r="Q83" s="137">
        <v>27.7</v>
      </c>
      <c r="R83" s="137">
        <v>21.2</v>
      </c>
      <c r="S83" s="137"/>
      <c r="T83" s="139">
        <f>L83+(L83*0.03)</f>
        <v>46.865000000000002</v>
      </c>
      <c r="U83" s="208">
        <f>T83+(T83*0.03)</f>
        <v>48.270949999999999</v>
      </c>
      <c r="V83" s="318"/>
      <c r="W83" s="302"/>
      <c r="X83" s="302"/>
      <c r="Y83" s="302"/>
      <c r="Z83" s="302"/>
      <c r="AA83" s="302"/>
    </row>
    <row r="84" spans="1:27" ht="21.75" customHeight="1" x14ac:dyDescent="0.3">
      <c r="A84" s="304"/>
      <c r="B84" s="307"/>
      <c r="C84" s="310"/>
      <c r="D84" s="328"/>
      <c r="E84" s="335"/>
      <c r="F84" s="316"/>
      <c r="G84" s="20" t="s">
        <v>39</v>
      </c>
      <c r="H84" s="139">
        <f>I84+K84</f>
        <v>190.2</v>
      </c>
      <c r="I84" s="139">
        <v>190.2</v>
      </c>
      <c r="J84" s="139">
        <v>136.1</v>
      </c>
      <c r="K84" s="139"/>
      <c r="L84" s="139">
        <f>M84+O84</f>
        <v>189.5</v>
      </c>
      <c r="M84" s="139">
        <v>189.5</v>
      </c>
      <c r="N84" s="139">
        <v>136.1</v>
      </c>
      <c r="O84" s="137"/>
      <c r="P84" s="137">
        <f>Q84+S84</f>
        <v>200.8</v>
      </c>
      <c r="Q84" s="139">
        <v>200.8</v>
      </c>
      <c r="R84" s="139">
        <v>186.1</v>
      </c>
      <c r="S84" s="137"/>
      <c r="T84" s="139">
        <f>L84+(L84*0.03)</f>
        <v>195.185</v>
      </c>
      <c r="U84" s="208">
        <f>T84+(T84*0.03)</f>
        <v>201.04055</v>
      </c>
      <c r="V84" s="318"/>
      <c r="W84" s="302"/>
      <c r="X84" s="302"/>
      <c r="Y84" s="302"/>
      <c r="Z84" s="302"/>
      <c r="AA84" s="302"/>
    </row>
    <row r="85" spans="1:27" x14ac:dyDescent="0.3">
      <c r="A85" s="304"/>
      <c r="B85" s="307"/>
      <c r="C85" s="310"/>
      <c r="D85" s="328"/>
      <c r="E85" s="335"/>
      <c r="F85" s="316"/>
      <c r="G85" s="20" t="s">
        <v>32</v>
      </c>
      <c r="H85" s="139">
        <f t="shared" si="60"/>
        <v>0</v>
      </c>
      <c r="I85" s="139"/>
      <c r="J85" s="139"/>
      <c r="K85" s="139"/>
      <c r="L85" s="139">
        <f>M85+O85</f>
        <v>0</v>
      </c>
      <c r="M85" s="137"/>
      <c r="N85" s="137"/>
      <c r="O85" s="116"/>
      <c r="P85" s="137">
        <f>Q85+S85</f>
        <v>0</v>
      </c>
      <c r="Q85" s="137"/>
      <c r="R85" s="137"/>
      <c r="S85" s="116"/>
      <c r="T85" s="139">
        <f>L85+(L85*0.03)</f>
        <v>0</v>
      </c>
      <c r="U85" s="208">
        <f>T85+(T85*0.03)</f>
        <v>0</v>
      </c>
      <c r="V85" s="318"/>
      <c r="W85" s="302"/>
      <c r="X85" s="302"/>
      <c r="Y85" s="302"/>
      <c r="Z85" s="302"/>
      <c r="AA85" s="302"/>
    </row>
    <row r="86" spans="1:27" x14ac:dyDescent="0.3">
      <c r="A86" s="305"/>
      <c r="B86" s="308"/>
      <c r="C86" s="311"/>
      <c r="D86" s="329"/>
      <c r="E86" s="336"/>
      <c r="F86" s="317"/>
      <c r="G86" s="25" t="s">
        <v>34</v>
      </c>
      <c r="H86" s="30">
        <f t="shared" ref="H86:U86" si="61">SUM(H83:H85)</f>
        <v>211.7</v>
      </c>
      <c r="I86" s="30">
        <f t="shared" si="61"/>
        <v>211.7</v>
      </c>
      <c r="J86" s="30">
        <f t="shared" si="61"/>
        <v>147.923</v>
      </c>
      <c r="K86" s="30">
        <f t="shared" si="61"/>
        <v>0</v>
      </c>
      <c r="L86" s="30">
        <f t="shared" si="61"/>
        <v>235</v>
      </c>
      <c r="M86" s="33">
        <f t="shared" si="61"/>
        <v>235</v>
      </c>
      <c r="N86" s="33">
        <f t="shared" si="61"/>
        <v>162.9</v>
      </c>
      <c r="O86" s="33">
        <f t="shared" si="61"/>
        <v>0</v>
      </c>
      <c r="P86" s="33">
        <f t="shared" si="61"/>
        <v>228.5</v>
      </c>
      <c r="Q86" s="33">
        <f t="shared" si="61"/>
        <v>228.5</v>
      </c>
      <c r="R86" s="33">
        <f t="shared" si="61"/>
        <v>207.29999999999998</v>
      </c>
      <c r="S86" s="33">
        <f t="shared" si="61"/>
        <v>0</v>
      </c>
      <c r="T86" s="30">
        <f t="shared" si="61"/>
        <v>242.05</v>
      </c>
      <c r="U86" s="209">
        <f t="shared" si="61"/>
        <v>249.3115</v>
      </c>
      <c r="V86" s="318"/>
      <c r="W86" s="302"/>
      <c r="X86" s="302"/>
      <c r="Y86" s="302"/>
      <c r="Z86" s="302"/>
      <c r="AA86" s="302"/>
    </row>
    <row r="87" spans="1:27" ht="15" customHeight="1" x14ac:dyDescent="0.3">
      <c r="A87" s="330" t="s">
        <v>23</v>
      </c>
      <c r="B87" s="324" t="s">
        <v>35</v>
      </c>
      <c r="C87" s="325" t="s">
        <v>53</v>
      </c>
      <c r="D87" s="326" t="s">
        <v>73</v>
      </c>
      <c r="E87" s="332" t="s">
        <v>71</v>
      </c>
      <c r="F87" s="315" t="s">
        <v>28</v>
      </c>
      <c r="G87" s="20" t="s">
        <v>29</v>
      </c>
      <c r="H87" s="139">
        <f>I87+K87</f>
        <v>0</v>
      </c>
      <c r="I87" s="139"/>
      <c r="J87" s="139"/>
      <c r="K87" s="139"/>
      <c r="L87" s="139">
        <f>M87+O87</f>
        <v>0</v>
      </c>
      <c r="M87" s="28"/>
      <c r="N87" s="28"/>
      <c r="O87" s="28"/>
      <c r="P87" s="137">
        <f>Q87+S87</f>
        <v>0</v>
      </c>
      <c r="Q87" s="28"/>
      <c r="R87" s="28"/>
      <c r="S87" s="28"/>
      <c r="T87" s="139">
        <f>L87+(L87*0.03)</f>
        <v>0</v>
      </c>
      <c r="U87" s="208">
        <f>T87+(T87*0.03)</f>
        <v>0</v>
      </c>
      <c r="V87" s="318"/>
      <c r="W87" s="302"/>
      <c r="X87" s="302"/>
      <c r="Y87" s="302"/>
      <c r="Z87" s="302"/>
      <c r="AA87" s="302"/>
    </row>
    <row r="88" spans="1:27" ht="20.25" customHeight="1" x14ac:dyDescent="0.3">
      <c r="A88" s="330"/>
      <c r="B88" s="324"/>
      <c r="C88" s="325"/>
      <c r="D88" s="326"/>
      <c r="E88" s="332"/>
      <c r="F88" s="316"/>
      <c r="G88" s="20" t="s">
        <v>39</v>
      </c>
      <c r="H88" s="139">
        <f>I88+K88</f>
        <v>13.2</v>
      </c>
      <c r="I88" s="139">
        <v>13.2</v>
      </c>
      <c r="J88" s="139">
        <v>8.3109999999999999</v>
      </c>
      <c r="K88" s="139"/>
      <c r="L88" s="139">
        <f>M88+O88</f>
        <v>13.5</v>
      </c>
      <c r="M88" s="139">
        <v>13.5</v>
      </c>
      <c r="N88" s="139">
        <v>11.3</v>
      </c>
      <c r="O88" s="28"/>
      <c r="P88" s="137">
        <f>Q88+S88</f>
        <v>13.5</v>
      </c>
      <c r="Q88" s="139">
        <v>13.5</v>
      </c>
      <c r="R88" s="139">
        <v>11.3</v>
      </c>
      <c r="S88" s="28"/>
      <c r="T88" s="139">
        <f>L88+(L88*0.03)</f>
        <v>13.904999999999999</v>
      </c>
      <c r="U88" s="208">
        <f>T88+(T88*0.03)</f>
        <v>14.322149999999999</v>
      </c>
      <c r="V88" s="318"/>
      <c r="W88" s="302"/>
      <c r="X88" s="302"/>
      <c r="Y88" s="302"/>
      <c r="Z88" s="302"/>
      <c r="AA88" s="302"/>
    </row>
    <row r="89" spans="1:27" x14ac:dyDescent="0.3">
      <c r="A89" s="330"/>
      <c r="B89" s="324"/>
      <c r="C89" s="325"/>
      <c r="D89" s="326"/>
      <c r="E89" s="332"/>
      <c r="F89" s="316"/>
      <c r="G89" s="20" t="s">
        <v>32</v>
      </c>
      <c r="H89" s="139">
        <f t="shared" ref="H89" si="62">I89+K89</f>
        <v>0</v>
      </c>
      <c r="I89" s="139"/>
      <c r="J89" s="139"/>
      <c r="K89" s="139"/>
      <c r="L89" s="139">
        <f>M89+O89</f>
        <v>0</v>
      </c>
      <c r="M89" s="137"/>
      <c r="N89" s="137"/>
      <c r="O89" s="137"/>
      <c r="P89" s="137">
        <f>Q89+S89</f>
        <v>0</v>
      </c>
      <c r="Q89" s="137"/>
      <c r="R89" s="137"/>
      <c r="S89" s="137"/>
      <c r="T89" s="139">
        <f>L89+(L89*0.03)</f>
        <v>0</v>
      </c>
      <c r="U89" s="208">
        <f>T89+(T89*0.03)</f>
        <v>0</v>
      </c>
      <c r="V89" s="318"/>
      <c r="W89" s="302"/>
      <c r="X89" s="302"/>
      <c r="Y89" s="302"/>
      <c r="Z89" s="302"/>
      <c r="AA89" s="302"/>
    </row>
    <row r="90" spans="1:27" x14ac:dyDescent="0.3">
      <c r="A90" s="330"/>
      <c r="B90" s="324"/>
      <c r="C90" s="325"/>
      <c r="D90" s="326"/>
      <c r="E90" s="332"/>
      <c r="F90" s="317"/>
      <c r="G90" s="25" t="s">
        <v>12</v>
      </c>
      <c r="H90" s="30">
        <f>SUM(H87:H89)</f>
        <v>13.2</v>
      </c>
      <c r="I90" s="30">
        <f t="shared" ref="I90:U90" si="63">SUM(I87:I89)</f>
        <v>13.2</v>
      </c>
      <c r="J90" s="30">
        <f t="shared" si="63"/>
        <v>8.3109999999999999</v>
      </c>
      <c r="K90" s="30">
        <f t="shared" si="63"/>
        <v>0</v>
      </c>
      <c r="L90" s="30">
        <f t="shared" si="63"/>
        <v>13.5</v>
      </c>
      <c r="M90" s="33">
        <f t="shared" si="63"/>
        <v>13.5</v>
      </c>
      <c r="N90" s="33">
        <f t="shared" si="63"/>
        <v>11.3</v>
      </c>
      <c r="O90" s="33">
        <f t="shared" si="63"/>
        <v>0</v>
      </c>
      <c r="P90" s="33">
        <f t="shared" si="63"/>
        <v>13.5</v>
      </c>
      <c r="Q90" s="33">
        <f t="shared" si="63"/>
        <v>13.5</v>
      </c>
      <c r="R90" s="33">
        <f t="shared" si="63"/>
        <v>11.3</v>
      </c>
      <c r="S90" s="33">
        <f t="shared" si="63"/>
        <v>0</v>
      </c>
      <c r="T90" s="30">
        <f t="shared" si="63"/>
        <v>13.904999999999999</v>
      </c>
      <c r="U90" s="209">
        <f t="shared" si="63"/>
        <v>14.322149999999999</v>
      </c>
      <c r="V90" s="318"/>
      <c r="W90" s="302"/>
      <c r="X90" s="302"/>
      <c r="Y90" s="302"/>
      <c r="Z90" s="302"/>
      <c r="AA90" s="302"/>
    </row>
    <row r="91" spans="1:27" ht="15" customHeight="1" x14ac:dyDescent="0.3">
      <c r="A91" s="303" t="s">
        <v>23</v>
      </c>
      <c r="B91" s="306" t="s">
        <v>35</v>
      </c>
      <c r="C91" s="309" t="s">
        <v>55</v>
      </c>
      <c r="D91" s="327" t="s">
        <v>74</v>
      </c>
      <c r="E91" s="315" t="s">
        <v>67</v>
      </c>
      <c r="F91" s="315" t="s">
        <v>28</v>
      </c>
      <c r="G91" s="20" t="s">
        <v>29</v>
      </c>
      <c r="H91" s="139">
        <f>I91+K91</f>
        <v>0</v>
      </c>
      <c r="I91" s="139"/>
      <c r="J91" s="139"/>
      <c r="K91" s="139"/>
      <c r="L91" s="139">
        <f>M91+O91</f>
        <v>0</v>
      </c>
      <c r="M91" s="137"/>
      <c r="N91" s="137"/>
      <c r="O91" s="137"/>
      <c r="P91" s="137">
        <f>Q91+S91</f>
        <v>0</v>
      </c>
      <c r="Q91" s="137"/>
      <c r="R91" s="137"/>
      <c r="S91" s="137"/>
      <c r="T91" s="139">
        <f>L91+(L91*0.03)</f>
        <v>0</v>
      </c>
      <c r="U91" s="208">
        <f>T91+(T91*0.03)</f>
        <v>0</v>
      </c>
      <c r="V91" s="318"/>
      <c r="W91" s="302"/>
      <c r="X91" s="302"/>
      <c r="Y91" s="302"/>
      <c r="Z91" s="302"/>
      <c r="AA91" s="302"/>
    </row>
    <row r="92" spans="1:27" ht="20.25" customHeight="1" x14ac:dyDescent="0.3">
      <c r="A92" s="304"/>
      <c r="B92" s="307"/>
      <c r="C92" s="310"/>
      <c r="D92" s="328"/>
      <c r="E92" s="316"/>
      <c r="F92" s="316"/>
      <c r="G92" s="20" t="s">
        <v>39</v>
      </c>
      <c r="H92" s="139">
        <f>I92+K92</f>
        <v>6.8</v>
      </c>
      <c r="I92" s="139">
        <v>6.8</v>
      </c>
      <c r="J92" s="139">
        <v>4.7</v>
      </c>
      <c r="K92" s="139"/>
      <c r="L92" s="139">
        <f>M92+O92</f>
        <v>6.8</v>
      </c>
      <c r="M92" s="139">
        <v>6.8</v>
      </c>
      <c r="N92" s="139">
        <v>4.7</v>
      </c>
      <c r="O92" s="137"/>
      <c r="P92" s="137">
        <f>Q92+S92</f>
        <v>8</v>
      </c>
      <c r="Q92" s="139">
        <v>8</v>
      </c>
      <c r="R92" s="139">
        <v>7.8999999999999995</v>
      </c>
      <c r="S92" s="137"/>
      <c r="T92" s="139">
        <f>L92+(L92*0.03)</f>
        <v>7.0039999999999996</v>
      </c>
      <c r="U92" s="208">
        <f>T92+(T92*0.03)</f>
        <v>7.2141199999999994</v>
      </c>
      <c r="V92" s="318"/>
      <c r="W92" s="302"/>
      <c r="X92" s="302"/>
      <c r="Y92" s="302"/>
      <c r="Z92" s="302"/>
      <c r="AA92" s="302"/>
    </row>
    <row r="93" spans="1:27" x14ac:dyDescent="0.3">
      <c r="A93" s="304"/>
      <c r="B93" s="307"/>
      <c r="C93" s="310"/>
      <c r="D93" s="328"/>
      <c r="E93" s="316"/>
      <c r="F93" s="316"/>
      <c r="G93" s="20" t="s">
        <v>32</v>
      </c>
      <c r="H93" s="139">
        <f>I93+K93</f>
        <v>0</v>
      </c>
      <c r="I93" s="139"/>
      <c r="J93" s="139"/>
      <c r="K93" s="139"/>
      <c r="L93" s="139">
        <f>M93+O93</f>
        <v>0</v>
      </c>
      <c r="M93" s="137"/>
      <c r="N93" s="137"/>
      <c r="O93" s="116"/>
      <c r="P93" s="137">
        <f>Q93+S93</f>
        <v>0</v>
      </c>
      <c r="Q93" s="137"/>
      <c r="R93" s="137"/>
      <c r="S93" s="116"/>
      <c r="T93" s="139">
        <f>L93+(L93*0.03)</f>
        <v>0</v>
      </c>
      <c r="U93" s="208">
        <f>T93+(T93*0.03)</f>
        <v>0</v>
      </c>
      <c r="V93" s="318"/>
      <c r="W93" s="302"/>
      <c r="X93" s="302"/>
      <c r="Y93" s="302"/>
      <c r="Z93" s="302"/>
      <c r="AA93" s="302"/>
    </row>
    <row r="94" spans="1:27" x14ac:dyDescent="0.3">
      <c r="A94" s="305"/>
      <c r="B94" s="308"/>
      <c r="C94" s="311"/>
      <c r="D94" s="329"/>
      <c r="E94" s="317"/>
      <c r="F94" s="317"/>
      <c r="G94" s="25" t="s">
        <v>34</v>
      </c>
      <c r="H94" s="30">
        <f t="shared" ref="H94:U94" si="64">SUM(H91:H93)</f>
        <v>6.8</v>
      </c>
      <c r="I94" s="30">
        <f t="shared" si="64"/>
        <v>6.8</v>
      </c>
      <c r="J94" s="30">
        <f t="shared" si="64"/>
        <v>4.7</v>
      </c>
      <c r="K94" s="30">
        <f t="shared" si="64"/>
        <v>0</v>
      </c>
      <c r="L94" s="30">
        <f t="shared" si="64"/>
        <v>6.8</v>
      </c>
      <c r="M94" s="33">
        <f t="shared" si="64"/>
        <v>6.8</v>
      </c>
      <c r="N94" s="33">
        <f t="shared" si="64"/>
        <v>4.7</v>
      </c>
      <c r="O94" s="33">
        <f t="shared" si="64"/>
        <v>0</v>
      </c>
      <c r="P94" s="33">
        <f t="shared" si="64"/>
        <v>8</v>
      </c>
      <c r="Q94" s="33">
        <f t="shared" si="64"/>
        <v>8</v>
      </c>
      <c r="R94" s="33">
        <f t="shared" si="64"/>
        <v>7.8999999999999995</v>
      </c>
      <c r="S94" s="33">
        <f t="shared" si="64"/>
        <v>0</v>
      </c>
      <c r="T94" s="30">
        <f t="shared" si="64"/>
        <v>7.0039999999999996</v>
      </c>
      <c r="U94" s="209">
        <f t="shared" si="64"/>
        <v>7.2141199999999994</v>
      </c>
      <c r="V94" s="318"/>
      <c r="W94" s="302"/>
      <c r="X94" s="302"/>
      <c r="Y94" s="302"/>
      <c r="Z94" s="302"/>
      <c r="AA94" s="302"/>
    </row>
    <row r="95" spans="1:27" ht="15" customHeight="1" x14ac:dyDescent="0.3">
      <c r="A95" s="303" t="s">
        <v>23</v>
      </c>
      <c r="B95" s="306" t="s">
        <v>35</v>
      </c>
      <c r="C95" s="309" t="s">
        <v>57</v>
      </c>
      <c r="D95" s="327" t="s">
        <v>75</v>
      </c>
      <c r="E95" s="315" t="s">
        <v>76</v>
      </c>
      <c r="F95" s="315" t="s">
        <v>28</v>
      </c>
      <c r="G95" s="20" t="s">
        <v>29</v>
      </c>
      <c r="H95" s="139">
        <f t="shared" ref="H95:H97" si="65">I95+K95</f>
        <v>0.3</v>
      </c>
      <c r="I95" s="137">
        <v>0.3</v>
      </c>
      <c r="J95" s="137">
        <v>0.2</v>
      </c>
      <c r="K95" s="139"/>
      <c r="L95" s="139">
        <f t="shared" ref="L95:L97" si="66">M95+O95</f>
        <v>0.3</v>
      </c>
      <c r="M95" s="137">
        <v>0.3</v>
      </c>
      <c r="N95" s="137">
        <v>0.2</v>
      </c>
      <c r="O95" s="137"/>
      <c r="P95" s="137">
        <f t="shared" ref="P95:P97" si="67">Q95+S95</f>
        <v>0</v>
      </c>
      <c r="Q95" s="137"/>
      <c r="R95" s="137"/>
      <c r="S95" s="137"/>
      <c r="T95" s="139">
        <f>L95+(L95*0.03)</f>
        <v>0.309</v>
      </c>
      <c r="U95" s="208">
        <f>T95+(T95*0.03)</f>
        <v>0.31827</v>
      </c>
      <c r="V95" s="318"/>
      <c r="W95" s="302"/>
      <c r="X95" s="302"/>
      <c r="Y95" s="302"/>
      <c r="Z95" s="302"/>
      <c r="AA95" s="302"/>
    </row>
    <row r="96" spans="1:27" ht="19.5" customHeight="1" x14ac:dyDescent="0.3">
      <c r="A96" s="304"/>
      <c r="B96" s="307"/>
      <c r="C96" s="310"/>
      <c r="D96" s="328"/>
      <c r="E96" s="316"/>
      <c r="F96" s="316"/>
      <c r="G96" s="20" t="s">
        <v>39</v>
      </c>
      <c r="H96" s="139">
        <f t="shared" si="65"/>
        <v>50.9</v>
      </c>
      <c r="I96" s="139">
        <v>50.9</v>
      </c>
      <c r="J96" s="139">
        <v>37.216000000000001</v>
      </c>
      <c r="K96" s="139"/>
      <c r="L96" s="139">
        <f t="shared" si="66"/>
        <v>46</v>
      </c>
      <c r="M96" s="139">
        <v>46</v>
      </c>
      <c r="N96" s="139">
        <v>35.299999999999997</v>
      </c>
      <c r="O96" s="137"/>
      <c r="P96" s="137">
        <f t="shared" si="67"/>
        <v>14.8</v>
      </c>
      <c r="Q96" s="139">
        <v>14.8</v>
      </c>
      <c r="R96" s="139">
        <v>14.2</v>
      </c>
      <c r="S96" s="137"/>
      <c r="T96" s="139">
        <f>L96+(L96*0.03)</f>
        <v>47.38</v>
      </c>
      <c r="U96" s="208">
        <f>T96+(T96*0.03)</f>
        <v>48.801400000000001</v>
      </c>
      <c r="V96" s="318"/>
      <c r="W96" s="302"/>
      <c r="X96" s="302"/>
      <c r="Y96" s="302"/>
      <c r="Z96" s="302"/>
      <c r="AA96" s="302"/>
    </row>
    <row r="97" spans="1:27" x14ac:dyDescent="0.3">
      <c r="A97" s="304"/>
      <c r="B97" s="307"/>
      <c r="C97" s="310"/>
      <c r="D97" s="328"/>
      <c r="E97" s="316"/>
      <c r="F97" s="316"/>
      <c r="G97" s="20" t="s">
        <v>32</v>
      </c>
      <c r="H97" s="139">
        <f t="shared" si="65"/>
        <v>0</v>
      </c>
      <c r="I97" s="139"/>
      <c r="J97" s="139"/>
      <c r="K97" s="139"/>
      <c r="L97" s="139">
        <f t="shared" si="66"/>
        <v>0</v>
      </c>
      <c r="M97" s="137"/>
      <c r="N97" s="137"/>
      <c r="O97" s="116"/>
      <c r="P97" s="137">
        <f t="shared" si="67"/>
        <v>0</v>
      </c>
      <c r="Q97" s="137"/>
      <c r="R97" s="137"/>
      <c r="S97" s="116"/>
      <c r="T97" s="139">
        <f>L97+(L97*0.03)</f>
        <v>0</v>
      </c>
      <c r="U97" s="208">
        <f>T97+(T97*0.03)</f>
        <v>0</v>
      </c>
      <c r="V97" s="318"/>
      <c r="W97" s="302"/>
      <c r="X97" s="302"/>
      <c r="Y97" s="302"/>
      <c r="Z97" s="302"/>
      <c r="AA97" s="302"/>
    </row>
    <row r="98" spans="1:27" x14ac:dyDescent="0.3">
      <c r="A98" s="305"/>
      <c r="B98" s="308"/>
      <c r="C98" s="311"/>
      <c r="D98" s="329"/>
      <c r="E98" s="317"/>
      <c r="F98" s="317"/>
      <c r="G98" s="25" t="s">
        <v>34</v>
      </c>
      <c r="H98" s="30">
        <f>SUM(H95:H97)</f>
        <v>51.199999999999996</v>
      </c>
      <c r="I98" s="30">
        <f t="shared" ref="I98:U98" si="68">SUM(I95:I97)</f>
        <v>51.199999999999996</v>
      </c>
      <c r="J98" s="30">
        <f t="shared" si="68"/>
        <v>37.416000000000004</v>
      </c>
      <c r="K98" s="30">
        <f t="shared" si="68"/>
        <v>0</v>
      </c>
      <c r="L98" s="30">
        <f t="shared" si="68"/>
        <v>46.3</v>
      </c>
      <c r="M98" s="33">
        <f t="shared" si="68"/>
        <v>46.3</v>
      </c>
      <c r="N98" s="33">
        <f t="shared" si="68"/>
        <v>35.5</v>
      </c>
      <c r="O98" s="33">
        <f t="shared" si="68"/>
        <v>0</v>
      </c>
      <c r="P98" s="33">
        <f t="shared" si="68"/>
        <v>14.8</v>
      </c>
      <c r="Q98" s="33">
        <f t="shared" si="68"/>
        <v>14.8</v>
      </c>
      <c r="R98" s="33">
        <f t="shared" si="68"/>
        <v>14.2</v>
      </c>
      <c r="S98" s="33">
        <f t="shared" si="68"/>
        <v>0</v>
      </c>
      <c r="T98" s="30">
        <f t="shared" si="68"/>
        <v>47.689</v>
      </c>
      <c r="U98" s="209">
        <f t="shared" si="68"/>
        <v>49.119669999999999</v>
      </c>
      <c r="V98" s="318"/>
      <c r="W98" s="302"/>
      <c r="X98" s="302"/>
      <c r="Y98" s="302"/>
      <c r="Z98" s="302"/>
      <c r="AA98" s="302"/>
    </row>
    <row r="99" spans="1:27" ht="15" customHeight="1" x14ac:dyDescent="0.3">
      <c r="A99" s="330" t="s">
        <v>23</v>
      </c>
      <c r="B99" s="324" t="s">
        <v>35</v>
      </c>
      <c r="C99" s="325" t="s">
        <v>77</v>
      </c>
      <c r="D99" s="326" t="s">
        <v>78</v>
      </c>
      <c r="E99" s="332" t="s">
        <v>79</v>
      </c>
      <c r="F99" s="315" t="s">
        <v>28</v>
      </c>
      <c r="G99" s="20" t="s">
        <v>29</v>
      </c>
      <c r="H99" s="139">
        <f t="shared" ref="H99:H101" si="69">I99+K99</f>
        <v>0</v>
      </c>
      <c r="I99" s="139"/>
      <c r="J99" s="139"/>
      <c r="K99" s="139"/>
      <c r="L99" s="139">
        <f t="shared" ref="L99:L101" si="70">M99+O99</f>
        <v>0</v>
      </c>
      <c r="M99" s="28"/>
      <c r="N99" s="28"/>
      <c r="O99" s="28"/>
      <c r="P99" s="137">
        <f t="shared" ref="P99:P101" si="71">Q99+S99</f>
        <v>0</v>
      </c>
      <c r="Q99" s="28"/>
      <c r="R99" s="28"/>
      <c r="S99" s="28"/>
      <c r="T99" s="139">
        <f>L99+(L99*0.03)</f>
        <v>0</v>
      </c>
      <c r="U99" s="208">
        <f>T99+(T99*0.03)</f>
        <v>0</v>
      </c>
      <c r="V99" s="318"/>
      <c r="W99" s="302"/>
      <c r="X99" s="302"/>
      <c r="Y99" s="302"/>
      <c r="Z99" s="302"/>
      <c r="AA99" s="302"/>
    </row>
    <row r="100" spans="1:27" ht="23.25" customHeight="1" x14ac:dyDescent="0.3">
      <c r="A100" s="330"/>
      <c r="B100" s="324"/>
      <c r="C100" s="325"/>
      <c r="D100" s="326"/>
      <c r="E100" s="332"/>
      <c r="F100" s="316"/>
      <c r="G100" s="20" t="s">
        <v>39</v>
      </c>
      <c r="H100" s="139">
        <f t="shared" si="69"/>
        <v>2</v>
      </c>
      <c r="I100" s="139">
        <v>2</v>
      </c>
      <c r="J100" s="139">
        <v>1.4</v>
      </c>
      <c r="K100" s="139"/>
      <c r="L100" s="139">
        <f t="shared" si="70"/>
        <v>2</v>
      </c>
      <c r="M100" s="139">
        <v>2</v>
      </c>
      <c r="N100" s="139">
        <v>1.4</v>
      </c>
      <c r="O100" s="28"/>
      <c r="P100" s="137">
        <f t="shared" si="71"/>
        <v>2.9</v>
      </c>
      <c r="Q100" s="139">
        <v>2.9</v>
      </c>
      <c r="R100" s="139">
        <v>2.5</v>
      </c>
      <c r="S100" s="28"/>
      <c r="T100" s="139">
        <f>L100+(L100*0.03)</f>
        <v>2.06</v>
      </c>
      <c r="U100" s="208">
        <f>T100+(T100*0.03)</f>
        <v>2.1217999999999999</v>
      </c>
      <c r="V100" s="318"/>
      <c r="W100" s="302"/>
      <c r="X100" s="302"/>
      <c r="Y100" s="302"/>
      <c r="Z100" s="302"/>
      <c r="AA100" s="302"/>
    </row>
    <row r="101" spans="1:27" x14ac:dyDescent="0.3">
      <c r="A101" s="330"/>
      <c r="B101" s="324"/>
      <c r="C101" s="325"/>
      <c r="D101" s="326"/>
      <c r="E101" s="332"/>
      <c r="F101" s="316"/>
      <c r="G101" s="20" t="s">
        <v>32</v>
      </c>
      <c r="H101" s="139">
        <f t="shared" si="69"/>
        <v>0</v>
      </c>
      <c r="I101" s="139"/>
      <c r="J101" s="139"/>
      <c r="K101" s="139"/>
      <c r="L101" s="139">
        <f t="shared" si="70"/>
        <v>0</v>
      </c>
      <c r="M101" s="137"/>
      <c r="N101" s="137"/>
      <c r="O101" s="137"/>
      <c r="P101" s="137">
        <f t="shared" si="71"/>
        <v>0</v>
      </c>
      <c r="Q101" s="137"/>
      <c r="R101" s="137"/>
      <c r="S101" s="137"/>
      <c r="T101" s="139">
        <f>L101+(L101*0.03)</f>
        <v>0</v>
      </c>
      <c r="U101" s="208">
        <f>T101+(T101*0.03)</f>
        <v>0</v>
      </c>
      <c r="V101" s="318"/>
      <c r="W101" s="302"/>
      <c r="X101" s="302"/>
      <c r="Y101" s="302"/>
      <c r="Z101" s="302"/>
      <c r="AA101" s="302"/>
    </row>
    <row r="102" spans="1:27" x14ac:dyDescent="0.3">
      <c r="A102" s="330"/>
      <c r="B102" s="324"/>
      <c r="C102" s="325"/>
      <c r="D102" s="326"/>
      <c r="E102" s="332"/>
      <c r="F102" s="317"/>
      <c r="G102" s="25" t="s">
        <v>12</v>
      </c>
      <c r="H102" s="30">
        <f>SUM(H99:H101)</f>
        <v>2</v>
      </c>
      <c r="I102" s="30">
        <f t="shared" ref="I102:U102" si="72">SUM(I99:I101)</f>
        <v>2</v>
      </c>
      <c r="J102" s="30">
        <f t="shared" si="72"/>
        <v>1.4</v>
      </c>
      <c r="K102" s="30">
        <f t="shared" si="72"/>
        <v>0</v>
      </c>
      <c r="L102" s="30">
        <f t="shared" si="72"/>
        <v>2</v>
      </c>
      <c r="M102" s="33">
        <f t="shared" si="72"/>
        <v>2</v>
      </c>
      <c r="N102" s="33">
        <f t="shared" si="72"/>
        <v>1.4</v>
      </c>
      <c r="O102" s="33">
        <f t="shared" si="72"/>
        <v>0</v>
      </c>
      <c r="P102" s="33">
        <f t="shared" si="72"/>
        <v>2.9</v>
      </c>
      <c r="Q102" s="33">
        <f t="shared" si="72"/>
        <v>2.9</v>
      </c>
      <c r="R102" s="33">
        <f t="shared" si="72"/>
        <v>2.5</v>
      </c>
      <c r="S102" s="33">
        <f t="shared" si="72"/>
        <v>0</v>
      </c>
      <c r="T102" s="30">
        <f t="shared" si="72"/>
        <v>2.06</v>
      </c>
      <c r="U102" s="209">
        <f t="shared" si="72"/>
        <v>2.1217999999999999</v>
      </c>
      <c r="V102" s="318"/>
      <c r="W102" s="302"/>
      <c r="X102" s="302"/>
      <c r="Y102" s="302"/>
      <c r="Z102" s="302"/>
      <c r="AA102" s="302"/>
    </row>
    <row r="103" spans="1:27" ht="15" customHeight="1" x14ac:dyDescent="0.3">
      <c r="A103" s="330" t="s">
        <v>23</v>
      </c>
      <c r="B103" s="324" t="s">
        <v>35</v>
      </c>
      <c r="C103" s="325" t="s">
        <v>80</v>
      </c>
      <c r="D103" s="326" t="s">
        <v>81</v>
      </c>
      <c r="E103" s="332" t="s">
        <v>27</v>
      </c>
      <c r="F103" s="315" t="s">
        <v>28</v>
      </c>
      <c r="G103" s="20" t="s">
        <v>29</v>
      </c>
      <c r="H103" s="139">
        <f t="shared" ref="H103:H105" si="73">I103+K103</f>
        <v>0</v>
      </c>
      <c r="I103" s="139"/>
      <c r="J103" s="139"/>
      <c r="K103" s="139"/>
      <c r="L103" s="139">
        <f t="shared" ref="L103:L105" si="74">M103+O103</f>
        <v>0</v>
      </c>
      <c r="M103" s="137"/>
      <c r="N103" s="137"/>
      <c r="O103" s="137"/>
      <c r="P103" s="137">
        <f t="shared" ref="P103:P105" si="75">Q103+S103</f>
        <v>0</v>
      </c>
      <c r="Q103" s="137"/>
      <c r="R103" s="137"/>
      <c r="S103" s="137"/>
      <c r="T103" s="139">
        <f>L103+(L103*0.03)</f>
        <v>0</v>
      </c>
      <c r="U103" s="208">
        <f>T103+(T103*0.03)</f>
        <v>0</v>
      </c>
      <c r="V103" s="318"/>
      <c r="W103" s="302"/>
      <c r="X103" s="302"/>
      <c r="Y103" s="302"/>
      <c r="Z103" s="302"/>
      <c r="AA103" s="302"/>
    </row>
    <row r="104" spans="1:27" ht="18.75" customHeight="1" x14ac:dyDescent="0.3">
      <c r="A104" s="330"/>
      <c r="B104" s="324"/>
      <c r="C104" s="325"/>
      <c r="D104" s="326"/>
      <c r="E104" s="332"/>
      <c r="F104" s="316"/>
      <c r="G104" s="20" t="s">
        <v>39</v>
      </c>
      <c r="H104" s="139">
        <f t="shared" si="73"/>
        <v>9.9</v>
      </c>
      <c r="I104" s="139">
        <v>9.9</v>
      </c>
      <c r="J104" s="217"/>
      <c r="K104" s="139"/>
      <c r="L104" s="139">
        <f t="shared" si="74"/>
        <v>9.9</v>
      </c>
      <c r="M104" s="139">
        <v>9.9</v>
      </c>
      <c r="N104" s="139"/>
      <c r="O104" s="137"/>
      <c r="P104" s="137">
        <f t="shared" si="75"/>
        <v>11</v>
      </c>
      <c r="Q104" s="139">
        <v>11</v>
      </c>
      <c r="R104" s="139"/>
      <c r="S104" s="137"/>
      <c r="T104" s="139">
        <f>L104+(L104*0.03)</f>
        <v>10.197000000000001</v>
      </c>
      <c r="U104" s="208">
        <f>T104+(T104*0.03)</f>
        <v>10.502910000000002</v>
      </c>
      <c r="V104" s="318"/>
      <c r="W104" s="302"/>
      <c r="X104" s="302"/>
      <c r="Y104" s="302"/>
      <c r="Z104" s="302"/>
      <c r="AA104" s="302"/>
    </row>
    <row r="105" spans="1:27" x14ac:dyDescent="0.3">
      <c r="A105" s="330"/>
      <c r="B105" s="324"/>
      <c r="C105" s="325"/>
      <c r="D105" s="326"/>
      <c r="E105" s="332"/>
      <c r="F105" s="316"/>
      <c r="G105" s="20" t="s">
        <v>32</v>
      </c>
      <c r="H105" s="139">
        <f t="shared" si="73"/>
        <v>0</v>
      </c>
      <c r="I105" s="139"/>
      <c r="J105" s="139"/>
      <c r="K105" s="139"/>
      <c r="L105" s="139">
        <f t="shared" si="74"/>
        <v>0</v>
      </c>
      <c r="M105" s="137"/>
      <c r="N105" s="137"/>
      <c r="O105" s="116"/>
      <c r="P105" s="137">
        <f t="shared" si="75"/>
        <v>0</v>
      </c>
      <c r="Q105" s="137"/>
      <c r="R105" s="137"/>
      <c r="S105" s="116"/>
      <c r="T105" s="139">
        <f>L105+(L105*0.03)</f>
        <v>0</v>
      </c>
      <c r="U105" s="208">
        <f>T105+(T105*0.03)</f>
        <v>0</v>
      </c>
      <c r="V105" s="318"/>
      <c r="W105" s="302"/>
      <c r="X105" s="302"/>
      <c r="Y105" s="302"/>
      <c r="Z105" s="302"/>
      <c r="AA105" s="302"/>
    </row>
    <row r="106" spans="1:27" x14ac:dyDescent="0.3">
      <c r="A106" s="330"/>
      <c r="B106" s="324"/>
      <c r="C106" s="325"/>
      <c r="D106" s="326"/>
      <c r="E106" s="332"/>
      <c r="F106" s="317"/>
      <c r="G106" s="25" t="s">
        <v>34</v>
      </c>
      <c r="H106" s="30">
        <f t="shared" ref="H106:U106" si="76">SUM(H103:H105)</f>
        <v>9.9</v>
      </c>
      <c r="I106" s="30">
        <f t="shared" si="76"/>
        <v>9.9</v>
      </c>
      <c r="J106" s="30">
        <f t="shared" si="76"/>
        <v>0</v>
      </c>
      <c r="K106" s="30">
        <f t="shared" si="76"/>
        <v>0</v>
      </c>
      <c r="L106" s="30">
        <f t="shared" si="76"/>
        <v>9.9</v>
      </c>
      <c r="M106" s="33">
        <f t="shared" si="76"/>
        <v>9.9</v>
      </c>
      <c r="N106" s="33">
        <f t="shared" si="76"/>
        <v>0</v>
      </c>
      <c r="O106" s="33">
        <f t="shared" si="76"/>
        <v>0</v>
      </c>
      <c r="P106" s="33">
        <f t="shared" si="76"/>
        <v>11</v>
      </c>
      <c r="Q106" s="33">
        <f t="shared" si="76"/>
        <v>11</v>
      </c>
      <c r="R106" s="33">
        <f t="shared" si="76"/>
        <v>0</v>
      </c>
      <c r="S106" s="33">
        <f t="shared" si="76"/>
        <v>0</v>
      </c>
      <c r="T106" s="30">
        <f t="shared" si="76"/>
        <v>10.197000000000001</v>
      </c>
      <c r="U106" s="209">
        <f t="shared" si="76"/>
        <v>10.502910000000002</v>
      </c>
      <c r="V106" s="318"/>
      <c r="W106" s="302"/>
      <c r="X106" s="302"/>
      <c r="Y106" s="302"/>
      <c r="Z106" s="302"/>
      <c r="AA106" s="302"/>
    </row>
    <row r="107" spans="1:27" ht="15" customHeight="1" x14ac:dyDescent="0.3">
      <c r="A107" s="330" t="s">
        <v>23</v>
      </c>
      <c r="B107" s="324" t="s">
        <v>35</v>
      </c>
      <c r="C107" s="325" t="s">
        <v>82</v>
      </c>
      <c r="D107" s="331" t="s">
        <v>83</v>
      </c>
      <c r="E107" s="332" t="s">
        <v>84</v>
      </c>
      <c r="F107" s="315" t="s">
        <v>28</v>
      </c>
      <c r="G107" s="20" t="s">
        <v>29</v>
      </c>
      <c r="H107" s="139">
        <f>SUM(I107,K107)</f>
        <v>144.4</v>
      </c>
      <c r="I107" s="139">
        <v>144.4</v>
      </c>
      <c r="J107" s="139">
        <v>101.72199999999999</v>
      </c>
      <c r="K107" s="139"/>
      <c r="L107" s="136">
        <f>SUM(M107,O107)</f>
        <v>170</v>
      </c>
      <c r="M107" s="139">
        <v>170</v>
      </c>
      <c r="N107" s="139">
        <v>117.6</v>
      </c>
      <c r="O107" s="137"/>
      <c r="P107" s="139">
        <f>SUM(Q107,S107)</f>
        <v>209.6</v>
      </c>
      <c r="Q107" s="139">
        <v>209.6</v>
      </c>
      <c r="R107" s="139">
        <v>189.3</v>
      </c>
      <c r="S107" s="137"/>
      <c r="T107" s="139">
        <f>L107+(L107*0.03)</f>
        <v>175.1</v>
      </c>
      <c r="U107" s="208">
        <f>T107+(T107*0.03)</f>
        <v>180.35299999999998</v>
      </c>
      <c r="V107" s="318"/>
      <c r="W107" s="302"/>
      <c r="X107" s="302"/>
      <c r="Y107" s="302"/>
      <c r="Z107" s="302"/>
      <c r="AA107" s="302"/>
    </row>
    <row r="108" spans="1:27" ht="21.75" customHeight="1" x14ac:dyDescent="0.3">
      <c r="A108" s="330"/>
      <c r="B108" s="324"/>
      <c r="C108" s="325"/>
      <c r="D108" s="331"/>
      <c r="E108" s="332"/>
      <c r="F108" s="316"/>
      <c r="G108" s="20" t="s">
        <v>39</v>
      </c>
      <c r="H108" s="139">
        <f t="shared" ref="H108:H109" si="77">SUM(I108,K108)</f>
        <v>0</v>
      </c>
      <c r="I108" s="223"/>
      <c r="J108" s="217"/>
      <c r="K108" s="139"/>
      <c r="L108" s="136">
        <f t="shared" ref="L108:L109" si="78">SUM(M108,O108)</f>
        <v>0</v>
      </c>
      <c r="M108" s="115"/>
      <c r="N108" s="135"/>
      <c r="O108" s="137"/>
      <c r="P108" s="139">
        <f t="shared" ref="P108:P109" si="79">SUM(Q108,S108)</f>
        <v>0</v>
      </c>
      <c r="Q108" s="115"/>
      <c r="R108" s="135"/>
      <c r="S108" s="137"/>
      <c r="T108" s="139">
        <f>L108+(L108*0.03)</f>
        <v>0</v>
      </c>
      <c r="U108" s="208">
        <f>T108+(T108*0.03)</f>
        <v>0</v>
      </c>
      <c r="V108" s="318"/>
      <c r="W108" s="302"/>
      <c r="X108" s="302"/>
      <c r="Y108" s="302"/>
      <c r="Z108" s="302"/>
      <c r="AA108" s="302"/>
    </row>
    <row r="109" spans="1:27" x14ac:dyDescent="0.3">
      <c r="A109" s="330"/>
      <c r="B109" s="324"/>
      <c r="C109" s="325"/>
      <c r="D109" s="331"/>
      <c r="E109" s="332"/>
      <c r="F109" s="316"/>
      <c r="G109" s="20" t="s">
        <v>31</v>
      </c>
      <c r="H109" s="139">
        <f t="shared" si="77"/>
        <v>98.644000000000005</v>
      </c>
      <c r="I109" s="139">
        <v>98.644000000000005</v>
      </c>
      <c r="J109" s="139">
        <v>58.746000000000002</v>
      </c>
      <c r="K109" s="139"/>
      <c r="L109" s="136">
        <f t="shared" si="78"/>
        <v>107.3</v>
      </c>
      <c r="M109" s="139">
        <v>107.3</v>
      </c>
      <c r="N109" s="139">
        <v>78.2</v>
      </c>
      <c r="O109" s="116"/>
      <c r="P109" s="137">
        <f t="shared" si="79"/>
        <v>107.3</v>
      </c>
      <c r="Q109" s="139">
        <v>107.3</v>
      </c>
      <c r="R109" s="139">
        <v>78.2</v>
      </c>
      <c r="S109" s="116"/>
      <c r="T109" s="139">
        <f>L109+(L109*0.03)</f>
        <v>110.51899999999999</v>
      </c>
      <c r="U109" s="208">
        <f>T109+(T109*0.03)</f>
        <v>113.83456999999999</v>
      </c>
      <c r="V109" s="318"/>
      <c r="W109" s="302"/>
      <c r="X109" s="302"/>
      <c r="Y109" s="302"/>
      <c r="Z109" s="302"/>
      <c r="AA109" s="302"/>
    </row>
    <row r="110" spans="1:27" ht="15" customHeight="1" x14ac:dyDescent="0.3">
      <c r="A110" s="330"/>
      <c r="B110" s="324"/>
      <c r="C110" s="325"/>
      <c r="D110" s="331"/>
      <c r="E110" s="332"/>
      <c r="F110" s="317"/>
      <c r="G110" s="25" t="s">
        <v>34</v>
      </c>
      <c r="H110" s="30">
        <f t="shared" ref="H110:U110" si="80">SUM(H107:H109)</f>
        <v>243.04400000000001</v>
      </c>
      <c r="I110" s="30">
        <f t="shared" si="80"/>
        <v>243.04400000000001</v>
      </c>
      <c r="J110" s="30">
        <f t="shared" si="80"/>
        <v>160.46799999999999</v>
      </c>
      <c r="K110" s="30">
        <f t="shared" si="80"/>
        <v>0</v>
      </c>
      <c r="L110" s="30">
        <f t="shared" si="80"/>
        <v>277.3</v>
      </c>
      <c r="M110" s="33">
        <f t="shared" si="80"/>
        <v>277.3</v>
      </c>
      <c r="N110" s="33">
        <f t="shared" si="80"/>
        <v>195.8</v>
      </c>
      <c r="O110" s="33">
        <f t="shared" si="80"/>
        <v>0</v>
      </c>
      <c r="P110" s="33">
        <f t="shared" si="80"/>
        <v>316.89999999999998</v>
      </c>
      <c r="Q110" s="33">
        <f t="shared" si="80"/>
        <v>316.89999999999998</v>
      </c>
      <c r="R110" s="33">
        <f t="shared" si="80"/>
        <v>267.5</v>
      </c>
      <c r="S110" s="33">
        <f t="shared" si="80"/>
        <v>0</v>
      </c>
      <c r="T110" s="30">
        <f t="shared" si="80"/>
        <v>285.61899999999997</v>
      </c>
      <c r="U110" s="209">
        <f t="shared" si="80"/>
        <v>294.18756999999994</v>
      </c>
      <c r="V110" s="318"/>
      <c r="W110" s="302"/>
      <c r="X110" s="302"/>
      <c r="Y110" s="302"/>
      <c r="Z110" s="302"/>
      <c r="AA110" s="302"/>
    </row>
    <row r="111" spans="1:27" ht="15.75" customHeight="1" x14ac:dyDescent="0.3">
      <c r="A111" s="244" t="s">
        <v>23</v>
      </c>
      <c r="B111" s="256" t="s">
        <v>23</v>
      </c>
      <c r="C111" s="321" t="s">
        <v>60</v>
      </c>
      <c r="D111" s="322"/>
      <c r="E111" s="322"/>
      <c r="F111" s="322"/>
      <c r="G111" s="323"/>
      <c r="H111" s="55">
        <f>SUM(H86,H98,H94,H90,H82,H78,H74,H102,H106,H110,H70,H66,H62)</f>
        <v>613.04399999999987</v>
      </c>
      <c r="I111" s="55">
        <f t="shared" ref="I111:U111" si="81">SUM(I86,I98,I94,I90,I82,I78,I74,I102,I106,I110,I70,I66,I62)</f>
        <v>613.04399999999987</v>
      </c>
      <c r="J111" s="55">
        <f>SUM(J86,J98,J94,J90,J82,J78,J74,J102,J106,J110,J70,J66,J62)</f>
        <v>413.12399999999991</v>
      </c>
      <c r="K111" s="55">
        <f t="shared" si="81"/>
        <v>0</v>
      </c>
      <c r="L111" s="55">
        <f t="shared" si="81"/>
        <v>668.8</v>
      </c>
      <c r="M111" s="55">
        <f t="shared" si="81"/>
        <v>668.8</v>
      </c>
      <c r="N111" s="55">
        <f t="shared" si="81"/>
        <v>476.20000000000005</v>
      </c>
      <c r="O111" s="55">
        <f t="shared" si="81"/>
        <v>0</v>
      </c>
      <c r="P111" s="55">
        <f t="shared" si="81"/>
        <v>672.59999999999991</v>
      </c>
      <c r="Q111" s="55">
        <f t="shared" si="81"/>
        <v>672.59999999999991</v>
      </c>
      <c r="R111" s="55">
        <f t="shared" si="81"/>
        <v>579.79999999999984</v>
      </c>
      <c r="S111" s="55">
        <f t="shared" si="81"/>
        <v>0</v>
      </c>
      <c r="T111" s="55">
        <f t="shared" si="81"/>
        <v>688.86400000000003</v>
      </c>
      <c r="U111" s="55">
        <f t="shared" si="81"/>
        <v>709.52991999999995</v>
      </c>
    </row>
    <row r="112" spans="1:27" x14ac:dyDescent="0.3">
      <c r="A112" s="244" t="s">
        <v>23</v>
      </c>
      <c r="B112" s="245" t="s">
        <v>40</v>
      </c>
      <c r="C112" s="337" t="s">
        <v>85</v>
      </c>
      <c r="D112" s="337"/>
      <c r="E112" s="337"/>
      <c r="F112" s="337"/>
      <c r="G112" s="337"/>
      <c r="H112" s="337"/>
      <c r="I112" s="337"/>
      <c r="J112" s="337"/>
      <c r="K112" s="337"/>
      <c r="L112" s="337"/>
      <c r="M112" s="337"/>
      <c r="N112" s="337"/>
      <c r="O112" s="337"/>
      <c r="P112" s="337"/>
      <c r="Q112" s="337"/>
      <c r="R112" s="337"/>
      <c r="S112" s="337"/>
      <c r="T112" s="337"/>
      <c r="U112" s="337"/>
    </row>
    <row r="113" spans="1:27" x14ac:dyDescent="0.3">
      <c r="A113" s="303" t="s">
        <v>23</v>
      </c>
      <c r="B113" s="306" t="s">
        <v>40</v>
      </c>
      <c r="C113" s="309" t="s">
        <v>23</v>
      </c>
      <c r="D113" s="312" t="s">
        <v>408</v>
      </c>
      <c r="E113" s="315" t="s">
        <v>27</v>
      </c>
      <c r="F113" s="315" t="s">
        <v>28</v>
      </c>
      <c r="G113" s="20" t="s">
        <v>29</v>
      </c>
      <c r="H113" s="139">
        <f>SUM(I113,K113)</f>
        <v>0</v>
      </c>
      <c r="I113" s="139"/>
      <c r="J113" s="139"/>
      <c r="K113" s="139"/>
      <c r="L113" s="139">
        <f>SUM(M113,O113)</f>
        <v>0</v>
      </c>
      <c r="M113" s="136"/>
      <c r="N113" s="139"/>
      <c r="O113" s="136"/>
      <c r="P113" s="137">
        <f>SUM(Q113,S113)</f>
        <v>0</v>
      </c>
      <c r="Q113" s="137"/>
      <c r="R113" s="137"/>
      <c r="S113" s="137"/>
      <c r="T113" s="139">
        <v>0</v>
      </c>
      <c r="U113" s="208">
        <v>0</v>
      </c>
      <c r="V113" s="318"/>
      <c r="W113" s="302"/>
      <c r="X113" s="302"/>
      <c r="Y113" s="302"/>
      <c r="Z113" s="302"/>
      <c r="AA113" s="302"/>
    </row>
    <row r="114" spans="1:27" ht="21.75" customHeight="1" x14ac:dyDescent="0.3">
      <c r="A114" s="304"/>
      <c r="B114" s="307"/>
      <c r="C114" s="310"/>
      <c r="D114" s="313"/>
      <c r="E114" s="316"/>
      <c r="F114" s="316"/>
      <c r="G114" s="20" t="s">
        <v>39</v>
      </c>
      <c r="H114" s="139">
        <f t="shared" ref="H114:H115" si="82">SUM(I114,K114)</f>
        <v>0</v>
      </c>
      <c r="I114" s="134">
        <v>0</v>
      </c>
      <c r="J114" s="137">
        <v>0</v>
      </c>
      <c r="K114" s="139"/>
      <c r="L114" s="139">
        <f t="shared" ref="L114:L115" si="83">SUM(M114,O114)</f>
        <v>0</v>
      </c>
      <c r="M114" s="134">
        <v>0</v>
      </c>
      <c r="N114" s="137">
        <v>0</v>
      </c>
      <c r="O114" s="134"/>
      <c r="P114" s="137">
        <f>SUM(Q114,S114)</f>
        <v>0</v>
      </c>
      <c r="Q114" s="134">
        <v>0</v>
      </c>
      <c r="R114" s="137">
        <v>0</v>
      </c>
      <c r="S114" s="137"/>
      <c r="T114" s="139">
        <v>0</v>
      </c>
      <c r="U114" s="208">
        <v>0</v>
      </c>
      <c r="V114" s="318"/>
      <c r="W114" s="302"/>
      <c r="X114" s="302"/>
      <c r="Y114" s="302"/>
      <c r="Z114" s="302"/>
      <c r="AA114" s="302"/>
    </row>
    <row r="115" spans="1:27" x14ac:dyDescent="0.3">
      <c r="A115" s="304"/>
      <c r="B115" s="307"/>
      <c r="C115" s="310"/>
      <c r="D115" s="313"/>
      <c r="E115" s="316"/>
      <c r="F115" s="316"/>
      <c r="G115" s="20" t="s">
        <v>32</v>
      </c>
      <c r="H115" s="139">
        <f t="shared" si="82"/>
        <v>0</v>
      </c>
      <c r="I115" s="139"/>
      <c r="J115" s="139"/>
      <c r="K115" s="139"/>
      <c r="L115" s="139">
        <f t="shared" si="83"/>
        <v>0</v>
      </c>
      <c r="M115" s="139"/>
      <c r="N115" s="139"/>
      <c r="O115" s="139"/>
      <c r="P115" s="137">
        <f t="shared" ref="P115" si="84">SUM(Q115,S115)</f>
        <v>0</v>
      </c>
      <c r="Q115" s="137"/>
      <c r="R115" s="137"/>
      <c r="S115" s="116"/>
      <c r="T115" s="139">
        <v>0</v>
      </c>
      <c r="U115" s="208">
        <v>0</v>
      </c>
      <c r="V115" s="318"/>
      <c r="W115" s="302"/>
      <c r="X115" s="302"/>
      <c r="Y115" s="302"/>
      <c r="Z115" s="302"/>
      <c r="AA115" s="302"/>
    </row>
    <row r="116" spans="1:27" x14ac:dyDescent="0.3">
      <c r="A116" s="305"/>
      <c r="B116" s="308"/>
      <c r="C116" s="311"/>
      <c r="D116" s="314"/>
      <c r="E116" s="317"/>
      <c r="F116" s="317"/>
      <c r="G116" s="25" t="s">
        <v>34</v>
      </c>
      <c r="H116" s="30">
        <f t="shared" ref="H116:P116" si="85">SUM(H113:H115)</f>
        <v>0</v>
      </c>
      <c r="I116" s="30">
        <f t="shared" si="85"/>
        <v>0</v>
      </c>
      <c r="J116" s="30">
        <f t="shared" si="85"/>
        <v>0</v>
      </c>
      <c r="K116" s="30">
        <f t="shared" si="85"/>
        <v>0</v>
      </c>
      <c r="L116" s="30">
        <f t="shared" si="85"/>
        <v>0</v>
      </c>
      <c r="M116" s="33">
        <f t="shared" si="85"/>
        <v>0</v>
      </c>
      <c r="N116" s="33">
        <f t="shared" si="85"/>
        <v>0</v>
      </c>
      <c r="O116" s="33">
        <f t="shared" si="85"/>
        <v>0</v>
      </c>
      <c r="P116" s="33">
        <f t="shared" si="85"/>
        <v>0</v>
      </c>
      <c r="Q116" s="33">
        <f>SUM(Q113:Q115)</f>
        <v>0</v>
      </c>
      <c r="R116" s="33">
        <f>SUM(R113:R115)</f>
        <v>0</v>
      </c>
      <c r="S116" s="33">
        <f t="shared" ref="S116:U116" si="86">SUM(S113:S115)</f>
        <v>0</v>
      </c>
      <c r="T116" s="30">
        <f t="shared" si="86"/>
        <v>0</v>
      </c>
      <c r="U116" s="209">
        <f t="shared" si="86"/>
        <v>0</v>
      </c>
      <c r="V116" s="318"/>
      <c r="W116" s="302"/>
      <c r="X116" s="302"/>
      <c r="Y116" s="302"/>
      <c r="Z116" s="302"/>
      <c r="AA116" s="302"/>
    </row>
    <row r="117" spans="1:27" x14ac:dyDescent="0.3">
      <c r="A117" s="303" t="s">
        <v>23</v>
      </c>
      <c r="B117" s="306" t="s">
        <v>40</v>
      </c>
      <c r="C117" s="309" t="s">
        <v>35</v>
      </c>
      <c r="D117" s="312" t="s">
        <v>409</v>
      </c>
      <c r="E117" s="315" t="s">
        <v>27</v>
      </c>
      <c r="F117" s="315" t="s">
        <v>28</v>
      </c>
      <c r="G117" s="20" t="s">
        <v>29</v>
      </c>
      <c r="H117" s="139">
        <f>SUM(I117,K117)</f>
        <v>0</v>
      </c>
      <c r="I117" s="139"/>
      <c r="J117" s="139"/>
      <c r="K117" s="139"/>
      <c r="L117" s="139">
        <f>SUM(M117,O117)</f>
        <v>0</v>
      </c>
      <c r="M117" s="136"/>
      <c r="N117" s="139"/>
      <c r="O117" s="136"/>
      <c r="P117" s="137">
        <f>SUM(Q117,S117)</f>
        <v>0</v>
      </c>
      <c r="Q117" s="137"/>
      <c r="R117" s="137"/>
      <c r="S117" s="137"/>
      <c r="T117" s="139">
        <v>0</v>
      </c>
      <c r="U117" s="208">
        <v>0</v>
      </c>
      <c r="V117" s="318"/>
      <c r="W117" s="302"/>
      <c r="X117" s="302"/>
      <c r="Y117" s="302"/>
      <c r="Z117" s="302"/>
      <c r="AA117" s="302"/>
    </row>
    <row r="118" spans="1:27" ht="23.25" customHeight="1" x14ac:dyDescent="0.3">
      <c r="A118" s="304"/>
      <c r="B118" s="307"/>
      <c r="C118" s="310"/>
      <c r="D118" s="313"/>
      <c r="E118" s="316"/>
      <c r="F118" s="316"/>
      <c r="G118" s="20" t="s">
        <v>39</v>
      </c>
      <c r="H118" s="139">
        <f t="shared" ref="H118:H119" si="87">SUM(I118,K118)</f>
        <v>0</v>
      </c>
      <c r="I118" s="134">
        <v>0</v>
      </c>
      <c r="J118" s="137">
        <v>0</v>
      </c>
      <c r="K118" s="139"/>
      <c r="L118" s="139">
        <f t="shared" ref="L118" si="88">SUM(M118,O118)</f>
        <v>0</v>
      </c>
      <c r="M118" s="134">
        <v>0</v>
      </c>
      <c r="N118" s="137">
        <v>0</v>
      </c>
      <c r="O118" s="134"/>
      <c r="P118" s="137">
        <f>SUM(Q118,S118)</f>
        <v>0</v>
      </c>
      <c r="Q118" s="134">
        <v>0</v>
      </c>
      <c r="R118" s="137">
        <v>0</v>
      </c>
      <c r="S118" s="137"/>
      <c r="T118" s="139">
        <v>0</v>
      </c>
      <c r="U118" s="208">
        <v>0</v>
      </c>
      <c r="V118" s="318"/>
      <c r="W118" s="302"/>
      <c r="X118" s="302"/>
      <c r="Y118" s="302"/>
      <c r="Z118" s="302"/>
      <c r="AA118" s="302"/>
    </row>
    <row r="119" spans="1:27" x14ac:dyDescent="0.3">
      <c r="A119" s="304"/>
      <c r="B119" s="307"/>
      <c r="C119" s="310"/>
      <c r="D119" s="313"/>
      <c r="E119" s="316"/>
      <c r="F119" s="316"/>
      <c r="G119" s="20" t="s">
        <v>32</v>
      </c>
      <c r="H119" s="139">
        <f t="shared" si="87"/>
        <v>0</v>
      </c>
      <c r="I119" s="139"/>
      <c r="J119" s="139"/>
      <c r="K119" s="139"/>
      <c r="L119" s="139">
        <f>SUM(M119,O119)</f>
        <v>0</v>
      </c>
      <c r="M119" s="139"/>
      <c r="N119" s="139"/>
      <c r="O119" s="139"/>
      <c r="P119" s="137">
        <f t="shared" ref="P119" si="89">SUM(Q119,S119)</f>
        <v>0</v>
      </c>
      <c r="Q119" s="137"/>
      <c r="R119" s="137"/>
      <c r="S119" s="116"/>
      <c r="T119" s="139">
        <v>0</v>
      </c>
      <c r="U119" s="208">
        <v>0</v>
      </c>
      <c r="V119" s="318"/>
      <c r="W119" s="302"/>
      <c r="X119" s="302"/>
      <c r="Y119" s="302"/>
      <c r="Z119" s="302"/>
      <c r="AA119" s="302"/>
    </row>
    <row r="120" spans="1:27" ht="42.75" customHeight="1" x14ac:dyDescent="0.3">
      <c r="A120" s="305"/>
      <c r="B120" s="308"/>
      <c r="C120" s="311"/>
      <c r="D120" s="314"/>
      <c r="E120" s="317"/>
      <c r="F120" s="317"/>
      <c r="G120" s="25" t="s">
        <v>34</v>
      </c>
      <c r="H120" s="30">
        <f t="shared" ref="H120:P120" si="90">SUM(H117:H119)</f>
        <v>0</v>
      </c>
      <c r="I120" s="30">
        <f t="shared" si="90"/>
        <v>0</v>
      </c>
      <c r="J120" s="30">
        <f t="shared" si="90"/>
        <v>0</v>
      </c>
      <c r="K120" s="30">
        <f t="shared" si="90"/>
        <v>0</v>
      </c>
      <c r="L120" s="30">
        <f t="shared" si="90"/>
        <v>0</v>
      </c>
      <c r="M120" s="33">
        <f t="shared" si="90"/>
        <v>0</v>
      </c>
      <c r="N120" s="33">
        <f t="shared" si="90"/>
        <v>0</v>
      </c>
      <c r="O120" s="33">
        <f t="shared" si="90"/>
        <v>0</v>
      </c>
      <c r="P120" s="33">
        <f t="shared" si="90"/>
        <v>0</v>
      </c>
      <c r="Q120" s="33">
        <f>SUM(Q117:Q119)</f>
        <v>0</v>
      </c>
      <c r="R120" s="33">
        <f>SUM(R117:R119)</f>
        <v>0</v>
      </c>
      <c r="S120" s="33">
        <f t="shared" ref="S120:U120" si="91">SUM(S117:S119)</f>
        <v>0</v>
      </c>
      <c r="T120" s="30">
        <f t="shared" si="91"/>
        <v>0</v>
      </c>
      <c r="U120" s="209">
        <f t="shared" si="91"/>
        <v>0</v>
      </c>
      <c r="V120" s="318"/>
      <c r="W120" s="302"/>
      <c r="X120" s="302"/>
      <c r="Y120" s="302"/>
      <c r="Z120" s="302"/>
      <c r="AA120" s="302"/>
    </row>
    <row r="121" spans="1:27" ht="15.75" customHeight="1" x14ac:dyDescent="0.3">
      <c r="A121" s="303" t="s">
        <v>23</v>
      </c>
      <c r="B121" s="306" t="s">
        <v>40</v>
      </c>
      <c r="C121" s="309" t="s">
        <v>40</v>
      </c>
      <c r="D121" s="312" t="s">
        <v>410</v>
      </c>
      <c r="E121" s="315" t="s">
        <v>27</v>
      </c>
      <c r="F121" s="315" t="s">
        <v>28</v>
      </c>
      <c r="G121" s="20" t="s">
        <v>29</v>
      </c>
      <c r="H121" s="139">
        <f>SUM(I121,K121)</f>
        <v>0</v>
      </c>
      <c r="I121" s="139"/>
      <c r="J121" s="139"/>
      <c r="K121" s="139"/>
      <c r="L121" s="139">
        <f>SUM(M121,O121)</f>
        <v>0</v>
      </c>
      <c r="M121" s="136"/>
      <c r="N121" s="139"/>
      <c r="O121" s="136"/>
      <c r="P121" s="137">
        <f>SUM(Q121,S121)</f>
        <v>0</v>
      </c>
      <c r="Q121" s="137"/>
      <c r="R121" s="137"/>
      <c r="S121" s="137"/>
      <c r="T121" s="139">
        <v>0</v>
      </c>
      <c r="U121" s="208">
        <v>0</v>
      </c>
      <c r="V121" s="319"/>
      <c r="W121" s="320"/>
      <c r="X121" s="320"/>
      <c r="Y121" s="320"/>
      <c r="Z121" s="320"/>
      <c r="AA121" s="302"/>
    </row>
    <row r="122" spans="1:27" ht="23.25" customHeight="1" x14ac:dyDescent="0.3">
      <c r="A122" s="304"/>
      <c r="B122" s="307"/>
      <c r="C122" s="310"/>
      <c r="D122" s="313"/>
      <c r="E122" s="316"/>
      <c r="F122" s="316"/>
      <c r="G122" s="20" t="s">
        <v>39</v>
      </c>
      <c r="H122" s="139">
        <f t="shared" ref="H122:H123" si="92">SUM(I122,K122)</f>
        <v>0</v>
      </c>
      <c r="I122" s="134">
        <v>0</v>
      </c>
      <c r="J122" s="137">
        <v>0</v>
      </c>
      <c r="K122" s="139"/>
      <c r="L122" s="139">
        <f t="shared" ref="L122" si="93">SUM(M122,O122)</f>
        <v>0</v>
      </c>
      <c r="M122" s="134">
        <v>0</v>
      </c>
      <c r="N122" s="137">
        <v>0</v>
      </c>
      <c r="O122" s="134"/>
      <c r="P122" s="137">
        <f>SUM(Q122,S122)</f>
        <v>0</v>
      </c>
      <c r="Q122" s="134">
        <v>0</v>
      </c>
      <c r="R122" s="137">
        <v>0</v>
      </c>
      <c r="S122" s="137"/>
      <c r="T122" s="139">
        <v>0</v>
      </c>
      <c r="U122" s="208">
        <v>0</v>
      </c>
      <c r="V122" s="319"/>
      <c r="W122" s="320"/>
      <c r="X122" s="320"/>
      <c r="Y122" s="320"/>
      <c r="Z122" s="320"/>
      <c r="AA122" s="302"/>
    </row>
    <row r="123" spans="1:27" x14ac:dyDescent="0.3">
      <c r="A123" s="304"/>
      <c r="B123" s="307"/>
      <c r="C123" s="310"/>
      <c r="D123" s="313"/>
      <c r="E123" s="316"/>
      <c r="F123" s="316"/>
      <c r="G123" s="20" t="s">
        <v>32</v>
      </c>
      <c r="H123" s="139">
        <f t="shared" si="92"/>
        <v>0</v>
      </c>
      <c r="I123" s="139"/>
      <c r="J123" s="139"/>
      <c r="K123" s="139"/>
      <c r="L123" s="139">
        <f>SUM(M123,O123)</f>
        <v>0</v>
      </c>
      <c r="M123" s="139"/>
      <c r="N123" s="139"/>
      <c r="O123" s="139"/>
      <c r="P123" s="137">
        <f t="shared" ref="P123" si="94">SUM(Q123,S123)</f>
        <v>0</v>
      </c>
      <c r="Q123" s="137"/>
      <c r="R123" s="137"/>
      <c r="S123" s="116"/>
      <c r="T123" s="139">
        <v>0</v>
      </c>
      <c r="U123" s="208">
        <v>0</v>
      </c>
      <c r="V123" s="319"/>
      <c r="W123" s="320"/>
      <c r="X123" s="320"/>
      <c r="Y123" s="320"/>
      <c r="Z123" s="320"/>
      <c r="AA123" s="302"/>
    </row>
    <row r="124" spans="1:27" ht="42.75" customHeight="1" x14ac:dyDescent="0.3">
      <c r="A124" s="305"/>
      <c r="B124" s="308"/>
      <c r="C124" s="311"/>
      <c r="D124" s="314"/>
      <c r="E124" s="317"/>
      <c r="F124" s="317"/>
      <c r="G124" s="25" t="s">
        <v>34</v>
      </c>
      <c r="H124" s="30">
        <f t="shared" ref="H124:P124" si="95">SUM(H121:H123)</f>
        <v>0</v>
      </c>
      <c r="I124" s="30">
        <f t="shared" si="95"/>
        <v>0</v>
      </c>
      <c r="J124" s="30">
        <f t="shared" si="95"/>
        <v>0</v>
      </c>
      <c r="K124" s="30">
        <f t="shared" si="95"/>
        <v>0</v>
      </c>
      <c r="L124" s="30">
        <f t="shared" si="95"/>
        <v>0</v>
      </c>
      <c r="M124" s="33">
        <f t="shared" si="95"/>
        <v>0</v>
      </c>
      <c r="N124" s="33">
        <f t="shared" si="95"/>
        <v>0</v>
      </c>
      <c r="O124" s="33">
        <f t="shared" si="95"/>
        <v>0</v>
      </c>
      <c r="P124" s="33">
        <f t="shared" si="95"/>
        <v>0</v>
      </c>
      <c r="Q124" s="33">
        <f>SUM(Q121:Q123)</f>
        <v>0</v>
      </c>
      <c r="R124" s="33">
        <f>SUM(R121:R123)</f>
        <v>0</v>
      </c>
      <c r="S124" s="33">
        <f t="shared" ref="S124:U124" si="96">SUM(S121:S123)</f>
        <v>0</v>
      </c>
      <c r="T124" s="30">
        <f t="shared" si="96"/>
        <v>0</v>
      </c>
      <c r="U124" s="209">
        <f t="shared" si="96"/>
        <v>0</v>
      </c>
      <c r="V124" s="319"/>
      <c r="W124" s="320"/>
      <c r="X124" s="320"/>
      <c r="Y124" s="320"/>
      <c r="Z124" s="320"/>
      <c r="AA124" s="302"/>
    </row>
    <row r="125" spans="1:27" x14ac:dyDescent="0.3">
      <c r="A125" s="303" t="s">
        <v>23</v>
      </c>
      <c r="B125" s="306" t="s">
        <v>40</v>
      </c>
      <c r="C125" s="309" t="s">
        <v>44</v>
      </c>
      <c r="D125" s="312" t="s">
        <v>411</v>
      </c>
      <c r="E125" s="315" t="s">
        <v>27</v>
      </c>
      <c r="F125" s="315" t="s">
        <v>28</v>
      </c>
      <c r="G125" s="20" t="s">
        <v>29</v>
      </c>
      <c r="H125" s="139">
        <f>SUM(I125,K125)</f>
        <v>0</v>
      </c>
      <c r="I125" s="139"/>
      <c r="J125" s="139"/>
      <c r="K125" s="139"/>
      <c r="L125" s="139">
        <f>SUM(M125,O125)</f>
        <v>0</v>
      </c>
      <c r="M125" s="136"/>
      <c r="N125" s="139"/>
      <c r="O125" s="136"/>
      <c r="P125" s="137">
        <f>SUM(Q125,S125)</f>
        <v>0</v>
      </c>
      <c r="Q125" s="137"/>
      <c r="R125" s="137"/>
      <c r="S125" s="137"/>
      <c r="T125" s="139">
        <v>0</v>
      </c>
      <c r="U125" s="208">
        <v>0</v>
      </c>
      <c r="V125" s="318"/>
      <c r="W125" s="302"/>
      <c r="X125" s="302"/>
      <c r="Y125" s="302"/>
      <c r="Z125" s="302"/>
      <c r="AA125" s="302"/>
    </row>
    <row r="126" spans="1:27" ht="23.25" customHeight="1" x14ac:dyDescent="0.3">
      <c r="A126" s="304"/>
      <c r="B126" s="307"/>
      <c r="C126" s="310"/>
      <c r="D126" s="313"/>
      <c r="E126" s="316"/>
      <c r="F126" s="316"/>
      <c r="G126" s="20" t="s">
        <v>39</v>
      </c>
      <c r="H126" s="139">
        <f t="shared" ref="H126:H127" si="97">SUM(I126,K126)</f>
        <v>0</v>
      </c>
      <c r="I126" s="134">
        <v>0</v>
      </c>
      <c r="J126" s="137">
        <v>0</v>
      </c>
      <c r="K126" s="139"/>
      <c r="L126" s="139">
        <f t="shared" ref="L126" si="98">SUM(M126,O126)</f>
        <v>0</v>
      </c>
      <c r="M126" s="134">
        <v>0</v>
      </c>
      <c r="N126" s="137">
        <v>0</v>
      </c>
      <c r="O126" s="134"/>
      <c r="P126" s="137">
        <f>SUM(Q126,S126)</f>
        <v>0</v>
      </c>
      <c r="Q126" s="134">
        <v>0</v>
      </c>
      <c r="R126" s="137">
        <v>0</v>
      </c>
      <c r="S126" s="137"/>
      <c r="T126" s="139">
        <v>0</v>
      </c>
      <c r="U126" s="208">
        <v>0</v>
      </c>
      <c r="V126" s="318"/>
      <c r="W126" s="302"/>
      <c r="X126" s="302"/>
      <c r="Y126" s="302"/>
      <c r="Z126" s="302"/>
      <c r="AA126" s="302"/>
    </row>
    <row r="127" spans="1:27" x14ac:dyDescent="0.3">
      <c r="A127" s="304"/>
      <c r="B127" s="307"/>
      <c r="C127" s="310"/>
      <c r="D127" s="313"/>
      <c r="E127" s="316"/>
      <c r="F127" s="316"/>
      <c r="G127" s="20" t="s">
        <v>32</v>
      </c>
      <c r="H127" s="139">
        <f t="shared" si="97"/>
        <v>0</v>
      </c>
      <c r="I127" s="139"/>
      <c r="J127" s="139"/>
      <c r="K127" s="139"/>
      <c r="L127" s="139">
        <f>SUM(M127,O127)</f>
        <v>0</v>
      </c>
      <c r="M127" s="139"/>
      <c r="N127" s="139"/>
      <c r="O127" s="139"/>
      <c r="P127" s="137">
        <f t="shared" ref="P127" si="99">SUM(Q127,S127)</f>
        <v>0</v>
      </c>
      <c r="Q127" s="137"/>
      <c r="R127" s="137"/>
      <c r="S127" s="116"/>
      <c r="T127" s="139">
        <v>0</v>
      </c>
      <c r="U127" s="208">
        <v>0</v>
      </c>
      <c r="V127" s="318"/>
      <c r="W127" s="302"/>
      <c r="X127" s="302"/>
      <c r="Y127" s="302"/>
      <c r="Z127" s="302"/>
      <c r="AA127" s="302"/>
    </row>
    <row r="128" spans="1:27" ht="42.75" customHeight="1" x14ac:dyDescent="0.3">
      <c r="A128" s="305"/>
      <c r="B128" s="308"/>
      <c r="C128" s="311"/>
      <c r="D128" s="314"/>
      <c r="E128" s="317"/>
      <c r="F128" s="317"/>
      <c r="G128" s="25" t="s">
        <v>34</v>
      </c>
      <c r="H128" s="30">
        <f t="shared" ref="H128:P128" si="100">SUM(H125:H127)</f>
        <v>0</v>
      </c>
      <c r="I128" s="30">
        <f t="shared" si="100"/>
        <v>0</v>
      </c>
      <c r="J128" s="30">
        <f t="shared" si="100"/>
        <v>0</v>
      </c>
      <c r="K128" s="30">
        <f t="shared" si="100"/>
        <v>0</v>
      </c>
      <c r="L128" s="30">
        <f t="shared" si="100"/>
        <v>0</v>
      </c>
      <c r="M128" s="33">
        <f t="shared" si="100"/>
        <v>0</v>
      </c>
      <c r="N128" s="33">
        <f t="shared" si="100"/>
        <v>0</v>
      </c>
      <c r="O128" s="33">
        <f t="shared" si="100"/>
        <v>0</v>
      </c>
      <c r="P128" s="33">
        <f t="shared" si="100"/>
        <v>0</v>
      </c>
      <c r="Q128" s="33">
        <f>SUM(Q125:Q127)</f>
        <v>0</v>
      </c>
      <c r="R128" s="33">
        <f>SUM(R125:R127)</f>
        <v>0</v>
      </c>
      <c r="S128" s="33">
        <f t="shared" ref="S128:U128" si="101">SUM(S125:S127)</f>
        <v>0</v>
      </c>
      <c r="T128" s="30">
        <f t="shared" si="101"/>
        <v>0</v>
      </c>
      <c r="U128" s="209">
        <f t="shared" si="101"/>
        <v>0</v>
      </c>
      <c r="V128" s="318"/>
      <c r="W128" s="302"/>
      <c r="X128" s="302"/>
      <c r="Y128" s="302"/>
      <c r="Z128" s="302"/>
      <c r="AA128" s="302"/>
    </row>
    <row r="129" spans="1:27" ht="15.75" customHeight="1" x14ac:dyDescent="0.3">
      <c r="A129" s="244" t="s">
        <v>23</v>
      </c>
      <c r="B129" s="256" t="s">
        <v>23</v>
      </c>
      <c r="C129" s="321" t="s">
        <v>60</v>
      </c>
      <c r="D129" s="322"/>
      <c r="E129" s="322"/>
      <c r="F129" s="322"/>
      <c r="G129" s="323"/>
      <c r="H129" s="55">
        <f t="shared" ref="H129:U129" si="102">SUM(H116,H120)</f>
        <v>0</v>
      </c>
      <c r="I129" s="55">
        <f t="shared" si="102"/>
        <v>0</v>
      </c>
      <c r="J129" s="55">
        <f t="shared" si="102"/>
        <v>0</v>
      </c>
      <c r="K129" s="55">
        <f t="shared" si="102"/>
        <v>0</v>
      </c>
      <c r="L129" s="55">
        <f t="shared" si="102"/>
        <v>0</v>
      </c>
      <c r="M129" s="55">
        <f t="shared" si="102"/>
        <v>0</v>
      </c>
      <c r="N129" s="55">
        <f t="shared" si="102"/>
        <v>0</v>
      </c>
      <c r="O129" s="55">
        <f t="shared" si="102"/>
        <v>0</v>
      </c>
      <c r="P129" s="55">
        <f t="shared" si="102"/>
        <v>0</v>
      </c>
      <c r="Q129" s="55">
        <f t="shared" si="102"/>
        <v>0</v>
      </c>
      <c r="R129" s="55">
        <f t="shared" si="102"/>
        <v>0</v>
      </c>
      <c r="S129" s="55">
        <f t="shared" si="102"/>
        <v>0</v>
      </c>
      <c r="T129" s="55">
        <f t="shared" si="102"/>
        <v>0</v>
      </c>
      <c r="U129" s="55">
        <f t="shared" si="102"/>
        <v>0</v>
      </c>
    </row>
    <row r="130" spans="1:27" x14ac:dyDescent="0.3">
      <c r="A130" s="244" t="s">
        <v>23</v>
      </c>
      <c r="B130" s="245" t="s">
        <v>44</v>
      </c>
      <c r="C130" s="337" t="s">
        <v>86</v>
      </c>
      <c r="D130" s="337"/>
      <c r="E130" s="337"/>
      <c r="F130" s="337"/>
      <c r="G130" s="337"/>
      <c r="H130" s="337"/>
      <c r="I130" s="337"/>
      <c r="J130" s="337"/>
      <c r="K130" s="337"/>
      <c r="L130" s="337"/>
      <c r="M130" s="337"/>
      <c r="N130" s="337"/>
      <c r="O130" s="337"/>
      <c r="P130" s="337"/>
      <c r="Q130" s="337"/>
      <c r="R130" s="337"/>
      <c r="S130" s="337"/>
      <c r="T130" s="337"/>
      <c r="U130" s="337"/>
    </row>
    <row r="131" spans="1:27" x14ac:dyDescent="0.3">
      <c r="A131" s="303" t="s">
        <v>23</v>
      </c>
      <c r="B131" s="306" t="s">
        <v>44</v>
      </c>
      <c r="C131" s="309" t="s">
        <v>23</v>
      </c>
      <c r="D131" s="312" t="s">
        <v>407</v>
      </c>
      <c r="E131" s="315" t="s">
        <v>27</v>
      </c>
      <c r="F131" s="315" t="s">
        <v>28</v>
      </c>
      <c r="G131" s="20" t="s">
        <v>29</v>
      </c>
      <c r="H131" s="139">
        <f>SUM(I131,K131)</f>
        <v>0</v>
      </c>
      <c r="I131" s="139"/>
      <c r="J131" s="139"/>
      <c r="K131" s="139"/>
      <c r="L131" s="139">
        <f>SUM(M131,O131)</f>
        <v>0</v>
      </c>
      <c r="M131" s="136"/>
      <c r="N131" s="139"/>
      <c r="O131" s="136"/>
      <c r="P131" s="137">
        <f>SUM(Q131,S131)</f>
        <v>0</v>
      </c>
      <c r="Q131" s="137"/>
      <c r="R131" s="137"/>
      <c r="S131" s="137"/>
      <c r="T131" s="139">
        <v>0</v>
      </c>
      <c r="U131" s="208">
        <v>0</v>
      </c>
      <c r="V131" s="318"/>
      <c r="W131" s="302"/>
      <c r="X131" s="302"/>
      <c r="Y131" s="302"/>
      <c r="Z131" s="302"/>
      <c r="AA131" s="302"/>
    </row>
    <row r="132" spans="1:27" ht="31.2" x14ac:dyDescent="0.3">
      <c r="A132" s="304"/>
      <c r="B132" s="307"/>
      <c r="C132" s="310"/>
      <c r="D132" s="313"/>
      <c r="E132" s="316"/>
      <c r="F132" s="316"/>
      <c r="G132" s="20" t="s">
        <v>39</v>
      </c>
      <c r="H132" s="139">
        <f t="shared" ref="H132:H133" si="103">SUM(I132,K132)</f>
        <v>0</v>
      </c>
      <c r="I132" s="134">
        <v>0</v>
      </c>
      <c r="J132" s="137">
        <v>0</v>
      </c>
      <c r="K132" s="139"/>
      <c r="L132" s="139">
        <f t="shared" ref="L132:L133" si="104">SUM(M132,O132)</f>
        <v>0</v>
      </c>
      <c r="M132" s="134">
        <v>0</v>
      </c>
      <c r="N132" s="137">
        <v>0</v>
      </c>
      <c r="O132" s="134"/>
      <c r="P132" s="137">
        <f>SUM(Q132,S132)</f>
        <v>0</v>
      </c>
      <c r="Q132" s="134">
        <v>0</v>
      </c>
      <c r="R132" s="137">
        <v>0</v>
      </c>
      <c r="S132" s="137"/>
      <c r="T132" s="139">
        <v>0</v>
      </c>
      <c r="U132" s="208">
        <v>0</v>
      </c>
      <c r="V132" s="318"/>
      <c r="W132" s="302"/>
      <c r="X132" s="302"/>
      <c r="Y132" s="302"/>
      <c r="Z132" s="302"/>
      <c r="AA132" s="302"/>
    </row>
    <row r="133" spans="1:27" x14ac:dyDescent="0.3">
      <c r="A133" s="304"/>
      <c r="B133" s="307"/>
      <c r="C133" s="310"/>
      <c r="D133" s="313"/>
      <c r="E133" s="316"/>
      <c r="F133" s="316"/>
      <c r="G133" s="20" t="s">
        <v>32</v>
      </c>
      <c r="H133" s="139">
        <f t="shared" si="103"/>
        <v>0</v>
      </c>
      <c r="I133" s="139"/>
      <c r="J133" s="139"/>
      <c r="K133" s="139"/>
      <c r="L133" s="139">
        <f t="shared" si="104"/>
        <v>0</v>
      </c>
      <c r="M133" s="139"/>
      <c r="N133" s="139"/>
      <c r="O133" s="139"/>
      <c r="P133" s="137">
        <f t="shared" ref="P133" si="105">SUM(Q133,S133)</f>
        <v>0</v>
      </c>
      <c r="Q133" s="137"/>
      <c r="R133" s="137"/>
      <c r="S133" s="116"/>
      <c r="T133" s="139">
        <v>0</v>
      </c>
      <c r="U133" s="208">
        <v>0</v>
      </c>
      <c r="V133" s="318"/>
      <c r="W133" s="302"/>
      <c r="X133" s="302"/>
      <c r="Y133" s="302"/>
      <c r="Z133" s="302"/>
      <c r="AA133" s="302"/>
    </row>
    <row r="134" spans="1:27" x14ac:dyDescent="0.3">
      <c r="A134" s="305"/>
      <c r="B134" s="308"/>
      <c r="C134" s="311"/>
      <c r="D134" s="314"/>
      <c r="E134" s="317"/>
      <c r="F134" s="317"/>
      <c r="G134" s="25" t="s">
        <v>34</v>
      </c>
      <c r="H134" s="30">
        <f t="shared" ref="H134:P134" si="106">SUM(H131:H133)</f>
        <v>0</v>
      </c>
      <c r="I134" s="30">
        <f t="shared" si="106"/>
        <v>0</v>
      </c>
      <c r="J134" s="30">
        <f t="shared" si="106"/>
        <v>0</v>
      </c>
      <c r="K134" s="30">
        <f t="shared" si="106"/>
        <v>0</v>
      </c>
      <c r="L134" s="30">
        <f t="shared" si="106"/>
        <v>0</v>
      </c>
      <c r="M134" s="33">
        <f t="shared" si="106"/>
        <v>0</v>
      </c>
      <c r="N134" s="33">
        <f t="shared" si="106"/>
        <v>0</v>
      </c>
      <c r="O134" s="33">
        <f t="shared" si="106"/>
        <v>0</v>
      </c>
      <c r="P134" s="33">
        <f t="shared" si="106"/>
        <v>0</v>
      </c>
      <c r="Q134" s="33">
        <f>SUM(Q131:Q133)</f>
        <v>0</v>
      </c>
      <c r="R134" s="33">
        <f>SUM(R131:R133)</f>
        <v>0</v>
      </c>
      <c r="S134" s="33">
        <f t="shared" ref="S134:U134" si="107">SUM(S131:S133)</f>
        <v>0</v>
      </c>
      <c r="T134" s="30">
        <f t="shared" si="107"/>
        <v>0</v>
      </c>
      <c r="U134" s="209">
        <f t="shared" si="107"/>
        <v>0</v>
      </c>
      <c r="V134" s="318"/>
      <c r="W134" s="302"/>
      <c r="X134" s="302"/>
      <c r="Y134" s="302"/>
      <c r="Z134" s="302"/>
      <c r="AA134" s="302"/>
    </row>
    <row r="135" spans="1:27" x14ac:dyDescent="0.3">
      <c r="A135" s="303" t="s">
        <v>23</v>
      </c>
      <c r="B135" s="306" t="s">
        <v>44</v>
      </c>
      <c r="C135" s="309" t="s">
        <v>35</v>
      </c>
      <c r="D135" s="312" t="s">
        <v>406</v>
      </c>
      <c r="E135" s="315" t="s">
        <v>27</v>
      </c>
      <c r="F135" s="315" t="s">
        <v>28</v>
      </c>
      <c r="G135" s="20" t="s">
        <v>29</v>
      </c>
      <c r="H135" s="139">
        <f>SUM(I135,K135)</f>
        <v>0</v>
      </c>
      <c r="I135" s="139"/>
      <c r="J135" s="139"/>
      <c r="K135" s="139"/>
      <c r="L135" s="139">
        <f>SUM(M135,O135)</f>
        <v>0</v>
      </c>
      <c r="M135" s="136"/>
      <c r="N135" s="139"/>
      <c r="O135" s="136"/>
      <c r="P135" s="137">
        <f>SUM(Q135,S135)</f>
        <v>0</v>
      </c>
      <c r="Q135" s="137"/>
      <c r="R135" s="137"/>
      <c r="S135" s="137"/>
      <c r="T135" s="139"/>
      <c r="U135" s="208"/>
      <c r="V135" s="318"/>
      <c r="W135" s="302"/>
      <c r="X135" s="302"/>
      <c r="Y135" s="302"/>
      <c r="Z135" s="302"/>
      <c r="AA135" s="302"/>
    </row>
    <row r="136" spans="1:27" ht="31.2" x14ac:dyDescent="0.3">
      <c r="A136" s="304"/>
      <c r="B136" s="307"/>
      <c r="C136" s="310"/>
      <c r="D136" s="313"/>
      <c r="E136" s="316"/>
      <c r="F136" s="316"/>
      <c r="G136" s="20" t="s">
        <v>39</v>
      </c>
      <c r="H136" s="139">
        <f t="shared" ref="H136:H137" si="108">SUM(I136,K136)</f>
        <v>0</v>
      </c>
      <c r="I136" s="134">
        <v>0</v>
      </c>
      <c r="J136" s="137">
        <v>0</v>
      </c>
      <c r="K136" s="139"/>
      <c r="L136" s="139">
        <f t="shared" ref="L136:L137" si="109">SUM(M136,O136)</f>
        <v>0</v>
      </c>
      <c r="M136" s="134">
        <v>0</v>
      </c>
      <c r="N136" s="137">
        <v>0</v>
      </c>
      <c r="O136" s="134"/>
      <c r="P136" s="137">
        <f>SUM(Q136,S136)</f>
        <v>0</v>
      </c>
      <c r="Q136" s="134">
        <v>0</v>
      </c>
      <c r="R136" s="137">
        <v>0</v>
      </c>
      <c r="S136" s="137"/>
      <c r="T136" s="139">
        <v>0</v>
      </c>
      <c r="U136" s="208">
        <v>0</v>
      </c>
      <c r="V136" s="318"/>
      <c r="W136" s="302"/>
      <c r="X136" s="302"/>
      <c r="Y136" s="302"/>
      <c r="Z136" s="302"/>
      <c r="AA136" s="302"/>
    </row>
    <row r="137" spans="1:27" x14ac:dyDescent="0.3">
      <c r="A137" s="304"/>
      <c r="B137" s="307"/>
      <c r="C137" s="310"/>
      <c r="D137" s="313"/>
      <c r="E137" s="316"/>
      <c r="F137" s="316"/>
      <c r="G137" s="20" t="s">
        <v>32</v>
      </c>
      <c r="H137" s="139">
        <f t="shared" si="108"/>
        <v>0</v>
      </c>
      <c r="I137" s="139"/>
      <c r="J137" s="139"/>
      <c r="K137" s="139"/>
      <c r="L137" s="139">
        <f t="shared" si="109"/>
        <v>0</v>
      </c>
      <c r="M137" s="139"/>
      <c r="N137" s="139"/>
      <c r="O137" s="139"/>
      <c r="P137" s="137">
        <f t="shared" ref="P137" si="110">SUM(Q137,S137)</f>
        <v>0</v>
      </c>
      <c r="Q137" s="137"/>
      <c r="R137" s="137"/>
      <c r="S137" s="116"/>
      <c r="T137" s="139">
        <v>0</v>
      </c>
      <c r="U137" s="208">
        <v>0</v>
      </c>
      <c r="V137" s="318"/>
      <c r="W137" s="302"/>
      <c r="X137" s="302"/>
      <c r="Y137" s="302"/>
      <c r="Z137" s="302"/>
      <c r="AA137" s="302"/>
    </row>
    <row r="138" spans="1:27" ht="18" customHeight="1" x14ac:dyDescent="0.3">
      <c r="A138" s="305"/>
      <c r="B138" s="308"/>
      <c r="C138" s="311"/>
      <c r="D138" s="314"/>
      <c r="E138" s="317"/>
      <c r="F138" s="317"/>
      <c r="G138" s="25" t="s">
        <v>34</v>
      </c>
      <c r="H138" s="30">
        <f t="shared" ref="H138:U138" si="111">SUM(H135:H137)</f>
        <v>0</v>
      </c>
      <c r="I138" s="30">
        <f t="shared" si="111"/>
        <v>0</v>
      </c>
      <c r="J138" s="30">
        <f t="shared" si="111"/>
        <v>0</v>
      </c>
      <c r="K138" s="30">
        <f t="shared" si="111"/>
        <v>0</v>
      </c>
      <c r="L138" s="30">
        <f t="shared" si="111"/>
        <v>0</v>
      </c>
      <c r="M138" s="33">
        <f t="shared" si="111"/>
        <v>0</v>
      </c>
      <c r="N138" s="33">
        <f t="shared" si="111"/>
        <v>0</v>
      </c>
      <c r="O138" s="33">
        <f t="shared" si="111"/>
        <v>0</v>
      </c>
      <c r="P138" s="33">
        <f t="shared" si="111"/>
        <v>0</v>
      </c>
      <c r="Q138" s="33">
        <f t="shared" si="111"/>
        <v>0</v>
      </c>
      <c r="R138" s="33">
        <f t="shared" si="111"/>
        <v>0</v>
      </c>
      <c r="S138" s="33">
        <f t="shared" si="111"/>
        <v>0</v>
      </c>
      <c r="T138" s="30">
        <f t="shared" si="111"/>
        <v>0</v>
      </c>
      <c r="U138" s="209">
        <f t="shared" si="111"/>
        <v>0</v>
      </c>
      <c r="V138" s="318"/>
      <c r="W138" s="302"/>
      <c r="X138" s="302"/>
      <c r="Y138" s="302"/>
      <c r="Z138" s="302"/>
      <c r="AA138" s="302"/>
    </row>
    <row r="139" spans="1:27" ht="15.75" customHeight="1" x14ac:dyDescent="0.3">
      <c r="A139" s="244" t="s">
        <v>23</v>
      </c>
      <c r="B139" s="256" t="s">
        <v>23</v>
      </c>
      <c r="C139" s="321" t="s">
        <v>60</v>
      </c>
      <c r="D139" s="322"/>
      <c r="E139" s="322"/>
      <c r="F139" s="322"/>
      <c r="G139" s="323"/>
      <c r="H139" s="55">
        <f>SUM(H134,H138)</f>
        <v>0</v>
      </c>
      <c r="I139" s="55">
        <f t="shared" ref="I139:U139" si="112">SUM(I134,I138)</f>
        <v>0</v>
      </c>
      <c r="J139" s="55">
        <f t="shared" si="112"/>
        <v>0</v>
      </c>
      <c r="K139" s="55">
        <f t="shared" si="112"/>
        <v>0</v>
      </c>
      <c r="L139" s="55">
        <f t="shared" si="112"/>
        <v>0</v>
      </c>
      <c r="M139" s="55">
        <f t="shared" si="112"/>
        <v>0</v>
      </c>
      <c r="N139" s="55">
        <f t="shared" si="112"/>
        <v>0</v>
      </c>
      <c r="O139" s="55">
        <f t="shared" si="112"/>
        <v>0</v>
      </c>
      <c r="P139" s="55">
        <f t="shared" si="112"/>
        <v>0</v>
      </c>
      <c r="Q139" s="55">
        <f t="shared" si="112"/>
        <v>0</v>
      </c>
      <c r="R139" s="55">
        <f t="shared" si="112"/>
        <v>0</v>
      </c>
      <c r="S139" s="55">
        <f t="shared" si="112"/>
        <v>0</v>
      </c>
      <c r="T139" s="55">
        <f t="shared" si="112"/>
        <v>0</v>
      </c>
      <c r="U139" s="55">
        <f t="shared" si="112"/>
        <v>0</v>
      </c>
    </row>
    <row r="140" spans="1:27" x14ac:dyDescent="0.3">
      <c r="A140" s="244" t="s">
        <v>23</v>
      </c>
      <c r="B140" s="245" t="s">
        <v>46</v>
      </c>
      <c r="C140" s="337" t="s">
        <v>87</v>
      </c>
      <c r="D140" s="337"/>
      <c r="E140" s="337"/>
      <c r="F140" s="337"/>
      <c r="G140" s="337"/>
      <c r="H140" s="337"/>
      <c r="I140" s="337"/>
      <c r="J140" s="337"/>
      <c r="K140" s="337"/>
      <c r="L140" s="337"/>
      <c r="M140" s="337"/>
      <c r="N140" s="337"/>
      <c r="O140" s="337"/>
      <c r="P140" s="337"/>
      <c r="Q140" s="337"/>
      <c r="R140" s="337"/>
      <c r="S140" s="337"/>
      <c r="T140" s="337"/>
      <c r="U140" s="337"/>
    </row>
    <row r="141" spans="1:27" x14ac:dyDescent="0.3">
      <c r="A141" s="303" t="s">
        <v>23</v>
      </c>
      <c r="B141" s="306" t="s">
        <v>46</v>
      </c>
      <c r="C141" s="309" t="s">
        <v>23</v>
      </c>
      <c r="D141" s="312" t="s">
        <v>88</v>
      </c>
      <c r="E141" s="315" t="s">
        <v>27</v>
      </c>
      <c r="F141" s="315" t="s">
        <v>28</v>
      </c>
      <c r="G141" s="20" t="s">
        <v>29</v>
      </c>
      <c r="H141" s="139">
        <f>SUM(I141,K141)</f>
        <v>3.3</v>
      </c>
      <c r="I141" s="139">
        <v>3.3</v>
      </c>
      <c r="J141" s="139"/>
      <c r="K141" s="139"/>
      <c r="L141" s="139">
        <f>SUM(M141,O141)</f>
        <v>5</v>
      </c>
      <c r="M141" s="136">
        <v>5</v>
      </c>
      <c r="N141" s="139"/>
      <c r="O141" s="136"/>
      <c r="P141" s="137">
        <f>SUM(Q141,S141)</f>
        <v>5</v>
      </c>
      <c r="Q141" s="137">
        <v>5</v>
      </c>
      <c r="R141" s="137"/>
      <c r="S141" s="137"/>
      <c r="T141" s="135">
        <v>5</v>
      </c>
      <c r="U141" s="212">
        <v>5</v>
      </c>
      <c r="V141" s="318"/>
      <c r="W141" s="302"/>
      <c r="X141" s="302"/>
      <c r="Y141" s="302"/>
      <c r="Z141" s="302"/>
      <c r="AA141" s="302"/>
    </row>
    <row r="142" spans="1:27" ht="21.75" customHeight="1" x14ac:dyDescent="0.3">
      <c r="A142" s="304"/>
      <c r="B142" s="307"/>
      <c r="C142" s="310"/>
      <c r="D142" s="313"/>
      <c r="E142" s="316"/>
      <c r="F142" s="316"/>
      <c r="G142" s="20" t="s">
        <v>39</v>
      </c>
      <c r="H142" s="139">
        <f t="shared" ref="H142:H143" si="113">SUM(I142,K142)</f>
        <v>0</v>
      </c>
      <c r="I142" s="134"/>
      <c r="J142" s="137"/>
      <c r="K142" s="139"/>
      <c r="L142" s="139">
        <f t="shared" ref="L142:L143" si="114">SUM(M142,O142)</f>
        <v>0</v>
      </c>
      <c r="M142" s="134"/>
      <c r="N142" s="137"/>
      <c r="O142" s="134"/>
      <c r="P142" s="137">
        <f>SUM(Q142,S142)</f>
        <v>0</v>
      </c>
      <c r="Q142" s="134"/>
      <c r="R142" s="137"/>
      <c r="S142" s="137"/>
      <c r="T142" s="135"/>
      <c r="U142" s="212"/>
      <c r="V142" s="318"/>
      <c r="W142" s="302"/>
      <c r="X142" s="302"/>
      <c r="Y142" s="302"/>
      <c r="Z142" s="302"/>
      <c r="AA142" s="302"/>
    </row>
    <row r="143" spans="1:27" x14ac:dyDescent="0.3">
      <c r="A143" s="304"/>
      <c r="B143" s="307"/>
      <c r="C143" s="310"/>
      <c r="D143" s="313"/>
      <c r="E143" s="316"/>
      <c r="F143" s="316"/>
      <c r="G143" s="20" t="s">
        <v>32</v>
      </c>
      <c r="H143" s="139">
        <f t="shared" si="113"/>
        <v>0</v>
      </c>
      <c r="I143" s="139"/>
      <c r="J143" s="139"/>
      <c r="K143" s="139"/>
      <c r="L143" s="139">
        <f t="shared" si="114"/>
        <v>0</v>
      </c>
      <c r="M143" s="139"/>
      <c r="N143" s="139"/>
      <c r="O143" s="139"/>
      <c r="P143" s="137">
        <f t="shared" ref="P143" si="115">SUM(Q143,S143)</f>
        <v>0</v>
      </c>
      <c r="Q143" s="137"/>
      <c r="R143" s="137"/>
      <c r="S143" s="116"/>
      <c r="T143" s="139"/>
      <c r="U143" s="208"/>
      <c r="V143" s="318"/>
      <c r="W143" s="302"/>
      <c r="X143" s="302"/>
      <c r="Y143" s="302"/>
      <c r="Z143" s="302"/>
      <c r="AA143" s="302"/>
    </row>
    <row r="144" spans="1:27" x14ac:dyDescent="0.3">
      <c r="A144" s="305"/>
      <c r="B144" s="308"/>
      <c r="C144" s="311"/>
      <c r="D144" s="314"/>
      <c r="E144" s="317"/>
      <c r="F144" s="317"/>
      <c r="G144" s="25" t="s">
        <v>34</v>
      </c>
      <c r="H144" s="30">
        <f t="shared" ref="H144:P144" si="116">SUM(H141:H143)</f>
        <v>3.3</v>
      </c>
      <c r="I144" s="30">
        <f t="shared" si="116"/>
        <v>3.3</v>
      </c>
      <c r="J144" s="30">
        <f t="shared" si="116"/>
        <v>0</v>
      </c>
      <c r="K144" s="30">
        <f t="shared" si="116"/>
        <v>0</v>
      </c>
      <c r="L144" s="30">
        <f t="shared" si="116"/>
        <v>5</v>
      </c>
      <c r="M144" s="33">
        <f t="shared" si="116"/>
        <v>5</v>
      </c>
      <c r="N144" s="33">
        <f t="shared" si="116"/>
        <v>0</v>
      </c>
      <c r="O144" s="33">
        <f t="shared" si="116"/>
        <v>0</v>
      </c>
      <c r="P144" s="33">
        <f t="shared" si="116"/>
        <v>5</v>
      </c>
      <c r="Q144" s="33">
        <f>SUM(Q141:Q143)</f>
        <v>5</v>
      </c>
      <c r="R144" s="33">
        <f>SUM(R141:R143)</f>
        <v>0</v>
      </c>
      <c r="S144" s="33">
        <f t="shared" ref="S144:U144" si="117">SUM(S141:S143)</f>
        <v>0</v>
      </c>
      <c r="T144" s="30">
        <f t="shared" si="117"/>
        <v>5</v>
      </c>
      <c r="U144" s="209">
        <f t="shared" si="117"/>
        <v>5</v>
      </c>
      <c r="V144" s="318"/>
      <c r="W144" s="302"/>
      <c r="X144" s="302"/>
      <c r="Y144" s="302"/>
      <c r="Z144" s="302"/>
      <c r="AA144" s="302"/>
    </row>
    <row r="145" spans="1:225" x14ac:dyDescent="0.3">
      <c r="A145" s="303" t="s">
        <v>23</v>
      </c>
      <c r="B145" s="306" t="s">
        <v>46</v>
      </c>
      <c r="C145" s="309" t="s">
        <v>35</v>
      </c>
      <c r="D145" s="312" t="s">
        <v>89</v>
      </c>
      <c r="E145" s="315" t="s">
        <v>90</v>
      </c>
      <c r="F145" s="315" t="s">
        <v>28</v>
      </c>
      <c r="G145" s="20" t="s">
        <v>29</v>
      </c>
      <c r="H145" s="139">
        <f>SUM(I145,K145)</f>
        <v>4.5</v>
      </c>
      <c r="I145" s="139">
        <v>4.5</v>
      </c>
      <c r="J145" s="139"/>
      <c r="K145" s="139"/>
      <c r="L145" s="139">
        <f>SUM(M145,O145)</f>
        <v>0</v>
      </c>
      <c r="M145" s="136"/>
      <c r="N145" s="139"/>
      <c r="O145" s="136"/>
      <c r="P145" s="137">
        <f>SUM(Q145,S145)</f>
        <v>0</v>
      </c>
      <c r="Q145" s="137"/>
      <c r="R145" s="137"/>
      <c r="S145" s="137"/>
      <c r="T145" s="139"/>
      <c r="U145" s="208"/>
      <c r="V145" s="318"/>
      <c r="W145" s="302"/>
      <c r="X145" s="302"/>
      <c r="Y145" s="302"/>
      <c r="Z145" s="302"/>
      <c r="AA145" s="302"/>
    </row>
    <row r="146" spans="1:225" ht="18" customHeight="1" x14ac:dyDescent="0.3">
      <c r="A146" s="304"/>
      <c r="B146" s="307"/>
      <c r="C146" s="310"/>
      <c r="D146" s="313"/>
      <c r="E146" s="316"/>
      <c r="F146" s="316"/>
      <c r="G146" s="20" t="s">
        <v>39</v>
      </c>
      <c r="H146" s="139">
        <f t="shared" ref="H146:H147" si="118">SUM(I146,K146)</f>
        <v>0</v>
      </c>
      <c r="I146" s="134"/>
      <c r="J146" s="137"/>
      <c r="K146" s="139"/>
      <c r="L146" s="139">
        <f t="shared" ref="L146:L147" si="119">SUM(M146,O146)</f>
        <v>4</v>
      </c>
      <c r="M146" s="134">
        <v>4</v>
      </c>
      <c r="N146" s="137"/>
      <c r="O146" s="134"/>
      <c r="P146" s="137">
        <f>SUM(Q146,S146)</f>
        <v>4</v>
      </c>
      <c r="Q146" s="134">
        <v>4</v>
      </c>
      <c r="R146" s="137"/>
      <c r="S146" s="137"/>
      <c r="T146" s="139">
        <f>L146</f>
        <v>4</v>
      </c>
      <c r="U146" s="139">
        <f>M146</f>
        <v>4</v>
      </c>
      <c r="V146" s="318"/>
      <c r="W146" s="302"/>
      <c r="X146" s="302"/>
      <c r="Y146" s="302"/>
      <c r="Z146" s="302"/>
      <c r="AA146" s="302"/>
    </row>
    <row r="147" spans="1:225" x14ac:dyDescent="0.3">
      <c r="A147" s="304"/>
      <c r="B147" s="307"/>
      <c r="C147" s="310"/>
      <c r="D147" s="313"/>
      <c r="E147" s="316"/>
      <c r="F147" s="316"/>
      <c r="G147" s="20" t="s">
        <v>32</v>
      </c>
      <c r="H147" s="139">
        <f t="shared" si="118"/>
        <v>0</v>
      </c>
      <c r="I147" s="139"/>
      <c r="J147" s="139"/>
      <c r="K147" s="139"/>
      <c r="L147" s="139">
        <f t="shared" si="119"/>
        <v>0</v>
      </c>
      <c r="M147" s="139"/>
      <c r="N147" s="139"/>
      <c r="O147" s="139"/>
      <c r="P147" s="137">
        <f t="shared" ref="P147" si="120">SUM(Q147,S147)</f>
        <v>0</v>
      </c>
      <c r="Q147" s="137"/>
      <c r="R147" s="137"/>
      <c r="S147" s="116"/>
      <c r="T147" s="139"/>
      <c r="U147" s="208"/>
      <c r="V147" s="318"/>
      <c r="W147" s="302"/>
      <c r="X147" s="302"/>
      <c r="Y147" s="302"/>
      <c r="Z147" s="302"/>
      <c r="AA147" s="302"/>
    </row>
    <row r="148" spans="1:225" x14ac:dyDescent="0.3">
      <c r="A148" s="305"/>
      <c r="B148" s="308"/>
      <c r="C148" s="311"/>
      <c r="D148" s="314"/>
      <c r="E148" s="317"/>
      <c r="F148" s="317"/>
      <c r="G148" s="25" t="s">
        <v>34</v>
      </c>
      <c r="H148" s="30">
        <f t="shared" ref="H148:U148" si="121">SUM(H145:H147)</f>
        <v>4.5</v>
      </c>
      <c r="I148" s="30">
        <f t="shared" si="121"/>
        <v>4.5</v>
      </c>
      <c r="J148" s="30">
        <f t="shared" si="121"/>
        <v>0</v>
      </c>
      <c r="K148" s="30">
        <f t="shared" si="121"/>
        <v>0</v>
      </c>
      <c r="L148" s="30">
        <f t="shared" si="121"/>
        <v>4</v>
      </c>
      <c r="M148" s="33">
        <f t="shared" si="121"/>
        <v>4</v>
      </c>
      <c r="N148" s="33">
        <f t="shared" si="121"/>
        <v>0</v>
      </c>
      <c r="O148" s="33">
        <f t="shared" si="121"/>
        <v>0</v>
      </c>
      <c r="P148" s="33">
        <f t="shared" si="121"/>
        <v>4</v>
      </c>
      <c r="Q148" s="33">
        <f t="shared" si="121"/>
        <v>4</v>
      </c>
      <c r="R148" s="33">
        <f t="shared" si="121"/>
        <v>0</v>
      </c>
      <c r="S148" s="33">
        <f t="shared" si="121"/>
        <v>0</v>
      </c>
      <c r="T148" s="30">
        <f t="shared" si="121"/>
        <v>4</v>
      </c>
      <c r="U148" s="209">
        <f t="shared" si="121"/>
        <v>4</v>
      </c>
      <c r="V148" s="318"/>
      <c r="W148" s="302"/>
      <c r="X148" s="302"/>
      <c r="Y148" s="302"/>
      <c r="Z148" s="302"/>
      <c r="AA148" s="302"/>
    </row>
    <row r="149" spans="1:225" ht="15" customHeight="1" x14ac:dyDescent="0.3">
      <c r="A149" s="244" t="s">
        <v>23</v>
      </c>
      <c r="B149" s="256" t="s">
        <v>35</v>
      </c>
      <c r="C149" s="321" t="s">
        <v>60</v>
      </c>
      <c r="D149" s="322"/>
      <c r="E149" s="322"/>
      <c r="F149" s="322"/>
      <c r="G149" s="323"/>
      <c r="H149" s="55">
        <f>SUM(H144,H148)</f>
        <v>7.8</v>
      </c>
      <c r="I149" s="55">
        <f t="shared" ref="I149:U149" si="122">SUM(I144,I148)</f>
        <v>7.8</v>
      </c>
      <c r="J149" s="55">
        <f t="shared" si="122"/>
        <v>0</v>
      </c>
      <c r="K149" s="55">
        <f t="shared" si="122"/>
        <v>0</v>
      </c>
      <c r="L149" s="55">
        <f t="shared" si="122"/>
        <v>9</v>
      </c>
      <c r="M149" s="55">
        <f t="shared" si="122"/>
        <v>9</v>
      </c>
      <c r="N149" s="55">
        <f t="shared" si="122"/>
        <v>0</v>
      </c>
      <c r="O149" s="55">
        <f t="shared" si="122"/>
        <v>0</v>
      </c>
      <c r="P149" s="55">
        <f t="shared" si="122"/>
        <v>9</v>
      </c>
      <c r="Q149" s="55">
        <f t="shared" si="122"/>
        <v>9</v>
      </c>
      <c r="R149" s="55">
        <f t="shared" si="122"/>
        <v>0</v>
      </c>
      <c r="S149" s="55">
        <f t="shared" si="122"/>
        <v>0</v>
      </c>
      <c r="T149" s="55">
        <f t="shared" si="122"/>
        <v>9</v>
      </c>
      <c r="U149" s="55">
        <f t="shared" si="122"/>
        <v>9</v>
      </c>
    </row>
    <row r="150" spans="1:225" ht="15" customHeight="1" x14ac:dyDescent="0.3">
      <c r="A150" s="244" t="s">
        <v>23</v>
      </c>
      <c r="B150" s="345" t="s">
        <v>91</v>
      </c>
      <c r="C150" s="346"/>
      <c r="D150" s="346"/>
      <c r="E150" s="346"/>
      <c r="F150" s="346"/>
      <c r="G150" s="347"/>
      <c r="H150" s="57">
        <f t="shared" ref="H150:AA150" si="123">SUM(H111,H57,H149)</f>
        <v>4250.5389999999998</v>
      </c>
      <c r="I150" s="57">
        <f>SUM(I111,I57,I149)</f>
        <v>3129.1390000000001</v>
      </c>
      <c r="J150" s="57">
        <f t="shared" si="123"/>
        <v>1553.8980000000001</v>
      </c>
      <c r="K150" s="57">
        <f t="shared" si="123"/>
        <v>1121.3999999999999</v>
      </c>
      <c r="L150" s="57">
        <f t="shared" si="123"/>
        <v>4331.9999999999991</v>
      </c>
      <c r="M150" s="57">
        <f t="shared" si="123"/>
        <v>3170.2</v>
      </c>
      <c r="N150" s="57">
        <f t="shared" si="123"/>
        <v>1712</v>
      </c>
      <c r="O150" s="57">
        <f t="shared" si="123"/>
        <v>845.3</v>
      </c>
      <c r="P150" s="57">
        <f t="shared" si="123"/>
        <v>4310.2999999999993</v>
      </c>
      <c r="Q150" s="57">
        <f t="shared" si="123"/>
        <v>3248.9999999999995</v>
      </c>
      <c r="R150" s="57">
        <f t="shared" si="123"/>
        <v>2437.7999999999997</v>
      </c>
      <c r="S150" s="57">
        <f t="shared" si="123"/>
        <v>744.8</v>
      </c>
      <c r="T150" s="57">
        <f t="shared" si="123"/>
        <v>4446.2730000000001</v>
      </c>
      <c r="U150" s="57">
        <f t="shared" si="123"/>
        <v>4219.2383399999999</v>
      </c>
      <c r="V150" s="30">
        <f t="shared" si="123"/>
        <v>0</v>
      </c>
      <c r="W150" s="30">
        <f t="shared" si="123"/>
        <v>0</v>
      </c>
      <c r="X150" s="30">
        <f t="shared" si="123"/>
        <v>0</v>
      </c>
      <c r="Y150" s="30">
        <f t="shared" si="123"/>
        <v>0</v>
      </c>
      <c r="Z150" s="30">
        <f t="shared" si="123"/>
        <v>0</v>
      </c>
      <c r="AA150" s="30">
        <f t="shared" si="123"/>
        <v>0</v>
      </c>
    </row>
    <row r="151" spans="1:225" ht="15" customHeight="1" x14ac:dyDescent="0.3">
      <c r="A151" s="37" t="s">
        <v>23</v>
      </c>
      <c r="B151" s="348" t="s">
        <v>92</v>
      </c>
      <c r="C151" s="349"/>
      <c r="D151" s="349"/>
      <c r="E151" s="349"/>
      <c r="F151" s="349"/>
      <c r="G151" s="350"/>
      <c r="H151" s="38">
        <f>SUM(H150)</f>
        <v>4250.5389999999998</v>
      </c>
      <c r="I151" s="38">
        <f>SUM(I150)</f>
        <v>3129.1390000000001</v>
      </c>
      <c r="J151" s="38">
        <f t="shared" ref="J151:U151" si="124">SUM(J150)</f>
        <v>1553.8980000000001</v>
      </c>
      <c r="K151" s="38">
        <f t="shared" si="124"/>
        <v>1121.3999999999999</v>
      </c>
      <c r="L151" s="38">
        <f t="shared" si="124"/>
        <v>4331.9999999999991</v>
      </c>
      <c r="M151" s="38">
        <f t="shared" si="124"/>
        <v>3170.2</v>
      </c>
      <c r="N151" s="38">
        <f t="shared" si="124"/>
        <v>1712</v>
      </c>
      <c r="O151" s="38">
        <f t="shared" si="124"/>
        <v>845.3</v>
      </c>
      <c r="P151" s="38">
        <f>SUM(P150)</f>
        <v>4310.2999999999993</v>
      </c>
      <c r="Q151" s="38">
        <f t="shared" si="124"/>
        <v>3248.9999999999995</v>
      </c>
      <c r="R151" s="38">
        <f t="shared" si="124"/>
        <v>2437.7999999999997</v>
      </c>
      <c r="S151" s="38">
        <f t="shared" si="124"/>
        <v>744.8</v>
      </c>
      <c r="T151" s="38">
        <f t="shared" si="124"/>
        <v>4446.2730000000001</v>
      </c>
      <c r="U151" s="214">
        <f t="shared" si="124"/>
        <v>4219.2383399999999</v>
      </c>
    </row>
    <row r="152" spans="1:225" s="42" customFormat="1" ht="13.5" customHeight="1" x14ac:dyDescent="0.3">
      <c r="A152" s="338" t="s">
        <v>93</v>
      </c>
      <c r="B152" s="339"/>
      <c r="C152" s="339"/>
      <c r="D152" s="339"/>
      <c r="E152" s="339"/>
      <c r="F152" s="339"/>
      <c r="G152" s="340"/>
      <c r="H152" s="39"/>
      <c r="I152" s="39"/>
      <c r="J152" s="39"/>
      <c r="K152" s="39"/>
      <c r="L152" s="39"/>
      <c r="M152" s="40"/>
      <c r="N152" s="40"/>
      <c r="O152" s="40"/>
      <c r="P152" s="40"/>
      <c r="Q152" s="40"/>
      <c r="R152" s="40"/>
      <c r="S152" s="40"/>
      <c r="T152" s="39"/>
      <c r="U152" s="215"/>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c r="HO152" s="41"/>
      <c r="HP152" s="41"/>
      <c r="HQ152" s="41"/>
    </row>
    <row r="153" spans="1:225" ht="15" customHeight="1" x14ac:dyDescent="0.3">
      <c r="A153" s="354" t="s">
        <v>94</v>
      </c>
      <c r="B153" s="355"/>
      <c r="C153" s="355"/>
      <c r="D153" s="355"/>
      <c r="E153" s="355"/>
      <c r="F153" s="355"/>
      <c r="G153" s="356"/>
      <c r="H153" s="43">
        <f>SUM(H154:H163)</f>
        <v>4151.8949999999995</v>
      </c>
      <c r="I153" s="43">
        <f>SUM(I154:I163)</f>
        <v>3030.4950000000003</v>
      </c>
      <c r="J153" s="43">
        <f t="shared" ref="J153:U153" si="125">SUM(J154:J163)</f>
        <v>1495.152</v>
      </c>
      <c r="K153" s="43">
        <f t="shared" si="125"/>
        <v>1121.4000000000001</v>
      </c>
      <c r="L153" s="43">
        <f>SUM(L154:L163)</f>
        <v>4224.7</v>
      </c>
      <c r="M153" s="43">
        <f t="shared" si="125"/>
        <v>3379.3999999999996</v>
      </c>
      <c r="N153" s="43">
        <f t="shared" si="125"/>
        <v>1633.8</v>
      </c>
      <c r="O153" s="43">
        <f t="shared" si="125"/>
        <v>845.3</v>
      </c>
      <c r="P153" s="43">
        <f t="shared" si="125"/>
        <v>4202.9999999999991</v>
      </c>
      <c r="Q153" s="43">
        <f t="shared" si="125"/>
        <v>3458.2</v>
      </c>
      <c r="R153" s="43">
        <f t="shared" si="125"/>
        <v>2359.6</v>
      </c>
      <c r="S153" s="43">
        <f t="shared" si="125"/>
        <v>744.8</v>
      </c>
      <c r="T153" s="43">
        <f t="shared" si="125"/>
        <v>4335.7540000000008</v>
      </c>
      <c r="U153" s="43">
        <f t="shared" si="125"/>
        <v>4441.1786200000006</v>
      </c>
    </row>
    <row r="154" spans="1:225" ht="15" customHeight="1" x14ac:dyDescent="0.3">
      <c r="A154" s="341" t="s">
        <v>95</v>
      </c>
      <c r="B154" s="341"/>
      <c r="C154" s="341"/>
      <c r="D154" s="341"/>
      <c r="E154" s="341"/>
      <c r="F154" s="341"/>
      <c r="G154" s="341"/>
      <c r="H154" s="44">
        <f t="shared" ref="H154:U154" si="126">SUM(H107,H103,H99,H95,H91,H87,H83,H79,H75,H71,H67,H59,H29,H25,H21,H17,H63,H33,H37,H41,H49,H45, H53, H141,H145)</f>
        <v>3502.395</v>
      </c>
      <c r="I154" s="44">
        <f>SUM(I107,I103,I99,I95,I91,I87,I83,I79,I75,I71,I67,I59,I29,I25,I21,I17,I63,I33,I37,I41,I49,I45, I53, I141,I145)</f>
        <v>2713.3950000000004</v>
      </c>
      <c r="J154" s="44">
        <f t="shared" si="126"/>
        <v>1278.325</v>
      </c>
      <c r="K154" s="44">
        <f t="shared" si="126"/>
        <v>789</v>
      </c>
      <c r="L154" s="44">
        <f t="shared" si="126"/>
        <v>3905.6</v>
      </c>
      <c r="M154" s="44">
        <f t="shared" si="126"/>
        <v>3060.2999999999997</v>
      </c>
      <c r="N154" s="44">
        <f t="shared" si="126"/>
        <v>1411.5</v>
      </c>
      <c r="O154" s="44">
        <f t="shared" si="126"/>
        <v>845.3</v>
      </c>
      <c r="P154" s="44">
        <f t="shared" si="126"/>
        <v>3896.1999999999994</v>
      </c>
      <c r="Q154" s="44">
        <f t="shared" si="126"/>
        <v>3151.3999999999996</v>
      </c>
      <c r="R154" s="44">
        <f t="shared" si="126"/>
        <v>2099.9</v>
      </c>
      <c r="S154" s="44">
        <f t="shared" si="126"/>
        <v>744.8</v>
      </c>
      <c r="T154" s="44">
        <f t="shared" si="126"/>
        <v>4007.2010000000005</v>
      </c>
      <c r="U154" s="44">
        <f t="shared" si="126"/>
        <v>4102.8890300000003</v>
      </c>
    </row>
    <row r="155" spans="1:225" ht="34.799999999999997" customHeight="1" x14ac:dyDescent="0.3">
      <c r="A155" s="341" t="s">
        <v>96</v>
      </c>
      <c r="B155" s="341"/>
      <c r="C155" s="341"/>
      <c r="D155" s="341"/>
      <c r="E155" s="341"/>
      <c r="F155" s="341"/>
      <c r="G155" s="341"/>
      <c r="H155" s="44"/>
      <c r="I155" s="44"/>
      <c r="J155" s="44"/>
      <c r="K155" s="44"/>
      <c r="L155" s="44"/>
      <c r="M155" s="45"/>
      <c r="N155" s="45"/>
      <c r="O155" s="45"/>
      <c r="P155" s="45"/>
      <c r="Q155" s="45"/>
      <c r="R155" s="45"/>
      <c r="S155" s="45"/>
      <c r="T155" s="44"/>
      <c r="U155" s="44"/>
    </row>
    <row r="156" spans="1:225" ht="30.75" customHeight="1" x14ac:dyDescent="0.3">
      <c r="A156" s="341" t="s">
        <v>383</v>
      </c>
      <c r="B156" s="341"/>
      <c r="C156" s="341"/>
      <c r="D156" s="341"/>
      <c r="E156" s="341"/>
      <c r="F156" s="341"/>
      <c r="G156" s="341"/>
      <c r="H156" s="45">
        <f t="shared" ref="H156:U156" si="127">SUM(H64,H108,H104,H100,H96,H92,H88,H84,H80,H76,H72,H68,H60,H26,H22,H146)</f>
        <v>317.10000000000008</v>
      </c>
      <c r="I156" s="45">
        <f>SUM(I64,I108,I104,I100,I96,I92,I88,I84,I80,I76,I72,I68,I60,I26,I22,I146)</f>
        <v>317.10000000000008</v>
      </c>
      <c r="J156" s="45">
        <f t="shared" si="127"/>
        <v>216.82699999999997</v>
      </c>
      <c r="K156" s="45">
        <f t="shared" si="127"/>
        <v>0</v>
      </c>
      <c r="L156" s="45">
        <f t="shared" si="127"/>
        <v>316.10000000000002</v>
      </c>
      <c r="M156" s="45">
        <f t="shared" si="127"/>
        <v>316.10000000000002</v>
      </c>
      <c r="N156" s="45">
        <f t="shared" si="127"/>
        <v>222.29999999999998</v>
      </c>
      <c r="O156" s="45">
        <f t="shared" si="127"/>
        <v>0</v>
      </c>
      <c r="P156" s="45">
        <f t="shared" si="127"/>
        <v>299.80000000000007</v>
      </c>
      <c r="Q156" s="45">
        <f t="shared" si="127"/>
        <v>299.80000000000007</v>
      </c>
      <c r="R156" s="45">
        <f t="shared" si="127"/>
        <v>259.7</v>
      </c>
      <c r="S156" s="45">
        <f t="shared" si="127"/>
        <v>0</v>
      </c>
      <c r="T156" s="45">
        <f t="shared" si="127"/>
        <v>325.46300000000002</v>
      </c>
      <c r="U156" s="45">
        <f t="shared" si="127"/>
        <v>335.10688999999996</v>
      </c>
    </row>
    <row r="157" spans="1:225" ht="31.2" customHeight="1" x14ac:dyDescent="0.3">
      <c r="A157" s="341" t="s">
        <v>98</v>
      </c>
      <c r="B157" s="341"/>
      <c r="C157" s="341"/>
      <c r="D157" s="341"/>
      <c r="E157" s="341"/>
      <c r="F157" s="341"/>
      <c r="G157" s="341"/>
      <c r="H157" s="44"/>
      <c r="I157" s="44"/>
      <c r="J157" s="44"/>
      <c r="K157" s="44"/>
      <c r="L157" s="44"/>
      <c r="M157" s="45"/>
      <c r="N157" s="45"/>
      <c r="O157" s="45"/>
      <c r="P157" s="45"/>
      <c r="Q157" s="45"/>
      <c r="R157" s="45"/>
      <c r="S157" s="45"/>
      <c r="T157" s="44"/>
      <c r="U157" s="44"/>
    </row>
    <row r="158" spans="1:225" ht="15" customHeight="1" x14ac:dyDescent="0.3">
      <c r="A158" s="341" t="s">
        <v>99</v>
      </c>
      <c r="B158" s="341"/>
      <c r="C158" s="341"/>
      <c r="D158" s="341"/>
      <c r="E158" s="341"/>
      <c r="F158" s="341"/>
      <c r="G158" s="341"/>
      <c r="H158" s="44"/>
      <c r="I158" s="44"/>
      <c r="J158" s="44"/>
      <c r="K158" s="44"/>
      <c r="L158" s="44"/>
      <c r="M158" s="45"/>
      <c r="N158" s="45"/>
      <c r="O158" s="45"/>
      <c r="P158" s="45"/>
      <c r="Q158" s="45"/>
      <c r="R158" s="45"/>
      <c r="S158" s="45"/>
      <c r="T158" s="44"/>
      <c r="U158" s="44"/>
    </row>
    <row r="159" spans="1:225" ht="31.2" customHeight="1" x14ac:dyDescent="0.3">
      <c r="A159" s="341" t="s">
        <v>100</v>
      </c>
      <c r="B159" s="341"/>
      <c r="C159" s="341"/>
      <c r="D159" s="341"/>
      <c r="E159" s="341"/>
      <c r="F159" s="341"/>
      <c r="G159" s="341"/>
      <c r="H159" s="44"/>
      <c r="I159" s="44"/>
      <c r="J159" s="44"/>
      <c r="K159" s="44"/>
      <c r="L159" s="44"/>
      <c r="M159" s="45"/>
      <c r="N159" s="45"/>
      <c r="O159" s="45"/>
      <c r="P159" s="45"/>
      <c r="Q159" s="45"/>
      <c r="R159" s="45"/>
      <c r="S159" s="45"/>
      <c r="T159" s="44"/>
      <c r="U159" s="44"/>
    </row>
    <row r="160" spans="1:225" ht="15" customHeight="1" x14ac:dyDescent="0.3">
      <c r="A160" s="341" t="s">
        <v>430</v>
      </c>
      <c r="B160" s="341"/>
      <c r="C160" s="341"/>
      <c r="D160" s="341"/>
      <c r="E160" s="341"/>
      <c r="F160" s="341"/>
      <c r="G160" s="341"/>
      <c r="H160" s="44"/>
      <c r="I160" s="44"/>
      <c r="J160" s="44"/>
      <c r="K160" s="44"/>
      <c r="L160" s="44"/>
      <c r="M160" s="46"/>
      <c r="N160" s="46"/>
      <c r="O160" s="46"/>
      <c r="P160" s="45"/>
      <c r="Q160" s="46"/>
      <c r="R160" s="46"/>
      <c r="S160" s="46"/>
      <c r="T160" s="44"/>
      <c r="U160" s="44"/>
    </row>
    <row r="161" spans="1:21" ht="15" customHeight="1" x14ac:dyDescent="0.3">
      <c r="A161" s="342" t="s">
        <v>101</v>
      </c>
      <c r="B161" s="343"/>
      <c r="C161" s="343"/>
      <c r="D161" s="343"/>
      <c r="E161" s="343"/>
      <c r="F161" s="343"/>
      <c r="G161" s="344"/>
      <c r="H161" s="45">
        <f t="shared" ref="H161:U161" si="128">SUM(H27)</f>
        <v>0</v>
      </c>
      <c r="I161" s="45">
        <f t="shared" si="128"/>
        <v>0</v>
      </c>
      <c r="J161" s="45">
        <f t="shared" si="128"/>
        <v>0</v>
      </c>
      <c r="K161" s="45">
        <f t="shared" si="128"/>
        <v>0</v>
      </c>
      <c r="L161" s="45">
        <f t="shared" si="128"/>
        <v>3</v>
      </c>
      <c r="M161" s="45">
        <f t="shared" si="128"/>
        <v>3</v>
      </c>
      <c r="N161" s="45">
        <f t="shared" si="128"/>
        <v>0</v>
      </c>
      <c r="O161" s="45">
        <f t="shared" si="128"/>
        <v>0</v>
      </c>
      <c r="P161" s="45">
        <f t="shared" si="128"/>
        <v>7</v>
      </c>
      <c r="Q161" s="45">
        <f t="shared" si="128"/>
        <v>7</v>
      </c>
      <c r="R161" s="45">
        <f t="shared" si="128"/>
        <v>0</v>
      </c>
      <c r="S161" s="45">
        <f t="shared" si="128"/>
        <v>0</v>
      </c>
      <c r="T161" s="45">
        <f t="shared" si="128"/>
        <v>3.09</v>
      </c>
      <c r="U161" s="45">
        <f t="shared" si="128"/>
        <v>3.1826999999999996</v>
      </c>
    </row>
    <row r="162" spans="1:21" ht="15" customHeight="1" x14ac:dyDescent="0.3">
      <c r="A162" s="341" t="s">
        <v>102</v>
      </c>
      <c r="B162" s="341"/>
      <c r="C162" s="341"/>
      <c r="D162" s="341"/>
      <c r="E162" s="341"/>
      <c r="F162" s="341"/>
      <c r="G162" s="341"/>
      <c r="H162" s="45">
        <f t="shared" ref="H162:U162" si="129">SUM(H35)</f>
        <v>332.4</v>
      </c>
      <c r="I162" s="45">
        <f t="shared" si="129"/>
        <v>0</v>
      </c>
      <c r="J162" s="45">
        <f t="shared" si="129"/>
        <v>0</v>
      </c>
      <c r="K162" s="45">
        <f t="shared" si="129"/>
        <v>332.4</v>
      </c>
      <c r="L162" s="45">
        <f t="shared" si="129"/>
        <v>0</v>
      </c>
      <c r="M162" s="45">
        <f t="shared" si="129"/>
        <v>0</v>
      </c>
      <c r="N162" s="45">
        <f t="shared" si="129"/>
        <v>0</v>
      </c>
      <c r="O162" s="45">
        <f t="shared" si="129"/>
        <v>0</v>
      </c>
      <c r="P162" s="45">
        <f t="shared" si="129"/>
        <v>0</v>
      </c>
      <c r="Q162" s="45">
        <f t="shared" si="129"/>
        <v>0</v>
      </c>
      <c r="R162" s="45">
        <f t="shared" si="129"/>
        <v>0</v>
      </c>
      <c r="S162" s="45">
        <f t="shared" si="129"/>
        <v>0</v>
      </c>
      <c r="T162" s="45">
        <f t="shared" si="129"/>
        <v>0</v>
      </c>
      <c r="U162" s="45">
        <f t="shared" si="129"/>
        <v>0</v>
      </c>
    </row>
    <row r="163" spans="1:21" ht="15" customHeight="1" x14ac:dyDescent="0.3">
      <c r="A163" s="341" t="s">
        <v>103</v>
      </c>
      <c r="B163" s="341"/>
      <c r="C163" s="341"/>
      <c r="D163" s="341"/>
      <c r="E163" s="341"/>
      <c r="F163" s="341"/>
      <c r="G163" s="341"/>
      <c r="H163" s="44"/>
      <c r="I163" s="44"/>
      <c r="J163" s="44"/>
      <c r="K163" s="44"/>
      <c r="L163" s="44"/>
      <c r="M163" s="45"/>
      <c r="N163" s="45"/>
      <c r="O163" s="45"/>
      <c r="P163" s="45"/>
      <c r="Q163" s="45"/>
      <c r="R163" s="45"/>
      <c r="S163" s="45"/>
      <c r="T163" s="44"/>
      <c r="U163" s="44"/>
    </row>
    <row r="164" spans="1:21" ht="15" customHeight="1" x14ac:dyDescent="0.3">
      <c r="A164" s="353" t="s">
        <v>104</v>
      </c>
      <c r="B164" s="353"/>
      <c r="C164" s="353"/>
      <c r="D164" s="353"/>
      <c r="E164" s="353"/>
      <c r="F164" s="353"/>
      <c r="G164" s="353"/>
      <c r="H164" s="43">
        <f>SUM(H165:H171)</f>
        <v>98.644000000000005</v>
      </c>
      <c r="I164" s="43">
        <f t="shared" ref="I164:U164" si="130">SUM(I165:I171)</f>
        <v>98.644000000000005</v>
      </c>
      <c r="J164" s="43">
        <f t="shared" si="130"/>
        <v>58.746000000000002</v>
      </c>
      <c r="K164" s="43">
        <f t="shared" si="130"/>
        <v>0</v>
      </c>
      <c r="L164" s="43">
        <f t="shared" si="130"/>
        <v>107.3</v>
      </c>
      <c r="M164" s="43">
        <f t="shared" si="130"/>
        <v>107.3</v>
      </c>
      <c r="N164" s="43">
        <f t="shared" si="130"/>
        <v>78.2</v>
      </c>
      <c r="O164" s="43">
        <f t="shared" si="130"/>
        <v>0</v>
      </c>
      <c r="P164" s="43">
        <f t="shared" si="130"/>
        <v>107.3</v>
      </c>
      <c r="Q164" s="43">
        <f t="shared" si="130"/>
        <v>107.3</v>
      </c>
      <c r="R164" s="43">
        <f t="shared" si="130"/>
        <v>78.2</v>
      </c>
      <c r="S164" s="43">
        <f t="shared" si="130"/>
        <v>0</v>
      </c>
      <c r="T164" s="43">
        <f t="shared" si="130"/>
        <v>110.51899999999999</v>
      </c>
      <c r="U164" s="43">
        <f t="shared" si="130"/>
        <v>113.83456999999999</v>
      </c>
    </row>
    <row r="165" spans="1:21" ht="15" customHeight="1" x14ac:dyDescent="0.3">
      <c r="A165" s="352" t="s">
        <v>105</v>
      </c>
      <c r="B165" s="352"/>
      <c r="C165" s="352"/>
      <c r="D165" s="352"/>
      <c r="E165" s="352"/>
      <c r="F165" s="352"/>
      <c r="G165" s="352"/>
      <c r="H165" s="44">
        <f t="shared" ref="H165:U165" si="131">SUM(H65,H105,H101,H97,H93,H89,H85,H81,H77,H73,H69,H61,H31,H23,H19)</f>
        <v>0</v>
      </c>
      <c r="I165" s="44">
        <f t="shared" si="131"/>
        <v>0</v>
      </c>
      <c r="J165" s="44">
        <f t="shared" si="131"/>
        <v>0</v>
      </c>
      <c r="K165" s="44">
        <f t="shared" si="131"/>
        <v>0</v>
      </c>
      <c r="L165" s="44">
        <f t="shared" si="131"/>
        <v>0</v>
      </c>
      <c r="M165" s="44">
        <f t="shared" si="131"/>
        <v>0</v>
      </c>
      <c r="N165" s="44">
        <f t="shared" si="131"/>
        <v>0</v>
      </c>
      <c r="O165" s="44">
        <f t="shared" si="131"/>
        <v>0</v>
      </c>
      <c r="P165" s="44">
        <f t="shared" si="131"/>
        <v>0</v>
      </c>
      <c r="Q165" s="44">
        <f t="shared" si="131"/>
        <v>0</v>
      </c>
      <c r="R165" s="44">
        <f t="shared" si="131"/>
        <v>0</v>
      </c>
      <c r="S165" s="44">
        <f t="shared" si="131"/>
        <v>0</v>
      </c>
      <c r="T165" s="44">
        <f t="shared" si="131"/>
        <v>0</v>
      </c>
      <c r="U165" s="44">
        <f t="shared" si="131"/>
        <v>0</v>
      </c>
    </row>
    <row r="166" spans="1:21" ht="15" customHeight="1" x14ac:dyDescent="0.3">
      <c r="A166" s="352" t="s">
        <v>106</v>
      </c>
      <c r="B166" s="352"/>
      <c r="C166" s="352"/>
      <c r="D166" s="352"/>
      <c r="E166" s="352"/>
      <c r="F166" s="352"/>
      <c r="G166" s="352"/>
      <c r="H166" s="44"/>
      <c r="I166" s="44"/>
      <c r="J166" s="44"/>
      <c r="K166" s="44"/>
      <c r="L166" s="44"/>
      <c r="M166" s="46"/>
      <c r="N166" s="46"/>
      <c r="O166" s="46"/>
      <c r="P166" s="46"/>
      <c r="Q166" s="46"/>
      <c r="R166" s="46"/>
      <c r="S166" s="46"/>
      <c r="T166" s="44"/>
      <c r="U166" s="44"/>
    </row>
    <row r="167" spans="1:21" ht="15" customHeight="1" x14ac:dyDescent="0.3">
      <c r="A167" s="341" t="s">
        <v>107</v>
      </c>
      <c r="B167" s="341"/>
      <c r="C167" s="341"/>
      <c r="D167" s="341"/>
      <c r="E167" s="341"/>
      <c r="F167" s="341"/>
      <c r="G167" s="341"/>
      <c r="H167" s="44">
        <f t="shared" ref="H167:U167" si="132">SUM(H30,H18, H109,H46)</f>
        <v>98.644000000000005</v>
      </c>
      <c r="I167" s="44">
        <f>SUM(I30,I18, I109,I46)</f>
        <v>98.644000000000005</v>
      </c>
      <c r="J167" s="44">
        <f t="shared" si="132"/>
        <v>58.746000000000002</v>
      </c>
      <c r="K167" s="44">
        <f t="shared" si="132"/>
        <v>0</v>
      </c>
      <c r="L167" s="44">
        <f t="shared" si="132"/>
        <v>107.3</v>
      </c>
      <c r="M167" s="44">
        <f t="shared" si="132"/>
        <v>107.3</v>
      </c>
      <c r="N167" s="44">
        <f t="shared" si="132"/>
        <v>78.2</v>
      </c>
      <c r="O167" s="44">
        <f t="shared" si="132"/>
        <v>0</v>
      </c>
      <c r="P167" s="44">
        <f t="shared" si="132"/>
        <v>107.3</v>
      </c>
      <c r="Q167" s="44">
        <f t="shared" si="132"/>
        <v>107.3</v>
      </c>
      <c r="R167" s="44">
        <f t="shared" si="132"/>
        <v>78.2</v>
      </c>
      <c r="S167" s="44">
        <f t="shared" si="132"/>
        <v>0</v>
      </c>
      <c r="T167" s="44">
        <f t="shared" si="132"/>
        <v>110.51899999999999</v>
      </c>
      <c r="U167" s="44">
        <f t="shared" si="132"/>
        <v>113.83456999999999</v>
      </c>
    </row>
    <row r="168" spans="1:21" x14ac:dyDescent="0.3">
      <c r="A168" s="342" t="s">
        <v>108</v>
      </c>
      <c r="B168" s="343"/>
      <c r="C168" s="343"/>
      <c r="D168" s="343"/>
      <c r="E168" s="343"/>
      <c r="F168" s="343"/>
      <c r="G168" s="344"/>
      <c r="H168" s="44"/>
      <c r="I168" s="44"/>
      <c r="J168" s="44"/>
      <c r="K168" s="44"/>
      <c r="L168" s="44"/>
      <c r="M168" s="46"/>
      <c r="N168" s="46"/>
      <c r="O168" s="46"/>
      <c r="P168" s="46"/>
      <c r="Q168" s="46"/>
      <c r="R168" s="46"/>
      <c r="S168" s="46"/>
      <c r="T168" s="44"/>
      <c r="U168" s="44"/>
    </row>
    <row r="169" spans="1:21" x14ac:dyDescent="0.3">
      <c r="A169" s="342" t="s">
        <v>109</v>
      </c>
      <c r="B169" s="343"/>
      <c r="C169" s="343"/>
      <c r="D169" s="343"/>
      <c r="E169" s="343"/>
      <c r="F169" s="343"/>
      <c r="G169" s="344"/>
      <c r="H169" s="44"/>
      <c r="I169" s="44"/>
      <c r="J169" s="44"/>
      <c r="K169" s="44"/>
      <c r="L169" s="44"/>
      <c r="M169" s="46"/>
      <c r="N169" s="46"/>
      <c r="O169" s="46"/>
      <c r="P169" s="46"/>
      <c r="Q169" s="46"/>
      <c r="R169" s="46"/>
      <c r="S169" s="46"/>
      <c r="T169" s="44"/>
      <c r="U169" s="44"/>
    </row>
    <row r="170" spans="1:21" x14ac:dyDescent="0.3">
      <c r="A170" s="342" t="s">
        <v>110</v>
      </c>
      <c r="B170" s="343"/>
      <c r="C170" s="343"/>
      <c r="D170" s="343"/>
      <c r="E170" s="343"/>
      <c r="F170" s="343"/>
      <c r="G170" s="344"/>
      <c r="H170" s="44"/>
      <c r="I170" s="44"/>
      <c r="J170" s="44"/>
      <c r="K170" s="44"/>
      <c r="L170" s="44"/>
      <c r="M170" s="46"/>
      <c r="N170" s="46"/>
      <c r="O170" s="46"/>
      <c r="P170" s="46"/>
      <c r="Q170" s="46"/>
      <c r="R170" s="46"/>
      <c r="S170" s="46"/>
      <c r="T170" s="44"/>
      <c r="U170" s="44"/>
    </row>
    <row r="171" spans="1:21" x14ac:dyDescent="0.3">
      <c r="A171" s="341" t="s">
        <v>111</v>
      </c>
      <c r="B171" s="341"/>
      <c r="C171" s="341"/>
      <c r="D171" s="341"/>
      <c r="E171" s="341"/>
      <c r="F171" s="341"/>
      <c r="G171" s="341"/>
      <c r="H171" s="44"/>
      <c r="I171" s="44"/>
      <c r="J171" s="44"/>
      <c r="K171" s="44"/>
      <c r="L171" s="44"/>
      <c r="M171" s="46"/>
      <c r="N171" s="46"/>
      <c r="O171" s="46"/>
      <c r="P171" s="46"/>
      <c r="Q171" s="46"/>
      <c r="R171" s="46"/>
      <c r="S171" s="46"/>
      <c r="T171" s="44"/>
      <c r="U171" s="44"/>
    </row>
    <row r="172" spans="1:21" x14ac:dyDescent="0.3">
      <c r="A172" s="351" t="s">
        <v>112</v>
      </c>
      <c r="B172" s="351"/>
      <c r="C172" s="351"/>
      <c r="D172" s="351"/>
      <c r="E172" s="351"/>
      <c r="F172" s="351"/>
      <c r="G172" s="351"/>
      <c r="H172" s="47">
        <f t="shared" ref="H172:U172" si="133">SUM(H164,H153)</f>
        <v>4250.5389999999998</v>
      </c>
      <c r="I172" s="47">
        <f t="shared" si="133"/>
        <v>3129.1390000000001</v>
      </c>
      <c r="J172" s="47">
        <f t="shared" si="133"/>
        <v>1553.8980000000001</v>
      </c>
      <c r="K172" s="47">
        <f t="shared" si="133"/>
        <v>1121.4000000000001</v>
      </c>
      <c r="L172" s="47">
        <f t="shared" si="133"/>
        <v>4332</v>
      </c>
      <c r="M172" s="47">
        <f t="shared" si="133"/>
        <v>3486.7</v>
      </c>
      <c r="N172" s="47">
        <f t="shared" si="133"/>
        <v>1712</v>
      </c>
      <c r="O172" s="47">
        <f t="shared" si="133"/>
        <v>845.3</v>
      </c>
      <c r="P172" s="47">
        <f t="shared" si="133"/>
        <v>4310.2999999999993</v>
      </c>
      <c r="Q172" s="47">
        <f t="shared" si="133"/>
        <v>3565.5</v>
      </c>
      <c r="R172" s="47">
        <f t="shared" si="133"/>
        <v>2437.7999999999997</v>
      </c>
      <c r="S172" s="47">
        <f t="shared" si="133"/>
        <v>744.8</v>
      </c>
      <c r="T172" s="47">
        <f t="shared" si="133"/>
        <v>4446.273000000001</v>
      </c>
      <c r="U172" s="47">
        <f t="shared" si="133"/>
        <v>4555.0131900000006</v>
      </c>
    </row>
    <row r="173" spans="1:21" x14ac:dyDescent="0.3">
      <c r="D173" s="49"/>
      <c r="E173" s="49"/>
      <c r="F173" s="49"/>
      <c r="G173" s="49"/>
    </row>
    <row r="174" spans="1:21" x14ac:dyDescent="0.3">
      <c r="F174" s="50"/>
      <c r="G174" s="48"/>
    </row>
    <row r="175" spans="1:21" x14ac:dyDescent="0.3">
      <c r="D175" s="50"/>
      <c r="E175" s="50"/>
      <c r="F175" s="49"/>
      <c r="G175" s="51"/>
      <c r="H175" s="52"/>
      <c r="I175" s="52"/>
      <c r="J175" s="52"/>
      <c r="K175" s="52"/>
      <c r="L175" s="52"/>
      <c r="M175" s="50"/>
    </row>
    <row r="176" spans="1:21" x14ac:dyDescent="0.3">
      <c r="F176" s="49"/>
    </row>
    <row r="180" spans="14:14" x14ac:dyDescent="0.3">
      <c r="N180" s="119"/>
    </row>
    <row r="181" spans="14:14" x14ac:dyDescent="0.3">
      <c r="N181" s="120"/>
    </row>
    <row r="182" spans="14:14" x14ac:dyDescent="0.3">
      <c r="N182" s="40"/>
    </row>
    <row r="186" spans="14:14" x14ac:dyDescent="0.3">
      <c r="N186" s="50"/>
    </row>
  </sheetData>
  <mergeCells count="442">
    <mergeCell ref="A53:A56"/>
    <mergeCell ref="B53:B56"/>
    <mergeCell ref="C53:C56"/>
    <mergeCell ref="D53:D56"/>
    <mergeCell ref="E53:E56"/>
    <mergeCell ref="F53:F56"/>
    <mergeCell ref="V53:V56"/>
    <mergeCell ref="W53:W56"/>
    <mergeCell ref="X53:X56"/>
    <mergeCell ref="Z141:Z144"/>
    <mergeCell ref="Z145:Z148"/>
    <mergeCell ref="W10:AA11"/>
    <mergeCell ref="Y141:Y144"/>
    <mergeCell ref="Y145:Y148"/>
    <mergeCell ref="Z17:Z18"/>
    <mergeCell ref="Z19:Z20"/>
    <mergeCell ref="Z21:Z24"/>
    <mergeCell ref="Z25:Z28"/>
    <mergeCell ref="Z29:Z32"/>
    <mergeCell ref="Z33:Z36"/>
    <mergeCell ref="Z37:Z40"/>
    <mergeCell ref="Z41:Z44"/>
    <mergeCell ref="Z45:Z48"/>
    <mergeCell ref="Z49:Z52"/>
    <mergeCell ref="Z59:Z62"/>
    <mergeCell ref="Z63:Z66"/>
    <mergeCell ref="Z67:Z70"/>
    <mergeCell ref="Y53:Y56"/>
    <mergeCell ref="Z53:Z56"/>
    <mergeCell ref="AA53:AA56"/>
    <mergeCell ref="Y135:Y138"/>
    <mergeCell ref="X117:X120"/>
    <mergeCell ref="X131:X134"/>
    <mergeCell ref="Z103:Z106"/>
    <mergeCell ref="Z107:Z110"/>
    <mergeCell ref="Z113:Z116"/>
    <mergeCell ref="Z117:Z120"/>
    <mergeCell ref="Z131:Z134"/>
    <mergeCell ref="Z135:Z138"/>
    <mergeCell ref="X79:X82"/>
    <mergeCell ref="X83:X86"/>
    <mergeCell ref="X87:X90"/>
    <mergeCell ref="X91:X94"/>
    <mergeCell ref="Y103:Y106"/>
    <mergeCell ref="Y107:Y110"/>
    <mergeCell ref="Y113:Y116"/>
    <mergeCell ref="Y117:Y120"/>
    <mergeCell ref="Y131:Y134"/>
    <mergeCell ref="Y121:Y124"/>
    <mergeCell ref="Z121:Z124"/>
    <mergeCell ref="Z71:Z74"/>
    <mergeCell ref="Z75:Z78"/>
    <mergeCell ref="Z79:Z82"/>
    <mergeCell ref="Z83:Z86"/>
    <mergeCell ref="Z87:Z90"/>
    <mergeCell ref="Z91:Z94"/>
    <mergeCell ref="Z95:Z98"/>
    <mergeCell ref="Z99:Z102"/>
    <mergeCell ref="Y91:Y94"/>
    <mergeCell ref="Y95:Y98"/>
    <mergeCell ref="Y99:Y102"/>
    <mergeCell ref="W103:W106"/>
    <mergeCell ref="W107:W110"/>
    <mergeCell ref="W113:W116"/>
    <mergeCell ref="W117:W120"/>
    <mergeCell ref="X141:X144"/>
    <mergeCell ref="X145:X148"/>
    <mergeCell ref="W131:W134"/>
    <mergeCell ref="W135:W138"/>
    <mergeCell ref="W141:W144"/>
    <mergeCell ref="W145:W148"/>
    <mergeCell ref="X107:X110"/>
    <mergeCell ref="X113:X116"/>
    <mergeCell ref="X135:X138"/>
    <mergeCell ref="Y17:Y18"/>
    <mergeCell ref="Y19:Y20"/>
    <mergeCell ref="Y21:Y24"/>
    <mergeCell ref="Y25:Y28"/>
    <mergeCell ref="Y29:Y32"/>
    <mergeCell ref="Y33:Y36"/>
    <mergeCell ref="Y37:Y40"/>
    <mergeCell ref="Y41:Y44"/>
    <mergeCell ref="Y45:Y48"/>
    <mergeCell ref="Y49:Y52"/>
    <mergeCell ref="Y59:Y62"/>
    <mergeCell ref="Y63:Y66"/>
    <mergeCell ref="Y67:Y70"/>
    <mergeCell ref="Y71:Y74"/>
    <mergeCell ref="Y75:Y78"/>
    <mergeCell ref="Y79:Y82"/>
    <mergeCell ref="Y83:Y86"/>
    <mergeCell ref="Y87:Y90"/>
    <mergeCell ref="X17:X18"/>
    <mergeCell ref="X19:X20"/>
    <mergeCell ref="X21:X24"/>
    <mergeCell ref="X25:X28"/>
    <mergeCell ref="X29:X32"/>
    <mergeCell ref="X33:X36"/>
    <mergeCell ref="X37:X40"/>
    <mergeCell ref="X41:X44"/>
    <mergeCell ref="X45:X48"/>
    <mergeCell ref="X49:X52"/>
    <mergeCell ref="X59:X62"/>
    <mergeCell ref="X63:X66"/>
    <mergeCell ref="X67:X70"/>
    <mergeCell ref="X71:X74"/>
    <mergeCell ref="X75:X78"/>
    <mergeCell ref="X95:X98"/>
    <mergeCell ref="X99:X102"/>
    <mergeCell ref="X103:X106"/>
    <mergeCell ref="V141:V144"/>
    <mergeCell ref="V145:V148"/>
    <mergeCell ref="W17:W18"/>
    <mergeCell ref="W19:W20"/>
    <mergeCell ref="W21:W24"/>
    <mergeCell ref="W25:W28"/>
    <mergeCell ref="W29:W32"/>
    <mergeCell ref="W33:W36"/>
    <mergeCell ref="W37:W40"/>
    <mergeCell ref="W41:W44"/>
    <mergeCell ref="W45:W48"/>
    <mergeCell ref="W49:W52"/>
    <mergeCell ref="W59:W62"/>
    <mergeCell ref="W63:W66"/>
    <mergeCell ref="W67:W70"/>
    <mergeCell ref="W71:W74"/>
    <mergeCell ref="W75:W78"/>
    <mergeCell ref="W79:W82"/>
    <mergeCell ref="W83:W86"/>
    <mergeCell ref="W87:W90"/>
    <mergeCell ref="W91:W94"/>
    <mergeCell ref="W95:W98"/>
    <mergeCell ref="W99:W102"/>
    <mergeCell ref="V91:V94"/>
    <mergeCell ref="V95:V98"/>
    <mergeCell ref="V99:V102"/>
    <mergeCell ref="V103:V106"/>
    <mergeCell ref="V107:V110"/>
    <mergeCell ref="V113:V116"/>
    <mergeCell ref="V117:V120"/>
    <mergeCell ref="V131:V134"/>
    <mergeCell ref="V135:V138"/>
    <mergeCell ref="V49:V52"/>
    <mergeCell ref="V59:V62"/>
    <mergeCell ref="V63:V66"/>
    <mergeCell ref="V67:V70"/>
    <mergeCell ref="V71:V74"/>
    <mergeCell ref="V75:V78"/>
    <mergeCell ref="V79:V82"/>
    <mergeCell ref="V83:V86"/>
    <mergeCell ref="V87:V90"/>
    <mergeCell ref="V17:V18"/>
    <mergeCell ref="V19:V20"/>
    <mergeCell ref="V21:V24"/>
    <mergeCell ref="V25:V28"/>
    <mergeCell ref="V29:V32"/>
    <mergeCell ref="V33:V36"/>
    <mergeCell ref="V37:V40"/>
    <mergeCell ref="V41:V44"/>
    <mergeCell ref="V45:V48"/>
    <mergeCell ref="A145:A148"/>
    <mergeCell ref="B145:B148"/>
    <mergeCell ref="C145:C148"/>
    <mergeCell ref="D145:D148"/>
    <mergeCell ref="E145:E148"/>
    <mergeCell ref="F145:F148"/>
    <mergeCell ref="C140:U140"/>
    <mergeCell ref="A141:A144"/>
    <mergeCell ref="B141:B144"/>
    <mergeCell ref="C141:C144"/>
    <mergeCell ref="D141:D144"/>
    <mergeCell ref="E141:E144"/>
    <mergeCell ref="F141:F144"/>
    <mergeCell ref="A41:A44"/>
    <mergeCell ref="A13:U13"/>
    <mergeCell ref="A14:U14"/>
    <mergeCell ref="F21:F24"/>
    <mergeCell ref="V10:V14"/>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O11:O12"/>
    <mergeCell ref="P11:P12"/>
    <mergeCell ref="Q11:R11"/>
    <mergeCell ref="S11:S12"/>
    <mergeCell ref="H11:H12"/>
    <mergeCell ref="I11:J11"/>
    <mergeCell ref="K11:K12"/>
    <mergeCell ref="L11:L12"/>
    <mergeCell ref="M11:N11"/>
    <mergeCell ref="C29:C32"/>
    <mergeCell ref="D29:D32"/>
    <mergeCell ref="F17:F20"/>
    <mergeCell ref="A21:A24"/>
    <mergeCell ref="B21:B24"/>
    <mergeCell ref="C21:C24"/>
    <mergeCell ref="D21:D24"/>
    <mergeCell ref="E21:E24"/>
    <mergeCell ref="A17:A20"/>
    <mergeCell ref="B17:B20"/>
    <mergeCell ref="C17:C20"/>
    <mergeCell ref="D17:D20"/>
    <mergeCell ref="E17:E20"/>
    <mergeCell ref="B15:U15"/>
    <mergeCell ref="C16:U16"/>
    <mergeCell ref="A25:A28"/>
    <mergeCell ref="B25:B28"/>
    <mergeCell ref="C25:C28"/>
    <mergeCell ref="D25:D28"/>
    <mergeCell ref="A37:A40"/>
    <mergeCell ref="B37:B40"/>
    <mergeCell ref="C37:C40"/>
    <mergeCell ref="D37:D40"/>
    <mergeCell ref="E37:E40"/>
    <mergeCell ref="F37:F40"/>
    <mergeCell ref="A33:A36"/>
    <mergeCell ref="B33:B36"/>
    <mergeCell ref="C33:C36"/>
    <mergeCell ref="D33:D36"/>
    <mergeCell ref="E33:E36"/>
    <mergeCell ref="F33:F36"/>
    <mergeCell ref="E25:E28"/>
    <mergeCell ref="F25:F28"/>
    <mergeCell ref="A29:A32"/>
    <mergeCell ref="B29:B32"/>
    <mergeCell ref="E107:E110"/>
    <mergeCell ref="C103:C106"/>
    <mergeCell ref="C58:U58"/>
    <mergeCell ref="A59:A62"/>
    <mergeCell ref="B59:B62"/>
    <mergeCell ref="C59:C62"/>
    <mergeCell ref="D59:D62"/>
    <mergeCell ref="E59:E62"/>
    <mergeCell ref="F59:F62"/>
    <mergeCell ref="A71:A74"/>
    <mergeCell ref="B71:B74"/>
    <mergeCell ref="C71:C74"/>
    <mergeCell ref="D71:D74"/>
    <mergeCell ref="E71:E74"/>
    <mergeCell ref="F71:F74"/>
    <mergeCell ref="A67:A70"/>
    <mergeCell ref="B67:B70"/>
    <mergeCell ref="C67:C70"/>
    <mergeCell ref="D67:D70"/>
    <mergeCell ref="E67:E70"/>
    <mergeCell ref="F67:F70"/>
    <mergeCell ref="B63:B66"/>
    <mergeCell ref="C63:C66"/>
    <mergeCell ref="D63:D66"/>
    <mergeCell ref="A131:A134"/>
    <mergeCell ref="A172:G172"/>
    <mergeCell ref="E29:E32"/>
    <mergeCell ref="F29:F32"/>
    <mergeCell ref="A165:G165"/>
    <mergeCell ref="A166:G166"/>
    <mergeCell ref="A160:G160"/>
    <mergeCell ref="A161:G161"/>
    <mergeCell ref="A168:G168"/>
    <mergeCell ref="A162:G162"/>
    <mergeCell ref="A163:G163"/>
    <mergeCell ref="A164:G164"/>
    <mergeCell ref="A155:G155"/>
    <mergeCell ref="A156:G156"/>
    <mergeCell ref="A157:G157"/>
    <mergeCell ref="A158:G158"/>
    <mergeCell ref="A159:G159"/>
    <mergeCell ref="A63:A66"/>
    <mergeCell ref="A154:G154"/>
    <mergeCell ref="A153:G153"/>
    <mergeCell ref="A152:G152"/>
    <mergeCell ref="B107:B110"/>
    <mergeCell ref="C107:C110"/>
    <mergeCell ref="D107:D110"/>
    <mergeCell ref="C57:G57"/>
    <mergeCell ref="A167:G167"/>
    <mergeCell ref="A169:G169"/>
    <mergeCell ref="A170:G170"/>
    <mergeCell ref="A171:G171"/>
    <mergeCell ref="A107:A110"/>
    <mergeCell ref="A113:A116"/>
    <mergeCell ref="B113:B116"/>
    <mergeCell ref="C113:C116"/>
    <mergeCell ref="D113:D116"/>
    <mergeCell ref="E113:E116"/>
    <mergeCell ref="F113:F116"/>
    <mergeCell ref="C112:U112"/>
    <mergeCell ref="C149:G149"/>
    <mergeCell ref="B150:G150"/>
    <mergeCell ref="B151:G151"/>
    <mergeCell ref="F107:F110"/>
    <mergeCell ref="A117:A120"/>
    <mergeCell ref="B117:B120"/>
    <mergeCell ref="C117:C120"/>
    <mergeCell ref="D117:D120"/>
    <mergeCell ref="E117:E120"/>
    <mergeCell ref="F117:F120"/>
    <mergeCell ref="C130:U130"/>
    <mergeCell ref="E79:E82"/>
    <mergeCell ref="F79:F82"/>
    <mergeCell ref="D87:D90"/>
    <mergeCell ref="E87:E90"/>
    <mergeCell ref="B83:B86"/>
    <mergeCell ref="C83:C86"/>
    <mergeCell ref="D83:D86"/>
    <mergeCell ref="E83:E86"/>
    <mergeCell ref="B91:B94"/>
    <mergeCell ref="C91:C94"/>
    <mergeCell ref="C111:G111"/>
    <mergeCell ref="C129:G129"/>
    <mergeCell ref="D79:D82"/>
    <mergeCell ref="F63:F66"/>
    <mergeCell ref="E63:E66"/>
    <mergeCell ref="A79:A82"/>
    <mergeCell ref="B79:B82"/>
    <mergeCell ref="F103:F106"/>
    <mergeCell ref="F95:F98"/>
    <mergeCell ref="F99:F102"/>
    <mergeCell ref="B95:B98"/>
    <mergeCell ref="B99:B102"/>
    <mergeCell ref="C99:C102"/>
    <mergeCell ref="D99:D102"/>
    <mergeCell ref="E99:E102"/>
    <mergeCell ref="A103:A106"/>
    <mergeCell ref="A99:A102"/>
    <mergeCell ref="A95:A98"/>
    <mergeCell ref="C95:C98"/>
    <mergeCell ref="D103:D106"/>
    <mergeCell ref="E103:E106"/>
    <mergeCell ref="D95:D98"/>
    <mergeCell ref="E95:E98"/>
    <mergeCell ref="A91:A94"/>
    <mergeCell ref="A87:A90"/>
    <mergeCell ref="A83:A86"/>
    <mergeCell ref="B103:B106"/>
    <mergeCell ref="A135:A138"/>
    <mergeCell ref="B135:B138"/>
    <mergeCell ref="C135:C138"/>
    <mergeCell ref="D135:D138"/>
    <mergeCell ref="E135:E138"/>
    <mergeCell ref="F135:F138"/>
    <mergeCell ref="A45:A48"/>
    <mergeCell ref="B45:B48"/>
    <mergeCell ref="C45:C48"/>
    <mergeCell ref="D45:D48"/>
    <mergeCell ref="E45:E48"/>
    <mergeCell ref="F45:F48"/>
    <mergeCell ref="A75:A78"/>
    <mergeCell ref="B75:B78"/>
    <mergeCell ref="C75:C78"/>
    <mergeCell ref="D75:D78"/>
    <mergeCell ref="E75:E78"/>
    <mergeCell ref="F75:F78"/>
    <mergeCell ref="A49:A52"/>
    <mergeCell ref="B49:B52"/>
    <mergeCell ref="C49:C52"/>
    <mergeCell ref="D49:D52"/>
    <mergeCell ref="E49:E52"/>
    <mergeCell ref="F49:F52"/>
    <mergeCell ref="AA21:AA24"/>
    <mergeCell ref="AA25:AA28"/>
    <mergeCell ref="AA29:AA32"/>
    <mergeCell ref="AA33:AA36"/>
    <mergeCell ref="AA37:AA40"/>
    <mergeCell ref="AA41:AA44"/>
    <mergeCell ref="B131:B134"/>
    <mergeCell ref="C131:C134"/>
    <mergeCell ref="D131:D134"/>
    <mergeCell ref="E131:E134"/>
    <mergeCell ref="F131:F134"/>
    <mergeCell ref="F91:F94"/>
    <mergeCell ref="F83:F86"/>
    <mergeCell ref="B41:B44"/>
    <mergeCell ref="C41:C44"/>
    <mergeCell ref="D41:D44"/>
    <mergeCell ref="E41:E44"/>
    <mergeCell ref="F41:F44"/>
    <mergeCell ref="D91:D94"/>
    <mergeCell ref="E91:E94"/>
    <mergeCell ref="B87:B90"/>
    <mergeCell ref="C87:C90"/>
    <mergeCell ref="F87:F90"/>
    <mergeCell ref="C79:C82"/>
    <mergeCell ref="C139:G139"/>
    <mergeCell ref="AA135:AA138"/>
    <mergeCell ref="AA141:AA144"/>
    <mergeCell ref="AA145:AA148"/>
    <mergeCell ref="AA17:AA18"/>
    <mergeCell ref="AA19:AA20"/>
    <mergeCell ref="AA87:AA90"/>
    <mergeCell ref="AA91:AA94"/>
    <mergeCell ref="AA95:AA98"/>
    <mergeCell ref="AA99:AA102"/>
    <mergeCell ref="AA103:AA106"/>
    <mergeCell ref="AA107:AA110"/>
    <mergeCell ref="AA113:AA116"/>
    <mergeCell ref="AA117:AA120"/>
    <mergeCell ref="AA131:AA134"/>
    <mergeCell ref="AA45:AA48"/>
    <mergeCell ref="AA49:AA52"/>
    <mergeCell ref="AA59:AA62"/>
    <mergeCell ref="AA63:AA66"/>
    <mergeCell ref="AA67:AA70"/>
    <mergeCell ref="AA71:AA74"/>
    <mergeCell ref="AA75:AA78"/>
    <mergeCell ref="AA79:AA82"/>
    <mergeCell ref="AA83:AA86"/>
    <mergeCell ref="R2:U2"/>
    <mergeCell ref="A4:U4"/>
    <mergeCell ref="AA121:AA124"/>
    <mergeCell ref="A125:A128"/>
    <mergeCell ref="B125:B128"/>
    <mergeCell ref="C125:C128"/>
    <mergeCell ref="D125:D128"/>
    <mergeCell ref="E125:E128"/>
    <mergeCell ref="F125:F128"/>
    <mergeCell ref="V125:V128"/>
    <mergeCell ref="W125:W128"/>
    <mergeCell ref="X125:X128"/>
    <mergeCell ref="Y125:Y128"/>
    <mergeCell ref="Z125:Z128"/>
    <mergeCell ref="AA125:AA128"/>
    <mergeCell ref="A121:A124"/>
    <mergeCell ref="B121:B124"/>
    <mergeCell ref="C121:C124"/>
    <mergeCell ref="D121:D124"/>
    <mergeCell ref="E121:E124"/>
    <mergeCell ref="F121:F124"/>
    <mergeCell ref="V121:V124"/>
    <mergeCell ref="W121:W124"/>
    <mergeCell ref="X121:X124"/>
  </mergeCells>
  <pageMargins left="0.7" right="0.7" top="0.75" bottom="0.75" header="0.3" footer="0.3"/>
  <pageSetup paperSize="9" scale="54" fitToHeight="0" orientation="landscape" r:id="rId1"/>
  <ignoredErrors>
    <ignoredError sqref="A15:A17 B16:B17 C17 F17"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K70"/>
  <sheetViews>
    <sheetView zoomScale="80" zoomScaleNormal="80" workbookViewId="0">
      <selection activeCell="A4" sqref="A4:U4"/>
    </sheetView>
  </sheetViews>
  <sheetFormatPr defaultColWidth="9.109375" defaultRowHeight="15.6" x14ac:dyDescent="0.3"/>
  <cols>
    <col min="1" max="1" width="3.6640625" style="72" customWidth="1"/>
    <col min="2" max="3" width="2.5546875" style="72" customWidth="1"/>
    <col min="4" max="4" width="30.109375" style="72" customWidth="1"/>
    <col min="5" max="5" width="3.6640625" style="72" customWidth="1"/>
    <col min="6" max="6" width="10" style="72" customWidth="1"/>
    <col min="7" max="7" width="9" style="73" customWidth="1"/>
    <col min="8" max="8" width="7.6640625" style="62" customWidth="1"/>
    <col min="9" max="9" width="10.44140625" style="62" customWidth="1"/>
    <col min="10" max="10" width="8.33203125" style="62" customWidth="1"/>
    <col min="11" max="11" width="7.6640625" style="62" customWidth="1"/>
    <col min="12" max="12" width="9" style="62" customWidth="1"/>
    <col min="13" max="13" width="9.5546875" style="72" customWidth="1"/>
    <col min="14" max="14" width="7.88671875" style="72" customWidth="1"/>
    <col min="15" max="15" width="6" style="72" customWidth="1"/>
    <col min="16" max="16" width="7.88671875" style="72" customWidth="1"/>
    <col min="17" max="17" width="8.109375" style="72" customWidth="1"/>
    <col min="18" max="18" width="8.44140625" style="72" customWidth="1"/>
    <col min="19" max="19" width="7.5546875" style="72" customWidth="1"/>
    <col min="20" max="21" width="9.5546875" style="62" customWidth="1"/>
    <col min="22" max="22" width="9.88671875" style="65" bestFit="1" customWidth="1"/>
    <col min="23" max="245" width="9.109375" style="65"/>
    <col min="246" max="16384" width="9.109375" style="66"/>
  </cols>
  <sheetData>
    <row r="1" spans="1:245"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5" s="287" customFormat="1" ht="33.6" customHeight="1" x14ac:dyDescent="0.3">
      <c r="A2" s="284"/>
      <c r="B2" s="284"/>
      <c r="C2" s="284"/>
      <c r="D2" s="285"/>
      <c r="E2" s="285"/>
      <c r="F2" s="288"/>
      <c r="G2" s="289"/>
      <c r="H2" s="290"/>
      <c r="I2" s="290"/>
      <c r="J2" s="290"/>
      <c r="K2" s="290"/>
      <c r="L2" s="290"/>
      <c r="M2" s="285"/>
      <c r="N2" s="284"/>
      <c r="O2" s="284"/>
      <c r="P2" s="284"/>
      <c r="Q2" s="284"/>
      <c r="R2" s="296" t="s">
        <v>399</v>
      </c>
      <c r="S2" s="297"/>
      <c r="T2" s="297"/>
      <c r="U2" s="298"/>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5"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5"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5"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5"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row>
    <row r="7" spans="1:245" s="64" customFormat="1" ht="14.1" customHeight="1" x14ac:dyDescent="0.3">
      <c r="A7" s="460" t="s">
        <v>395</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row>
    <row r="8" spans="1:245" s="64" customFormat="1" ht="14.2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row>
    <row r="9" spans="1:245" s="64" customFormat="1" ht="1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row>
    <row r="10" spans="1:245"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row>
    <row r="11" spans="1:245"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row>
    <row r="12" spans="1:245" ht="141"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row>
    <row r="13" spans="1:245" ht="15" customHeight="1" x14ac:dyDescent="0.3">
      <c r="A13" s="456" t="s">
        <v>21</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row>
    <row r="14" spans="1:245" ht="16.5" customHeight="1" x14ac:dyDescent="0.3">
      <c r="A14" s="459" t="s">
        <v>286</v>
      </c>
      <c r="B14" s="459"/>
      <c r="C14" s="459"/>
      <c r="D14" s="459"/>
      <c r="E14" s="459"/>
      <c r="F14" s="459"/>
      <c r="G14" s="459"/>
      <c r="H14" s="459"/>
      <c r="I14" s="459"/>
      <c r="J14" s="459"/>
      <c r="K14" s="459"/>
      <c r="L14" s="459"/>
      <c r="M14" s="459"/>
      <c r="N14" s="459"/>
      <c r="O14" s="459"/>
      <c r="P14" s="459"/>
      <c r="Q14" s="459"/>
      <c r="R14" s="459"/>
      <c r="S14" s="459"/>
      <c r="T14" s="459"/>
      <c r="U14" s="459"/>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row>
    <row r="15" spans="1:245" ht="18" customHeight="1" x14ac:dyDescent="0.3">
      <c r="A15" s="1" t="s">
        <v>23</v>
      </c>
      <c r="B15" s="473" t="s">
        <v>287</v>
      </c>
      <c r="C15" s="473"/>
      <c r="D15" s="473"/>
      <c r="E15" s="473"/>
      <c r="F15" s="473"/>
      <c r="G15" s="473"/>
      <c r="H15" s="473"/>
      <c r="I15" s="473"/>
      <c r="J15" s="473"/>
      <c r="K15" s="473"/>
      <c r="L15" s="473"/>
      <c r="M15" s="473"/>
      <c r="N15" s="473"/>
      <c r="O15" s="473"/>
      <c r="P15" s="473"/>
      <c r="Q15" s="473"/>
      <c r="R15" s="473"/>
      <c r="S15" s="473"/>
      <c r="T15" s="473"/>
      <c r="U15" s="473"/>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row>
    <row r="16" spans="1:245" ht="15.75" customHeight="1" x14ac:dyDescent="0.3">
      <c r="A16" s="143" t="s">
        <v>23</v>
      </c>
      <c r="B16" s="144" t="s">
        <v>23</v>
      </c>
      <c r="C16" s="437" t="s">
        <v>288</v>
      </c>
      <c r="D16" s="437"/>
      <c r="E16" s="437"/>
      <c r="F16" s="437"/>
      <c r="G16" s="437"/>
      <c r="H16" s="437"/>
      <c r="I16" s="437"/>
      <c r="J16" s="437"/>
      <c r="K16" s="437"/>
      <c r="L16" s="437"/>
      <c r="M16" s="437"/>
      <c r="N16" s="437"/>
      <c r="O16" s="437"/>
      <c r="P16" s="437"/>
      <c r="Q16" s="437"/>
      <c r="R16" s="437"/>
      <c r="S16" s="437"/>
      <c r="T16" s="437"/>
      <c r="U16" s="437"/>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row>
    <row r="17" spans="1:245" ht="17.100000000000001" customHeight="1" x14ac:dyDescent="0.3">
      <c r="A17" s="438" t="s">
        <v>23</v>
      </c>
      <c r="B17" s="441" t="s">
        <v>23</v>
      </c>
      <c r="C17" s="444" t="s">
        <v>23</v>
      </c>
      <c r="D17" s="472" t="s">
        <v>289</v>
      </c>
      <c r="E17" s="450" t="s">
        <v>233</v>
      </c>
      <c r="F17" s="450" t="s">
        <v>28</v>
      </c>
      <c r="G17" s="138" t="s">
        <v>29</v>
      </c>
      <c r="H17" s="145">
        <f>SUM(I17,K17)</f>
        <v>727.2</v>
      </c>
      <c r="I17" s="163">
        <v>727.2</v>
      </c>
      <c r="J17" s="163"/>
      <c r="K17" s="219"/>
      <c r="L17" s="146">
        <f>SUM(M17,O17)</f>
        <v>750</v>
      </c>
      <c r="M17" s="160">
        <v>750</v>
      </c>
      <c r="N17" s="148"/>
      <c r="O17" s="160"/>
      <c r="P17" s="172">
        <f>SUM(Q17,S17)</f>
        <v>739.2</v>
      </c>
      <c r="Q17" s="163">
        <v>739.2</v>
      </c>
      <c r="R17" s="163"/>
      <c r="S17" s="163"/>
      <c r="T17" s="160">
        <v>755</v>
      </c>
      <c r="U17" s="172">
        <v>756</v>
      </c>
      <c r="V17" s="140"/>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row>
    <row r="18" spans="1:245" ht="18.75" customHeight="1" x14ac:dyDescent="0.3">
      <c r="A18" s="439"/>
      <c r="B18" s="442"/>
      <c r="C18" s="445"/>
      <c r="D18" s="462"/>
      <c r="E18" s="451"/>
      <c r="F18" s="451"/>
      <c r="G18" s="138" t="s">
        <v>39</v>
      </c>
      <c r="H18" s="145">
        <f t="shared" ref="H18:H19" si="0">SUM(I18,K18)</f>
        <v>0</v>
      </c>
      <c r="I18" s="163"/>
      <c r="J18" s="163"/>
      <c r="K18" s="163"/>
      <c r="L18" s="146">
        <f t="shared" ref="L18:L19" si="1">SUM(M18,O18)</f>
        <v>0</v>
      </c>
      <c r="M18" s="146"/>
      <c r="N18" s="148"/>
      <c r="O18" s="147"/>
      <c r="P18" s="172">
        <f t="shared" ref="P18:P19" si="2">SUM(Q18,S18)</f>
        <v>0</v>
      </c>
      <c r="Q18" s="163"/>
      <c r="R18" s="163"/>
      <c r="S18" s="163"/>
      <c r="T18" s="145"/>
      <c r="U18" s="145"/>
      <c r="V18" s="140"/>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row>
    <row r="19" spans="1:245" ht="19.350000000000001" customHeight="1" x14ac:dyDescent="0.3">
      <c r="A19" s="439"/>
      <c r="B19" s="442"/>
      <c r="C19" s="445"/>
      <c r="D19" s="462"/>
      <c r="E19" s="451"/>
      <c r="F19" s="451"/>
      <c r="G19" s="138" t="s">
        <v>149</v>
      </c>
      <c r="H19" s="145">
        <f t="shared" si="0"/>
        <v>201.3</v>
      </c>
      <c r="I19" s="152"/>
      <c r="J19" s="152"/>
      <c r="K19" s="145">
        <v>201.3</v>
      </c>
      <c r="L19" s="146">
        <f t="shared" si="1"/>
        <v>0</v>
      </c>
      <c r="M19" s="148"/>
      <c r="N19" s="148"/>
      <c r="O19" s="148"/>
      <c r="P19" s="172">
        <f t="shared" si="2"/>
        <v>0</v>
      </c>
      <c r="Q19" s="148"/>
      <c r="R19" s="148"/>
      <c r="S19" s="153"/>
      <c r="T19" s="145"/>
      <c r="U19" s="145"/>
      <c r="V19" s="140"/>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row>
    <row r="20" spans="1:245" ht="17.25" customHeight="1" x14ac:dyDescent="0.3">
      <c r="A20" s="440"/>
      <c r="B20" s="443"/>
      <c r="C20" s="446"/>
      <c r="D20" s="463"/>
      <c r="E20" s="452"/>
      <c r="F20" s="452"/>
      <c r="G20" s="173" t="s">
        <v>34</v>
      </c>
      <c r="H20" s="149">
        <f t="shared" ref="H20:U20" si="3">SUM(H17:H19)</f>
        <v>928.5</v>
      </c>
      <c r="I20" s="149">
        <f t="shared" si="3"/>
        <v>727.2</v>
      </c>
      <c r="J20" s="149">
        <f t="shared" si="3"/>
        <v>0</v>
      </c>
      <c r="K20" s="149">
        <f t="shared" si="3"/>
        <v>201.3</v>
      </c>
      <c r="L20" s="149">
        <f t="shared" si="3"/>
        <v>750</v>
      </c>
      <c r="M20" s="108">
        <f t="shared" si="3"/>
        <v>750</v>
      </c>
      <c r="N20" s="149">
        <f t="shared" si="3"/>
        <v>0</v>
      </c>
      <c r="O20" s="149">
        <f t="shared" si="3"/>
        <v>0</v>
      </c>
      <c r="P20" s="149">
        <f t="shared" si="3"/>
        <v>739.2</v>
      </c>
      <c r="Q20" s="149">
        <f t="shared" si="3"/>
        <v>739.2</v>
      </c>
      <c r="R20" s="149">
        <f t="shared" si="3"/>
        <v>0</v>
      </c>
      <c r="S20" s="149">
        <f t="shared" si="3"/>
        <v>0</v>
      </c>
      <c r="T20" s="108">
        <f t="shared" si="3"/>
        <v>755</v>
      </c>
      <c r="U20" s="149">
        <f t="shared" si="3"/>
        <v>756</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row>
    <row r="21" spans="1:245" ht="17.25" customHeight="1" x14ac:dyDescent="0.3">
      <c r="A21" s="438" t="s">
        <v>23</v>
      </c>
      <c r="B21" s="441" t="s">
        <v>23</v>
      </c>
      <c r="C21" s="444" t="s">
        <v>35</v>
      </c>
      <c r="D21" s="472" t="s">
        <v>290</v>
      </c>
      <c r="E21" s="495" t="s">
        <v>203</v>
      </c>
      <c r="F21" s="495" t="s">
        <v>204</v>
      </c>
      <c r="G21" s="180" t="s">
        <v>29</v>
      </c>
      <c r="H21" s="145">
        <f>SUM(I21,K21)</f>
        <v>590.90000000000009</v>
      </c>
      <c r="I21" s="152">
        <v>566.20000000000005</v>
      </c>
      <c r="J21" s="92">
        <v>345</v>
      </c>
      <c r="K21" s="145">
        <v>24.7</v>
      </c>
      <c r="L21" s="231">
        <f>SUM(M21,O21)</f>
        <v>615.1</v>
      </c>
      <c r="M21" s="181">
        <v>615.1</v>
      </c>
      <c r="N21" s="184">
        <v>497.5</v>
      </c>
      <c r="O21" s="152"/>
      <c r="P21" s="152">
        <f>SUM(Q21,S21)</f>
        <v>615.1</v>
      </c>
      <c r="Q21" s="152">
        <v>615.1</v>
      </c>
      <c r="R21" s="152">
        <v>497.5</v>
      </c>
      <c r="S21" s="231"/>
      <c r="T21" s="181">
        <v>616</v>
      </c>
      <c r="U21" s="185">
        <v>618</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row>
    <row r="22" spans="1:245" ht="17.25" customHeight="1" x14ac:dyDescent="0.3">
      <c r="A22" s="439"/>
      <c r="B22" s="442"/>
      <c r="C22" s="445"/>
      <c r="D22" s="462"/>
      <c r="E22" s="496"/>
      <c r="F22" s="496"/>
      <c r="G22" s="180" t="s">
        <v>39</v>
      </c>
      <c r="H22" s="145">
        <f t="shared" ref="H22:H24" si="4">SUM(I22,K22)</f>
        <v>0</v>
      </c>
      <c r="I22" s="145"/>
      <c r="J22" s="145"/>
      <c r="K22" s="145"/>
      <c r="L22" s="231">
        <f t="shared" ref="L22:L24" si="5">SUM(M22,O22)</f>
        <v>0</v>
      </c>
      <c r="M22" s="181"/>
      <c r="N22" s="184"/>
      <c r="O22" s="146"/>
      <c r="P22" s="152">
        <f t="shared" ref="P22:P24" si="6">SUM(Q22,S22)</f>
        <v>0</v>
      </c>
      <c r="Q22" s="145"/>
      <c r="R22" s="145"/>
      <c r="S22" s="159"/>
      <c r="T22" s="181">
        <v>0</v>
      </c>
      <c r="U22" s="185">
        <v>0</v>
      </c>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row>
    <row r="23" spans="1:245" ht="17.25" customHeight="1" x14ac:dyDescent="0.3">
      <c r="A23" s="439"/>
      <c r="B23" s="442"/>
      <c r="C23" s="445"/>
      <c r="D23" s="462"/>
      <c r="E23" s="496"/>
      <c r="F23" s="496"/>
      <c r="G23" s="180" t="s">
        <v>43</v>
      </c>
      <c r="H23" s="145">
        <f t="shared" si="4"/>
        <v>1.9</v>
      </c>
      <c r="I23" s="145">
        <v>1.9</v>
      </c>
      <c r="J23" s="145"/>
      <c r="K23" s="145"/>
      <c r="L23" s="152">
        <f t="shared" si="5"/>
        <v>2</v>
      </c>
      <c r="M23" s="92">
        <v>2</v>
      </c>
      <c r="N23" s="152"/>
      <c r="O23" s="146"/>
      <c r="P23" s="152">
        <f t="shared" si="6"/>
        <v>1.5</v>
      </c>
      <c r="Q23" s="145">
        <v>1.5</v>
      </c>
      <c r="R23" s="145"/>
      <c r="S23" s="159"/>
      <c r="T23" s="181">
        <v>2</v>
      </c>
      <c r="U23" s="185">
        <v>2</v>
      </c>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row>
    <row r="24" spans="1:245" ht="16.95" customHeight="1" x14ac:dyDescent="0.3">
      <c r="A24" s="439"/>
      <c r="B24" s="442"/>
      <c r="C24" s="445"/>
      <c r="D24" s="462"/>
      <c r="E24" s="496"/>
      <c r="F24" s="496"/>
      <c r="G24" s="138" t="s">
        <v>149</v>
      </c>
      <c r="H24" s="145">
        <f t="shared" si="4"/>
        <v>20.8</v>
      </c>
      <c r="I24" s="152">
        <v>20.8</v>
      </c>
      <c r="J24" s="152"/>
      <c r="K24" s="145"/>
      <c r="L24" s="152">
        <f t="shared" si="5"/>
        <v>0</v>
      </c>
      <c r="M24" s="152"/>
      <c r="N24" s="152"/>
      <c r="O24" s="152"/>
      <c r="P24" s="152">
        <f t="shared" si="6"/>
        <v>0</v>
      </c>
      <c r="Q24" s="152"/>
      <c r="R24" s="152"/>
      <c r="S24" s="152"/>
      <c r="T24" s="161"/>
      <c r="U24" s="145"/>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row>
    <row r="25" spans="1:245" ht="14.25" customHeight="1" x14ac:dyDescent="0.3">
      <c r="A25" s="440"/>
      <c r="B25" s="443"/>
      <c r="C25" s="446"/>
      <c r="D25" s="463"/>
      <c r="E25" s="497"/>
      <c r="F25" s="497"/>
      <c r="G25" s="232" t="s">
        <v>34</v>
      </c>
      <c r="H25" s="233">
        <f t="shared" ref="H25:U25" si="7">SUM(H21:H24)</f>
        <v>613.6</v>
      </c>
      <c r="I25" s="233">
        <f t="shared" si="7"/>
        <v>588.9</v>
      </c>
      <c r="J25" s="233">
        <f t="shared" si="7"/>
        <v>345</v>
      </c>
      <c r="K25" s="233">
        <f t="shared" si="7"/>
        <v>24.7</v>
      </c>
      <c r="L25" s="233">
        <f t="shared" si="7"/>
        <v>617.1</v>
      </c>
      <c r="M25" s="233">
        <f t="shared" si="7"/>
        <v>617.1</v>
      </c>
      <c r="N25" s="233">
        <f t="shared" si="7"/>
        <v>497.5</v>
      </c>
      <c r="O25" s="233">
        <f t="shared" si="7"/>
        <v>0</v>
      </c>
      <c r="P25" s="233">
        <f t="shared" si="7"/>
        <v>616.6</v>
      </c>
      <c r="Q25" s="233">
        <f t="shared" si="7"/>
        <v>616.6</v>
      </c>
      <c r="R25" s="233">
        <f t="shared" si="7"/>
        <v>497.5</v>
      </c>
      <c r="S25" s="233">
        <f t="shared" si="7"/>
        <v>0</v>
      </c>
      <c r="T25" s="233">
        <f t="shared" si="7"/>
        <v>618</v>
      </c>
      <c r="U25" s="233">
        <f t="shared" si="7"/>
        <v>620</v>
      </c>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row>
    <row r="26" spans="1:245" ht="16.5" customHeight="1" x14ac:dyDescent="0.3">
      <c r="A26" s="438" t="s">
        <v>23</v>
      </c>
      <c r="B26" s="441" t="s">
        <v>23</v>
      </c>
      <c r="C26" s="444" t="s">
        <v>40</v>
      </c>
      <c r="D26" s="447" t="s">
        <v>291</v>
      </c>
      <c r="E26" s="450" t="s">
        <v>292</v>
      </c>
      <c r="F26" s="495" t="s">
        <v>293</v>
      </c>
      <c r="G26" s="138" t="s">
        <v>29</v>
      </c>
      <c r="H26" s="145">
        <f>SUM(I26,K26)</f>
        <v>151.1</v>
      </c>
      <c r="I26" s="165">
        <v>150.1</v>
      </c>
      <c r="J26" s="152">
        <v>83.5</v>
      </c>
      <c r="K26" s="99">
        <v>1</v>
      </c>
      <c r="L26" s="146">
        <f>SUM(M26,O26)</f>
        <v>154</v>
      </c>
      <c r="M26" s="92">
        <v>154</v>
      </c>
      <c r="N26" s="152"/>
      <c r="O26" s="146"/>
      <c r="P26" s="146">
        <f>SUM(Q26,S26)</f>
        <v>153.69999999999999</v>
      </c>
      <c r="Q26" s="146">
        <v>153.1</v>
      </c>
      <c r="R26" s="152">
        <v>120.1</v>
      </c>
      <c r="S26" s="145">
        <v>0.6</v>
      </c>
      <c r="T26" s="92">
        <v>155</v>
      </c>
      <c r="U26" s="145">
        <v>156</v>
      </c>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row>
    <row r="27" spans="1:245" ht="16.5" customHeight="1" x14ac:dyDescent="0.3">
      <c r="A27" s="439"/>
      <c r="B27" s="442"/>
      <c r="C27" s="445"/>
      <c r="D27" s="448"/>
      <c r="E27" s="451"/>
      <c r="F27" s="496"/>
      <c r="G27" s="138" t="s">
        <v>39</v>
      </c>
      <c r="H27" s="145">
        <f t="shared" ref="H27:H29" si="8">SUM(I27,K27)</f>
        <v>0</v>
      </c>
      <c r="I27" s="163"/>
      <c r="J27" s="163"/>
      <c r="K27" s="145"/>
      <c r="L27" s="146">
        <f t="shared" ref="L27:L29" si="9">SUM(M27,O27)</f>
        <v>0</v>
      </c>
      <c r="M27" s="147"/>
      <c r="N27" s="148"/>
      <c r="O27" s="147"/>
      <c r="P27" s="147">
        <f t="shared" ref="P27:P29" si="10">SUM(Q27,S27)</f>
        <v>0</v>
      </c>
      <c r="Q27" s="163"/>
      <c r="R27" s="163"/>
      <c r="S27" s="145"/>
      <c r="T27" s="145"/>
      <c r="U27" s="172"/>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row>
    <row r="28" spans="1:245" ht="18.75" customHeight="1" x14ac:dyDescent="0.3">
      <c r="A28" s="439"/>
      <c r="B28" s="442"/>
      <c r="C28" s="445"/>
      <c r="D28" s="448"/>
      <c r="E28" s="451"/>
      <c r="F28" s="496"/>
      <c r="G28" s="234" t="s">
        <v>294</v>
      </c>
      <c r="H28" s="145">
        <f t="shared" si="8"/>
        <v>0</v>
      </c>
      <c r="I28" s="145"/>
      <c r="J28" s="145"/>
      <c r="K28" s="145"/>
      <c r="L28" s="146">
        <f t="shared" si="9"/>
        <v>0</v>
      </c>
      <c r="M28" s="160"/>
      <c r="N28" s="148"/>
      <c r="O28" s="147"/>
      <c r="P28" s="172">
        <f t="shared" si="10"/>
        <v>0</v>
      </c>
      <c r="Q28" s="163"/>
      <c r="R28" s="163"/>
      <c r="S28" s="145"/>
      <c r="T28" s="160"/>
      <c r="U28" s="172"/>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row>
    <row r="29" spans="1:245" x14ac:dyDescent="0.3">
      <c r="A29" s="439"/>
      <c r="B29" s="442"/>
      <c r="C29" s="445"/>
      <c r="D29" s="448"/>
      <c r="E29" s="451"/>
      <c r="F29" s="496"/>
      <c r="G29" s="138" t="s">
        <v>32</v>
      </c>
      <c r="H29" s="145">
        <f t="shared" si="8"/>
        <v>0</v>
      </c>
      <c r="I29" s="152"/>
      <c r="J29" s="152"/>
      <c r="K29" s="145"/>
      <c r="L29" s="146">
        <f t="shared" si="9"/>
        <v>0</v>
      </c>
      <c r="M29" s="148"/>
      <c r="N29" s="148"/>
      <c r="O29" s="148"/>
      <c r="P29" s="147">
        <f t="shared" si="10"/>
        <v>0</v>
      </c>
      <c r="Q29" s="148"/>
      <c r="R29" s="148"/>
      <c r="S29" s="153"/>
      <c r="T29" s="145"/>
      <c r="U29" s="145"/>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1"/>
      <c r="IJ29" s="141"/>
      <c r="IK29" s="141"/>
    </row>
    <row r="30" spans="1:245" x14ac:dyDescent="0.3">
      <c r="A30" s="440"/>
      <c r="B30" s="443"/>
      <c r="C30" s="446"/>
      <c r="D30" s="449"/>
      <c r="E30" s="452"/>
      <c r="F30" s="497"/>
      <c r="G30" s="173" t="s">
        <v>34</v>
      </c>
      <c r="H30" s="149">
        <f t="shared" ref="H30:T30" si="11">SUM(H26:H29)</f>
        <v>151.1</v>
      </c>
      <c r="I30" s="149">
        <f t="shared" si="11"/>
        <v>150.1</v>
      </c>
      <c r="J30" s="149">
        <f t="shared" si="11"/>
        <v>83.5</v>
      </c>
      <c r="K30" s="149">
        <f t="shared" si="11"/>
        <v>1</v>
      </c>
      <c r="L30" s="149">
        <f t="shared" si="11"/>
        <v>154</v>
      </c>
      <c r="M30" s="108">
        <f t="shared" si="11"/>
        <v>154</v>
      </c>
      <c r="N30" s="149">
        <f t="shared" si="11"/>
        <v>0</v>
      </c>
      <c r="O30" s="149">
        <f t="shared" si="11"/>
        <v>0</v>
      </c>
      <c r="P30" s="149">
        <f t="shared" si="11"/>
        <v>153.69999999999999</v>
      </c>
      <c r="Q30" s="149">
        <f t="shared" si="11"/>
        <v>153.1</v>
      </c>
      <c r="R30" s="149">
        <f t="shared" si="11"/>
        <v>120.1</v>
      </c>
      <c r="S30" s="149">
        <f t="shared" si="11"/>
        <v>0.6</v>
      </c>
      <c r="T30" s="108">
        <f t="shared" si="11"/>
        <v>155</v>
      </c>
      <c r="U30" s="149">
        <v>100</v>
      </c>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1"/>
      <c r="IK30" s="141"/>
    </row>
    <row r="31" spans="1:245" x14ac:dyDescent="0.3">
      <c r="A31" s="143" t="s">
        <v>23</v>
      </c>
      <c r="B31" s="144" t="s">
        <v>23</v>
      </c>
      <c r="C31" s="433" t="s">
        <v>60</v>
      </c>
      <c r="D31" s="434"/>
      <c r="E31" s="434"/>
      <c r="F31" s="434"/>
      <c r="G31" s="435"/>
      <c r="H31" s="150">
        <f>SUM(H20,H25,H30)</f>
        <v>1693.1999999999998</v>
      </c>
      <c r="I31" s="150">
        <f t="shared" ref="I31:U31" si="12">SUM(I20,I25,I30)</f>
        <v>1466.1999999999998</v>
      </c>
      <c r="J31" s="150">
        <f t="shared" si="12"/>
        <v>428.5</v>
      </c>
      <c r="K31" s="150">
        <f t="shared" si="12"/>
        <v>227</v>
      </c>
      <c r="L31" s="150">
        <f t="shared" si="12"/>
        <v>1521.1</v>
      </c>
      <c r="M31" s="150">
        <f t="shared" si="12"/>
        <v>1521.1</v>
      </c>
      <c r="N31" s="150">
        <f t="shared" si="12"/>
        <v>497.5</v>
      </c>
      <c r="O31" s="150">
        <f t="shared" si="12"/>
        <v>0</v>
      </c>
      <c r="P31" s="150">
        <f t="shared" si="12"/>
        <v>1509.5000000000002</v>
      </c>
      <c r="Q31" s="150">
        <f t="shared" si="12"/>
        <v>1508.9</v>
      </c>
      <c r="R31" s="150">
        <f t="shared" si="12"/>
        <v>617.6</v>
      </c>
      <c r="S31" s="150">
        <f t="shared" si="12"/>
        <v>0.6</v>
      </c>
      <c r="T31" s="150">
        <f t="shared" si="12"/>
        <v>1528</v>
      </c>
      <c r="U31" s="150">
        <f t="shared" si="12"/>
        <v>1476</v>
      </c>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1"/>
      <c r="IJ31" s="141"/>
      <c r="IK31" s="141"/>
    </row>
    <row r="32" spans="1:245" x14ac:dyDescent="0.3">
      <c r="A32" s="143" t="s">
        <v>23</v>
      </c>
      <c r="B32" s="432" t="s">
        <v>91</v>
      </c>
      <c r="C32" s="432"/>
      <c r="D32" s="432"/>
      <c r="E32" s="432"/>
      <c r="F32" s="432"/>
      <c r="G32" s="432"/>
      <c r="H32" s="154">
        <f>SUM(H31)</f>
        <v>1693.1999999999998</v>
      </c>
      <c r="I32" s="154">
        <f t="shared" ref="I32:U32" si="13">SUM(I31)</f>
        <v>1466.1999999999998</v>
      </c>
      <c r="J32" s="154">
        <f t="shared" si="13"/>
        <v>428.5</v>
      </c>
      <c r="K32" s="154">
        <f t="shared" si="13"/>
        <v>227</v>
      </c>
      <c r="L32" s="154">
        <f t="shared" si="13"/>
        <v>1521.1</v>
      </c>
      <c r="M32" s="154">
        <f t="shared" si="13"/>
        <v>1521.1</v>
      </c>
      <c r="N32" s="154">
        <f t="shared" si="13"/>
        <v>497.5</v>
      </c>
      <c r="O32" s="154">
        <f t="shared" si="13"/>
        <v>0</v>
      </c>
      <c r="P32" s="154">
        <f t="shared" si="13"/>
        <v>1509.5000000000002</v>
      </c>
      <c r="Q32" s="154">
        <f t="shared" si="13"/>
        <v>1508.9</v>
      </c>
      <c r="R32" s="154">
        <f t="shared" si="13"/>
        <v>617.6</v>
      </c>
      <c r="S32" s="154">
        <f t="shared" si="13"/>
        <v>0.6</v>
      </c>
      <c r="T32" s="154">
        <f t="shared" si="13"/>
        <v>1528</v>
      </c>
      <c r="U32" s="154">
        <f t="shared" si="13"/>
        <v>1476</v>
      </c>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c r="HZ32" s="141"/>
      <c r="IA32" s="141"/>
      <c r="IB32" s="141"/>
      <c r="IC32" s="141"/>
      <c r="ID32" s="141"/>
      <c r="IE32" s="141"/>
      <c r="IF32" s="141"/>
      <c r="IG32" s="141"/>
      <c r="IH32" s="141"/>
      <c r="II32" s="141"/>
      <c r="IJ32" s="141"/>
      <c r="IK32" s="141"/>
    </row>
    <row r="33" spans="1:245" ht="19.5" customHeight="1" x14ac:dyDescent="0.3">
      <c r="A33" s="1" t="s">
        <v>35</v>
      </c>
      <c r="B33" s="473" t="s">
        <v>295</v>
      </c>
      <c r="C33" s="473"/>
      <c r="D33" s="473"/>
      <c r="E33" s="473"/>
      <c r="F33" s="473"/>
      <c r="G33" s="473"/>
      <c r="H33" s="473"/>
      <c r="I33" s="473"/>
      <c r="J33" s="473"/>
      <c r="K33" s="473"/>
      <c r="L33" s="473"/>
      <c r="M33" s="473"/>
      <c r="N33" s="473"/>
      <c r="O33" s="473"/>
      <c r="P33" s="473"/>
      <c r="Q33" s="473"/>
      <c r="R33" s="473"/>
      <c r="S33" s="473"/>
      <c r="T33" s="473"/>
      <c r="U33" s="473"/>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c r="HZ33" s="141"/>
      <c r="IA33" s="141"/>
      <c r="IB33" s="141"/>
      <c r="IC33" s="141"/>
      <c r="ID33" s="141"/>
      <c r="IE33" s="141"/>
      <c r="IF33" s="141"/>
      <c r="IG33" s="141"/>
      <c r="IH33" s="141"/>
      <c r="II33" s="141"/>
      <c r="IJ33" s="141"/>
      <c r="IK33" s="141"/>
    </row>
    <row r="34" spans="1:245" ht="15.75" customHeight="1" x14ac:dyDescent="0.3">
      <c r="A34" s="143" t="s">
        <v>35</v>
      </c>
      <c r="B34" s="144" t="s">
        <v>23</v>
      </c>
      <c r="C34" s="437" t="s">
        <v>296</v>
      </c>
      <c r="D34" s="437"/>
      <c r="E34" s="437"/>
      <c r="F34" s="437"/>
      <c r="G34" s="437"/>
      <c r="H34" s="437"/>
      <c r="I34" s="437"/>
      <c r="J34" s="437"/>
      <c r="K34" s="437"/>
      <c r="L34" s="437"/>
      <c r="M34" s="437"/>
      <c r="N34" s="437"/>
      <c r="O34" s="437"/>
      <c r="P34" s="437"/>
      <c r="Q34" s="437"/>
      <c r="R34" s="437"/>
      <c r="S34" s="437"/>
      <c r="T34" s="437"/>
      <c r="U34" s="517"/>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1"/>
      <c r="IJ34" s="141"/>
      <c r="IK34" s="141"/>
    </row>
    <row r="35" spans="1:245" ht="15" customHeight="1" x14ac:dyDescent="0.3">
      <c r="A35" s="438" t="s">
        <v>35</v>
      </c>
      <c r="B35" s="441" t="s">
        <v>23</v>
      </c>
      <c r="C35" s="444" t="s">
        <v>23</v>
      </c>
      <c r="D35" s="447" t="s">
        <v>297</v>
      </c>
      <c r="E35" s="450" t="s">
        <v>298</v>
      </c>
      <c r="F35" s="450" t="s">
        <v>28</v>
      </c>
      <c r="G35" s="138" t="s">
        <v>29</v>
      </c>
      <c r="H35" s="145">
        <f>SUM(I35,K35)</f>
        <v>6.4</v>
      </c>
      <c r="I35" s="160">
        <v>6.4</v>
      </c>
      <c r="J35" s="145"/>
      <c r="K35" s="145"/>
      <c r="L35" s="146">
        <f>SUM(M35,O35)</f>
        <v>10</v>
      </c>
      <c r="M35" s="160">
        <v>10</v>
      </c>
      <c r="N35" s="148"/>
      <c r="O35" s="147"/>
      <c r="P35" s="172">
        <f>SUM(Q35,S35)</f>
        <v>6</v>
      </c>
      <c r="Q35" s="163">
        <v>6</v>
      </c>
      <c r="R35" s="172"/>
      <c r="S35" s="172"/>
      <c r="T35" s="160">
        <v>10</v>
      </c>
      <c r="U35" s="171">
        <v>10</v>
      </c>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c r="IF35" s="141"/>
      <c r="IG35" s="141"/>
      <c r="IH35" s="141"/>
      <c r="II35" s="141"/>
      <c r="IJ35" s="141"/>
      <c r="IK35" s="141"/>
    </row>
    <row r="36" spans="1:245" x14ac:dyDescent="0.3">
      <c r="A36" s="439"/>
      <c r="B36" s="442"/>
      <c r="C36" s="445"/>
      <c r="D36" s="448"/>
      <c r="E36" s="451"/>
      <c r="F36" s="451"/>
      <c r="G36" s="138" t="s">
        <v>31</v>
      </c>
      <c r="H36" s="145">
        <f t="shared" ref="H36:H37" si="14">SUM(I36,K36)</f>
        <v>0</v>
      </c>
      <c r="I36" s="145"/>
      <c r="J36" s="145"/>
      <c r="K36" s="145"/>
      <c r="L36" s="146">
        <f t="shared" ref="L36:L37" si="15">SUM(M36,O36)</f>
        <v>0</v>
      </c>
      <c r="M36" s="147"/>
      <c r="N36" s="148"/>
      <c r="O36" s="147"/>
      <c r="P36" s="172">
        <f t="shared" ref="P36:P37" si="16">SUM(Q36,S36)</f>
        <v>0</v>
      </c>
      <c r="Q36" s="172"/>
      <c r="R36" s="172"/>
      <c r="S36" s="172"/>
      <c r="T36" s="145"/>
      <c r="U36" s="16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c r="HZ36" s="141"/>
      <c r="IA36" s="141"/>
      <c r="IB36" s="141"/>
      <c r="IC36" s="141"/>
      <c r="ID36" s="141"/>
      <c r="IE36" s="141"/>
      <c r="IF36" s="141"/>
      <c r="IG36" s="141"/>
      <c r="IH36" s="141"/>
      <c r="II36" s="141"/>
      <c r="IJ36" s="141"/>
      <c r="IK36" s="141"/>
    </row>
    <row r="37" spans="1:245" x14ac:dyDescent="0.3">
      <c r="A37" s="439"/>
      <c r="B37" s="442"/>
      <c r="C37" s="445"/>
      <c r="D37" s="448"/>
      <c r="E37" s="451"/>
      <c r="F37" s="451"/>
      <c r="G37" s="138" t="s">
        <v>32</v>
      </c>
      <c r="H37" s="145">
        <f t="shared" si="14"/>
        <v>0</v>
      </c>
      <c r="I37" s="152"/>
      <c r="J37" s="152"/>
      <c r="K37" s="145"/>
      <c r="L37" s="146">
        <f t="shared" si="15"/>
        <v>0</v>
      </c>
      <c r="M37" s="148"/>
      <c r="N37" s="148"/>
      <c r="O37" s="148"/>
      <c r="P37" s="172">
        <f t="shared" si="16"/>
        <v>0</v>
      </c>
      <c r="Q37" s="148"/>
      <c r="R37" s="148"/>
      <c r="S37" s="153"/>
      <c r="T37" s="145"/>
      <c r="U37" s="145"/>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c r="IF37" s="141"/>
      <c r="IG37" s="141"/>
      <c r="IH37" s="141"/>
      <c r="II37" s="141"/>
      <c r="IJ37" s="141"/>
      <c r="IK37" s="141"/>
    </row>
    <row r="38" spans="1:245" x14ac:dyDescent="0.3">
      <c r="A38" s="440"/>
      <c r="B38" s="443"/>
      <c r="C38" s="446"/>
      <c r="D38" s="449"/>
      <c r="E38" s="452"/>
      <c r="F38" s="452"/>
      <c r="G38" s="173" t="s">
        <v>34</v>
      </c>
      <c r="H38" s="149">
        <f t="shared" ref="H38:U38" si="17">SUM(H35:H37)</f>
        <v>6.4</v>
      </c>
      <c r="I38" s="149">
        <f t="shared" si="17"/>
        <v>6.4</v>
      </c>
      <c r="J38" s="149">
        <f t="shared" si="17"/>
        <v>0</v>
      </c>
      <c r="K38" s="149">
        <f t="shared" si="17"/>
        <v>0</v>
      </c>
      <c r="L38" s="149">
        <f t="shared" si="17"/>
        <v>10</v>
      </c>
      <c r="M38" s="149">
        <f t="shared" si="17"/>
        <v>10</v>
      </c>
      <c r="N38" s="149">
        <f t="shared" si="17"/>
        <v>0</v>
      </c>
      <c r="O38" s="149">
        <f t="shared" si="17"/>
        <v>0</v>
      </c>
      <c r="P38" s="149">
        <f t="shared" si="17"/>
        <v>6</v>
      </c>
      <c r="Q38" s="149">
        <f t="shared" si="17"/>
        <v>6</v>
      </c>
      <c r="R38" s="149">
        <f t="shared" si="17"/>
        <v>0</v>
      </c>
      <c r="S38" s="149">
        <f t="shared" si="17"/>
        <v>0</v>
      </c>
      <c r="T38" s="149">
        <f t="shared" si="17"/>
        <v>10</v>
      </c>
      <c r="U38" s="108">
        <f t="shared" si="17"/>
        <v>10</v>
      </c>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c r="IF38" s="141"/>
      <c r="IG38" s="141"/>
      <c r="IH38" s="141"/>
      <c r="II38" s="141"/>
      <c r="IJ38" s="141"/>
      <c r="IK38" s="141"/>
    </row>
    <row r="39" spans="1:245" ht="15" customHeight="1" x14ac:dyDescent="0.3">
      <c r="A39" s="438" t="s">
        <v>35</v>
      </c>
      <c r="B39" s="441" t="s">
        <v>23</v>
      </c>
      <c r="C39" s="444" t="s">
        <v>35</v>
      </c>
      <c r="D39" s="447" t="s">
        <v>299</v>
      </c>
      <c r="E39" s="450" t="s">
        <v>233</v>
      </c>
      <c r="F39" s="450" t="s">
        <v>28</v>
      </c>
      <c r="G39" s="138" t="s">
        <v>29</v>
      </c>
      <c r="H39" s="145">
        <f>SUM(I39,K39)</f>
        <v>31.8</v>
      </c>
      <c r="I39" s="160">
        <v>31.8</v>
      </c>
      <c r="J39" s="145"/>
      <c r="K39" s="145"/>
      <c r="L39" s="146">
        <f>SUM(M39,O39)</f>
        <v>35</v>
      </c>
      <c r="M39" s="160">
        <v>35</v>
      </c>
      <c r="N39" s="148"/>
      <c r="O39" s="147"/>
      <c r="P39" s="172">
        <f>SUM(Q39,S39)</f>
        <v>17</v>
      </c>
      <c r="Q39" s="163">
        <v>17</v>
      </c>
      <c r="R39" s="172"/>
      <c r="S39" s="172"/>
      <c r="T39" s="160">
        <v>35</v>
      </c>
      <c r="U39" s="171">
        <v>35</v>
      </c>
      <c r="V39" s="140"/>
      <c r="W39" s="140"/>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c r="IF39" s="141"/>
      <c r="IG39" s="141"/>
      <c r="IH39" s="141"/>
      <c r="II39" s="141"/>
      <c r="IJ39" s="141"/>
      <c r="IK39" s="141"/>
    </row>
    <row r="40" spans="1:245" x14ac:dyDescent="0.3">
      <c r="A40" s="439"/>
      <c r="B40" s="442"/>
      <c r="C40" s="445"/>
      <c r="D40" s="448"/>
      <c r="E40" s="451"/>
      <c r="F40" s="451"/>
      <c r="G40" s="138" t="s">
        <v>31</v>
      </c>
      <c r="H40" s="145">
        <f t="shared" ref="H40:H41" si="18">SUM(I40,K40)</f>
        <v>0</v>
      </c>
      <c r="I40" s="145"/>
      <c r="J40" s="145"/>
      <c r="K40" s="145"/>
      <c r="L40" s="146">
        <f t="shared" ref="L40:L41" si="19">SUM(M40,O40)</f>
        <v>0</v>
      </c>
      <c r="M40" s="147"/>
      <c r="N40" s="148"/>
      <c r="O40" s="147"/>
      <c r="P40" s="172">
        <f t="shared" ref="P40:P41" si="20">SUM(Q40,S40)</f>
        <v>0</v>
      </c>
      <c r="Q40" s="172"/>
      <c r="R40" s="172"/>
      <c r="S40" s="172"/>
      <c r="T40" s="145"/>
      <c r="U40" s="16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c r="IF40" s="141"/>
      <c r="IG40" s="141"/>
      <c r="IH40" s="141"/>
      <c r="II40" s="141"/>
      <c r="IJ40" s="141"/>
      <c r="IK40" s="141"/>
    </row>
    <row r="41" spans="1:245" x14ac:dyDescent="0.3">
      <c r="A41" s="439"/>
      <c r="B41" s="442"/>
      <c r="C41" s="445"/>
      <c r="D41" s="448"/>
      <c r="E41" s="451"/>
      <c r="F41" s="451"/>
      <c r="G41" s="138" t="s">
        <v>32</v>
      </c>
      <c r="H41" s="145">
        <f t="shared" si="18"/>
        <v>0</v>
      </c>
      <c r="I41" s="152"/>
      <c r="J41" s="152"/>
      <c r="K41" s="145"/>
      <c r="L41" s="146">
        <f t="shared" si="19"/>
        <v>0</v>
      </c>
      <c r="M41" s="148"/>
      <c r="N41" s="148"/>
      <c r="O41" s="148"/>
      <c r="P41" s="172">
        <f t="shared" si="20"/>
        <v>0</v>
      </c>
      <c r="Q41" s="148"/>
      <c r="R41" s="148"/>
      <c r="S41" s="153"/>
      <c r="T41" s="145"/>
      <c r="U41" s="145"/>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c r="IJ41" s="141"/>
      <c r="IK41" s="141"/>
    </row>
    <row r="42" spans="1:245" ht="27" customHeight="1" x14ac:dyDescent="0.3">
      <c r="A42" s="440"/>
      <c r="B42" s="443"/>
      <c r="C42" s="446"/>
      <c r="D42" s="449"/>
      <c r="E42" s="452"/>
      <c r="F42" s="452"/>
      <c r="G42" s="173" t="s">
        <v>34</v>
      </c>
      <c r="H42" s="149">
        <f t="shared" ref="H42:U42" si="21">SUM(H39:H41)</f>
        <v>31.8</v>
      </c>
      <c r="I42" s="149">
        <f t="shared" si="21"/>
        <v>31.8</v>
      </c>
      <c r="J42" s="149">
        <f t="shared" si="21"/>
        <v>0</v>
      </c>
      <c r="K42" s="149">
        <f t="shared" si="21"/>
        <v>0</v>
      </c>
      <c r="L42" s="149">
        <f t="shared" si="21"/>
        <v>35</v>
      </c>
      <c r="M42" s="149">
        <f t="shared" si="21"/>
        <v>35</v>
      </c>
      <c r="N42" s="149">
        <f t="shared" si="21"/>
        <v>0</v>
      </c>
      <c r="O42" s="149">
        <f t="shared" si="21"/>
        <v>0</v>
      </c>
      <c r="P42" s="149">
        <f t="shared" si="21"/>
        <v>17</v>
      </c>
      <c r="Q42" s="149">
        <f t="shared" si="21"/>
        <v>17</v>
      </c>
      <c r="R42" s="149">
        <f t="shared" si="21"/>
        <v>0</v>
      </c>
      <c r="S42" s="149">
        <f t="shared" si="21"/>
        <v>0</v>
      </c>
      <c r="T42" s="149">
        <f t="shared" si="21"/>
        <v>35</v>
      </c>
      <c r="U42" s="149">
        <f t="shared" si="21"/>
        <v>35</v>
      </c>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c r="IK42" s="141"/>
    </row>
    <row r="43" spans="1:245" s="142" customFormat="1" ht="15" customHeight="1" x14ac:dyDescent="0.3">
      <c r="A43" s="438" t="s">
        <v>35</v>
      </c>
      <c r="B43" s="441" t="s">
        <v>23</v>
      </c>
      <c r="C43" s="444" t="s">
        <v>40</v>
      </c>
      <c r="D43" s="447" t="s">
        <v>300</v>
      </c>
      <c r="E43" s="450" t="s">
        <v>233</v>
      </c>
      <c r="F43" s="450" t="s">
        <v>28</v>
      </c>
      <c r="G43" s="138" t="s">
        <v>29</v>
      </c>
      <c r="H43" s="145">
        <f>SUM(I43,K43)</f>
        <v>16.100000000000001</v>
      </c>
      <c r="I43" s="160">
        <v>16.100000000000001</v>
      </c>
      <c r="J43" s="145"/>
      <c r="K43" s="145"/>
      <c r="L43" s="146">
        <f>SUM(M43,O43)</f>
        <v>20</v>
      </c>
      <c r="M43" s="160">
        <v>20</v>
      </c>
      <c r="N43" s="148"/>
      <c r="O43" s="147"/>
      <c r="P43" s="172">
        <f>SUM(Q43,S43)</f>
        <v>10</v>
      </c>
      <c r="Q43" s="163">
        <v>10</v>
      </c>
      <c r="R43" s="172"/>
      <c r="S43" s="172"/>
      <c r="T43" s="160">
        <v>20</v>
      </c>
      <c r="U43" s="171">
        <v>20</v>
      </c>
      <c r="V43" s="140"/>
      <c r="W43" s="140"/>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c r="IJ43" s="141"/>
      <c r="IK43" s="141"/>
    </row>
    <row r="44" spans="1:245" s="142" customFormat="1" x14ac:dyDescent="0.3">
      <c r="A44" s="439"/>
      <c r="B44" s="442"/>
      <c r="C44" s="445"/>
      <c r="D44" s="448"/>
      <c r="E44" s="451"/>
      <c r="F44" s="451"/>
      <c r="G44" s="138" t="s">
        <v>31</v>
      </c>
      <c r="H44" s="145">
        <f t="shared" ref="H44:H45" si="22">SUM(I44,K44)</f>
        <v>0</v>
      </c>
      <c r="I44" s="145"/>
      <c r="J44" s="145"/>
      <c r="K44" s="145"/>
      <c r="L44" s="146">
        <f t="shared" ref="L44:L45" si="23">SUM(M44,O44)</f>
        <v>0</v>
      </c>
      <c r="M44" s="147"/>
      <c r="N44" s="148"/>
      <c r="O44" s="147"/>
      <c r="P44" s="172">
        <f t="shared" ref="P44:P45" si="24">SUM(Q44,S44)</f>
        <v>0</v>
      </c>
      <c r="Q44" s="172"/>
      <c r="R44" s="172"/>
      <c r="S44" s="172"/>
      <c r="T44" s="145"/>
      <c r="U44" s="16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c r="IJ44" s="141"/>
      <c r="IK44" s="141"/>
    </row>
    <row r="45" spans="1:245" s="142" customFormat="1" x14ac:dyDescent="0.3">
      <c r="A45" s="439"/>
      <c r="B45" s="442"/>
      <c r="C45" s="445"/>
      <c r="D45" s="448"/>
      <c r="E45" s="451"/>
      <c r="F45" s="451"/>
      <c r="G45" s="138" t="s">
        <v>32</v>
      </c>
      <c r="H45" s="145">
        <f t="shared" si="22"/>
        <v>0</v>
      </c>
      <c r="I45" s="152"/>
      <c r="J45" s="152"/>
      <c r="K45" s="145"/>
      <c r="L45" s="146">
        <f t="shared" si="23"/>
        <v>0</v>
      </c>
      <c r="M45" s="148"/>
      <c r="N45" s="148"/>
      <c r="O45" s="148"/>
      <c r="P45" s="172">
        <f t="shared" si="24"/>
        <v>0</v>
      </c>
      <c r="Q45" s="148"/>
      <c r="R45" s="148"/>
      <c r="S45" s="153"/>
      <c r="T45" s="145"/>
      <c r="U45" s="145"/>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c r="IJ45" s="141"/>
      <c r="IK45" s="141"/>
    </row>
    <row r="46" spans="1:245" s="142" customFormat="1" ht="20.25" customHeight="1" x14ac:dyDescent="0.3">
      <c r="A46" s="440"/>
      <c r="B46" s="443"/>
      <c r="C46" s="446"/>
      <c r="D46" s="449"/>
      <c r="E46" s="452"/>
      <c r="F46" s="452"/>
      <c r="G46" s="173" t="s">
        <v>34</v>
      </c>
      <c r="H46" s="149">
        <f t="shared" ref="H46:U46" si="25">SUM(H43:H45)</f>
        <v>16.100000000000001</v>
      </c>
      <c r="I46" s="149">
        <f t="shared" si="25"/>
        <v>16.100000000000001</v>
      </c>
      <c r="J46" s="149">
        <f t="shared" si="25"/>
        <v>0</v>
      </c>
      <c r="K46" s="149">
        <f t="shared" si="25"/>
        <v>0</v>
      </c>
      <c r="L46" s="149">
        <f t="shared" si="25"/>
        <v>20</v>
      </c>
      <c r="M46" s="149">
        <f t="shared" si="25"/>
        <v>20</v>
      </c>
      <c r="N46" s="149">
        <f t="shared" si="25"/>
        <v>0</v>
      </c>
      <c r="O46" s="149">
        <f t="shared" si="25"/>
        <v>0</v>
      </c>
      <c r="P46" s="149">
        <f t="shared" si="25"/>
        <v>10</v>
      </c>
      <c r="Q46" s="149">
        <f t="shared" si="25"/>
        <v>10</v>
      </c>
      <c r="R46" s="149">
        <f t="shared" si="25"/>
        <v>0</v>
      </c>
      <c r="S46" s="149">
        <f t="shared" si="25"/>
        <v>0</v>
      </c>
      <c r="T46" s="149">
        <f t="shared" si="25"/>
        <v>20</v>
      </c>
      <c r="U46" s="149">
        <f t="shared" si="25"/>
        <v>20</v>
      </c>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c r="IJ46" s="141"/>
      <c r="IK46" s="141"/>
    </row>
    <row r="47" spans="1:245" x14ac:dyDescent="0.3">
      <c r="A47" s="143" t="s">
        <v>35</v>
      </c>
      <c r="B47" s="144" t="s">
        <v>23</v>
      </c>
      <c r="C47" s="436" t="s">
        <v>60</v>
      </c>
      <c r="D47" s="436"/>
      <c r="E47" s="436"/>
      <c r="F47" s="436"/>
      <c r="G47" s="436"/>
      <c r="H47" s="150">
        <f>SUM(H38,H42,H46)</f>
        <v>54.300000000000004</v>
      </c>
      <c r="I47" s="150">
        <f t="shared" ref="I47:U47" si="26">SUM(I38,I42,I46)</f>
        <v>54.300000000000004</v>
      </c>
      <c r="J47" s="150">
        <f t="shared" si="26"/>
        <v>0</v>
      </c>
      <c r="K47" s="150">
        <f t="shared" si="26"/>
        <v>0</v>
      </c>
      <c r="L47" s="150">
        <f t="shared" si="26"/>
        <v>65</v>
      </c>
      <c r="M47" s="150">
        <f t="shared" si="26"/>
        <v>65</v>
      </c>
      <c r="N47" s="150">
        <f t="shared" si="26"/>
        <v>0</v>
      </c>
      <c r="O47" s="150">
        <f t="shared" si="26"/>
        <v>0</v>
      </c>
      <c r="P47" s="150">
        <f t="shared" si="26"/>
        <v>33</v>
      </c>
      <c r="Q47" s="150">
        <f t="shared" si="26"/>
        <v>33</v>
      </c>
      <c r="R47" s="150">
        <f t="shared" si="26"/>
        <v>0</v>
      </c>
      <c r="S47" s="150">
        <f t="shared" si="26"/>
        <v>0</v>
      </c>
      <c r="T47" s="150">
        <f t="shared" si="26"/>
        <v>65</v>
      </c>
      <c r="U47" s="150">
        <f t="shared" si="26"/>
        <v>65</v>
      </c>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c r="IJ47" s="141"/>
      <c r="IK47" s="141"/>
    </row>
    <row r="48" spans="1:245" x14ac:dyDescent="0.3">
      <c r="A48" s="143" t="s">
        <v>40</v>
      </c>
      <c r="B48" s="432" t="s">
        <v>91</v>
      </c>
      <c r="C48" s="432"/>
      <c r="D48" s="432"/>
      <c r="E48" s="432"/>
      <c r="F48" s="432"/>
      <c r="G48" s="432"/>
      <c r="H48" s="154">
        <f>SUM(H47)</f>
        <v>54.300000000000004</v>
      </c>
      <c r="I48" s="154">
        <f t="shared" ref="I48:U48" si="27">SUM(I47)</f>
        <v>54.300000000000004</v>
      </c>
      <c r="J48" s="154">
        <f t="shared" si="27"/>
        <v>0</v>
      </c>
      <c r="K48" s="154">
        <f t="shared" si="27"/>
        <v>0</v>
      </c>
      <c r="L48" s="154">
        <f t="shared" si="27"/>
        <v>65</v>
      </c>
      <c r="M48" s="154">
        <f t="shared" si="27"/>
        <v>65</v>
      </c>
      <c r="N48" s="154">
        <f t="shared" si="27"/>
        <v>0</v>
      </c>
      <c r="O48" s="154">
        <f t="shared" si="27"/>
        <v>0</v>
      </c>
      <c r="P48" s="154">
        <f>SUM(P47)</f>
        <v>33</v>
      </c>
      <c r="Q48" s="154">
        <f t="shared" si="27"/>
        <v>33</v>
      </c>
      <c r="R48" s="154">
        <f t="shared" si="27"/>
        <v>0</v>
      </c>
      <c r="S48" s="154">
        <f t="shared" si="27"/>
        <v>0</v>
      </c>
      <c r="T48" s="154">
        <f t="shared" si="27"/>
        <v>65</v>
      </c>
      <c r="U48" s="154">
        <f t="shared" si="27"/>
        <v>65</v>
      </c>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row>
    <row r="49" spans="1:245" x14ac:dyDescent="0.3">
      <c r="A49" s="67" t="s">
        <v>82</v>
      </c>
      <c r="B49" s="430" t="s">
        <v>92</v>
      </c>
      <c r="C49" s="430"/>
      <c r="D49" s="430"/>
      <c r="E49" s="430"/>
      <c r="F49" s="430"/>
      <c r="G49" s="430"/>
      <c r="H49" s="68">
        <f>SUM(H48,H32)</f>
        <v>1747.4999999999998</v>
      </c>
      <c r="I49" s="68">
        <f t="shared" ref="I49:U49" si="28">SUM(I48,I32)</f>
        <v>1520.4999999999998</v>
      </c>
      <c r="J49" s="68">
        <f t="shared" si="28"/>
        <v>428.5</v>
      </c>
      <c r="K49" s="68">
        <f t="shared" si="28"/>
        <v>227</v>
      </c>
      <c r="L49" s="68">
        <f t="shared" si="28"/>
        <v>1586.1</v>
      </c>
      <c r="M49" s="68">
        <f t="shared" si="28"/>
        <v>1586.1</v>
      </c>
      <c r="N49" s="68">
        <f t="shared" si="28"/>
        <v>497.5</v>
      </c>
      <c r="O49" s="68">
        <f t="shared" si="28"/>
        <v>0</v>
      </c>
      <c r="P49" s="68">
        <f>SUM(P48,P32)</f>
        <v>1542.5000000000002</v>
      </c>
      <c r="Q49" s="68">
        <f t="shared" si="28"/>
        <v>1541.9</v>
      </c>
      <c r="R49" s="68">
        <f t="shared" si="28"/>
        <v>617.6</v>
      </c>
      <c r="S49" s="68">
        <f t="shared" si="28"/>
        <v>0.6</v>
      </c>
      <c r="T49" s="68">
        <f t="shared" si="28"/>
        <v>1593</v>
      </c>
      <c r="U49" s="68">
        <f t="shared" si="28"/>
        <v>1541</v>
      </c>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row>
    <row r="50" spans="1:245" ht="30" customHeight="1" x14ac:dyDescent="0.3">
      <c r="A50" s="431" t="s">
        <v>93</v>
      </c>
      <c r="B50" s="431"/>
      <c r="C50" s="431"/>
      <c r="D50" s="431"/>
      <c r="E50" s="431"/>
      <c r="F50" s="431"/>
      <c r="G50" s="431"/>
      <c r="H50" s="69"/>
      <c r="I50" s="69"/>
      <c r="J50" s="69"/>
      <c r="K50" s="69"/>
      <c r="L50" s="69"/>
      <c r="M50" s="70"/>
      <c r="N50" s="70"/>
      <c r="O50" s="70"/>
      <c r="P50" s="70"/>
      <c r="Q50" s="70"/>
      <c r="R50" s="70"/>
      <c r="S50" s="70"/>
      <c r="T50" s="69"/>
      <c r="U50" s="69"/>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row>
    <row r="51" spans="1:245" ht="30" customHeight="1" x14ac:dyDescent="0.3">
      <c r="A51" s="428" t="s">
        <v>94</v>
      </c>
      <c r="B51" s="428"/>
      <c r="C51" s="428"/>
      <c r="D51" s="428"/>
      <c r="E51" s="428"/>
      <c r="F51" s="428"/>
      <c r="G51" s="428"/>
      <c r="H51" s="71">
        <f>SUM(H52:H61)</f>
        <v>1747.5</v>
      </c>
      <c r="I51" s="71">
        <f t="shared" ref="I51:U51" si="29">SUM(I52:I61)</f>
        <v>1520.5</v>
      </c>
      <c r="J51" s="71">
        <f t="shared" si="29"/>
        <v>428.5</v>
      </c>
      <c r="K51" s="71">
        <f t="shared" si="29"/>
        <v>227</v>
      </c>
      <c r="L51" s="71">
        <f t="shared" si="29"/>
        <v>1586.1</v>
      </c>
      <c r="M51" s="71">
        <f t="shared" si="29"/>
        <v>1586.1</v>
      </c>
      <c r="N51" s="71">
        <f t="shared" si="29"/>
        <v>497.5</v>
      </c>
      <c r="O51" s="71">
        <f t="shared" si="29"/>
        <v>0</v>
      </c>
      <c r="P51" s="71">
        <f>SUM(P52:P61)</f>
        <v>1542.5</v>
      </c>
      <c r="Q51" s="71">
        <f t="shared" si="29"/>
        <v>1541.9</v>
      </c>
      <c r="R51" s="71">
        <f t="shared" si="29"/>
        <v>617.6</v>
      </c>
      <c r="S51" s="71">
        <f t="shared" si="29"/>
        <v>0.6</v>
      </c>
      <c r="T51" s="71">
        <f t="shared" si="29"/>
        <v>1593</v>
      </c>
      <c r="U51" s="71">
        <f t="shared" si="29"/>
        <v>1597</v>
      </c>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c r="IJ51" s="141"/>
      <c r="IK51" s="141"/>
    </row>
    <row r="52" spans="1:245" ht="30" customHeight="1" x14ac:dyDescent="0.3">
      <c r="A52" s="423" t="s">
        <v>95</v>
      </c>
      <c r="B52" s="423"/>
      <c r="C52" s="423"/>
      <c r="D52" s="423"/>
      <c r="E52" s="423"/>
      <c r="F52" s="423"/>
      <c r="G52" s="423"/>
      <c r="H52" s="155">
        <f t="shared" ref="H52:U52" si="30">SUM(H39,H35,H26,H21,H17,H43)</f>
        <v>1523.5</v>
      </c>
      <c r="I52" s="155">
        <f t="shared" si="30"/>
        <v>1497.8</v>
      </c>
      <c r="J52" s="155">
        <f t="shared" si="30"/>
        <v>428.5</v>
      </c>
      <c r="K52" s="155">
        <f t="shared" si="30"/>
        <v>25.7</v>
      </c>
      <c r="L52" s="155">
        <f t="shared" si="30"/>
        <v>1584.1</v>
      </c>
      <c r="M52" s="155">
        <f t="shared" si="30"/>
        <v>1584.1</v>
      </c>
      <c r="N52" s="155">
        <f t="shared" si="30"/>
        <v>497.5</v>
      </c>
      <c r="O52" s="155">
        <f t="shared" si="30"/>
        <v>0</v>
      </c>
      <c r="P52" s="155">
        <f t="shared" si="30"/>
        <v>1541</v>
      </c>
      <c r="Q52" s="155">
        <f t="shared" si="30"/>
        <v>1540.4</v>
      </c>
      <c r="R52" s="155">
        <f t="shared" si="30"/>
        <v>617.6</v>
      </c>
      <c r="S52" s="155">
        <f t="shared" si="30"/>
        <v>0.6</v>
      </c>
      <c r="T52" s="155">
        <f t="shared" si="30"/>
        <v>1591</v>
      </c>
      <c r="U52" s="155">
        <f t="shared" si="30"/>
        <v>1595</v>
      </c>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c r="IF52" s="141"/>
      <c r="IG52" s="141"/>
      <c r="IH52" s="141"/>
      <c r="II52" s="141"/>
      <c r="IJ52" s="141"/>
      <c r="IK52" s="141"/>
    </row>
    <row r="53" spans="1:245" ht="30" customHeight="1" x14ac:dyDescent="0.3">
      <c r="A53" s="423" t="s">
        <v>96</v>
      </c>
      <c r="B53" s="423"/>
      <c r="C53" s="423"/>
      <c r="D53" s="423"/>
      <c r="E53" s="423"/>
      <c r="F53" s="423"/>
      <c r="G53" s="423"/>
      <c r="H53" s="155"/>
      <c r="I53" s="155"/>
      <c r="J53" s="155"/>
      <c r="K53" s="155"/>
      <c r="L53" s="155"/>
      <c r="M53" s="156"/>
      <c r="N53" s="156"/>
      <c r="O53" s="156"/>
      <c r="P53" s="156"/>
      <c r="Q53" s="156"/>
      <c r="R53" s="156"/>
      <c r="S53" s="156"/>
      <c r="T53" s="155"/>
      <c r="U53" s="155"/>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c r="IF53" s="141"/>
      <c r="IG53" s="141"/>
      <c r="IH53" s="141"/>
      <c r="II53" s="141"/>
      <c r="IJ53" s="141"/>
      <c r="IK53" s="141"/>
    </row>
    <row r="54" spans="1:245" ht="30" customHeight="1" x14ac:dyDescent="0.3">
      <c r="A54" s="423" t="s">
        <v>97</v>
      </c>
      <c r="B54" s="423"/>
      <c r="C54" s="423"/>
      <c r="D54" s="423"/>
      <c r="E54" s="423"/>
      <c r="F54" s="423"/>
      <c r="G54" s="423"/>
      <c r="H54" s="155">
        <f t="shared" ref="H54:U54" si="31" xml:space="preserve"> SUM(H22, H18,H27)</f>
        <v>0</v>
      </c>
      <c r="I54" s="155">
        <f t="shared" si="31"/>
        <v>0</v>
      </c>
      <c r="J54" s="155">
        <f t="shared" si="31"/>
        <v>0</v>
      </c>
      <c r="K54" s="155">
        <f t="shared" si="31"/>
        <v>0</v>
      </c>
      <c r="L54" s="155">
        <f t="shared" si="31"/>
        <v>0</v>
      </c>
      <c r="M54" s="155">
        <f t="shared" si="31"/>
        <v>0</v>
      </c>
      <c r="N54" s="155">
        <f t="shared" si="31"/>
        <v>0</v>
      </c>
      <c r="O54" s="155">
        <f t="shared" si="31"/>
        <v>0</v>
      </c>
      <c r="P54" s="155">
        <f t="shared" si="31"/>
        <v>0</v>
      </c>
      <c r="Q54" s="155">
        <f t="shared" si="31"/>
        <v>0</v>
      </c>
      <c r="R54" s="155">
        <f t="shared" si="31"/>
        <v>0</v>
      </c>
      <c r="S54" s="155">
        <f t="shared" si="31"/>
        <v>0</v>
      </c>
      <c r="T54" s="155">
        <f t="shared" si="31"/>
        <v>0</v>
      </c>
      <c r="U54" s="155">
        <f t="shared" si="31"/>
        <v>0</v>
      </c>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c r="IF54" s="141"/>
      <c r="IG54" s="141"/>
      <c r="IH54" s="141"/>
      <c r="II54" s="141"/>
      <c r="IJ54" s="141"/>
      <c r="IK54" s="141"/>
    </row>
    <row r="55" spans="1:245" ht="30" customHeight="1" x14ac:dyDescent="0.3">
      <c r="A55" s="423" t="s">
        <v>98</v>
      </c>
      <c r="B55" s="423"/>
      <c r="C55" s="423"/>
      <c r="D55" s="423"/>
      <c r="E55" s="423"/>
      <c r="F55" s="423"/>
      <c r="G55" s="423"/>
      <c r="H55" s="155"/>
      <c r="I55" s="155"/>
      <c r="J55" s="155"/>
      <c r="K55" s="155"/>
      <c r="L55" s="155"/>
      <c r="M55" s="155"/>
      <c r="N55" s="155"/>
      <c r="O55" s="155"/>
      <c r="P55" s="155"/>
      <c r="Q55" s="155"/>
      <c r="R55" s="155"/>
      <c r="S55" s="155"/>
      <c r="T55" s="155"/>
      <c r="U55" s="155"/>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c r="IB55" s="141"/>
      <c r="IC55" s="141"/>
      <c r="ID55" s="141"/>
      <c r="IE55" s="141"/>
      <c r="IF55" s="141"/>
      <c r="IG55" s="141"/>
      <c r="IH55" s="141"/>
      <c r="II55" s="141"/>
      <c r="IJ55" s="141"/>
      <c r="IK55" s="141"/>
    </row>
    <row r="56" spans="1:245" ht="30" customHeight="1" x14ac:dyDescent="0.3">
      <c r="A56" s="423" t="s">
        <v>99</v>
      </c>
      <c r="B56" s="423"/>
      <c r="C56" s="423"/>
      <c r="D56" s="423"/>
      <c r="E56" s="423"/>
      <c r="F56" s="423"/>
      <c r="G56" s="423"/>
      <c r="H56" s="155"/>
      <c r="I56" s="155"/>
      <c r="J56" s="155"/>
      <c r="K56" s="155"/>
      <c r="L56" s="155"/>
      <c r="M56" s="156"/>
      <c r="N56" s="156"/>
      <c r="O56" s="156"/>
      <c r="P56" s="156"/>
      <c r="Q56" s="156"/>
      <c r="R56" s="156"/>
      <c r="S56" s="156"/>
      <c r="T56" s="155"/>
      <c r="U56" s="155"/>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c r="IF56" s="141"/>
      <c r="IG56" s="141"/>
      <c r="IH56" s="141"/>
      <c r="II56" s="141"/>
      <c r="IJ56" s="141"/>
      <c r="IK56" s="141"/>
    </row>
    <row r="57" spans="1:245" ht="30" customHeight="1" x14ac:dyDescent="0.3">
      <c r="A57" s="423" t="s">
        <v>100</v>
      </c>
      <c r="B57" s="423"/>
      <c r="C57" s="423"/>
      <c r="D57" s="423"/>
      <c r="E57" s="423"/>
      <c r="F57" s="423"/>
      <c r="G57" s="423"/>
      <c r="H57" s="155"/>
      <c r="I57" s="155"/>
      <c r="J57" s="155"/>
      <c r="K57" s="155"/>
      <c r="L57" s="155"/>
      <c r="M57" s="156"/>
      <c r="N57" s="156"/>
      <c r="O57" s="156"/>
      <c r="P57" s="156"/>
      <c r="Q57" s="156"/>
      <c r="R57" s="156"/>
      <c r="S57" s="156"/>
      <c r="T57" s="155"/>
      <c r="U57" s="155"/>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c r="IB57" s="141"/>
      <c r="IC57" s="141"/>
      <c r="ID57" s="141"/>
      <c r="IE57" s="141"/>
      <c r="IF57" s="141"/>
      <c r="IG57" s="141"/>
      <c r="IH57" s="141"/>
      <c r="II57" s="141"/>
      <c r="IJ57" s="141"/>
      <c r="IK57" s="141"/>
    </row>
    <row r="58" spans="1:245" ht="30" customHeight="1" x14ac:dyDescent="0.3">
      <c r="A58" s="423" t="s">
        <v>430</v>
      </c>
      <c r="B58" s="423"/>
      <c r="C58" s="423"/>
      <c r="D58" s="423"/>
      <c r="E58" s="423"/>
      <c r="F58" s="423"/>
      <c r="G58" s="423"/>
      <c r="H58" s="155">
        <f t="shared" ref="H58:U58" si="32" xml:space="preserve"> SUM(H28)</f>
        <v>0</v>
      </c>
      <c r="I58" s="155">
        <f t="shared" si="32"/>
        <v>0</v>
      </c>
      <c r="J58" s="155">
        <f t="shared" si="32"/>
        <v>0</v>
      </c>
      <c r="K58" s="155">
        <f t="shared" si="32"/>
        <v>0</v>
      </c>
      <c r="L58" s="155">
        <f t="shared" si="32"/>
        <v>0</v>
      </c>
      <c r="M58" s="155">
        <f t="shared" si="32"/>
        <v>0</v>
      </c>
      <c r="N58" s="155">
        <f t="shared" si="32"/>
        <v>0</v>
      </c>
      <c r="O58" s="155">
        <f t="shared" si="32"/>
        <v>0</v>
      </c>
      <c r="P58" s="155">
        <f t="shared" si="32"/>
        <v>0</v>
      </c>
      <c r="Q58" s="155">
        <f t="shared" si="32"/>
        <v>0</v>
      </c>
      <c r="R58" s="155">
        <f t="shared" si="32"/>
        <v>0</v>
      </c>
      <c r="S58" s="155">
        <f t="shared" si="32"/>
        <v>0</v>
      </c>
      <c r="T58" s="155">
        <f t="shared" si="32"/>
        <v>0</v>
      </c>
      <c r="U58" s="155">
        <f t="shared" si="32"/>
        <v>0</v>
      </c>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c r="IB58" s="141"/>
      <c r="IC58" s="141"/>
      <c r="ID58" s="141"/>
      <c r="IE58" s="141"/>
      <c r="IF58" s="141"/>
      <c r="IG58" s="141"/>
      <c r="IH58" s="141"/>
      <c r="II58" s="141"/>
      <c r="IJ58" s="141"/>
      <c r="IK58" s="141"/>
    </row>
    <row r="59" spans="1:245" ht="30" customHeight="1" x14ac:dyDescent="0.3">
      <c r="A59" s="424" t="s">
        <v>101</v>
      </c>
      <c r="B59" s="425"/>
      <c r="C59" s="425"/>
      <c r="D59" s="425"/>
      <c r="E59" s="425"/>
      <c r="F59" s="425"/>
      <c r="G59" s="426"/>
      <c r="H59" s="155">
        <f t="shared" ref="H59:U59" si="33">SUM(H23)</f>
        <v>1.9</v>
      </c>
      <c r="I59" s="155">
        <f t="shared" si="33"/>
        <v>1.9</v>
      </c>
      <c r="J59" s="155">
        <f t="shared" si="33"/>
        <v>0</v>
      </c>
      <c r="K59" s="155">
        <f t="shared" si="33"/>
        <v>0</v>
      </c>
      <c r="L59" s="155">
        <f t="shared" si="33"/>
        <v>2</v>
      </c>
      <c r="M59" s="155">
        <f t="shared" si="33"/>
        <v>2</v>
      </c>
      <c r="N59" s="155">
        <f t="shared" si="33"/>
        <v>0</v>
      </c>
      <c r="O59" s="155">
        <f t="shared" si="33"/>
        <v>0</v>
      </c>
      <c r="P59" s="155">
        <f t="shared" si="33"/>
        <v>1.5</v>
      </c>
      <c r="Q59" s="155">
        <f t="shared" si="33"/>
        <v>1.5</v>
      </c>
      <c r="R59" s="155">
        <f t="shared" si="33"/>
        <v>0</v>
      </c>
      <c r="S59" s="155">
        <f t="shared" si="33"/>
        <v>0</v>
      </c>
      <c r="T59" s="155">
        <f t="shared" si="33"/>
        <v>2</v>
      </c>
      <c r="U59" s="155">
        <f t="shared" si="33"/>
        <v>2</v>
      </c>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c r="HV59" s="141"/>
      <c r="HW59" s="141"/>
      <c r="HX59" s="141"/>
      <c r="HY59" s="141"/>
      <c r="HZ59" s="141"/>
      <c r="IA59" s="141"/>
      <c r="IB59" s="141"/>
      <c r="IC59" s="141"/>
      <c r="ID59" s="141"/>
      <c r="IE59" s="141"/>
      <c r="IF59" s="141"/>
      <c r="IG59" s="141"/>
      <c r="IH59" s="141"/>
      <c r="II59" s="141"/>
      <c r="IJ59" s="141"/>
      <c r="IK59" s="141"/>
    </row>
    <row r="60" spans="1:245" ht="30" customHeight="1" x14ac:dyDescent="0.3">
      <c r="A60" s="423" t="s">
        <v>102</v>
      </c>
      <c r="B60" s="423"/>
      <c r="C60" s="423"/>
      <c r="D60" s="423"/>
      <c r="E60" s="423"/>
      <c r="F60" s="423"/>
      <c r="G60" s="423"/>
      <c r="H60" s="155">
        <f>H19+H24</f>
        <v>222.10000000000002</v>
      </c>
      <c r="I60" s="155">
        <f t="shared" ref="I60:U60" si="34">I19+I24</f>
        <v>20.8</v>
      </c>
      <c r="J60" s="155">
        <f t="shared" si="34"/>
        <v>0</v>
      </c>
      <c r="K60" s="155">
        <f t="shared" si="34"/>
        <v>201.3</v>
      </c>
      <c r="L60" s="155">
        <f t="shared" si="34"/>
        <v>0</v>
      </c>
      <c r="M60" s="155">
        <f t="shared" si="34"/>
        <v>0</v>
      </c>
      <c r="N60" s="155">
        <f t="shared" si="34"/>
        <v>0</v>
      </c>
      <c r="O60" s="155">
        <f t="shared" si="34"/>
        <v>0</v>
      </c>
      <c r="P60" s="155">
        <f t="shared" si="34"/>
        <v>0</v>
      </c>
      <c r="Q60" s="155">
        <f t="shared" si="34"/>
        <v>0</v>
      </c>
      <c r="R60" s="155">
        <f t="shared" si="34"/>
        <v>0</v>
      </c>
      <c r="S60" s="155">
        <f t="shared" si="34"/>
        <v>0</v>
      </c>
      <c r="T60" s="155">
        <f t="shared" si="34"/>
        <v>0</v>
      </c>
      <c r="U60" s="155">
        <f t="shared" si="34"/>
        <v>0</v>
      </c>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c r="HV60" s="141"/>
      <c r="HW60" s="141"/>
      <c r="HX60" s="141"/>
      <c r="HY60" s="141"/>
      <c r="HZ60" s="141"/>
      <c r="IA60" s="141"/>
      <c r="IB60" s="141"/>
      <c r="IC60" s="141"/>
      <c r="ID60" s="141"/>
      <c r="IE60" s="141"/>
      <c r="IF60" s="141"/>
      <c r="IG60" s="141"/>
      <c r="IH60" s="141"/>
      <c r="II60" s="141"/>
      <c r="IJ60" s="141"/>
      <c r="IK60" s="141"/>
    </row>
    <row r="61" spans="1:245" ht="30" customHeight="1" x14ac:dyDescent="0.3">
      <c r="A61" s="423" t="s">
        <v>103</v>
      </c>
      <c r="B61" s="423"/>
      <c r="C61" s="423"/>
      <c r="D61" s="423"/>
      <c r="E61" s="423"/>
      <c r="F61" s="423"/>
      <c r="G61" s="423"/>
      <c r="H61" s="155"/>
      <c r="I61" s="155"/>
      <c r="J61" s="155"/>
      <c r="K61" s="155"/>
      <c r="L61" s="155"/>
      <c r="M61" s="156"/>
      <c r="N61" s="156"/>
      <c r="O61" s="156"/>
      <c r="P61" s="156"/>
      <c r="Q61" s="156"/>
      <c r="R61" s="156"/>
      <c r="S61" s="156"/>
      <c r="T61" s="155"/>
      <c r="U61" s="155"/>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c r="HV61" s="141"/>
      <c r="HW61" s="141"/>
      <c r="HX61" s="141"/>
      <c r="HY61" s="141"/>
      <c r="HZ61" s="141"/>
      <c r="IA61" s="141"/>
      <c r="IB61" s="141"/>
      <c r="IC61" s="141"/>
      <c r="ID61" s="141"/>
      <c r="IE61" s="141"/>
      <c r="IF61" s="141"/>
      <c r="IG61" s="141"/>
      <c r="IH61" s="141"/>
      <c r="II61" s="141"/>
      <c r="IJ61" s="141"/>
      <c r="IK61" s="141"/>
    </row>
    <row r="62" spans="1:245" ht="30" customHeight="1" x14ac:dyDescent="0.3">
      <c r="A62" s="428" t="s">
        <v>104</v>
      </c>
      <c r="B62" s="428"/>
      <c r="C62" s="428"/>
      <c r="D62" s="428"/>
      <c r="E62" s="428"/>
      <c r="F62" s="428"/>
      <c r="G62" s="428"/>
      <c r="H62" s="71">
        <f t="shared" ref="H62:U62" si="35">SUM(H63:H69)</f>
        <v>0</v>
      </c>
      <c r="I62" s="71">
        <f t="shared" si="35"/>
        <v>0</v>
      </c>
      <c r="J62" s="71">
        <f t="shared" si="35"/>
        <v>0</v>
      </c>
      <c r="K62" s="71">
        <f t="shared" si="35"/>
        <v>0</v>
      </c>
      <c r="L62" s="71">
        <f t="shared" si="35"/>
        <v>0</v>
      </c>
      <c r="M62" s="71">
        <f t="shared" si="35"/>
        <v>0</v>
      </c>
      <c r="N62" s="71">
        <f t="shared" si="35"/>
        <v>0</v>
      </c>
      <c r="O62" s="71">
        <f t="shared" si="35"/>
        <v>0</v>
      </c>
      <c r="P62" s="71">
        <f t="shared" si="35"/>
        <v>0</v>
      </c>
      <c r="Q62" s="71">
        <f t="shared" si="35"/>
        <v>0</v>
      </c>
      <c r="R62" s="71">
        <f t="shared" si="35"/>
        <v>0</v>
      </c>
      <c r="S62" s="71">
        <f t="shared" si="35"/>
        <v>0</v>
      </c>
      <c r="T62" s="71">
        <f t="shared" si="35"/>
        <v>0</v>
      </c>
      <c r="U62" s="71">
        <f t="shared" si="35"/>
        <v>0</v>
      </c>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c r="HV62" s="141"/>
      <c r="HW62" s="141"/>
      <c r="HX62" s="141"/>
      <c r="HY62" s="141"/>
      <c r="HZ62" s="141"/>
      <c r="IA62" s="141"/>
      <c r="IB62" s="141"/>
      <c r="IC62" s="141"/>
      <c r="ID62" s="141"/>
      <c r="IE62" s="141"/>
      <c r="IF62" s="141"/>
      <c r="IG62" s="141"/>
      <c r="IH62" s="141"/>
      <c r="II62" s="141"/>
      <c r="IJ62" s="141"/>
      <c r="IK62" s="141"/>
    </row>
    <row r="63" spans="1:245" ht="30" customHeight="1" x14ac:dyDescent="0.3">
      <c r="A63" s="429" t="s">
        <v>105</v>
      </c>
      <c r="B63" s="429"/>
      <c r="C63" s="429"/>
      <c r="D63" s="429"/>
      <c r="E63" s="429"/>
      <c r="F63" s="429"/>
      <c r="G63" s="429"/>
      <c r="H63" s="155"/>
      <c r="I63" s="155"/>
      <c r="J63" s="155"/>
      <c r="K63" s="155"/>
      <c r="L63" s="155"/>
      <c r="M63" s="155"/>
      <c r="N63" s="155"/>
      <c r="O63" s="155"/>
      <c r="P63" s="155"/>
      <c r="Q63" s="155"/>
      <c r="R63" s="155"/>
      <c r="S63" s="155"/>
      <c r="T63" s="155"/>
      <c r="U63" s="155"/>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c r="GW63" s="141"/>
      <c r="GX63" s="141"/>
      <c r="GY63" s="141"/>
      <c r="GZ63" s="141"/>
      <c r="HA63" s="141"/>
      <c r="HB63" s="141"/>
      <c r="HC63" s="141"/>
      <c r="HD63" s="141"/>
      <c r="HE63" s="141"/>
      <c r="HF63" s="141"/>
      <c r="HG63" s="141"/>
      <c r="HH63" s="141"/>
      <c r="HI63" s="141"/>
      <c r="HJ63" s="141"/>
      <c r="HK63" s="141"/>
      <c r="HL63" s="141"/>
      <c r="HM63" s="141"/>
      <c r="HN63" s="141"/>
      <c r="HO63" s="141"/>
      <c r="HP63" s="141"/>
      <c r="HQ63" s="141"/>
      <c r="HR63" s="141"/>
      <c r="HS63" s="141"/>
      <c r="HT63" s="141"/>
      <c r="HU63" s="141"/>
      <c r="HV63" s="141"/>
      <c r="HW63" s="141"/>
      <c r="HX63" s="141"/>
      <c r="HY63" s="141"/>
      <c r="HZ63" s="141"/>
      <c r="IA63" s="141"/>
      <c r="IB63" s="141"/>
      <c r="IC63" s="141"/>
      <c r="ID63" s="141"/>
      <c r="IE63" s="141"/>
      <c r="IF63" s="141"/>
      <c r="IG63" s="141"/>
      <c r="IH63" s="141"/>
      <c r="II63" s="141"/>
      <c r="IJ63" s="141"/>
      <c r="IK63" s="141"/>
    </row>
    <row r="64" spans="1:245" ht="20.25" customHeight="1" x14ac:dyDescent="0.3">
      <c r="A64" s="429" t="s">
        <v>106</v>
      </c>
      <c r="B64" s="429"/>
      <c r="C64" s="429"/>
      <c r="D64" s="429"/>
      <c r="E64" s="429"/>
      <c r="F64" s="429"/>
      <c r="G64" s="429"/>
      <c r="H64" s="155"/>
      <c r="I64" s="155"/>
      <c r="J64" s="155"/>
      <c r="K64" s="155"/>
      <c r="L64" s="155"/>
      <c r="M64" s="157"/>
      <c r="N64" s="157"/>
      <c r="O64" s="157"/>
      <c r="P64" s="157"/>
      <c r="Q64" s="157"/>
      <c r="R64" s="157"/>
      <c r="S64" s="157"/>
      <c r="T64" s="155"/>
      <c r="U64" s="155"/>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c r="IF64" s="141"/>
      <c r="IG64" s="141"/>
      <c r="IH64" s="141"/>
      <c r="II64" s="141"/>
      <c r="IJ64" s="141"/>
      <c r="IK64" s="141"/>
    </row>
    <row r="65" spans="1:245" ht="15.75" customHeight="1" x14ac:dyDescent="0.3">
      <c r="A65" s="423" t="s">
        <v>107</v>
      </c>
      <c r="B65" s="423"/>
      <c r="C65" s="423"/>
      <c r="D65" s="423"/>
      <c r="E65" s="423"/>
      <c r="F65" s="423"/>
      <c r="G65" s="423"/>
      <c r="H65" s="155"/>
      <c r="I65" s="155"/>
      <c r="J65" s="155"/>
      <c r="K65" s="155"/>
      <c r="L65" s="155"/>
      <c r="M65" s="155"/>
      <c r="N65" s="155"/>
      <c r="O65" s="155"/>
      <c r="P65" s="155"/>
      <c r="Q65" s="155"/>
      <c r="R65" s="155"/>
      <c r="S65" s="155"/>
      <c r="T65" s="155"/>
      <c r="U65" s="155"/>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c r="IJ65" s="141"/>
      <c r="IK65" s="141"/>
    </row>
    <row r="66" spans="1:245" ht="15.75" customHeight="1" x14ac:dyDescent="0.3">
      <c r="A66" s="424" t="s">
        <v>108</v>
      </c>
      <c r="B66" s="425"/>
      <c r="C66" s="425"/>
      <c r="D66" s="425"/>
      <c r="E66" s="425"/>
      <c r="F66" s="425"/>
      <c r="G66" s="426"/>
      <c r="H66" s="155"/>
      <c r="I66" s="155"/>
      <c r="J66" s="155"/>
      <c r="K66" s="155"/>
      <c r="L66" s="155"/>
      <c r="M66" s="157"/>
      <c r="N66" s="157"/>
      <c r="O66" s="157"/>
      <c r="P66" s="157"/>
      <c r="Q66" s="157"/>
      <c r="R66" s="157"/>
      <c r="S66" s="157"/>
      <c r="T66" s="155"/>
      <c r="U66" s="155"/>
    </row>
    <row r="67" spans="1:245" x14ac:dyDescent="0.3">
      <c r="A67" s="424" t="s">
        <v>109</v>
      </c>
      <c r="B67" s="425"/>
      <c r="C67" s="425"/>
      <c r="D67" s="425"/>
      <c r="E67" s="425"/>
      <c r="F67" s="425"/>
      <c r="G67" s="426"/>
      <c r="H67" s="155"/>
      <c r="I67" s="155"/>
      <c r="J67" s="155"/>
      <c r="K67" s="155"/>
      <c r="L67" s="155"/>
      <c r="M67" s="157"/>
      <c r="N67" s="157"/>
      <c r="O67" s="157"/>
      <c r="P67" s="157"/>
      <c r="Q67" s="157"/>
      <c r="R67" s="157"/>
      <c r="S67" s="157"/>
      <c r="T67" s="155"/>
      <c r="U67" s="155"/>
    </row>
    <row r="68" spans="1:245" x14ac:dyDescent="0.3">
      <c r="A68" s="424" t="s">
        <v>110</v>
      </c>
      <c r="B68" s="425"/>
      <c r="C68" s="425"/>
      <c r="D68" s="425"/>
      <c r="E68" s="425"/>
      <c r="F68" s="425"/>
      <c r="G68" s="426"/>
      <c r="H68" s="155"/>
      <c r="I68" s="155"/>
      <c r="J68" s="155"/>
      <c r="K68" s="155"/>
      <c r="L68" s="155"/>
      <c r="M68" s="157"/>
      <c r="N68" s="157"/>
      <c r="O68" s="157"/>
      <c r="P68" s="157"/>
      <c r="Q68" s="157"/>
      <c r="R68" s="157"/>
      <c r="S68" s="157"/>
      <c r="T68" s="155"/>
      <c r="U68" s="155"/>
    </row>
    <row r="69" spans="1:245" x14ac:dyDescent="0.3">
      <c r="A69" s="423" t="s">
        <v>111</v>
      </c>
      <c r="B69" s="423"/>
      <c r="C69" s="423"/>
      <c r="D69" s="423"/>
      <c r="E69" s="423"/>
      <c r="F69" s="423"/>
      <c r="G69" s="423"/>
      <c r="H69" s="155"/>
      <c r="I69" s="155"/>
      <c r="J69" s="155"/>
      <c r="K69" s="155"/>
      <c r="L69" s="155"/>
      <c r="M69" s="157"/>
      <c r="N69" s="157"/>
      <c r="O69" s="157"/>
      <c r="P69" s="157"/>
      <c r="Q69" s="157"/>
      <c r="R69" s="157"/>
      <c r="S69" s="157"/>
      <c r="T69" s="155"/>
      <c r="U69" s="155"/>
    </row>
    <row r="70" spans="1:245" x14ac:dyDescent="0.3">
      <c r="A70" s="427" t="s">
        <v>112</v>
      </c>
      <c r="B70" s="427"/>
      <c r="C70" s="427"/>
      <c r="D70" s="427"/>
      <c r="E70" s="427"/>
      <c r="F70" s="427"/>
      <c r="G70" s="427"/>
      <c r="H70" s="2">
        <f t="shared" ref="H70:U70" si="36">SUM(H62,H51)</f>
        <v>1747.5</v>
      </c>
      <c r="I70" s="2">
        <f t="shared" si="36"/>
        <v>1520.5</v>
      </c>
      <c r="J70" s="2">
        <f t="shared" si="36"/>
        <v>428.5</v>
      </c>
      <c r="K70" s="2">
        <f t="shared" si="36"/>
        <v>227</v>
      </c>
      <c r="L70" s="2">
        <f t="shared" si="36"/>
        <v>1586.1</v>
      </c>
      <c r="M70" s="2">
        <f t="shared" si="36"/>
        <v>1586.1</v>
      </c>
      <c r="N70" s="2">
        <f t="shared" si="36"/>
        <v>497.5</v>
      </c>
      <c r="O70" s="2">
        <f t="shared" si="36"/>
        <v>0</v>
      </c>
      <c r="P70" s="2">
        <f>SUM(P62,P51)</f>
        <v>1542.5</v>
      </c>
      <c r="Q70" s="2">
        <f t="shared" si="36"/>
        <v>1541.9</v>
      </c>
      <c r="R70" s="2">
        <f t="shared" si="36"/>
        <v>617.6</v>
      </c>
      <c r="S70" s="2">
        <f t="shared" si="36"/>
        <v>0.6</v>
      </c>
      <c r="T70" s="2">
        <f t="shared" si="36"/>
        <v>1593</v>
      </c>
      <c r="U70" s="2">
        <f t="shared" si="36"/>
        <v>1597</v>
      </c>
    </row>
  </sheetData>
  <mergeCells count="94">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B15:U15"/>
    <mergeCell ref="C16:U16"/>
    <mergeCell ref="O11:O12"/>
    <mergeCell ref="P11:P12"/>
    <mergeCell ref="Q11:R11"/>
    <mergeCell ref="S11:S12"/>
    <mergeCell ref="H11:H12"/>
    <mergeCell ref="I11:J11"/>
    <mergeCell ref="K11:K12"/>
    <mergeCell ref="L11:L12"/>
    <mergeCell ref="M11:N11"/>
    <mergeCell ref="A13:U13"/>
    <mergeCell ref="A14:U14"/>
    <mergeCell ref="F17:F20"/>
    <mergeCell ref="A21:A25"/>
    <mergeCell ref="B21:B25"/>
    <mergeCell ref="C21:C25"/>
    <mergeCell ref="D21:D25"/>
    <mergeCell ref="E21:E25"/>
    <mergeCell ref="A17:A20"/>
    <mergeCell ref="B17:B20"/>
    <mergeCell ref="C17:C20"/>
    <mergeCell ref="D17:D20"/>
    <mergeCell ref="E17:E20"/>
    <mergeCell ref="B33:U33"/>
    <mergeCell ref="C34:U34"/>
    <mergeCell ref="F21:F25"/>
    <mergeCell ref="D26:D30"/>
    <mergeCell ref="E26:E30"/>
    <mergeCell ref="F26:F30"/>
    <mergeCell ref="A26:A30"/>
    <mergeCell ref="B26:B30"/>
    <mergeCell ref="C26:C30"/>
    <mergeCell ref="F35:F38"/>
    <mergeCell ref="A39:A42"/>
    <mergeCell ref="B39:B42"/>
    <mergeCell ref="C39:C42"/>
    <mergeCell ref="D39:D42"/>
    <mergeCell ref="E39:E42"/>
    <mergeCell ref="A35:A38"/>
    <mergeCell ref="B35:B38"/>
    <mergeCell ref="C35:C38"/>
    <mergeCell ref="D35:D38"/>
    <mergeCell ref="E35:E38"/>
    <mergeCell ref="C31:G31"/>
    <mergeCell ref="B32:G32"/>
    <mergeCell ref="B48:G48"/>
    <mergeCell ref="B49:G49"/>
    <mergeCell ref="A50:G50"/>
    <mergeCell ref="F39:F42"/>
    <mergeCell ref="A43:A46"/>
    <mergeCell ref="B43:B46"/>
    <mergeCell ref="C43:C46"/>
    <mergeCell ref="D43:D46"/>
    <mergeCell ref="E43:E46"/>
    <mergeCell ref="F43:F46"/>
    <mergeCell ref="A70:G70"/>
    <mergeCell ref="A61:G61"/>
    <mergeCell ref="A62:G62"/>
    <mergeCell ref="A63:G63"/>
    <mergeCell ref="A64:G64"/>
    <mergeCell ref="A65:G65"/>
    <mergeCell ref="A66:G66"/>
    <mergeCell ref="R2:U2"/>
    <mergeCell ref="A4:U4"/>
    <mergeCell ref="A67:G67"/>
    <mergeCell ref="A68:G68"/>
    <mergeCell ref="A69:G69"/>
    <mergeCell ref="A51:G51"/>
    <mergeCell ref="A52:G52"/>
    <mergeCell ref="A53:G53"/>
    <mergeCell ref="A54:G54"/>
    <mergeCell ref="A55:G55"/>
    <mergeCell ref="A56:G56"/>
    <mergeCell ref="A57:G57"/>
    <mergeCell ref="A58:G58"/>
    <mergeCell ref="A59:G59"/>
    <mergeCell ref="A60:G60"/>
    <mergeCell ref="C47:G47"/>
  </mergeCells>
  <pageMargins left="0.7" right="0.7" top="0.75" bottom="0.75" header="0.3" footer="0.3"/>
  <pageSetup paperSize="9"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62"/>
  <sheetViews>
    <sheetView zoomScale="80" zoomScaleNormal="80" workbookViewId="0">
      <selection activeCell="A4" sqref="A4:U4"/>
    </sheetView>
  </sheetViews>
  <sheetFormatPr defaultColWidth="9.109375" defaultRowHeight="15.6" x14ac:dyDescent="0.3"/>
  <cols>
    <col min="1" max="1" width="2.6640625" style="72" customWidth="1"/>
    <col min="2" max="3" width="2.5546875" style="72" customWidth="1"/>
    <col min="4" max="4" width="30.109375" style="72" customWidth="1"/>
    <col min="5" max="5" width="3.6640625" style="72" customWidth="1"/>
    <col min="6" max="6" width="10" style="72" customWidth="1"/>
    <col min="7" max="7" width="5.6640625" style="73" customWidth="1"/>
    <col min="8" max="8" width="9" style="62" customWidth="1"/>
    <col min="9" max="9" width="7.5546875" style="62" customWidth="1"/>
    <col min="10" max="10" width="6.44140625" style="62" customWidth="1"/>
    <col min="11" max="11" width="6.5546875" style="62" customWidth="1"/>
    <col min="12" max="12" width="7" style="62" customWidth="1"/>
    <col min="13" max="13" width="8" style="72" customWidth="1"/>
    <col min="14" max="14" width="5.5546875" style="72" customWidth="1"/>
    <col min="15" max="15" width="6.88671875" style="72" customWidth="1"/>
    <col min="16" max="16" width="9.109375" style="72" customWidth="1"/>
    <col min="17" max="17" width="6.6640625" style="72" customWidth="1"/>
    <col min="18" max="18" width="4.5546875" style="72" customWidth="1"/>
    <col min="19" max="19" width="6.33203125" style="72" customWidth="1"/>
    <col min="20" max="20" width="8.33203125" style="62" customWidth="1"/>
    <col min="21" max="21" width="6.6640625" style="62" customWidth="1"/>
    <col min="22" max="22" width="10.33203125" style="65" customWidth="1"/>
    <col min="23" max="244" width="9.109375" style="65"/>
    <col min="245" max="16384" width="9.109375" style="66"/>
  </cols>
  <sheetData>
    <row r="1" spans="1:244"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4" s="287" customFormat="1" ht="48"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4"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4"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4"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4"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row>
    <row r="7" spans="1:244" s="64" customFormat="1" ht="14.1" customHeight="1" x14ac:dyDescent="0.3">
      <c r="A7" s="460" t="s">
        <v>396</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row>
    <row r="8" spans="1:244" s="64" customFormat="1" ht="1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row>
    <row r="9" spans="1:244" s="64" customFormat="1" ht="15.7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row>
    <row r="10" spans="1:244"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row>
    <row r="11" spans="1:244"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row>
    <row r="12" spans="1:244" ht="135"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row>
    <row r="13" spans="1:244" ht="15" customHeight="1" x14ac:dyDescent="0.3">
      <c r="A13" s="456" t="s">
        <v>21</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row>
    <row r="14" spans="1:244" ht="16.5" customHeight="1" x14ac:dyDescent="0.3">
      <c r="A14" s="459" t="s">
        <v>301</v>
      </c>
      <c r="B14" s="459"/>
      <c r="C14" s="459"/>
      <c r="D14" s="459"/>
      <c r="E14" s="459"/>
      <c r="F14" s="459"/>
      <c r="G14" s="459"/>
      <c r="H14" s="459"/>
      <c r="I14" s="459"/>
      <c r="J14" s="459"/>
      <c r="K14" s="459"/>
      <c r="L14" s="459"/>
      <c r="M14" s="459"/>
      <c r="N14" s="459"/>
      <c r="O14" s="459"/>
      <c r="P14" s="459"/>
      <c r="Q14" s="459"/>
      <c r="R14" s="459"/>
      <c r="S14" s="459"/>
      <c r="T14" s="459"/>
      <c r="U14" s="459"/>
      <c r="V14" s="140"/>
      <c r="W14" s="140"/>
      <c r="X14" s="140"/>
      <c r="Y14" s="140"/>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row>
    <row r="15" spans="1:244" ht="17.25" customHeight="1" x14ac:dyDescent="0.3">
      <c r="A15" s="1" t="s">
        <v>23</v>
      </c>
      <c r="B15" s="473" t="s">
        <v>302</v>
      </c>
      <c r="C15" s="473"/>
      <c r="D15" s="473"/>
      <c r="E15" s="473"/>
      <c r="F15" s="473"/>
      <c r="G15" s="473"/>
      <c r="H15" s="473"/>
      <c r="I15" s="473"/>
      <c r="J15" s="473"/>
      <c r="K15" s="473"/>
      <c r="L15" s="473"/>
      <c r="M15" s="473"/>
      <c r="N15" s="473"/>
      <c r="O15" s="473"/>
      <c r="P15" s="473"/>
      <c r="Q15" s="473"/>
      <c r="R15" s="473"/>
      <c r="S15" s="473"/>
      <c r="T15" s="473"/>
      <c r="U15" s="473"/>
      <c r="V15" s="140"/>
      <c r="W15" s="140"/>
      <c r="X15" s="140"/>
      <c r="Y15" s="140"/>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row>
    <row r="16" spans="1:244" ht="15.75" customHeight="1" x14ac:dyDescent="0.3">
      <c r="A16" s="143" t="s">
        <v>23</v>
      </c>
      <c r="B16" s="144" t="s">
        <v>23</v>
      </c>
      <c r="C16" s="437" t="s">
        <v>303</v>
      </c>
      <c r="D16" s="437"/>
      <c r="E16" s="437"/>
      <c r="F16" s="437"/>
      <c r="G16" s="437"/>
      <c r="H16" s="437"/>
      <c r="I16" s="437"/>
      <c r="J16" s="437"/>
      <c r="K16" s="437"/>
      <c r="L16" s="437"/>
      <c r="M16" s="437"/>
      <c r="N16" s="437"/>
      <c r="O16" s="437"/>
      <c r="P16" s="437"/>
      <c r="Q16" s="437"/>
      <c r="R16" s="437"/>
      <c r="S16" s="437"/>
      <c r="T16" s="437"/>
      <c r="U16" s="437"/>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row>
    <row r="17" spans="1:244" ht="17.100000000000001" customHeight="1" x14ac:dyDescent="0.3">
      <c r="A17" s="438" t="s">
        <v>23</v>
      </c>
      <c r="B17" s="441" t="s">
        <v>23</v>
      </c>
      <c r="C17" s="444" t="s">
        <v>23</v>
      </c>
      <c r="D17" s="472" t="s">
        <v>304</v>
      </c>
      <c r="E17" s="518" t="s">
        <v>305</v>
      </c>
      <c r="F17" s="450" t="s">
        <v>28</v>
      </c>
      <c r="G17" s="158" t="s">
        <v>29</v>
      </c>
      <c r="H17" s="145">
        <f>SUM(I17,K17)</f>
        <v>17.8</v>
      </c>
      <c r="I17" s="145">
        <v>17.8</v>
      </c>
      <c r="J17" s="145"/>
      <c r="K17" s="145"/>
      <c r="L17" s="152">
        <f>SUM(M17,O17)</f>
        <v>20</v>
      </c>
      <c r="M17" s="160">
        <v>20</v>
      </c>
      <c r="N17" s="148"/>
      <c r="O17" s="147"/>
      <c r="P17" s="172">
        <f>SUM(Q17,S17)</f>
        <v>20</v>
      </c>
      <c r="Q17" s="145">
        <v>20</v>
      </c>
      <c r="R17" s="172"/>
      <c r="S17" s="172"/>
      <c r="T17" s="160">
        <v>20</v>
      </c>
      <c r="U17" s="91">
        <v>20</v>
      </c>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row>
    <row r="18" spans="1:244" ht="17.850000000000001" customHeight="1" x14ac:dyDescent="0.3">
      <c r="A18" s="439"/>
      <c r="B18" s="442"/>
      <c r="C18" s="445"/>
      <c r="D18" s="462"/>
      <c r="E18" s="519"/>
      <c r="F18" s="451"/>
      <c r="G18" s="158" t="s">
        <v>32</v>
      </c>
      <c r="H18" s="145">
        <f t="shared" ref="H18:H19" si="0">SUM(I18,K18)</f>
        <v>0</v>
      </c>
      <c r="I18" s="145"/>
      <c r="J18" s="145"/>
      <c r="K18" s="145"/>
      <c r="L18" s="152">
        <f t="shared" ref="L18:L19" si="1">SUM(M18,O18)</f>
        <v>0</v>
      </c>
      <c r="M18" s="147"/>
      <c r="N18" s="148"/>
      <c r="O18" s="147"/>
      <c r="P18" s="172">
        <f t="shared" ref="P18:P19" si="2">SUM(Q18,S18)</f>
        <v>0</v>
      </c>
      <c r="Q18" s="172"/>
      <c r="R18" s="172"/>
      <c r="S18" s="172"/>
      <c r="T18" s="145"/>
      <c r="U18" s="145"/>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row>
    <row r="19" spans="1:244" ht="19.350000000000001" customHeight="1" x14ac:dyDescent="0.3">
      <c r="A19" s="439"/>
      <c r="B19" s="442"/>
      <c r="C19" s="445"/>
      <c r="D19" s="462"/>
      <c r="E19" s="519"/>
      <c r="F19" s="451"/>
      <c r="G19" s="158" t="s">
        <v>131</v>
      </c>
      <c r="H19" s="145">
        <f t="shared" si="0"/>
        <v>0</v>
      </c>
      <c r="I19" s="152"/>
      <c r="J19" s="152"/>
      <c r="K19" s="145"/>
      <c r="L19" s="152">
        <f t="shared" si="1"/>
        <v>0</v>
      </c>
      <c r="M19" s="148"/>
      <c r="N19" s="148"/>
      <c r="O19" s="148"/>
      <c r="P19" s="172">
        <f t="shared" si="2"/>
        <v>0</v>
      </c>
      <c r="Q19" s="148"/>
      <c r="R19" s="148"/>
      <c r="S19" s="153"/>
      <c r="T19" s="145"/>
      <c r="U19" s="145"/>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row>
    <row r="20" spans="1:244" ht="17.25" customHeight="1" x14ac:dyDescent="0.3">
      <c r="A20" s="440"/>
      <c r="B20" s="443"/>
      <c r="C20" s="446"/>
      <c r="D20" s="463"/>
      <c r="E20" s="520"/>
      <c r="F20" s="452"/>
      <c r="G20" s="173" t="s">
        <v>34</v>
      </c>
      <c r="H20" s="149">
        <f t="shared" ref="H20:U20" si="3">SUM(H17:H19)</f>
        <v>17.8</v>
      </c>
      <c r="I20" s="149">
        <f t="shared" si="3"/>
        <v>17.8</v>
      </c>
      <c r="J20" s="149">
        <f t="shared" si="3"/>
        <v>0</v>
      </c>
      <c r="K20" s="149">
        <f t="shared" si="3"/>
        <v>0</v>
      </c>
      <c r="L20" s="149">
        <f t="shared" si="3"/>
        <v>20</v>
      </c>
      <c r="M20" s="149">
        <f t="shared" si="3"/>
        <v>20</v>
      </c>
      <c r="N20" s="149">
        <f t="shared" si="3"/>
        <v>0</v>
      </c>
      <c r="O20" s="149">
        <f t="shared" si="3"/>
        <v>0</v>
      </c>
      <c r="P20" s="149">
        <f t="shared" si="3"/>
        <v>20</v>
      </c>
      <c r="Q20" s="149">
        <f t="shared" si="3"/>
        <v>20</v>
      </c>
      <c r="R20" s="149">
        <f t="shared" si="3"/>
        <v>0</v>
      </c>
      <c r="S20" s="149">
        <f t="shared" si="3"/>
        <v>0</v>
      </c>
      <c r="T20" s="149">
        <f t="shared" si="3"/>
        <v>20</v>
      </c>
      <c r="U20" s="149">
        <f t="shared" si="3"/>
        <v>20</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row>
    <row r="21" spans="1:244" x14ac:dyDescent="0.3">
      <c r="A21" s="143" t="s">
        <v>23</v>
      </c>
      <c r="B21" s="144" t="s">
        <v>23</v>
      </c>
      <c r="C21" s="433" t="s">
        <v>60</v>
      </c>
      <c r="D21" s="434"/>
      <c r="E21" s="434"/>
      <c r="F21" s="434"/>
      <c r="G21" s="435"/>
      <c r="H21" s="150">
        <f>SUM(H20)</f>
        <v>17.8</v>
      </c>
      <c r="I21" s="150">
        <f t="shared" ref="I21:U21" si="4">SUM(I20)</f>
        <v>17.8</v>
      </c>
      <c r="J21" s="150">
        <f t="shared" si="4"/>
        <v>0</v>
      </c>
      <c r="K21" s="150">
        <f t="shared" si="4"/>
        <v>0</v>
      </c>
      <c r="L21" s="150">
        <f t="shared" si="4"/>
        <v>20</v>
      </c>
      <c r="M21" s="151">
        <f t="shared" si="4"/>
        <v>20</v>
      </c>
      <c r="N21" s="151">
        <f t="shared" si="4"/>
        <v>0</v>
      </c>
      <c r="O21" s="151">
        <f t="shared" si="4"/>
        <v>0</v>
      </c>
      <c r="P21" s="151">
        <f t="shared" si="4"/>
        <v>20</v>
      </c>
      <c r="Q21" s="151">
        <f t="shared" si="4"/>
        <v>20</v>
      </c>
      <c r="R21" s="151">
        <f t="shared" si="4"/>
        <v>0</v>
      </c>
      <c r="S21" s="151">
        <f t="shared" si="4"/>
        <v>0</v>
      </c>
      <c r="T21" s="150">
        <f t="shared" si="4"/>
        <v>20</v>
      </c>
      <c r="U21" s="150">
        <f t="shared" si="4"/>
        <v>20</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row>
    <row r="22" spans="1:244" x14ac:dyDescent="0.3">
      <c r="A22" s="143" t="s">
        <v>23</v>
      </c>
      <c r="B22" s="144" t="s">
        <v>35</v>
      </c>
      <c r="C22" s="437" t="s">
        <v>306</v>
      </c>
      <c r="D22" s="437"/>
      <c r="E22" s="437"/>
      <c r="F22" s="437"/>
      <c r="G22" s="437"/>
      <c r="H22" s="437"/>
      <c r="I22" s="437"/>
      <c r="J22" s="437"/>
      <c r="K22" s="437"/>
      <c r="L22" s="437"/>
      <c r="M22" s="437"/>
      <c r="N22" s="437"/>
      <c r="O22" s="437"/>
      <c r="P22" s="437"/>
      <c r="Q22" s="437"/>
      <c r="R22" s="437"/>
      <c r="S22" s="437"/>
      <c r="T22" s="437"/>
      <c r="U22" s="437"/>
      <c r="V22" s="141"/>
      <c r="W22" s="141"/>
      <c r="X22" s="141"/>
      <c r="Y22" s="141"/>
    </row>
    <row r="23" spans="1:244" x14ac:dyDescent="0.3">
      <c r="A23" s="438" t="s">
        <v>23</v>
      </c>
      <c r="B23" s="441" t="s">
        <v>35</v>
      </c>
      <c r="C23" s="444" t="s">
        <v>23</v>
      </c>
      <c r="D23" s="472" t="s">
        <v>307</v>
      </c>
      <c r="E23" s="450" t="s">
        <v>305</v>
      </c>
      <c r="F23" s="464" t="s">
        <v>28</v>
      </c>
      <c r="G23" s="158" t="s">
        <v>29</v>
      </c>
      <c r="H23" s="145">
        <f>SUM(I23,K23)</f>
        <v>53.5</v>
      </c>
      <c r="I23" s="145">
        <v>53.5</v>
      </c>
      <c r="J23" s="145"/>
      <c r="K23" s="145"/>
      <c r="L23" s="152">
        <f>SUM(M23,O23)</f>
        <v>35</v>
      </c>
      <c r="M23" s="160">
        <v>35</v>
      </c>
      <c r="N23" s="148"/>
      <c r="O23" s="147"/>
      <c r="P23" s="172">
        <f>SUM(Q23,S23)</f>
        <v>30</v>
      </c>
      <c r="Q23" s="145">
        <v>30</v>
      </c>
      <c r="R23" s="172"/>
      <c r="S23" s="172"/>
      <c r="T23" s="160">
        <v>35</v>
      </c>
      <c r="U23" s="163">
        <v>40</v>
      </c>
      <c r="V23" s="141"/>
      <c r="W23" s="141"/>
      <c r="X23" s="141"/>
      <c r="Y23" s="141"/>
    </row>
    <row r="24" spans="1:244" x14ac:dyDescent="0.3">
      <c r="A24" s="439"/>
      <c r="B24" s="442"/>
      <c r="C24" s="445"/>
      <c r="D24" s="462"/>
      <c r="E24" s="451"/>
      <c r="F24" s="465"/>
      <c r="G24" s="158" t="s">
        <v>32</v>
      </c>
      <c r="H24" s="145">
        <f t="shared" ref="H24:H25" si="5">SUM(I24,K24)</f>
        <v>0</v>
      </c>
      <c r="I24" s="145"/>
      <c r="J24" s="145"/>
      <c r="K24" s="145"/>
      <c r="L24" s="152">
        <f t="shared" ref="L24:L25" si="6">SUM(M24,O24)</f>
        <v>0</v>
      </c>
      <c r="M24" s="147"/>
      <c r="N24" s="148"/>
      <c r="O24" s="147"/>
      <c r="P24" s="172">
        <f t="shared" ref="P24:P25" si="7">SUM(Q24,S24)</f>
        <v>0</v>
      </c>
      <c r="Q24" s="172"/>
      <c r="R24" s="172"/>
      <c r="S24" s="172"/>
      <c r="T24" s="145"/>
      <c r="U24" s="145"/>
      <c r="V24" s="141"/>
      <c r="W24" s="141"/>
      <c r="X24" s="141"/>
      <c r="Y24" s="141"/>
    </row>
    <row r="25" spans="1:244" x14ac:dyDescent="0.3">
      <c r="A25" s="439"/>
      <c r="B25" s="442"/>
      <c r="C25" s="445"/>
      <c r="D25" s="462"/>
      <c r="E25" s="451"/>
      <c r="F25" s="465"/>
      <c r="G25" s="158" t="s">
        <v>131</v>
      </c>
      <c r="H25" s="145">
        <f t="shared" si="5"/>
        <v>0</v>
      </c>
      <c r="I25" s="152"/>
      <c r="J25" s="152"/>
      <c r="K25" s="145"/>
      <c r="L25" s="152">
        <f t="shared" si="6"/>
        <v>0</v>
      </c>
      <c r="M25" s="148"/>
      <c r="N25" s="148"/>
      <c r="O25" s="148"/>
      <c r="P25" s="172">
        <f t="shared" si="7"/>
        <v>0</v>
      </c>
      <c r="Q25" s="148"/>
      <c r="R25" s="148"/>
      <c r="S25" s="153"/>
      <c r="T25" s="145"/>
      <c r="U25" s="145"/>
      <c r="V25" s="141"/>
      <c r="W25" s="141"/>
      <c r="X25" s="141"/>
      <c r="Y25" s="141"/>
    </row>
    <row r="26" spans="1:244" ht="36" customHeight="1" x14ac:dyDescent="0.3">
      <c r="A26" s="440"/>
      <c r="B26" s="443"/>
      <c r="C26" s="446"/>
      <c r="D26" s="463"/>
      <c r="E26" s="452"/>
      <c r="F26" s="466"/>
      <c r="G26" s="173" t="s">
        <v>34</v>
      </c>
      <c r="H26" s="149">
        <f t="shared" ref="H26:U26" si="8">SUM(H23:H25)</f>
        <v>53.5</v>
      </c>
      <c r="I26" s="149">
        <f t="shared" si="8"/>
        <v>53.5</v>
      </c>
      <c r="J26" s="149">
        <f t="shared" si="8"/>
        <v>0</v>
      </c>
      <c r="K26" s="149">
        <f t="shared" si="8"/>
        <v>0</v>
      </c>
      <c r="L26" s="149">
        <f t="shared" si="8"/>
        <v>35</v>
      </c>
      <c r="M26" s="149">
        <f t="shared" si="8"/>
        <v>35</v>
      </c>
      <c r="N26" s="149">
        <f t="shared" si="8"/>
        <v>0</v>
      </c>
      <c r="O26" s="149">
        <f t="shared" si="8"/>
        <v>0</v>
      </c>
      <c r="P26" s="149">
        <f t="shared" si="8"/>
        <v>30</v>
      </c>
      <c r="Q26" s="149">
        <f t="shared" si="8"/>
        <v>30</v>
      </c>
      <c r="R26" s="149">
        <f t="shared" si="8"/>
        <v>0</v>
      </c>
      <c r="S26" s="149">
        <f t="shared" si="8"/>
        <v>0</v>
      </c>
      <c r="T26" s="149">
        <f t="shared" si="8"/>
        <v>35</v>
      </c>
      <c r="U26" s="149">
        <f t="shared" si="8"/>
        <v>40</v>
      </c>
      <c r="V26" s="141"/>
      <c r="W26" s="141"/>
      <c r="X26" s="141"/>
      <c r="Y26" s="141"/>
    </row>
    <row r="27" spans="1:244" x14ac:dyDescent="0.3">
      <c r="A27" s="143" t="s">
        <v>23</v>
      </c>
      <c r="B27" s="144" t="s">
        <v>35</v>
      </c>
      <c r="C27" s="433" t="s">
        <v>60</v>
      </c>
      <c r="D27" s="434"/>
      <c r="E27" s="434"/>
      <c r="F27" s="434"/>
      <c r="G27" s="435"/>
      <c r="H27" s="150">
        <f>SUM(H26)</f>
        <v>53.5</v>
      </c>
      <c r="I27" s="150">
        <f t="shared" ref="I27:U27" si="9">SUM(I26)</f>
        <v>53.5</v>
      </c>
      <c r="J27" s="150">
        <f t="shared" si="9"/>
        <v>0</v>
      </c>
      <c r="K27" s="150">
        <f t="shared" si="9"/>
        <v>0</v>
      </c>
      <c r="L27" s="150">
        <f t="shared" si="9"/>
        <v>35</v>
      </c>
      <c r="M27" s="151">
        <f t="shared" si="9"/>
        <v>35</v>
      </c>
      <c r="N27" s="151">
        <f t="shared" si="9"/>
        <v>0</v>
      </c>
      <c r="O27" s="151">
        <f t="shared" si="9"/>
        <v>0</v>
      </c>
      <c r="P27" s="151">
        <f t="shared" si="9"/>
        <v>30</v>
      </c>
      <c r="Q27" s="151">
        <f t="shared" si="9"/>
        <v>30</v>
      </c>
      <c r="R27" s="151">
        <f t="shared" si="9"/>
        <v>0</v>
      </c>
      <c r="S27" s="151">
        <f t="shared" si="9"/>
        <v>0</v>
      </c>
      <c r="T27" s="150">
        <f t="shared" si="9"/>
        <v>35</v>
      </c>
      <c r="U27" s="150">
        <f t="shared" si="9"/>
        <v>40</v>
      </c>
      <c r="V27" s="141"/>
      <c r="W27" s="141"/>
      <c r="X27" s="141"/>
      <c r="Y27" s="141"/>
    </row>
    <row r="28" spans="1:244" x14ac:dyDescent="0.3">
      <c r="A28" s="143" t="s">
        <v>23</v>
      </c>
      <c r="B28" s="144" t="s">
        <v>40</v>
      </c>
      <c r="C28" s="437" t="s">
        <v>308</v>
      </c>
      <c r="D28" s="437"/>
      <c r="E28" s="437"/>
      <c r="F28" s="437"/>
      <c r="G28" s="437"/>
      <c r="H28" s="437"/>
      <c r="I28" s="437"/>
      <c r="J28" s="437"/>
      <c r="K28" s="437"/>
      <c r="L28" s="437"/>
      <c r="M28" s="437"/>
      <c r="N28" s="437"/>
      <c r="O28" s="437"/>
      <c r="P28" s="437"/>
      <c r="Q28" s="437"/>
      <c r="R28" s="437"/>
      <c r="S28" s="437"/>
      <c r="T28" s="517"/>
      <c r="U28" s="517"/>
      <c r="V28" s="141"/>
      <c r="W28" s="141"/>
      <c r="X28" s="141"/>
      <c r="Y28" s="141"/>
    </row>
    <row r="29" spans="1:244" ht="15" customHeight="1" x14ac:dyDescent="0.3">
      <c r="A29" s="438" t="s">
        <v>23</v>
      </c>
      <c r="B29" s="441" t="s">
        <v>40</v>
      </c>
      <c r="C29" s="444" t="s">
        <v>23</v>
      </c>
      <c r="D29" s="472" t="s">
        <v>309</v>
      </c>
      <c r="E29" s="450" t="s">
        <v>305</v>
      </c>
      <c r="F29" s="450" t="s">
        <v>28</v>
      </c>
      <c r="G29" s="158" t="s">
        <v>29</v>
      </c>
      <c r="H29" s="145">
        <f>SUM(I29,K29)</f>
        <v>106.4</v>
      </c>
      <c r="I29" s="160">
        <v>106.4</v>
      </c>
      <c r="J29" s="145"/>
      <c r="K29" s="145"/>
      <c r="L29" s="152">
        <f>SUM(M29,O29)</f>
        <v>60</v>
      </c>
      <c r="M29" s="160">
        <v>60</v>
      </c>
      <c r="N29" s="148"/>
      <c r="O29" s="147"/>
      <c r="P29" s="172">
        <f>SUM(Q29,S29)</f>
        <v>50</v>
      </c>
      <c r="Q29" s="145">
        <v>50</v>
      </c>
      <c r="R29" s="172"/>
      <c r="S29" s="168"/>
      <c r="T29" s="98">
        <v>60</v>
      </c>
      <c r="U29" s="171">
        <v>60</v>
      </c>
      <c r="V29" s="141"/>
      <c r="W29" s="141"/>
      <c r="X29" s="141"/>
      <c r="Y29" s="141"/>
    </row>
    <row r="30" spans="1:244" x14ac:dyDescent="0.3">
      <c r="A30" s="439"/>
      <c r="B30" s="442"/>
      <c r="C30" s="445"/>
      <c r="D30" s="462"/>
      <c r="E30" s="451"/>
      <c r="F30" s="451"/>
      <c r="G30" s="158" t="s">
        <v>32</v>
      </c>
      <c r="H30" s="145">
        <f t="shared" ref="H30:H31" si="10">SUM(I30,K30)</f>
        <v>0</v>
      </c>
      <c r="I30" s="145"/>
      <c r="J30" s="145"/>
      <c r="K30" s="145"/>
      <c r="L30" s="152">
        <f t="shared" ref="L30:L31" si="11">SUM(M30,O30)</f>
        <v>0</v>
      </c>
      <c r="M30" s="147"/>
      <c r="N30" s="148"/>
      <c r="O30" s="147"/>
      <c r="P30" s="172">
        <f t="shared" ref="P30:P31" si="12">SUM(Q30,S30)</f>
        <v>0</v>
      </c>
      <c r="Q30" s="172"/>
      <c r="R30" s="172"/>
      <c r="S30" s="168"/>
      <c r="T30" s="114"/>
      <c r="U30" s="114"/>
      <c r="V30" s="141"/>
      <c r="W30" s="141"/>
      <c r="X30" s="141"/>
      <c r="Y30" s="141"/>
    </row>
    <row r="31" spans="1:244" x14ac:dyDescent="0.3">
      <c r="A31" s="439"/>
      <c r="B31" s="442"/>
      <c r="C31" s="445"/>
      <c r="D31" s="462"/>
      <c r="E31" s="451"/>
      <c r="F31" s="451"/>
      <c r="G31" s="158" t="s">
        <v>131</v>
      </c>
      <c r="H31" s="145">
        <f t="shared" si="10"/>
        <v>0</v>
      </c>
      <c r="I31" s="152"/>
      <c r="J31" s="152"/>
      <c r="K31" s="145"/>
      <c r="L31" s="152">
        <f t="shared" si="11"/>
        <v>0</v>
      </c>
      <c r="M31" s="148"/>
      <c r="N31" s="148"/>
      <c r="O31" s="148"/>
      <c r="P31" s="172">
        <f t="shared" si="12"/>
        <v>0</v>
      </c>
      <c r="Q31" s="148"/>
      <c r="R31" s="148"/>
      <c r="S31" s="153"/>
      <c r="T31" s="161"/>
      <c r="U31" s="161"/>
      <c r="V31" s="141"/>
      <c r="W31" s="141"/>
      <c r="X31" s="141"/>
      <c r="Y31" s="141"/>
    </row>
    <row r="32" spans="1:244" x14ac:dyDescent="0.3">
      <c r="A32" s="440"/>
      <c r="B32" s="443"/>
      <c r="C32" s="446"/>
      <c r="D32" s="463"/>
      <c r="E32" s="452"/>
      <c r="F32" s="452"/>
      <c r="G32" s="173" t="s">
        <v>34</v>
      </c>
      <c r="H32" s="149">
        <f t="shared" ref="H32:U32" si="13">SUM(H29:H31)</f>
        <v>106.4</v>
      </c>
      <c r="I32" s="149">
        <f t="shared" si="13"/>
        <v>106.4</v>
      </c>
      <c r="J32" s="149">
        <f t="shared" si="13"/>
        <v>0</v>
      </c>
      <c r="K32" s="149">
        <f t="shared" si="13"/>
        <v>0</v>
      </c>
      <c r="L32" s="149">
        <f t="shared" si="13"/>
        <v>60</v>
      </c>
      <c r="M32" s="149">
        <f t="shared" si="13"/>
        <v>60</v>
      </c>
      <c r="N32" s="149">
        <f t="shared" si="13"/>
        <v>0</v>
      </c>
      <c r="O32" s="149">
        <f t="shared" si="13"/>
        <v>0</v>
      </c>
      <c r="P32" s="149">
        <f t="shared" si="13"/>
        <v>50</v>
      </c>
      <c r="Q32" s="149">
        <f t="shared" si="13"/>
        <v>50</v>
      </c>
      <c r="R32" s="149">
        <f t="shared" si="13"/>
        <v>0</v>
      </c>
      <c r="S32" s="149">
        <f t="shared" si="13"/>
        <v>0</v>
      </c>
      <c r="T32" s="149">
        <f t="shared" si="13"/>
        <v>60</v>
      </c>
      <c r="U32" s="149">
        <f t="shared" si="13"/>
        <v>60</v>
      </c>
      <c r="V32" s="141"/>
      <c r="W32" s="141"/>
      <c r="X32" s="141"/>
      <c r="Y32" s="141"/>
    </row>
    <row r="33" spans="1:25" x14ac:dyDescent="0.3">
      <c r="A33" s="143" t="s">
        <v>23</v>
      </c>
      <c r="B33" s="144" t="s">
        <v>40</v>
      </c>
      <c r="C33" s="433" t="s">
        <v>60</v>
      </c>
      <c r="D33" s="434"/>
      <c r="E33" s="434"/>
      <c r="F33" s="434"/>
      <c r="G33" s="435"/>
      <c r="H33" s="150">
        <f>SUM(H32)</f>
        <v>106.4</v>
      </c>
      <c r="I33" s="150">
        <f t="shared" ref="I33:U33" si="14">SUM(I32)</f>
        <v>106.4</v>
      </c>
      <c r="J33" s="150">
        <f t="shared" si="14"/>
        <v>0</v>
      </c>
      <c r="K33" s="150">
        <f t="shared" si="14"/>
        <v>0</v>
      </c>
      <c r="L33" s="150">
        <f t="shared" si="14"/>
        <v>60</v>
      </c>
      <c r="M33" s="151">
        <f t="shared" si="14"/>
        <v>60</v>
      </c>
      <c r="N33" s="151">
        <f t="shared" si="14"/>
        <v>0</v>
      </c>
      <c r="O33" s="151">
        <f t="shared" si="14"/>
        <v>0</v>
      </c>
      <c r="P33" s="151">
        <f t="shared" si="14"/>
        <v>50</v>
      </c>
      <c r="Q33" s="151">
        <f t="shared" si="14"/>
        <v>50</v>
      </c>
      <c r="R33" s="151">
        <f t="shared" si="14"/>
        <v>0</v>
      </c>
      <c r="S33" s="151">
        <f t="shared" si="14"/>
        <v>0</v>
      </c>
      <c r="T33" s="150">
        <f t="shared" si="14"/>
        <v>60</v>
      </c>
      <c r="U33" s="150">
        <f t="shared" si="14"/>
        <v>60</v>
      </c>
      <c r="V33" s="141"/>
      <c r="W33" s="141"/>
      <c r="X33" s="141"/>
      <c r="Y33" s="141"/>
    </row>
    <row r="34" spans="1:25" x14ac:dyDescent="0.3">
      <c r="A34" s="143" t="s">
        <v>23</v>
      </c>
      <c r="B34" s="144" t="s">
        <v>44</v>
      </c>
      <c r="C34" s="437" t="s">
        <v>310</v>
      </c>
      <c r="D34" s="437"/>
      <c r="E34" s="437"/>
      <c r="F34" s="437"/>
      <c r="G34" s="437"/>
      <c r="H34" s="437"/>
      <c r="I34" s="437"/>
      <c r="J34" s="437"/>
      <c r="K34" s="437"/>
      <c r="L34" s="437"/>
      <c r="M34" s="437"/>
      <c r="N34" s="437"/>
      <c r="O34" s="437"/>
      <c r="P34" s="437"/>
      <c r="Q34" s="437"/>
      <c r="R34" s="437"/>
      <c r="S34" s="437"/>
      <c r="T34" s="437"/>
      <c r="U34" s="517"/>
      <c r="V34" s="140"/>
      <c r="W34" s="140"/>
      <c r="X34" s="140"/>
      <c r="Y34" s="140"/>
    </row>
    <row r="35" spans="1:25" x14ac:dyDescent="0.3">
      <c r="A35" s="438" t="s">
        <v>23</v>
      </c>
      <c r="B35" s="441" t="s">
        <v>44</v>
      </c>
      <c r="C35" s="444" t="s">
        <v>23</v>
      </c>
      <c r="D35" s="472" t="s">
        <v>311</v>
      </c>
      <c r="E35" s="464" t="s">
        <v>84</v>
      </c>
      <c r="F35" s="450" t="s">
        <v>28</v>
      </c>
      <c r="G35" s="158" t="s">
        <v>29</v>
      </c>
      <c r="H35" s="145">
        <f>SUM(I35,K35)</f>
        <v>13.9</v>
      </c>
      <c r="I35" s="163">
        <v>13.9</v>
      </c>
      <c r="J35" s="163"/>
      <c r="K35" s="163"/>
      <c r="L35" s="166">
        <f>SUM(M35,O35)</f>
        <v>14</v>
      </c>
      <c r="M35" s="163">
        <v>14</v>
      </c>
      <c r="N35" s="163"/>
      <c r="O35" s="165"/>
      <c r="P35" s="163">
        <f>SUM(Q35,S35)</f>
        <v>10.4</v>
      </c>
      <c r="Q35" s="145">
        <v>10.4</v>
      </c>
      <c r="R35" s="145"/>
      <c r="S35" s="145"/>
      <c r="T35" s="91">
        <v>14</v>
      </c>
      <c r="U35" s="171">
        <v>14</v>
      </c>
      <c r="V35" s="140"/>
      <c r="W35" s="140"/>
      <c r="X35" s="140"/>
      <c r="Y35" s="140"/>
    </row>
    <row r="36" spans="1:25" x14ac:dyDescent="0.3">
      <c r="A36" s="439"/>
      <c r="B36" s="442"/>
      <c r="C36" s="445"/>
      <c r="D36" s="462"/>
      <c r="E36" s="465"/>
      <c r="F36" s="451"/>
      <c r="G36" s="158" t="s">
        <v>32</v>
      </c>
      <c r="H36" s="145">
        <f>SUM(I36,K36)</f>
        <v>0</v>
      </c>
      <c r="I36" s="163"/>
      <c r="J36" s="163"/>
      <c r="K36" s="163"/>
      <c r="L36" s="166">
        <f>SUM(M36,O36)</f>
        <v>0</v>
      </c>
      <c r="M36" s="163"/>
      <c r="N36" s="163"/>
      <c r="O36" s="165"/>
      <c r="P36" s="163">
        <f>SUM(Q36,S36)</f>
        <v>0</v>
      </c>
      <c r="Q36" s="145"/>
      <c r="R36" s="145"/>
      <c r="S36" s="145"/>
      <c r="T36" s="168"/>
      <c r="U36" s="128"/>
      <c r="V36" s="141"/>
      <c r="W36" s="141"/>
      <c r="X36" s="141"/>
      <c r="Y36" s="141"/>
    </row>
    <row r="37" spans="1:25" x14ac:dyDescent="0.3">
      <c r="A37" s="439"/>
      <c r="B37" s="442"/>
      <c r="C37" s="445"/>
      <c r="D37" s="462"/>
      <c r="E37" s="465"/>
      <c r="F37" s="451"/>
      <c r="G37" s="63" t="s">
        <v>31</v>
      </c>
      <c r="H37" s="145">
        <f>SUM(I37,K37)</f>
        <v>34.485999999999997</v>
      </c>
      <c r="I37" s="152">
        <v>34.485999999999997</v>
      </c>
      <c r="J37" s="166"/>
      <c r="K37" s="163"/>
      <c r="L37" s="166">
        <f>SUM(M37,O37)</f>
        <v>35</v>
      </c>
      <c r="M37" s="268">
        <v>35</v>
      </c>
      <c r="N37" s="268"/>
      <c r="O37" s="268"/>
      <c r="P37" s="265">
        <f>SUM(Q37,S37)</f>
        <v>34.869999999999997</v>
      </c>
      <c r="Q37" s="268">
        <v>34.869999999999997</v>
      </c>
      <c r="R37" s="152"/>
      <c r="S37" s="152"/>
      <c r="T37" s="91">
        <v>40</v>
      </c>
      <c r="U37" s="171">
        <v>40</v>
      </c>
      <c r="V37" s="141"/>
      <c r="W37" s="141"/>
      <c r="X37" s="141"/>
      <c r="Y37" s="141"/>
    </row>
    <row r="38" spans="1:25" ht="47.25" customHeight="1" x14ac:dyDescent="0.3">
      <c r="A38" s="440"/>
      <c r="B38" s="443"/>
      <c r="C38" s="446"/>
      <c r="D38" s="463"/>
      <c r="E38" s="466"/>
      <c r="F38" s="452"/>
      <c r="G38" s="173" t="s">
        <v>34</v>
      </c>
      <c r="H38" s="149">
        <f t="shared" ref="H38:U38" si="15">SUM(H35:H37)</f>
        <v>48.385999999999996</v>
      </c>
      <c r="I38" s="149">
        <f t="shared" si="15"/>
        <v>48.385999999999996</v>
      </c>
      <c r="J38" s="149">
        <f t="shared" si="15"/>
        <v>0</v>
      </c>
      <c r="K38" s="149">
        <f t="shared" si="15"/>
        <v>0</v>
      </c>
      <c r="L38" s="149">
        <f t="shared" si="15"/>
        <v>49</v>
      </c>
      <c r="M38" s="149">
        <f t="shared" si="15"/>
        <v>49</v>
      </c>
      <c r="N38" s="149">
        <f t="shared" si="15"/>
        <v>0</v>
      </c>
      <c r="O38" s="149">
        <f t="shared" si="15"/>
        <v>0</v>
      </c>
      <c r="P38" s="149">
        <f t="shared" si="15"/>
        <v>45.269999999999996</v>
      </c>
      <c r="Q38" s="149">
        <f t="shared" si="15"/>
        <v>45.269999999999996</v>
      </c>
      <c r="R38" s="149">
        <f t="shared" si="15"/>
        <v>0</v>
      </c>
      <c r="S38" s="149">
        <f t="shared" si="15"/>
        <v>0</v>
      </c>
      <c r="T38" s="149">
        <f t="shared" si="15"/>
        <v>54</v>
      </c>
      <c r="U38" s="77">
        <f t="shared" si="15"/>
        <v>54</v>
      </c>
    </row>
    <row r="39" spans="1:25" ht="15" customHeight="1" x14ac:dyDescent="0.3">
      <c r="A39" s="143" t="s">
        <v>23</v>
      </c>
      <c r="B39" s="144" t="s">
        <v>40</v>
      </c>
      <c r="C39" s="433" t="s">
        <v>60</v>
      </c>
      <c r="D39" s="434"/>
      <c r="E39" s="434"/>
      <c r="F39" s="434"/>
      <c r="G39" s="435"/>
      <c r="H39" s="150">
        <f>SUM(H38)</f>
        <v>48.385999999999996</v>
      </c>
      <c r="I39" s="150">
        <f t="shared" ref="I39:U39" si="16">SUM(I38)</f>
        <v>48.385999999999996</v>
      </c>
      <c r="J39" s="150">
        <f t="shared" si="16"/>
        <v>0</v>
      </c>
      <c r="K39" s="150">
        <f t="shared" si="16"/>
        <v>0</v>
      </c>
      <c r="L39" s="150">
        <f t="shared" si="16"/>
        <v>49</v>
      </c>
      <c r="M39" s="150">
        <f t="shared" si="16"/>
        <v>49</v>
      </c>
      <c r="N39" s="150">
        <f t="shared" si="16"/>
        <v>0</v>
      </c>
      <c r="O39" s="150">
        <f t="shared" si="16"/>
        <v>0</v>
      </c>
      <c r="P39" s="150">
        <f t="shared" si="16"/>
        <v>45.269999999999996</v>
      </c>
      <c r="Q39" s="150">
        <f t="shared" si="16"/>
        <v>45.269999999999996</v>
      </c>
      <c r="R39" s="150">
        <f t="shared" si="16"/>
        <v>0</v>
      </c>
      <c r="S39" s="150">
        <f t="shared" si="16"/>
        <v>0</v>
      </c>
      <c r="T39" s="150">
        <f t="shared" si="16"/>
        <v>54</v>
      </c>
      <c r="U39" s="150">
        <f t="shared" si="16"/>
        <v>54</v>
      </c>
    </row>
    <row r="40" spans="1:25" ht="30" customHeight="1" x14ac:dyDescent="0.3">
      <c r="A40" s="143" t="s">
        <v>23</v>
      </c>
      <c r="B40" s="432" t="s">
        <v>91</v>
      </c>
      <c r="C40" s="432"/>
      <c r="D40" s="432"/>
      <c r="E40" s="432"/>
      <c r="F40" s="432"/>
      <c r="G40" s="432"/>
      <c r="H40" s="154">
        <f t="shared" ref="H40:U40" si="17">SUM(H21,H27,H33,H39)</f>
        <v>226.08599999999998</v>
      </c>
      <c r="I40" s="154">
        <f t="shared" si="17"/>
        <v>226.08599999999998</v>
      </c>
      <c r="J40" s="154">
        <f t="shared" si="17"/>
        <v>0</v>
      </c>
      <c r="K40" s="154">
        <f t="shared" si="17"/>
        <v>0</v>
      </c>
      <c r="L40" s="154">
        <f t="shared" si="17"/>
        <v>164</v>
      </c>
      <c r="M40" s="154">
        <f t="shared" si="17"/>
        <v>164</v>
      </c>
      <c r="N40" s="154">
        <f t="shared" si="17"/>
        <v>0</v>
      </c>
      <c r="O40" s="154">
        <f t="shared" si="17"/>
        <v>0</v>
      </c>
      <c r="P40" s="154">
        <f t="shared" si="17"/>
        <v>145.26999999999998</v>
      </c>
      <c r="Q40" s="154">
        <f t="shared" si="17"/>
        <v>145.26999999999998</v>
      </c>
      <c r="R40" s="154">
        <f t="shared" si="17"/>
        <v>0</v>
      </c>
      <c r="S40" s="154">
        <f t="shared" si="17"/>
        <v>0</v>
      </c>
      <c r="T40" s="154">
        <f t="shared" si="17"/>
        <v>169</v>
      </c>
      <c r="U40" s="154">
        <f t="shared" si="17"/>
        <v>174</v>
      </c>
    </row>
    <row r="41" spans="1:25" ht="30" customHeight="1" x14ac:dyDescent="0.3">
      <c r="A41" s="67" t="s">
        <v>201</v>
      </c>
      <c r="B41" s="430" t="s">
        <v>92</v>
      </c>
      <c r="C41" s="430"/>
      <c r="D41" s="430"/>
      <c r="E41" s="430"/>
      <c r="F41" s="430"/>
      <c r="G41" s="430"/>
      <c r="H41" s="68">
        <f>SUM(H40)</f>
        <v>226.08599999999998</v>
      </c>
      <c r="I41" s="68">
        <f t="shared" ref="I41:U41" si="18">SUM(I40)</f>
        <v>226.08599999999998</v>
      </c>
      <c r="J41" s="68">
        <f t="shared" si="18"/>
        <v>0</v>
      </c>
      <c r="K41" s="68">
        <f t="shared" si="18"/>
        <v>0</v>
      </c>
      <c r="L41" s="68">
        <f t="shared" si="18"/>
        <v>164</v>
      </c>
      <c r="M41" s="68">
        <f t="shared" si="18"/>
        <v>164</v>
      </c>
      <c r="N41" s="68">
        <f t="shared" si="18"/>
        <v>0</v>
      </c>
      <c r="O41" s="68">
        <f t="shared" si="18"/>
        <v>0</v>
      </c>
      <c r="P41" s="68">
        <f t="shared" si="18"/>
        <v>145.26999999999998</v>
      </c>
      <c r="Q41" s="68">
        <f t="shared" si="18"/>
        <v>145.26999999999998</v>
      </c>
      <c r="R41" s="68">
        <f t="shared" si="18"/>
        <v>0</v>
      </c>
      <c r="S41" s="68">
        <f t="shared" si="18"/>
        <v>0</v>
      </c>
      <c r="T41" s="68">
        <f t="shared" si="18"/>
        <v>169</v>
      </c>
      <c r="U41" s="68">
        <f t="shared" si="18"/>
        <v>174</v>
      </c>
    </row>
    <row r="42" spans="1:25" ht="30" customHeight="1" x14ac:dyDescent="0.3">
      <c r="A42" s="431" t="s">
        <v>93</v>
      </c>
      <c r="B42" s="431"/>
      <c r="C42" s="431"/>
      <c r="D42" s="431"/>
      <c r="E42" s="431"/>
      <c r="F42" s="431"/>
      <c r="G42" s="431"/>
      <c r="H42" s="69"/>
      <c r="I42" s="69"/>
      <c r="J42" s="69"/>
      <c r="K42" s="69"/>
      <c r="L42" s="69"/>
      <c r="M42" s="70"/>
      <c r="N42" s="70"/>
      <c r="O42" s="70"/>
      <c r="P42" s="70"/>
      <c r="Q42" s="70"/>
      <c r="R42" s="70"/>
      <c r="S42" s="70"/>
      <c r="T42" s="69"/>
      <c r="U42" s="69"/>
    </row>
    <row r="43" spans="1:25" ht="30" customHeight="1" x14ac:dyDescent="0.3">
      <c r="A43" s="428" t="s">
        <v>94</v>
      </c>
      <c r="B43" s="428"/>
      <c r="C43" s="428"/>
      <c r="D43" s="428"/>
      <c r="E43" s="428"/>
      <c r="F43" s="428"/>
      <c r="G43" s="428"/>
      <c r="H43" s="71">
        <f t="shared" ref="H43:U43" si="19">SUM(H44:H53)</f>
        <v>191.60000000000002</v>
      </c>
      <c r="I43" s="71">
        <f t="shared" si="19"/>
        <v>191.60000000000002</v>
      </c>
      <c r="J43" s="71">
        <f t="shared" si="19"/>
        <v>0</v>
      </c>
      <c r="K43" s="71">
        <f t="shared" si="19"/>
        <v>0</v>
      </c>
      <c r="L43" s="71">
        <f t="shared" si="19"/>
        <v>129</v>
      </c>
      <c r="M43" s="71">
        <f t="shared" si="19"/>
        <v>129</v>
      </c>
      <c r="N43" s="71">
        <f t="shared" si="19"/>
        <v>0</v>
      </c>
      <c r="O43" s="71">
        <f t="shared" si="19"/>
        <v>0</v>
      </c>
      <c r="P43" s="71">
        <f t="shared" si="19"/>
        <v>110.4</v>
      </c>
      <c r="Q43" s="71">
        <f t="shared" si="19"/>
        <v>110.4</v>
      </c>
      <c r="R43" s="71">
        <f t="shared" si="19"/>
        <v>0</v>
      </c>
      <c r="S43" s="71">
        <f t="shared" si="19"/>
        <v>0</v>
      </c>
      <c r="T43" s="71">
        <f t="shared" si="19"/>
        <v>129</v>
      </c>
      <c r="U43" s="71">
        <f t="shared" si="19"/>
        <v>134</v>
      </c>
    </row>
    <row r="44" spans="1:25" ht="30" customHeight="1" x14ac:dyDescent="0.3">
      <c r="A44" s="423" t="s">
        <v>95</v>
      </c>
      <c r="B44" s="423"/>
      <c r="C44" s="423"/>
      <c r="D44" s="423"/>
      <c r="E44" s="423"/>
      <c r="F44" s="423"/>
      <c r="G44" s="423"/>
      <c r="H44" s="155">
        <f>SUM(H29,H35,H23,H17)</f>
        <v>191.60000000000002</v>
      </c>
      <c r="I44" s="155">
        <f t="shared" ref="I44:U44" si="20">SUM(I29,I35,I23,I17)</f>
        <v>191.60000000000002</v>
      </c>
      <c r="J44" s="155">
        <f t="shared" si="20"/>
        <v>0</v>
      </c>
      <c r="K44" s="155">
        <f t="shared" si="20"/>
        <v>0</v>
      </c>
      <c r="L44" s="155">
        <f t="shared" si="20"/>
        <v>129</v>
      </c>
      <c r="M44" s="155">
        <f t="shared" si="20"/>
        <v>129</v>
      </c>
      <c r="N44" s="155">
        <f t="shared" si="20"/>
        <v>0</v>
      </c>
      <c r="O44" s="155">
        <f t="shared" si="20"/>
        <v>0</v>
      </c>
      <c r="P44" s="155">
        <f t="shared" si="20"/>
        <v>110.4</v>
      </c>
      <c r="Q44" s="155">
        <f t="shared" si="20"/>
        <v>110.4</v>
      </c>
      <c r="R44" s="155">
        <f t="shared" si="20"/>
        <v>0</v>
      </c>
      <c r="S44" s="155">
        <f t="shared" si="20"/>
        <v>0</v>
      </c>
      <c r="T44" s="155">
        <f t="shared" si="20"/>
        <v>129</v>
      </c>
      <c r="U44" s="155">
        <f t="shared" si="20"/>
        <v>134</v>
      </c>
    </row>
    <row r="45" spans="1:25" ht="30" customHeight="1" x14ac:dyDescent="0.3">
      <c r="A45" s="423" t="s">
        <v>96</v>
      </c>
      <c r="B45" s="423"/>
      <c r="C45" s="423"/>
      <c r="D45" s="423"/>
      <c r="E45" s="423"/>
      <c r="F45" s="423"/>
      <c r="G45" s="423"/>
      <c r="H45" s="155"/>
      <c r="I45" s="155"/>
      <c r="J45" s="155"/>
      <c r="K45" s="155"/>
      <c r="L45" s="155"/>
      <c r="M45" s="156"/>
      <c r="N45" s="156"/>
      <c r="O45" s="156"/>
      <c r="P45" s="156"/>
      <c r="Q45" s="156"/>
      <c r="R45" s="156"/>
      <c r="S45" s="156"/>
      <c r="T45" s="155"/>
      <c r="U45" s="155"/>
    </row>
    <row r="46" spans="1:25" ht="30" customHeight="1" x14ac:dyDescent="0.3">
      <c r="A46" s="423" t="s">
        <v>97</v>
      </c>
      <c r="B46" s="423"/>
      <c r="C46" s="423"/>
      <c r="D46" s="423"/>
      <c r="E46" s="423"/>
      <c r="F46" s="423"/>
      <c r="G46" s="423"/>
      <c r="H46" s="155"/>
      <c r="I46" s="155"/>
      <c r="J46" s="155"/>
      <c r="K46" s="155"/>
      <c r="L46" s="155"/>
      <c r="M46" s="155"/>
      <c r="N46" s="155"/>
      <c r="O46" s="155"/>
      <c r="P46" s="155"/>
      <c r="Q46" s="155"/>
      <c r="R46" s="155"/>
      <c r="S46" s="155"/>
      <c r="T46" s="155"/>
      <c r="U46" s="155"/>
    </row>
    <row r="47" spans="1:25" ht="30" customHeight="1" x14ac:dyDescent="0.3">
      <c r="A47" s="423" t="s">
        <v>98</v>
      </c>
      <c r="B47" s="423"/>
      <c r="C47" s="423"/>
      <c r="D47" s="423"/>
      <c r="E47" s="423"/>
      <c r="F47" s="423"/>
      <c r="G47" s="423"/>
      <c r="H47" s="155"/>
      <c r="I47" s="155"/>
      <c r="J47" s="155"/>
      <c r="K47" s="155"/>
      <c r="L47" s="155"/>
      <c r="M47" s="156"/>
      <c r="N47" s="156"/>
      <c r="O47" s="156"/>
      <c r="P47" s="156"/>
      <c r="Q47" s="156"/>
      <c r="R47" s="156"/>
      <c r="S47" s="156"/>
      <c r="T47" s="155"/>
      <c r="U47" s="155"/>
    </row>
    <row r="48" spans="1:25" ht="30" customHeight="1" x14ac:dyDescent="0.3">
      <c r="A48" s="423" t="s">
        <v>99</v>
      </c>
      <c r="B48" s="423"/>
      <c r="C48" s="423"/>
      <c r="D48" s="423"/>
      <c r="E48" s="423"/>
      <c r="F48" s="423"/>
      <c r="G48" s="423"/>
      <c r="H48" s="155"/>
      <c r="I48" s="155"/>
      <c r="J48" s="155"/>
      <c r="K48" s="155"/>
      <c r="L48" s="155"/>
      <c r="M48" s="156"/>
      <c r="N48" s="156"/>
      <c r="O48" s="156"/>
      <c r="P48" s="156"/>
      <c r="Q48" s="156"/>
      <c r="R48" s="156"/>
      <c r="S48" s="156"/>
      <c r="T48" s="155"/>
      <c r="U48" s="155"/>
    </row>
    <row r="49" spans="1:21" ht="30" customHeight="1" x14ac:dyDescent="0.3">
      <c r="A49" s="423" t="s">
        <v>100</v>
      </c>
      <c r="B49" s="423"/>
      <c r="C49" s="423"/>
      <c r="D49" s="423"/>
      <c r="E49" s="423"/>
      <c r="F49" s="423"/>
      <c r="G49" s="423"/>
      <c r="H49" s="155"/>
      <c r="I49" s="155"/>
      <c r="J49" s="155"/>
      <c r="K49" s="155"/>
      <c r="L49" s="155"/>
      <c r="M49" s="156"/>
      <c r="N49" s="156"/>
      <c r="O49" s="156"/>
      <c r="P49" s="156"/>
      <c r="Q49" s="156"/>
      <c r="R49" s="156"/>
      <c r="S49" s="156"/>
      <c r="T49" s="155"/>
      <c r="U49" s="155"/>
    </row>
    <row r="50" spans="1:21" ht="30" customHeight="1" x14ac:dyDescent="0.3">
      <c r="A50" s="423" t="s">
        <v>430</v>
      </c>
      <c r="B50" s="423"/>
      <c r="C50" s="423"/>
      <c r="D50" s="423"/>
      <c r="E50" s="423"/>
      <c r="F50" s="423"/>
      <c r="G50" s="423"/>
      <c r="H50" s="155"/>
      <c r="I50" s="155"/>
      <c r="J50" s="155"/>
      <c r="K50" s="155"/>
      <c r="L50" s="155"/>
      <c r="M50" s="157"/>
      <c r="N50" s="157"/>
      <c r="O50" s="157"/>
      <c r="P50" s="157"/>
      <c r="Q50" s="157"/>
      <c r="R50" s="157"/>
      <c r="S50" s="157"/>
      <c r="T50" s="155"/>
      <c r="U50" s="155"/>
    </row>
    <row r="51" spans="1:21" ht="30" customHeight="1" x14ac:dyDescent="0.3">
      <c r="A51" s="424" t="s">
        <v>101</v>
      </c>
      <c r="B51" s="425"/>
      <c r="C51" s="425"/>
      <c r="D51" s="425"/>
      <c r="E51" s="425"/>
      <c r="F51" s="425"/>
      <c r="G51" s="426"/>
      <c r="H51" s="155"/>
      <c r="I51" s="155"/>
      <c r="J51" s="155"/>
      <c r="K51" s="155"/>
      <c r="L51" s="155"/>
      <c r="M51" s="157"/>
      <c r="N51" s="157"/>
      <c r="O51" s="157"/>
      <c r="P51" s="157"/>
      <c r="Q51" s="157"/>
      <c r="R51" s="157"/>
      <c r="S51" s="157"/>
      <c r="T51" s="155"/>
      <c r="U51" s="155"/>
    </row>
    <row r="52" spans="1:21" ht="30" customHeight="1" x14ac:dyDescent="0.3">
      <c r="A52" s="423" t="s">
        <v>102</v>
      </c>
      <c r="B52" s="423"/>
      <c r="C52" s="423"/>
      <c r="D52" s="423"/>
      <c r="E52" s="423"/>
      <c r="F52" s="423"/>
      <c r="G52" s="423"/>
      <c r="H52" s="155"/>
      <c r="I52" s="155"/>
      <c r="J52" s="155"/>
      <c r="K52" s="155"/>
      <c r="L52" s="155"/>
      <c r="M52" s="157"/>
      <c r="N52" s="157"/>
      <c r="O52" s="157"/>
      <c r="P52" s="157"/>
      <c r="Q52" s="157"/>
      <c r="R52" s="157"/>
      <c r="S52" s="157"/>
      <c r="T52" s="155"/>
      <c r="U52" s="155"/>
    </row>
    <row r="53" spans="1:21" x14ac:dyDescent="0.3">
      <c r="A53" s="423" t="s">
        <v>103</v>
      </c>
      <c r="B53" s="423"/>
      <c r="C53" s="423"/>
      <c r="D53" s="423"/>
      <c r="E53" s="423"/>
      <c r="F53" s="423"/>
      <c r="G53" s="423"/>
      <c r="H53" s="155"/>
      <c r="I53" s="155"/>
      <c r="J53" s="155"/>
      <c r="K53" s="155"/>
      <c r="L53" s="155"/>
      <c r="M53" s="156"/>
      <c r="N53" s="156"/>
      <c r="O53" s="156"/>
      <c r="P53" s="156"/>
      <c r="Q53" s="156"/>
      <c r="R53" s="156"/>
      <c r="S53" s="156"/>
      <c r="T53" s="155"/>
      <c r="U53" s="155"/>
    </row>
    <row r="54" spans="1:21" x14ac:dyDescent="0.3">
      <c r="A54" s="428" t="s">
        <v>104</v>
      </c>
      <c r="B54" s="428"/>
      <c r="C54" s="428"/>
      <c r="D54" s="428"/>
      <c r="E54" s="428"/>
      <c r="F54" s="428"/>
      <c r="G54" s="428"/>
      <c r="H54" s="71">
        <f>SUM(H55:H61)</f>
        <v>68.971999999999994</v>
      </c>
      <c r="I54" s="71">
        <f t="shared" ref="I54:U54" si="21">SUM(I55:I61)</f>
        <v>68.971999999999994</v>
      </c>
      <c r="J54" s="71">
        <f t="shared" si="21"/>
        <v>0</v>
      </c>
      <c r="K54" s="71">
        <f t="shared" si="21"/>
        <v>0</v>
      </c>
      <c r="L54" s="71">
        <f t="shared" si="21"/>
        <v>70</v>
      </c>
      <c r="M54" s="71">
        <f t="shared" si="21"/>
        <v>70</v>
      </c>
      <c r="N54" s="71">
        <f t="shared" si="21"/>
        <v>0</v>
      </c>
      <c r="O54" s="71">
        <f t="shared" si="21"/>
        <v>0</v>
      </c>
      <c r="P54" s="71">
        <f t="shared" si="21"/>
        <v>69.739999999999995</v>
      </c>
      <c r="Q54" s="71">
        <f t="shared" si="21"/>
        <v>69.739999999999995</v>
      </c>
      <c r="R54" s="71">
        <f t="shared" si="21"/>
        <v>0</v>
      </c>
      <c r="S54" s="71">
        <f t="shared" si="21"/>
        <v>0</v>
      </c>
      <c r="T54" s="71">
        <f t="shared" si="21"/>
        <v>80</v>
      </c>
      <c r="U54" s="71">
        <f t="shared" si="21"/>
        <v>80</v>
      </c>
    </row>
    <row r="55" spans="1:21" x14ac:dyDescent="0.3">
      <c r="A55" s="429" t="s">
        <v>105</v>
      </c>
      <c r="B55" s="429"/>
      <c r="C55" s="429"/>
      <c r="D55" s="429"/>
      <c r="E55" s="429"/>
      <c r="F55" s="429"/>
      <c r="G55" s="429"/>
      <c r="H55" s="157">
        <f>SUM(H18,H24,H30,H36)</f>
        <v>0</v>
      </c>
      <c r="I55" s="157">
        <f t="shared" ref="I55:U55" si="22">SUM(I18,I24,I30,I36)</f>
        <v>0</v>
      </c>
      <c r="J55" s="157">
        <f t="shared" si="22"/>
        <v>0</v>
      </c>
      <c r="K55" s="157">
        <f t="shared" si="22"/>
        <v>0</v>
      </c>
      <c r="L55" s="157">
        <f t="shared" si="22"/>
        <v>0</v>
      </c>
      <c r="M55" s="157">
        <f t="shared" si="22"/>
        <v>0</v>
      </c>
      <c r="N55" s="157">
        <f t="shared" si="22"/>
        <v>0</v>
      </c>
      <c r="O55" s="157">
        <f t="shared" si="22"/>
        <v>0</v>
      </c>
      <c r="P55" s="157">
        <f t="shared" si="22"/>
        <v>0</v>
      </c>
      <c r="Q55" s="157">
        <f t="shared" si="22"/>
        <v>0</v>
      </c>
      <c r="R55" s="157">
        <f t="shared" si="22"/>
        <v>0</v>
      </c>
      <c r="S55" s="157">
        <f t="shared" si="22"/>
        <v>0</v>
      </c>
      <c r="T55" s="157">
        <f t="shared" si="22"/>
        <v>0</v>
      </c>
      <c r="U55" s="157">
        <f t="shared" si="22"/>
        <v>0</v>
      </c>
    </row>
    <row r="56" spans="1:21" x14ac:dyDescent="0.3">
      <c r="A56" s="429" t="s">
        <v>106</v>
      </c>
      <c r="B56" s="429"/>
      <c r="C56" s="429"/>
      <c r="D56" s="429"/>
      <c r="E56" s="429"/>
      <c r="F56" s="429"/>
      <c r="G56" s="429"/>
      <c r="H56" s="155"/>
      <c r="I56" s="155"/>
      <c r="J56" s="155"/>
      <c r="K56" s="155"/>
      <c r="L56" s="155"/>
      <c r="M56" s="157"/>
      <c r="N56" s="157"/>
      <c r="O56" s="157"/>
      <c r="P56" s="157"/>
      <c r="Q56" s="157"/>
      <c r="R56" s="157"/>
      <c r="S56" s="157"/>
      <c r="T56" s="155"/>
      <c r="U56" s="155"/>
    </row>
    <row r="57" spans="1:21" x14ac:dyDescent="0.3">
      <c r="A57" s="423" t="s">
        <v>107</v>
      </c>
      <c r="B57" s="423"/>
      <c r="C57" s="423"/>
      <c r="D57" s="423"/>
      <c r="E57" s="423"/>
      <c r="F57" s="423"/>
      <c r="G57" s="423"/>
      <c r="H57" s="155">
        <f>SUM(H37)</f>
        <v>34.485999999999997</v>
      </c>
      <c r="I57" s="155">
        <f t="shared" ref="I57:U57" si="23">SUM(I37)</f>
        <v>34.485999999999997</v>
      </c>
      <c r="J57" s="155">
        <f t="shared" si="23"/>
        <v>0</v>
      </c>
      <c r="K57" s="155">
        <f t="shared" si="23"/>
        <v>0</v>
      </c>
      <c r="L57" s="155">
        <f t="shared" si="23"/>
        <v>35</v>
      </c>
      <c r="M57" s="155">
        <f t="shared" si="23"/>
        <v>35</v>
      </c>
      <c r="N57" s="155">
        <f t="shared" si="23"/>
        <v>0</v>
      </c>
      <c r="O57" s="155">
        <f t="shared" si="23"/>
        <v>0</v>
      </c>
      <c r="P57" s="155">
        <f t="shared" si="23"/>
        <v>34.869999999999997</v>
      </c>
      <c r="Q57" s="155">
        <f t="shared" si="23"/>
        <v>34.869999999999997</v>
      </c>
      <c r="R57" s="155">
        <f t="shared" si="23"/>
        <v>0</v>
      </c>
      <c r="S57" s="155">
        <f t="shared" si="23"/>
        <v>0</v>
      </c>
      <c r="T57" s="155">
        <f t="shared" si="23"/>
        <v>40</v>
      </c>
      <c r="U57" s="155">
        <f t="shared" si="23"/>
        <v>40</v>
      </c>
    </row>
    <row r="58" spans="1:21" x14ac:dyDescent="0.3">
      <c r="A58" s="424" t="s">
        <v>108</v>
      </c>
      <c r="B58" s="425"/>
      <c r="C58" s="425"/>
      <c r="D58" s="425"/>
      <c r="E58" s="425"/>
      <c r="F58" s="425"/>
      <c r="G58" s="426"/>
      <c r="H58" s="155"/>
      <c r="I58" s="155"/>
      <c r="J58" s="155"/>
      <c r="K58" s="155"/>
      <c r="L58" s="155"/>
      <c r="M58" s="157"/>
      <c r="N58" s="157"/>
      <c r="O58" s="157"/>
      <c r="P58" s="157"/>
      <c r="Q58" s="157"/>
      <c r="R58" s="157"/>
      <c r="S58" s="157"/>
      <c r="T58" s="155"/>
      <c r="U58" s="155"/>
    </row>
    <row r="59" spans="1:21" x14ac:dyDescent="0.3">
      <c r="A59" s="424" t="s">
        <v>109</v>
      </c>
      <c r="B59" s="425"/>
      <c r="C59" s="425"/>
      <c r="D59" s="425"/>
      <c r="E59" s="425"/>
      <c r="F59" s="425"/>
      <c r="G59" s="426"/>
      <c r="H59" s="155"/>
      <c r="I59" s="155"/>
      <c r="J59" s="155"/>
      <c r="K59" s="155"/>
      <c r="L59" s="155"/>
      <c r="M59" s="157"/>
      <c r="N59" s="157"/>
      <c r="O59" s="157"/>
      <c r="P59" s="157"/>
      <c r="Q59" s="157"/>
      <c r="R59" s="157"/>
      <c r="S59" s="157"/>
      <c r="T59" s="155"/>
      <c r="U59" s="155"/>
    </row>
    <row r="60" spans="1:21" x14ac:dyDescent="0.3">
      <c r="A60" s="424" t="s">
        <v>110</v>
      </c>
      <c r="B60" s="425"/>
      <c r="C60" s="425"/>
      <c r="D60" s="425"/>
      <c r="E60" s="425"/>
      <c r="F60" s="425"/>
      <c r="G60" s="426"/>
      <c r="H60" s="155"/>
      <c r="I60" s="155"/>
      <c r="J60" s="155"/>
      <c r="K60" s="155"/>
      <c r="L60" s="155"/>
      <c r="M60" s="157"/>
      <c r="N60" s="157"/>
      <c r="O60" s="157"/>
      <c r="P60" s="157"/>
      <c r="Q60" s="157"/>
      <c r="R60" s="157"/>
      <c r="S60" s="157"/>
      <c r="T60" s="155"/>
      <c r="U60" s="155"/>
    </row>
    <row r="61" spans="1:21" x14ac:dyDescent="0.3">
      <c r="A61" s="423" t="s">
        <v>111</v>
      </c>
      <c r="B61" s="423"/>
      <c r="C61" s="423"/>
      <c r="D61" s="423"/>
      <c r="E61" s="423"/>
      <c r="F61" s="423"/>
      <c r="G61" s="423"/>
      <c r="H61" s="155">
        <f>SUM(H19,H25,H31,H37)</f>
        <v>34.485999999999997</v>
      </c>
      <c r="I61" s="155">
        <f t="shared" ref="I61:U61" si="24">SUM(I19,I25,I31,I37)</f>
        <v>34.485999999999997</v>
      </c>
      <c r="J61" s="155">
        <f t="shared" si="24"/>
        <v>0</v>
      </c>
      <c r="K61" s="155">
        <f t="shared" si="24"/>
        <v>0</v>
      </c>
      <c r="L61" s="155">
        <f t="shared" si="24"/>
        <v>35</v>
      </c>
      <c r="M61" s="155">
        <f t="shared" si="24"/>
        <v>35</v>
      </c>
      <c r="N61" s="155">
        <f t="shared" si="24"/>
        <v>0</v>
      </c>
      <c r="O61" s="155">
        <f t="shared" si="24"/>
        <v>0</v>
      </c>
      <c r="P61" s="155">
        <f t="shared" si="24"/>
        <v>34.869999999999997</v>
      </c>
      <c r="Q61" s="155">
        <f t="shared" si="24"/>
        <v>34.869999999999997</v>
      </c>
      <c r="R61" s="155">
        <f t="shared" si="24"/>
        <v>0</v>
      </c>
      <c r="S61" s="155">
        <f t="shared" si="24"/>
        <v>0</v>
      </c>
      <c r="T61" s="155">
        <f t="shared" si="24"/>
        <v>40</v>
      </c>
      <c r="U61" s="155">
        <f t="shared" si="24"/>
        <v>40</v>
      </c>
    </row>
    <row r="62" spans="1:21" x14ac:dyDescent="0.3">
      <c r="A62" s="427" t="s">
        <v>112</v>
      </c>
      <c r="B62" s="427"/>
      <c r="C62" s="427"/>
      <c r="D62" s="427"/>
      <c r="E62" s="427"/>
      <c r="F62" s="427"/>
      <c r="G62" s="427"/>
      <c r="H62" s="76">
        <f t="shared" ref="H62:U62" si="25">SUM(H54,H43)</f>
        <v>260.572</v>
      </c>
      <c r="I62" s="76">
        <f t="shared" si="25"/>
        <v>260.572</v>
      </c>
      <c r="J62" s="76">
        <f t="shared" si="25"/>
        <v>0</v>
      </c>
      <c r="K62" s="76">
        <f t="shared" si="25"/>
        <v>0</v>
      </c>
      <c r="L62" s="76">
        <f t="shared" si="25"/>
        <v>199</v>
      </c>
      <c r="M62" s="76">
        <f t="shared" si="25"/>
        <v>199</v>
      </c>
      <c r="N62" s="76">
        <f t="shared" si="25"/>
        <v>0</v>
      </c>
      <c r="O62" s="76">
        <f t="shared" si="25"/>
        <v>0</v>
      </c>
      <c r="P62" s="76">
        <f t="shared" si="25"/>
        <v>180.14</v>
      </c>
      <c r="Q62" s="76">
        <f t="shared" si="25"/>
        <v>180.14</v>
      </c>
      <c r="R62" s="76">
        <f t="shared" si="25"/>
        <v>0</v>
      </c>
      <c r="S62" s="76">
        <f t="shared" si="25"/>
        <v>0</v>
      </c>
      <c r="T62" s="76">
        <f t="shared" si="25"/>
        <v>209</v>
      </c>
      <c r="U62" s="76">
        <f t="shared" si="25"/>
        <v>214</v>
      </c>
    </row>
  </sheetData>
  <mergeCells count="84">
    <mergeCell ref="A7:U7"/>
    <mergeCell ref="A8:U8"/>
    <mergeCell ref="A10:A12"/>
    <mergeCell ref="B10:B12"/>
    <mergeCell ref="C10:C12"/>
    <mergeCell ref="D10:D12"/>
    <mergeCell ref="E10:E12"/>
    <mergeCell ref="F10:F12"/>
    <mergeCell ref="G10:G12"/>
    <mergeCell ref="H10:K10"/>
    <mergeCell ref="L10:O10"/>
    <mergeCell ref="P10:S10"/>
    <mergeCell ref="T10:T12"/>
    <mergeCell ref="L11:L12"/>
    <mergeCell ref="M11:N11"/>
    <mergeCell ref="T9:U9"/>
    <mergeCell ref="C16:U16"/>
    <mergeCell ref="O11:O12"/>
    <mergeCell ref="P11:P12"/>
    <mergeCell ref="Q11:R11"/>
    <mergeCell ref="S11:S12"/>
    <mergeCell ref="H11:H12"/>
    <mergeCell ref="I11:J11"/>
    <mergeCell ref="K11:K12"/>
    <mergeCell ref="A13:U13"/>
    <mergeCell ref="U10:U12"/>
    <mergeCell ref="A14:U14"/>
    <mergeCell ref="B15:U15"/>
    <mergeCell ref="F17:F20"/>
    <mergeCell ref="C22:U22"/>
    <mergeCell ref="A23:A26"/>
    <mergeCell ref="B23:B26"/>
    <mergeCell ref="C23:C26"/>
    <mergeCell ref="D23:D26"/>
    <mergeCell ref="E23:E26"/>
    <mergeCell ref="F23:F26"/>
    <mergeCell ref="A17:A20"/>
    <mergeCell ref="B17:B20"/>
    <mergeCell ref="C17:C20"/>
    <mergeCell ref="D17:D20"/>
    <mergeCell ref="E17:E20"/>
    <mergeCell ref="A29:A32"/>
    <mergeCell ref="B29:B32"/>
    <mergeCell ref="C29:C32"/>
    <mergeCell ref="D29:D32"/>
    <mergeCell ref="C21:G21"/>
    <mergeCell ref="C27:G27"/>
    <mergeCell ref="C35:C38"/>
    <mergeCell ref="D35:D38"/>
    <mergeCell ref="E35:E38"/>
    <mergeCell ref="F35:F38"/>
    <mergeCell ref="C28:U28"/>
    <mergeCell ref="C34:U34"/>
    <mergeCell ref="E29:E32"/>
    <mergeCell ref="F29:F32"/>
    <mergeCell ref="C33:G33"/>
    <mergeCell ref="A61:G61"/>
    <mergeCell ref="A45:G45"/>
    <mergeCell ref="A46:G46"/>
    <mergeCell ref="A47:G47"/>
    <mergeCell ref="A48:G48"/>
    <mergeCell ref="A51:G51"/>
    <mergeCell ref="A50:G50"/>
    <mergeCell ref="B40:G40"/>
    <mergeCell ref="A42:G42"/>
    <mergeCell ref="A43:G43"/>
    <mergeCell ref="A44:G44"/>
    <mergeCell ref="B41:G41"/>
    <mergeCell ref="R2:U2"/>
    <mergeCell ref="A4:U4"/>
    <mergeCell ref="A35:A38"/>
    <mergeCell ref="B35:B38"/>
    <mergeCell ref="A62:G62"/>
    <mergeCell ref="A56:G56"/>
    <mergeCell ref="A57:G57"/>
    <mergeCell ref="A58:G58"/>
    <mergeCell ref="A59:G59"/>
    <mergeCell ref="C39:G39"/>
    <mergeCell ref="A60:G60"/>
    <mergeCell ref="A52:G52"/>
    <mergeCell ref="A53:G53"/>
    <mergeCell ref="A54:G54"/>
    <mergeCell ref="A49:G49"/>
    <mergeCell ref="A55:G55"/>
  </mergeCells>
  <pageMargins left="0.7" right="0.7" top="0.75" bottom="0.75" header="0.3" footer="0.3"/>
  <pageSetup paperSize="9" scale="58"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K130"/>
  <sheetViews>
    <sheetView showZeros="0" zoomScale="70" zoomScaleNormal="70" workbookViewId="0">
      <selection activeCell="R2" sqref="R2:U2"/>
    </sheetView>
  </sheetViews>
  <sheetFormatPr defaultColWidth="9.109375" defaultRowHeight="15.6" x14ac:dyDescent="0.3"/>
  <cols>
    <col min="1" max="1" width="4.109375" style="72" customWidth="1"/>
    <col min="2" max="3" width="2.5546875" style="72" customWidth="1"/>
    <col min="4" max="4" width="30.109375" style="72" customWidth="1"/>
    <col min="5" max="5" width="3.6640625" style="72" customWidth="1"/>
    <col min="6" max="6" width="11.5546875" style="72" customWidth="1"/>
    <col min="7" max="7" width="8.109375" style="73" customWidth="1"/>
    <col min="8" max="8" width="10" style="62" customWidth="1"/>
    <col min="9" max="9" width="9.5546875" style="62" customWidth="1"/>
    <col min="10" max="10" width="9.6640625" style="62" customWidth="1"/>
    <col min="11" max="11" width="8" style="62" customWidth="1"/>
    <col min="12" max="12" width="9.5546875" style="62" customWidth="1"/>
    <col min="13" max="13" width="9.109375" style="72" customWidth="1"/>
    <col min="14" max="14" width="9.44140625" style="72" customWidth="1"/>
    <col min="15" max="15" width="7.5546875" style="72" customWidth="1"/>
    <col min="16" max="16" width="10.6640625" style="72" customWidth="1"/>
    <col min="17" max="17" width="9.44140625" style="72" customWidth="1"/>
    <col min="18" max="18" width="9.109375" style="72" customWidth="1"/>
    <col min="19" max="19" width="7.5546875" style="72" customWidth="1"/>
    <col min="20" max="20" width="9.33203125" style="62" customWidth="1"/>
    <col min="21" max="21" width="9.44140625" style="62" customWidth="1"/>
    <col min="22" max="22" width="8.44140625" style="65" customWidth="1"/>
    <col min="23" max="243" width="9.109375" style="65"/>
    <col min="244" max="16384" width="9.109375" style="66"/>
  </cols>
  <sheetData>
    <row r="1" spans="1:243"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3" s="287" customFormat="1" ht="45.6"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3"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3"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3"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3"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row>
    <row r="7" spans="1:243" s="64" customFormat="1" ht="14.1" customHeight="1" x14ac:dyDescent="0.3">
      <c r="A7" s="460" t="s">
        <v>397</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row>
    <row r="8" spans="1:243" s="64" customFormat="1" ht="15.7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row>
    <row r="9" spans="1:243" s="64" customFormat="1" ht="15.7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row>
    <row r="10" spans="1:243"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row>
    <row r="11" spans="1:243"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row>
    <row r="12" spans="1:243" ht="110.25"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row>
    <row r="13" spans="1:243" ht="15" customHeight="1" x14ac:dyDescent="0.3">
      <c r="A13" s="456" t="s">
        <v>21</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row>
    <row r="14" spans="1:243" ht="16.5" customHeight="1" x14ac:dyDescent="0.3">
      <c r="A14" s="459" t="s">
        <v>312</v>
      </c>
      <c r="B14" s="459"/>
      <c r="C14" s="459"/>
      <c r="D14" s="459"/>
      <c r="E14" s="459"/>
      <c r="F14" s="459"/>
      <c r="G14" s="459"/>
      <c r="H14" s="459"/>
      <c r="I14" s="459"/>
      <c r="J14" s="459"/>
      <c r="K14" s="459"/>
      <c r="L14" s="459"/>
      <c r="M14" s="459"/>
      <c r="N14" s="459"/>
      <c r="O14" s="459"/>
      <c r="P14" s="459"/>
      <c r="Q14" s="459"/>
      <c r="R14" s="459"/>
      <c r="S14" s="459"/>
      <c r="T14" s="459"/>
      <c r="U14" s="459"/>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row>
    <row r="15" spans="1:243" ht="20.25" customHeight="1" x14ac:dyDescent="0.3">
      <c r="A15" s="1" t="s">
        <v>23</v>
      </c>
      <c r="B15" s="473" t="s">
        <v>313</v>
      </c>
      <c r="C15" s="473"/>
      <c r="D15" s="473"/>
      <c r="E15" s="473"/>
      <c r="F15" s="473"/>
      <c r="G15" s="473"/>
      <c r="H15" s="473"/>
      <c r="I15" s="473"/>
      <c r="J15" s="473"/>
      <c r="K15" s="473"/>
      <c r="L15" s="473"/>
      <c r="M15" s="473"/>
      <c r="N15" s="473"/>
      <c r="O15" s="473"/>
      <c r="P15" s="473"/>
      <c r="Q15" s="473"/>
      <c r="R15" s="473"/>
      <c r="S15" s="473"/>
      <c r="T15" s="473"/>
      <c r="U15" s="473"/>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row>
    <row r="16" spans="1:243" ht="15.75" customHeight="1" x14ac:dyDescent="0.3">
      <c r="A16" s="143" t="s">
        <v>23</v>
      </c>
      <c r="B16" s="144" t="s">
        <v>23</v>
      </c>
      <c r="C16" s="437" t="s">
        <v>314</v>
      </c>
      <c r="D16" s="437"/>
      <c r="E16" s="437"/>
      <c r="F16" s="437"/>
      <c r="G16" s="437"/>
      <c r="H16" s="437"/>
      <c r="I16" s="437"/>
      <c r="J16" s="437"/>
      <c r="K16" s="437"/>
      <c r="L16" s="437"/>
      <c r="M16" s="437"/>
      <c r="N16" s="437"/>
      <c r="O16" s="437"/>
      <c r="P16" s="437"/>
      <c r="Q16" s="437"/>
      <c r="R16" s="437"/>
      <c r="S16" s="437"/>
      <c r="T16" s="437"/>
      <c r="U16" s="437"/>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row>
    <row r="17" spans="1:245" ht="17.100000000000001" customHeight="1" x14ac:dyDescent="0.3">
      <c r="A17" s="438" t="s">
        <v>23</v>
      </c>
      <c r="B17" s="441" t="s">
        <v>23</v>
      </c>
      <c r="C17" s="444" t="s">
        <v>23</v>
      </c>
      <c r="D17" s="447" t="s">
        <v>315</v>
      </c>
      <c r="E17" s="467" t="s">
        <v>316</v>
      </c>
      <c r="F17" s="467" t="s">
        <v>317</v>
      </c>
      <c r="G17" s="138" t="s">
        <v>29</v>
      </c>
      <c r="H17" s="272">
        <f>I17+K17</f>
        <v>2376.6</v>
      </c>
      <c r="I17" s="267">
        <v>2313.6999999999998</v>
      </c>
      <c r="J17" s="148">
        <v>1215.4000000000001</v>
      </c>
      <c r="K17" s="272">
        <v>62.9</v>
      </c>
      <c r="L17" s="146">
        <f>SUM(M17,O17)</f>
        <v>2493.5</v>
      </c>
      <c r="M17" s="146">
        <v>2492.3000000000002</v>
      </c>
      <c r="N17" s="152">
        <v>1699.8</v>
      </c>
      <c r="O17" s="145">
        <v>1.2</v>
      </c>
      <c r="P17" s="145">
        <f>SUM(Q17,S17)</f>
        <v>2499.2999999999997</v>
      </c>
      <c r="Q17" s="146">
        <v>2498.1</v>
      </c>
      <c r="R17" s="152">
        <v>1699.8</v>
      </c>
      <c r="S17" s="145">
        <v>1.2</v>
      </c>
      <c r="T17" s="145">
        <f>L17*1.03</f>
        <v>2568.3050000000003</v>
      </c>
      <c r="U17" s="145">
        <f>T17*1.03</f>
        <v>2645.3541500000006</v>
      </c>
      <c r="V17" s="140"/>
      <c r="W17" s="140"/>
      <c r="X17" s="140"/>
      <c r="Y17" s="140"/>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row>
    <row r="18" spans="1:245" ht="17.850000000000001" customHeight="1" x14ac:dyDescent="0.3">
      <c r="A18" s="439"/>
      <c r="B18" s="442"/>
      <c r="C18" s="445"/>
      <c r="D18" s="448"/>
      <c r="E18" s="468"/>
      <c r="F18" s="496"/>
      <c r="G18" s="138" t="s">
        <v>32</v>
      </c>
      <c r="H18" s="272">
        <f t="shared" ref="H18:H21" si="0">I18+K18</f>
        <v>0</v>
      </c>
      <c r="I18" s="267"/>
      <c r="J18" s="148"/>
      <c r="K18" s="272"/>
      <c r="L18" s="146">
        <f t="shared" ref="L18:L20" si="1">SUM(M18,O18)</f>
        <v>0</v>
      </c>
      <c r="M18" s="146"/>
      <c r="N18" s="152"/>
      <c r="O18" s="145"/>
      <c r="P18" s="145">
        <f t="shared" ref="P18:P21" si="2">SUM(Q18,S18)</f>
        <v>0</v>
      </c>
      <c r="Q18" s="146"/>
      <c r="R18" s="152"/>
      <c r="S18" s="145"/>
      <c r="T18" s="145">
        <f t="shared" ref="T18:T19" si="3">L18*1.03</f>
        <v>0</v>
      </c>
      <c r="U18" s="145">
        <f t="shared" ref="U18:U19" si="4">T18*1.03</f>
        <v>0</v>
      </c>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row>
    <row r="19" spans="1:245" ht="17.850000000000001" customHeight="1" x14ac:dyDescent="0.3">
      <c r="A19" s="439"/>
      <c r="B19" s="442"/>
      <c r="C19" s="445"/>
      <c r="D19" s="448"/>
      <c r="E19" s="468"/>
      <c r="F19" s="496"/>
      <c r="G19" s="138" t="s">
        <v>39</v>
      </c>
      <c r="H19" s="272">
        <f t="shared" si="0"/>
        <v>42.2</v>
      </c>
      <c r="I19" s="267">
        <v>42.2</v>
      </c>
      <c r="J19" s="148">
        <v>14.8</v>
      </c>
      <c r="K19" s="272"/>
      <c r="L19" s="146">
        <f t="shared" ref="L19" si="5">SUM(M19,O19)</f>
        <v>30.1</v>
      </c>
      <c r="M19" s="146">
        <v>30.1</v>
      </c>
      <c r="N19" s="152">
        <v>9</v>
      </c>
      <c r="O19" s="145"/>
      <c r="P19" s="163">
        <f t="shared" si="2"/>
        <v>30.1</v>
      </c>
      <c r="Q19" s="146">
        <v>30.1</v>
      </c>
      <c r="R19" s="152">
        <v>9</v>
      </c>
      <c r="S19" s="145"/>
      <c r="T19" s="145">
        <f t="shared" si="3"/>
        <v>31.003000000000004</v>
      </c>
      <c r="U19" s="145">
        <f t="shared" si="4"/>
        <v>31.933090000000004</v>
      </c>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row>
    <row r="20" spans="1:245" ht="17.850000000000001" customHeight="1" x14ac:dyDescent="0.3">
      <c r="A20" s="439"/>
      <c r="B20" s="442"/>
      <c r="C20" s="445"/>
      <c r="D20" s="448"/>
      <c r="E20" s="468"/>
      <c r="F20" s="496"/>
      <c r="G20" s="138" t="s">
        <v>43</v>
      </c>
      <c r="H20" s="272">
        <f t="shared" si="0"/>
        <v>102.6</v>
      </c>
      <c r="I20" s="267">
        <v>102.6</v>
      </c>
      <c r="J20" s="148"/>
      <c r="K20" s="272"/>
      <c r="L20" s="97">
        <f t="shared" si="1"/>
        <v>94.299999999999983</v>
      </c>
      <c r="M20" s="146">
        <v>94.299999999999983</v>
      </c>
      <c r="N20" s="152"/>
      <c r="O20" s="145"/>
      <c r="P20" s="145">
        <f t="shared" si="2"/>
        <v>94.299999999999983</v>
      </c>
      <c r="Q20" s="146">
        <v>94.299999999999983</v>
      </c>
      <c r="R20" s="152"/>
      <c r="S20" s="145"/>
      <c r="T20" s="145">
        <f>L20*1.03</f>
        <v>97.128999999999991</v>
      </c>
      <c r="U20" s="145">
        <f t="shared" ref="U20:U21" si="6">T20*1.03</f>
        <v>100.04286999999999</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row>
    <row r="21" spans="1:245" ht="30.75" customHeight="1" x14ac:dyDescent="0.3">
      <c r="A21" s="439"/>
      <c r="B21" s="442"/>
      <c r="C21" s="445"/>
      <c r="D21" s="448"/>
      <c r="E21" s="468"/>
      <c r="F21" s="496"/>
      <c r="G21" s="138" t="s">
        <v>294</v>
      </c>
      <c r="H21" s="272">
        <f t="shared" si="0"/>
        <v>4344.4000000000005</v>
      </c>
      <c r="I21" s="267">
        <v>4299.6000000000004</v>
      </c>
      <c r="J21" s="148">
        <v>3173.1</v>
      </c>
      <c r="K21" s="272">
        <v>44.8</v>
      </c>
      <c r="L21" s="97">
        <f>SUM(M21,O21)</f>
        <v>4853.1000000000004</v>
      </c>
      <c r="M21" s="146">
        <v>4853.1000000000004</v>
      </c>
      <c r="N21" s="152">
        <v>4564.3</v>
      </c>
      <c r="O21" s="145"/>
      <c r="P21" s="145">
        <f t="shared" si="2"/>
        <v>4853.1000000000004</v>
      </c>
      <c r="Q21" s="146">
        <v>4853.1000000000004</v>
      </c>
      <c r="R21" s="152">
        <v>4564.3</v>
      </c>
      <c r="S21" s="145"/>
      <c r="T21" s="145">
        <f>L21*1.03</f>
        <v>4998.6930000000002</v>
      </c>
      <c r="U21" s="145">
        <f t="shared" si="6"/>
        <v>5148.6537900000003</v>
      </c>
      <c r="V21" s="140"/>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row>
    <row r="22" spans="1:245" ht="39" customHeight="1" x14ac:dyDescent="0.3">
      <c r="A22" s="440"/>
      <c r="B22" s="443"/>
      <c r="C22" s="446"/>
      <c r="D22" s="448"/>
      <c r="E22" s="469"/>
      <c r="F22" s="497"/>
      <c r="G22" s="173" t="s">
        <v>34</v>
      </c>
      <c r="H22" s="149">
        <f>SUM(H17:H21)</f>
        <v>6865.8</v>
      </c>
      <c r="I22" s="149">
        <f t="shared" ref="I22:U22" si="7">SUM(I17:I21)</f>
        <v>6758.1</v>
      </c>
      <c r="J22" s="149">
        <f t="shared" si="7"/>
        <v>4403.3</v>
      </c>
      <c r="K22" s="149">
        <f t="shared" si="7"/>
        <v>107.69999999999999</v>
      </c>
      <c r="L22" s="176">
        <f t="shared" si="7"/>
        <v>7471</v>
      </c>
      <c r="M22" s="179">
        <f t="shared" si="7"/>
        <v>7469.8000000000011</v>
      </c>
      <c r="N22" s="179">
        <f t="shared" si="7"/>
        <v>6273.1</v>
      </c>
      <c r="O22" s="177">
        <f t="shared" si="7"/>
        <v>1.2</v>
      </c>
      <c r="P22" s="149">
        <f t="shared" si="7"/>
        <v>7476.8</v>
      </c>
      <c r="Q22" s="149">
        <f t="shared" si="7"/>
        <v>7475.6</v>
      </c>
      <c r="R22" s="149">
        <f t="shared" si="7"/>
        <v>6273.1</v>
      </c>
      <c r="S22" s="149">
        <f t="shared" si="7"/>
        <v>1.2</v>
      </c>
      <c r="T22" s="149">
        <f t="shared" si="7"/>
        <v>7695.130000000001</v>
      </c>
      <c r="U22" s="149">
        <f t="shared" si="7"/>
        <v>7925.9839000000011</v>
      </c>
      <c r="V22" s="140"/>
      <c r="W22" s="140"/>
      <c r="X22" s="140"/>
      <c r="Y22" s="140"/>
      <c r="Z22" s="140"/>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2"/>
      <c r="IK22" s="142"/>
    </row>
    <row r="23" spans="1:245" s="142" customFormat="1" ht="15" customHeight="1" x14ac:dyDescent="0.3">
      <c r="A23" s="438" t="s">
        <v>23</v>
      </c>
      <c r="B23" s="441" t="s">
        <v>23</v>
      </c>
      <c r="C23" s="444" t="s">
        <v>35</v>
      </c>
      <c r="D23" s="447" t="s">
        <v>318</v>
      </c>
      <c r="E23" s="450" t="s">
        <v>212</v>
      </c>
      <c r="F23" s="495" t="s">
        <v>28</v>
      </c>
      <c r="G23" s="138" t="s">
        <v>29</v>
      </c>
      <c r="H23" s="145">
        <f>SUM(I23,K23)</f>
        <v>371.8</v>
      </c>
      <c r="I23" s="145">
        <v>371.8</v>
      </c>
      <c r="J23" s="145"/>
      <c r="K23" s="145"/>
      <c r="L23" s="97">
        <f>SUM(M23,O23)</f>
        <v>333</v>
      </c>
      <c r="M23" s="98">
        <v>333</v>
      </c>
      <c r="N23" s="162"/>
      <c r="O23" s="147"/>
      <c r="P23" s="172">
        <f>SUM(Q23,S23)</f>
        <v>331.8</v>
      </c>
      <c r="Q23" s="163">
        <v>331.8</v>
      </c>
      <c r="R23" s="145"/>
      <c r="S23" s="168"/>
      <c r="T23" s="98">
        <v>334</v>
      </c>
      <c r="U23" s="98">
        <v>335</v>
      </c>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row>
    <row r="24" spans="1:245" s="142" customFormat="1" x14ac:dyDescent="0.3">
      <c r="A24" s="439"/>
      <c r="B24" s="442"/>
      <c r="C24" s="445"/>
      <c r="D24" s="448"/>
      <c r="E24" s="451"/>
      <c r="F24" s="496"/>
      <c r="G24" s="138" t="s">
        <v>39</v>
      </c>
      <c r="H24" s="145">
        <f t="shared" ref="H24:H25" si="8">SUM(I24,K24)</f>
        <v>0</v>
      </c>
      <c r="I24" s="145"/>
      <c r="J24" s="145"/>
      <c r="K24" s="145"/>
      <c r="L24" s="97">
        <f t="shared" ref="L24:L26" si="9">SUM(M24,O24)</f>
        <v>0</v>
      </c>
      <c r="M24" s="98"/>
      <c r="N24" s="162"/>
      <c r="O24" s="147"/>
      <c r="P24" s="172">
        <f t="shared" ref="P24:P26" si="10">SUM(Q24,S24)</f>
        <v>0</v>
      </c>
      <c r="Q24" s="163"/>
      <c r="R24" s="145"/>
      <c r="S24" s="168"/>
      <c r="T24" s="98"/>
      <c r="U24" s="98"/>
      <c r="V24" s="140"/>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row>
    <row r="25" spans="1:245" s="142" customFormat="1" x14ac:dyDescent="0.3">
      <c r="A25" s="439"/>
      <c r="B25" s="442"/>
      <c r="C25" s="445"/>
      <c r="D25" s="448"/>
      <c r="E25" s="451"/>
      <c r="F25" s="496"/>
      <c r="G25" s="138" t="s">
        <v>43</v>
      </c>
      <c r="H25" s="145">
        <f t="shared" si="8"/>
        <v>0</v>
      </c>
      <c r="I25" s="145"/>
      <c r="J25" s="145"/>
      <c r="K25" s="145"/>
      <c r="L25" s="97">
        <f t="shared" si="9"/>
        <v>0</v>
      </c>
      <c r="M25" s="98"/>
      <c r="N25" s="162"/>
      <c r="O25" s="147"/>
      <c r="P25" s="172">
        <f t="shared" si="10"/>
        <v>0</v>
      </c>
      <c r="Q25" s="163"/>
      <c r="R25" s="145"/>
      <c r="S25" s="172"/>
      <c r="T25" s="161"/>
      <c r="U25" s="145"/>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row>
    <row r="26" spans="1:245" s="142" customFormat="1" ht="30" customHeight="1" x14ac:dyDescent="0.3">
      <c r="A26" s="439"/>
      <c r="B26" s="442"/>
      <c r="C26" s="445"/>
      <c r="D26" s="448"/>
      <c r="E26" s="451"/>
      <c r="F26" s="496"/>
      <c r="G26" s="138" t="s">
        <v>149</v>
      </c>
      <c r="H26" s="145">
        <f>SUM(I26,K26)</f>
        <v>10.5</v>
      </c>
      <c r="I26" s="166">
        <v>10.5</v>
      </c>
      <c r="J26" s="152"/>
      <c r="K26" s="145"/>
      <c r="L26" s="146">
        <f t="shared" si="9"/>
        <v>0</v>
      </c>
      <c r="M26" s="169"/>
      <c r="N26" s="148"/>
      <c r="O26" s="148"/>
      <c r="P26" s="172">
        <f t="shared" si="10"/>
        <v>0</v>
      </c>
      <c r="Q26" s="148"/>
      <c r="R26" s="148"/>
      <c r="S26" s="153"/>
      <c r="T26" s="145"/>
      <c r="U26" s="145"/>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row>
    <row r="27" spans="1:245" s="142" customFormat="1" ht="18.75" customHeight="1" x14ac:dyDescent="0.3">
      <c r="A27" s="440"/>
      <c r="B27" s="443"/>
      <c r="C27" s="446"/>
      <c r="D27" s="449"/>
      <c r="E27" s="452"/>
      <c r="F27" s="497"/>
      <c r="G27" s="173" t="s">
        <v>34</v>
      </c>
      <c r="H27" s="149">
        <f>SUM(H23:H26)</f>
        <v>382.3</v>
      </c>
      <c r="I27" s="149">
        <f t="shared" ref="I27:U27" si="11">SUM(I23:I26)</f>
        <v>382.3</v>
      </c>
      <c r="J27" s="149">
        <f t="shared" si="11"/>
        <v>0</v>
      </c>
      <c r="K27" s="149">
        <f t="shared" si="11"/>
        <v>0</v>
      </c>
      <c r="L27" s="149">
        <f t="shared" si="11"/>
        <v>333</v>
      </c>
      <c r="M27" s="149">
        <f t="shared" si="11"/>
        <v>333</v>
      </c>
      <c r="N27" s="149">
        <f t="shared" si="11"/>
        <v>0</v>
      </c>
      <c r="O27" s="149">
        <f t="shared" si="11"/>
        <v>0</v>
      </c>
      <c r="P27" s="149">
        <f t="shared" si="11"/>
        <v>331.8</v>
      </c>
      <c r="Q27" s="149">
        <f t="shared" si="11"/>
        <v>331.8</v>
      </c>
      <c r="R27" s="149">
        <f t="shared" si="11"/>
        <v>0</v>
      </c>
      <c r="S27" s="149">
        <f t="shared" si="11"/>
        <v>0</v>
      </c>
      <c r="T27" s="108">
        <f t="shared" si="11"/>
        <v>334</v>
      </c>
      <c r="U27" s="149">
        <f t="shared" si="11"/>
        <v>335</v>
      </c>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row>
    <row r="28" spans="1:245" x14ac:dyDescent="0.3">
      <c r="A28" s="143" t="s">
        <v>23</v>
      </c>
      <c r="B28" s="144" t="s">
        <v>23</v>
      </c>
      <c r="C28" s="433" t="s">
        <v>60</v>
      </c>
      <c r="D28" s="434"/>
      <c r="E28" s="434"/>
      <c r="F28" s="434"/>
      <c r="G28" s="435"/>
      <c r="H28" s="150">
        <f>SUM(H22,H27)</f>
        <v>7248.1</v>
      </c>
      <c r="I28" s="150">
        <f t="shared" ref="I28:U28" si="12">SUM(I22,I27)</f>
        <v>7140.4000000000005</v>
      </c>
      <c r="J28" s="150">
        <f t="shared" si="12"/>
        <v>4403.3</v>
      </c>
      <c r="K28" s="150">
        <f t="shared" si="12"/>
        <v>107.69999999999999</v>
      </c>
      <c r="L28" s="150">
        <f t="shared" si="12"/>
        <v>7804</v>
      </c>
      <c r="M28" s="150">
        <f t="shared" si="12"/>
        <v>7802.8000000000011</v>
      </c>
      <c r="N28" s="150">
        <f t="shared" si="12"/>
        <v>6273.1</v>
      </c>
      <c r="O28" s="150">
        <f t="shared" si="12"/>
        <v>1.2</v>
      </c>
      <c r="P28" s="150">
        <f>SUM(P22,P27)</f>
        <v>7808.6</v>
      </c>
      <c r="Q28" s="150">
        <f t="shared" si="12"/>
        <v>7807.4000000000005</v>
      </c>
      <c r="R28" s="150">
        <f t="shared" si="12"/>
        <v>6273.1</v>
      </c>
      <c r="S28" s="150">
        <f t="shared" si="12"/>
        <v>1.2</v>
      </c>
      <c r="T28" s="150">
        <f t="shared" si="12"/>
        <v>8029.130000000001</v>
      </c>
      <c r="U28" s="150">
        <f t="shared" si="12"/>
        <v>8260.9839000000011</v>
      </c>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2"/>
      <c r="IK28" s="142"/>
    </row>
    <row r="29" spans="1:245" x14ac:dyDescent="0.3">
      <c r="A29" s="143" t="s">
        <v>23</v>
      </c>
      <c r="B29" s="432" t="s">
        <v>91</v>
      </c>
      <c r="C29" s="432"/>
      <c r="D29" s="432"/>
      <c r="E29" s="432"/>
      <c r="F29" s="432"/>
      <c r="G29" s="432"/>
      <c r="H29" s="154">
        <f>SUM(H28)</f>
        <v>7248.1</v>
      </c>
      <c r="I29" s="154">
        <f t="shared" ref="I29:U29" si="13">SUM(I28)</f>
        <v>7140.4000000000005</v>
      </c>
      <c r="J29" s="154">
        <f t="shared" si="13"/>
        <v>4403.3</v>
      </c>
      <c r="K29" s="154">
        <f t="shared" si="13"/>
        <v>107.69999999999999</v>
      </c>
      <c r="L29" s="154">
        <f t="shared" si="13"/>
        <v>7804</v>
      </c>
      <c r="M29" s="154">
        <f t="shared" si="13"/>
        <v>7802.8000000000011</v>
      </c>
      <c r="N29" s="154">
        <f t="shared" si="13"/>
        <v>6273.1</v>
      </c>
      <c r="O29" s="154">
        <f t="shared" si="13"/>
        <v>1.2</v>
      </c>
      <c r="P29" s="154">
        <f>SUM(P28)</f>
        <v>7808.6</v>
      </c>
      <c r="Q29" s="154">
        <f t="shared" si="13"/>
        <v>7807.4000000000005</v>
      </c>
      <c r="R29" s="154">
        <f t="shared" si="13"/>
        <v>6273.1</v>
      </c>
      <c r="S29" s="154">
        <f t="shared" si="13"/>
        <v>1.2</v>
      </c>
      <c r="T29" s="154">
        <f t="shared" si="13"/>
        <v>8029.130000000001</v>
      </c>
      <c r="U29" s="154">
        <f t="shared" si="13"/>
        <v>8260.9839000000011</v>
      </c>
      <c r="V29" s="140"/>
      <c r="W29" s="140"/>
      <c r="X29" s="140"/>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1"/>
      <c r="IJ29" s="142"/>
      <c r="IK29" s="142"/>
    </row>
    <row r="30" spans="1:245" ht="18.75" customHeight="1" x14ac:dyDescent="0.3">
      <c r="A30" s="1" t="s">
        <v>35</v>
      </c>
      <c r="B30" s="473" t="s">
        <v>319</v>
      </c>
      <c r="C30" s="473"/>
      <c r="D30" s="473"/>
      <c r="E30" s="473"/>
      <c r="F30" s="473"/>
      <c r="G30" s="473"/>
      <c r="H30" s="473"/>
      <c r="I30" s="473"/>
      <c r="J30" s="473"/>
      <c r="K30" s="473"/>
      <c r="L30" s="473"/>
      <c r="M30" s="473"/>
      <c r="N30" s="473"/>
      <c r="O30" s="473"/>
      <c r="P30" s="473"/>
      <c r="Q30" s="473"/>
      <c r="R30" s="473"/>
      <c r="S30" s="473"/>
      <c r="T30" s="473"/>
      <c r="U30" s="473"/>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2"/>
      <c r="IK30" s="142"/>
    </row>
    <row r="31" spans="1:245" x14ac:dyDescent="0.3">
      <c r="A31" s="143" t="s">
        <v>35</v>
      </c>
      <c r="B31" s="144" t="s">
        <v>23</v>
      </c>
      <c r="C31" s="437" t="s">
        <v>320</v>
      </c>
      <c r="D31" s="437"/>
      <c r="E31" s="437"/>
      <c r="F31" s="437"/>
      <c r="G31" s="437"/>
      <c r="H31" s="437"/>
      <c r="I31" s="437"/>
      <c r="J31" s="437"/>
      <c r="K31" s="437"/>
      <c r="L31" s="437"/>
      <c r="M31" s="437"/>
      <c r="N31" s="437"/>
      <c r="O31" s="437"/>
      <c r="P31" s="437"/>
      <c r="Q31" s="437"/>
      <c r="R31" s="437"/>
      <c r="S31" s="437"/>
      <c r="T31" s="437"/>
      <c r="U31" s="437"/>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1"/>
      <c r="IJ31" s="142"/>
      <c r="IK31" s="142"/>
    </row>
    <row r="32" spans="1:245" ht="15" customHeight="1" x14ac:dyDescent="0.3">
      <c r="A32" s="438" t="s">
        <v>35</v>
      </c>
      <c r="B32" s="441" t="s">
        <v>23</v>
      </c>
      <c r="C32" s="444" t="s">
        <v>23</v>
      </c>
      <c r="D32" s="472" t="s">
        <v>321</v>
      </c>
      <c r="E32" s="450" t="s">
        <v>298</v>
      </c>
      <c r="F32" s="450" t="s">
        <v>28</v>
      </c>
      <c r="G32" s="138" t="s">
        <v>29</v>
      </c>
      <c r="H32" s="145">
        <f>SUM(I32,K32)</f>
        <v>4.3</v>
      </c>
      <c r="I32" s="160">
        <v>4.3</v>
      </c>
      <c r="J32" s="145"/>
      <c r="K32" s="145"/>
      <c r="L32" s="146">
        <f>SUM(M32,O32)</f>
        <v>4</v>
      </c>
      <c r="M32" s="160">
        <v>4</v>
      </c>
      <c r="N32" s="148"/>
      <c r="O32" s="147"/>
      <c r="P32" s="147">
        <f>SUM(Q32,S32)</f>
        <v>4</v>
      </c>
      <c r="Q32" s="147">
        <v>4</v>
      </c>
      <c r="R32" s="148"/>
      <c r="S32" s="172"/>
      <c r="T32" s="145">
        <v>4.7</v>
      </c>
      <c r="U32" s="172">
        <v>4.7</v>
      </c>
      <c r="V32" s="140"/>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c r="HZ32" s="141"/>
      <c r="IA32" s="141"/>
      <c r="IB32" s="141"/>
      <c r="IC32" s="141"/>
      <c r="ID32" s="141"/>
      <c r="IE32" s="141"/>
      <c r="IF32" s="141"/>
      <c r="IG32" s="141"/>
      <c r="IH32" s="141"/>
      <c r="II32" s="141"/>
      <c r="IJ32" s="142"/>
      <c r="IK32" s="142"/>
    </row>
    <row r="33" spans="1:245" x14ac:dyDescent="0.3">
      <c r="A33" s="439"/>
      <c r="B33" s="442"/>
      <c r="C33" s="445"/>
      <c r="D33" s="462"/>
      <c r="E33" s="451"/>
      <c r="F33" s="451"/>
      <c r="G33" s="138" t="s">
        <v>32</v>
      </c>
      <c r="H33" s="145">
        <f t="shared" ref="H33:H34" si="14">SUM(I33,K33)</f>
        <v>0</v>
      </c>
      <c r="I33" s="145"/>
      <c r="J33" s="145"/>
      <c r="K33" s="145"/>
      <c r="L33" s="146">
        <f t="shared" ref="L33:L34" si="15">SUM(M33,O33)</f>
        <v>0</v>
      </c>
      <c r="M33" s="147"/>
      <c r="N33" s="148"/>
      <c r="O33" s="147"/>
      <c r="P33" s="147">
        <f t="shared" ref="P33:P34" si="16">SUM(Q33,S33)</f>
        <v>0</v>
      </c>
      <c r="Q33" s="147"/>
      <c r="R33" s="148"/>
      <c r="S33" s="172"/>
      <c r="T33" s="145"/>
      <c r="U33" s="145"/>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c r="HZ33" s="141"/>
      <c r="IA33" s="141"/>
      <c r="IB33" s="141"/>
      <c r="IC33" s="141"/>
      <c r="ID33" s="141"/>
      <c r="IE33" s="141"/>
      <c r="IF33" s="141"/>
      <c r="IG33" s="141"/>
      <c r="IH33" s="141"/>
      <c r="II33" s="141"/>
      <c r="IJ33" s="142"/>
      <c r="IK33" s="142"/>
    </row>
    <row r="34" spans="1:245" x14ac:dyDescent="0.3">
      <c r="A34" s="439"/>
      <c r="B34" s="442"/>
      <c r="C34" s="445"/>
      <c r="D34" s="462"/>
      <c r="E34" s="451"/>
      <c r="F34" s="451"/>
      <c r="G34" s="138" t="s">
        <v>31</v>
      </c>
      <c r="H34" s="145">
        <f t="shared" si="14"/>
        <v>0</v>
      </c>
      <c r="I34" s="152"/>
      <c r="J34" s="152"/>
      <c r="K34" s="145"/>
      <c r="L34" s="146">
        <f t="shared" si="15"/>
        <v>0</v>
      </c>
      <c r="M34" s="148"/>
      <c r="N34" s="148"/>
      <c r="O34" s="148"/>
      <c r="P34" s="147">
        <f t="shared" si="16"/>
        <v>0</v>
      </c>
      <c r="Q34" s="147"/>
      <c r="R34" s="148"/>
      <c r="S34" s="172"/>
      <c r="T34" s="145"/>
      <c r="U34" s="145"/>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1"/>
      <c r="IJ34" s="142"/>
      <c r="IK34" s="142"/>
    </row>
    <row r="35" spans="1:245" x14ac:dyDescent="0.3">
      <c r="A35" s="440"/>
      <c r="B35" s="443"/>
      <c r="C35" s="446"/>
      <c r="D35" s="463"/>
      <c r="E35" s="452"/>
      <c r="F35" s="452"/>
      <c r="G35" s="173" t="s">
        <v>34</v>
      </c>
      <c r="H35" s="149">
        <f t="shared" ref="H35:U35" si="17">SUM(H32:H34)</f>
        <v>4.3</v>
      </c>
      <c r="I35" s="149">
        <f t="shared" si="17"/>
        <v>4.3</v>
      </c>
      <c r="J35" s="149">
        <f t="shared" si="17"/>
        <v>0</v>
      </c>
      <c r="K35" s="149">
        <f t="shared" si="17"/>
        <v>0</v>
      </c>
      <c r="L35" s="149">
        <f t="shared" si="17"/>
        <v>4</v>
      </c>
      <c r="M35" s="149">
        <f t="shared" si="17"/>
        <v>4</v>
      </c>
      <c r="N35" s="149">
        <f t="shared" si="17"/>
        <v>0</v>
      </c>
      <c r="O35" s="149">
        <f t="shared" si="17"/>
        <v>0</v>
      </c>
      <c r="P35" s="149">
        <f t="shared" si="17"/>
        <v>4</v>
      </c>
      <c r="Q35" s="149">
        <f t="shared" si="17"/>
        <v>4</v>
      </c>
      <c r="R35" s="149">
        <f t="shared" si="17"/>
        <v>0</v>
      </c>
      <c r="S35" s="149">
        <f t="shared" si="17"/>
        <v>0</v>
      </c>
      <c r="T35" s="149">
        <f t="shared" si="17"/>
        <v>4.7</v>
      </c>
      <c r="U35" s="149">
        <f t="shared" si="17"/>
        <v>4.7</v>
      </c>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c r="IF35" s="141"/>
      <c r="IG35" s="141"/>
      <c r="IH35" s="141"/>
      <c r="II35" s="141"/>
      <c r="IJ35" s="142"/>
      <c r="IK35" s="142"/>
    </row>
    <row r="36" spans="1:245" ht="12.75" customHeight="1" x14ac:dyDescent="0.3">
      <c r="A36" s="438" t="s">
        <v>35</v>
      </c>
      <c r="B36" s="441" t="s">
        <v>23</v>
      </c>
      <c r="C36" s="444" t="s">
        <v>35</v>
      </c>
      <c r="D36" s="472" t="s">
        <v>322</v>
      </c>
      <c r="E36" s="450" t="s">
        <v>298</v>
      </c>
      <c r="F36" s="450" t="s">
        <v>28</v>
      </c>
      <c r="G36" s="138" t="s">
        <v>29</v>
      </c>
      <c r="H36" s="145">
        <f>SUM(I36,K36)</f>
        <v>106.3</v>
      </c>
      <c r="I36" s="145">
        <v>106.3</v>
      </c>
      <c r="J36" s="145"/>
      <c r="K36" s="145"/>
      <c r="L36" s="146">
        <f>SUM(M36,O36)</f>
        <v>110</v>
      </c>
      <c r="M36" s="92">
        <v>110</v>
      </c>
      <c r="N36" s="152"/>
      <c r="O36" s="146"/>
      <c r="P36" s="146">
        <f>SUM(Q36,S36)</f>
        <v>100</v>
      </c>
      <c r="Q36" s="147">
        <v>100</v>
      </c>
      <c r="R36" s="148"/>
      <c r="S36" s="172"/>
      <c r="T36" s="160">
        <v>100</v>
      </c>
      <c r="U36" s="91">
        <v>100</v>
      </c>
      <c r="V36" s="140"/>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c r="HZ36" s="141"/>
      <c r="IA36" s="141"/>
      <c r="IB36" s="141"/>
      <c r="IC36" s="141"/>
      <c r="ID36" s="141"/>
      <c r="IE36" s="141"/>
      <c r="IF36" s="141"/>
      <c r="IG36" s="141"/>
      <c r="IH36" s="141"/>
      <c r="II36" s="141"/>
      <c r="IJ36" s="142"/>
      <c r="IK36" s="142"/>
    </row>
    <row r="37" spans="1:245" x14ac:dyDescent="0.3">
      <c r="A37" s="439"/>
      <c r="B37" s="442"/>
      <c r="C37" s="445"/>
      <c r="D37" s="462"/>
      <c r="E37" s="451"/>
      <c r="F37" s="451"/>
      <c r="G37" s="138" t="s">
        <v>32</v>
      </c>
      <c r="H37" s="145">
        <f t="shared" ref="H37:H38" si="18">SUM(I37,K37)</f>
        <v>0</v>
      </c>
      <c r="I37" s="145"/>
      <c r="J37" s="145"/>
      <c r="K37" s="145"/>
      <c r="L37" s="146">
        <f t="shared" ref="L37:L38" si="19">SUM(M37,O37)</f>
        <v>0</v>
      </c>
      <c r="M37" s="146"/>
      <c r="N37" s="152"/>
      <c r="O37" s="146"/>
      <c r="P37" s="146">
        <f t="shared" ref="P37:P38" si="20">SUM(Q37,S37)</f>
        <v>0</v>
      </c>
      <c r="Q37" s="146"/>
      <c r="R37" s="148"/>
      <c r="S37" s="172"/>
      <c r="T37" s="145"/>
      <c r="U37" s="145"/>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c r="IF37" s="141"/>
      <c r="IG37" s="141"/>
      <c r="IH37" s="141"/>
      <c r="II37" s="141"/>
      <c r="IJ37" s="142"/>
      <c r="IK37" s="142"/>
    </row>
    <row r="38" spans="1:245" x14ac:dyDescent="0.3">
      <c r="A38" s="439"/>
      <c r="B38" s="442"/>
      <c r="C38" s="445"/>
      <c r="D38" s="462"/>
      <c r="E38" s="451"/>
      <c r="F38" s="451"/>
      <c r="G38" s="138" t="s">
        <v>31</v>
      </c>
      <c r="H38" s="145">
        <f t="shared" si="18"/>
        <v>0</v>
      </c>
      <c r="I38" s="152"/>
      <c r="J38" s="152"/>
      <c r="K38" s="145"/>
      <c r="L38" s="146">
        <f t="shared" si="19"/>
        <v>0</v>
      </c>
      <c r="M38" s="148"/>
      <c r="N38" s="148"/>
      <c r="O38" s="148"/>
      <c r="P38" s="146">
        <f t="shared" si="20"/>
        <v>0</v>
      </c>
      <c r="Q38" s="147"/>
      <c r="R38" s="148"/>
      <c r="S38" s="172"/>
      <c r="T38" s="145"/>
      <c r="U38" s="145"/>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c r="IF38" s="141"/>
      <c r="IG38" s="141"/>
      <c r="IH38" s="141"/>
      <c r="II38" s="141"/>
    </row>
    <row r="39" spans="1:245" x14ac:dyDescent="0.3">
      <c r="A39" s="440"/>
      <c r="B39" s="443"/>
      <c r="C39" s="446"/>
      <c r="D39" s="463"/>
      <c r="E39" s="452"/>
      <c r="F39" s="452"/>
      <c r="G39" s="173" t="s">
        <v>34</v>
      </c>
      <c r="H39" s="149">
        <f t="shared" ref="H39:U39" si="21">SUM(H36:H38)</f>
        <v>106.3</v>
      </c>
      <c r="I39" s="149">
        <f t="shared" si="21"/>
        <v>106.3</v>
      </c>
      <c r="J39" s="149">
        <f t="shared" si="21"/>
        <v>0</v>
      </c>
      <c r="K39" s="149">
        <f t="shared" si="21"/>
        <v>0</v>
      </c>
      <c r="L39" s="149">
        <f t="shared" si="21"/>
        <v>110</v>
      </c>
      <c r="M39" s="149">
        <f t="shared" si="21"/>
        <v>110</v>
      </c>
      <c r="N39" s="149">
        <f t="shared" si="21"/>
        <v>0</v>
      </c>
      <c r="O39" s="149">
        <f t="shared" si="21"/>
        <v>0</v>
      </c>
      <c r="P39" s="149">
        <f t="shared" si="21"/>
        <v>100</v>
      </c>
      <c r="Q39" s="149">
        <f t="shared" si="21"/>
        <v>100</v>
      </c>
      <c r="R39" s="149">
        <f t="shared" si="21"/>
        <v>0</v>
      </c>
      <c r="S39" s="149">
        <f t="shared" si="21"/>
        <v>0</v>
      </c>
      <c r="T39" s="149">
        <f t="shared" si="21"/>
        <v>100</v>
      </c>
      <c r="U39" s="149">
        <f t="shared" si="21"/>
        <v>100</v>
      </c>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c r="IF39" s="141"/>
      <c r="IG39" s="141"/>
      <c r="IH39" s="141"/>
      <c r="II39" s="141"/>
    </row>
    <row r="40" spans="1:245" s="142" customFormat="1" x14ac:dyDescent="0.3">
      <c r="A40" s="143" t="s">
        <v>40</v>
      </c>
      <c r="B40" s="144" t="s">
        <v>23</v>
      </c>
      <c r="C40" s="433" t="s">
        <v>60</v>
      </c>
      <c r="D40" s="434"/>
      <c r="E40" s="434"/>
      <c r="F40" s="434"/>
      <c r="G40" s="435"/>
      <c r="H40" s="150">
        <f>SUM(H39,H35)</f>
        <v>110.6</v>
      </c>
      <c r="I40" s="150">
        <f t="shared" ref="I40:U40" si="22">SUM(I39,I35)</f>
        <v>110.6</v>
      </c>
      <c r="J40" s="150">
        <f t="shared" si="22"/>
        <v>0</v>
      </c>
      <c r="K40" s="150">
        <f t="shared" si="22"/>
        <v>0</v>
      </c>
      <c r="L40" s="150">
        <f t="shared" si="22"/>
        <v>114</v>
      </c>
      <c r="M40" s="150">
        <f t="shared" si="22"/>
        <v>114</v>
      </c>
      <c r="N40" s="150">
        <f t="shared" si="22"/>
        <v>0</v>
      </c>
      <c r="O40" s="150">
        <f t="shared" si="22"/>
        <v>0</v>
      </c>
      <c r="P40" s="150">
        <f>SUM(P39,P35)</f>
        <v>104</v>
      </c>
      <c r="Q40" s="150">
        <f t="shared" si="22"/>
        <v>104</v>
      </c>
      <c r="R40" s="150">
        <f t="shared" si="22"/>
        <v>0</v>
      </c>
      <c r="S40" s="150">
        <f t="shared" si="22"/>
        <v>0</v>
      </c>
      <c r="T40" s="150">
        <f t="shared" si="22"/>
        <v>104.7</v>
      </c>
      <c r="U40" s="150">
        <f t="shared" si="22"/>
        <v>104.7</v>
      </c>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c r="IF40" s="141"/>
      <c r="IG40" s="141"/>
      <c r="IH40" s="141"/>
      <c r="II40" s="141"/>
    </row>
    <row r="41" spans="1:245" x14ac:dyDescent="0.3">
      <c r="A41" s="143" t="s">
        <v>35</v>
      </c>
      <c r="B41" s="144" t="s">
        <v>35</v>
      </c>
      <c r="C41" s="437" t="s">
        <v>323</v>
      </c>
      <c r="D41" s="437"/>
      <c r="E41" s="437"/>
      <c r="F41" s="437"/>
      <c r="G41" s="437"/>
      <c r="H41" s="437"/>
      <c r="I41" s="437"/>
      <c r="J41" s="437"/>
      <c r="K41" s="437"/>
      <c r="L41" s="437"/>
      <c r="M41" s="437"/>
      <c r="N41" s="437"/>
      <c r="O41" s="437"/>
      <c r="P41" s="437"/>
      <c r="Q41" s="437"/>
      <c r="R41" s="437"/>
      <c r="S41" s="437"/>
      <c r="T41" s="437"/>
      <c r="U41" s="437"/>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row>
    <row r="42" spans="1:245" ht="15" customHeight="1" x14ac:dyDescent="0.3">
      <c r="A42" s="438" t="s">
        <v>35</v>
      </c>
      <c r="B42" s="441" t="s">
        <v>35</v>
      </c>
      <c r="C42" s="444" t="s">
        <v>23</v>
      </c>
      <c r="D42" s="472" t="s">
        <v>324</v>
      </c>
      <c r="E42" s="464" t="s">
        <v>27</v>
      </c>
      <c r="F42" s="464" t="s">
        <v>28</v>
      </c>
      <c r="G42" s="138" t="s">
        <v>29</v>
      </c>
      <c r="H42" s="145">
        <f>SUM(I42,K42)</f>
        <v>0</v>
      </c>
      <c r="I42" s="225"/>
      <c r="J42" s="189"/>
      <c r="K42" s="175"/>
      <c r="L42" s="146">
        <f t="shared" ref="L42:L46" si="23">SUM(M42,O42)</f>
        <v>0</v>
      </c>
      <c r="M42" s="91"/>
      <c r="N42" s="148"/>
      <c r="O42" s="147"/>
      <c r="P42" s="147">
        <f>SUM(Q42,S42)</f>
        <v>0</v>
      </c>
      <c r="Q42" s="226"/>
      <c r="R42" s="175"/>
      <c r="S42" s="175"/>
      <c r="T42" s="163"/>
      <c r="U42" s="163"/>
      <c r="V42" s="140"/>
      <c r="W42" s="140"/>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row>
    <row r="43" spans="1:245" x14ac:dyDescent="0.3">
      <c r="A43" s="439"/>
      <c r="B43" s="442"/>
      <c r="C43" s="445"/>
      <c r="D43" s="462"/>
      <c r="E43" s="465"/>
      <c r="F43" s="465"/>
      <c r="G43" s="138" t="s">
        <v>32</v>
      </c>
      <c r="H43" s="145">
        <f t="shared" ref="H43:H46" si="24">SUM(I43,K43)</f>
        <v>56.631999999999998</v>
      </c>
      <c r="I43" s="188">
        <v>56.631999999999998</v>
      </c>
      <c r="J43" s="189"/>
      <c r="K43" s="175"/>
      <c r="L43" s="146">
        <f t="shared" si="23"/>
        <v>68.5</v>
      </c>
      <c r="M43" s="146">
        <v>68.5</v>
      </c>
      <c r="N43" s="152">
        <v>2.5</v>
      </c>
      <c r="O43" s="147"/>
      <c r="P43" s="147">
        <f t="shared" ref="P43:P46" si="25">SUM(Q43,S43)</f>
        <v>68.5</v>
      </c>
      <c r="Q43" s="174">
        <v>68.5</v>
      </c>
      <c r="R43" s="189">
        <v>2.5</v>
      </c>
      <c r="S43" s="175"/>
      <c r="T43" s="226">
        <v>17</v>
      </c>
      <c r="U43" s="226">
        <v>17</v>
      </c>
      <c r="V43" s="140"/>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row>
    <row r="44" spans="1:245" ht="31.2" x14ac:dyDescent="0.3">
      <c r="A44" s="439"/>
      <c r="B44" s="442"/>
      <c r="C44" s="445"/>
      <c r="D44" s="462"/>
      <c r="E44" s="465"/>
      <c r="F44" s="465"/>
      <c r="G44" s="180" t="s">
        <v>325</v>
      </c>
      <c r="H44" s="145">
        <f t="shared" si="24"/>
        <v>0</v>
      </c>
      <c r="I44" s="188"/>
      <c r="J44" s="189"/>
      <c r="K44" s="189"/>
      <c r="L44" s="146">
        <f t="shared" si="23"/>
        <v>0</v>
      </c>
      <c r="M44" s="152"/>
      <c r="N44" s="152"/>
      <c r="O44" s="152"/>
      <c r="P44" s="146">
        <f t="shared" si="25"/>
        <v>0</v>
      </c>
      <c r="Q44" s="188"/>
      <c r="R44" s="189"/>
      <c r="S44" s="189"/>
      <c r="T44" s="226">
        <v>54</v>
      </c>
      <c r="U44" s="226">
        <v>54</v>
      </c>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row>
    <row r="45" spans="1:245" s="142" customFormat="1" ht="31.2" x14ac:dyDescent="0.3">
      <c r="A45" s="439"/>
      <c r="B45" s="442"/>
      <c r="C45" s="445"/>
      <c r="D45" s="462"/>
      <c r="E45" s="465"/>
      <c r="F45" s="465"/>
      <c r="G45" s="180" t="s">
        <v>294</v>
      </c>
      <c r="H45" s="145">
        <f t="shared" si="24"/>
        <v>0</v>
      </c>
      <c r="I45" s="188"/>
      <c r="J45" s="189"/>
      <c r="K45" s="189"/>
      <c r="L45" s="146">
        <f t="shared" si="23"/>
        <v>0</v>
      </c>
      <c r="M45" s="152"/>
      <c r="N45" s="152"/>
      <c r="O45" s="152"/>
      <c r="P45" s="146">
        <f t="shared" si="25"/>
        <v>0</v>
      </c>
      <c r="Q45" s="188"/>
      <c r="R45" s="189"/>
      <c r="S45" s="189"/>
      <c r="T45" s="163"/>
      <c r="U45" s="163"/>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row>
    <row r="46" spans="1:245" s="187" customFormat="1" x14ac:dyDescent="0.3">
      <c r="A46" s="439"/>
      <c r="B46" s="442"/>
      <c r="C46" s="445"/>
      <c r="D46" s="462"/>
      <c r="E46" s="465"/>
      <c r="F46" s="465"/>
      <c r="G46" s="138" t="s">
        <v>43</v>
      </c>
      <c r="H46" s="145">
        <f t="shared" si="24"/>
        <v>0</v>
      </c>
      <c r="I46" s="79"/>
      <c r="J46" s="172"/>
      <c r="K46" s="172"/>
      <c r="L46" s="146">
        <f t="shared" si="23"/>
        <v>0</v>
      </c>
      <c r="M46" s="172"/>
      <c r="N46" s="172"/>
      <c r="O46" s="172"/>
      <c r="P46" s="79">
        <f t="shared" si="25"/>
        <v>0</v>
      </c>
      <c r="Q46" s="79"/>
      <c r="R46" s="172"/>
      <c r="S46" s="172"/>
      <c r="T46" s="163"/>
      <c r="U46" s="163"/>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row>
    <row r="47" spans="1:245" x14ac:dyDescent="0.3">
      <c r="A47" s="440"/>
      <c r="B47" s="443"/>
      <c r="C47" s="446"/>
      <c r="D47" s="463"/>
      <c r="E47" s="466"/>
      <c r="F47" s="466"/>
      <c r="G47" s="173" t="s">
        <v>34</v>
      </c>
      <c r="H47" s="149">
        <f>SUM(H42:H44)</f>
        <v>56.631999999999998</v>
      </c>
      <c r="I47" s="149">
        <f t="shared" ref="I47:U47" si="26">SUM(I42:I44)</f>
        <v>56.631999999999998</v>
      </c>
      <c r="J47" s="149">
        <f t="shared" si="26"/>
        <v>0</v>
      </c>
      <c r="K47" s="149">
        <f t="shared" si="26"/>
        <v>0</v>
      </c>
      <c r="L47" s="149">
        <f t="shared" si="26"/>
        <v>68.5</v>
      </c>
      <c r="M47" s="149">
        <f t="shared" si="26"/>
        <v>68.5</v>
      </c>
      <c r="N47" s="149">
        <f t="shared" si="26"/>
        <v>2.5</v>
      </c>
      <c r="O47" s="149">
        <f t="shared" si="26"/>
        <v>0</v>
      </c>
      <c r="P47" s="149">
        <f>SUM(P42:P46)</f>
        <v>68.5</v>
      </c>
      <c r="Q47" s="149">
        <f t="shared" si="26"/>
        <v>68.5</v>
      </c>
      <c r="R47" s="149">
        <f t="shared" si="26"/>
        <v>2.5</v>
      </c>
      <c r="S47" s="149">
        <f t="shared" si="26"/>
        <v>0</v>
      </c>
      <c r="T47" s="149">
        <f t="shared" si="26"/>
        <v>71</v>
      </c>
      <c r="U47" s="149">
        <f t="shared" si="26"/>
        <v>71</v>
      </c>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row>
    <row r="48" spans="1:245" s="142" customFormat="1" ht="15" customHeight="1" x14ac:dyDescent="0.3">
      <c r="A48" s="438" t="s">
        <v>35</v>
      </c>
      <c r="B48" s="441" t="s">
        <v>35</v>
      </c>
      <c r="C48" s="444" t="s">
        <v>35</v>
      </c>
      <c r="D48" s="472" t="s">
        <v>326</v>
      </c>
      <c r="E48" s="464" t="s">
        <v>298</v>
      </c>
      <c r="F48" s="464" t="s">
        <v>28</v>
      </c>
      <c r="G48" s="138" t="s">
        <v>29</v>
      </c>
      <c r="H48" s="145">
        <f>SUM(I48,K48)</f>
        <v>9</v>
      </c>
      <c r="I48" s="101">
        <v>9</v>
      </c>
      <c r="J48" s="175"/>
      <c r="K48" s="175"/>
      <c r="L48" s="146">
        <f>SUM(M48,O48)</f>
        <v>9</v>
      </c>
      <c r="M48" s="91">
        <v>9</v>
      </c>
      <c r="N48" s="148"/>
      <c r="O48" s="147"/>
      <c r="P48" s="147">
        <f>SUM(Q48,S48)</f>
        <v>8</v>
      </c>
      <c r="Q48" s="174">
        <v>8</v>
      </c>
      <c r="R48" s="175"/>
      <c r="S48" s="175"/>
      <c r="T48" s="163">
        <v>9</v>
      </c>
      <c r="U48" s="163">
        <v>9</v>
      </c>
      <c r="V48" s="140"/>
      <c r="W48" s="140"/>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row>
    <row r="49" spans="1:243" s="142" customFormat="1" x14ac:dyDescent="0.3">
      <c r="A49" s="439"/>
      <c r="B49" s="442"/>
      <c r="C49" s="445"/>
      <c r="D49" s="462"/>
      <c r="E49" s="465"/>
      <c r="F49" s="465"/>
      <c r="G49" s="138" t="s">
        <v>32</v>
      </c>
      <c r="H49" s="145">
        <f t="shared" ref="H49:H52" si="27">SUM(I49,K49)</f>
        <v>0</v>
      </c>
      <c r="I49" s="174"/>
      <c r="J49" s="175"/>
      <c r="K49" s="175"/>
      <c r="L49" s="146">
        <f t="shared" ref="L49:L52" si="28">SUM(M49,O49)</f>
        <v>0</v>
      </c>
      <c r="M49" s="147"/>
      <c r="N49" s="148"/>
      <c r="O49" s="147"/>
      <c r="P49" s="147">
        <f t="shared" ref="P49:P52" si="29">SUM(Q49,S49)</f>
        <v>0</v>
      </c>
      <c r="Q49" s="174"/>
      <c r="R49" s="175"/>
      <c r="S49" s="175"/>
      <c r="T49" s="145"/>
      <c r="U49" s="145"/>
      <c r="V49" s="140"/>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row>
    <row r="50" spans="1:243" s="142" customFormat="1" ht="31.2" x14ac:dyDescent="0.3">
      <c r="A50" s="439"/>
      <c r="B50" s="442"/>
      <c r="C50" s="445"/>
      <c r="D50" s="462"/>
      <c r="E50" s="465"/>
      <c r="F50" s="465"/>
      <c r="G50" s="180" t="s">
        <v>325</v>
      </c>
      <c r="H50" s="145">
        <f t="shared" si="27"/>
        <v>0</v>
      </c>
      <c r="I50" s="188"/>
      <c r="J50" s="189"/>
      <c r="K50" s="189"/>
      <c r="L50" s="146">
        <f t="shared" si="28"/>
        <v>0</v>
      </c>
      <c r="M50" s="152"/>
      <c r="N50" s="152"/>
      <c r="O50" s="152"/>
      <c r="P50" s="146">
        <f t="shared" si="29"/>
        <v>0</v>
      </c>
      <c r="Q50" s="188"/>
      <c r="R50" s="189"/>
      <c r="S50" s="189"/>
      <c r="T50" s="145"/>
      <c r="U50" s="145"/>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row>
    <row r="51" spans="1:243" s="142" customFormat="1" ht="31.2" x14ac:dyDescent="0.3">
      <c r="A51" s="439"/>
      <c r="B51" s="442"/>
      <c r="C51" s="445"/>
      <c r="D51" s="462"/>
      <c r="E51" s="465"/>
      <c r="F51" s="465"/>
      <c r="G51" s="180" t="s">
        <v>294</v>
      </c>
      <c r="H51" s="145">
        <f t="shared" si="27"/>
        <v>0</v>
      </c>
      <c r="I51" s="224"/>
      <c r="J51" s="189"/>
      <c r="K51" s="189"/>
      <c r="L51" s="146">
        <f t="shared" si="28"/>
        <v>0</v>
      </c>
      <c r="M51" s="152"/>
      <c r="N51" s="152"/>
      <c r="O51" s="152"/>
      <c r="P51" s="146">
        <f t="shared" si="29"/>
        <v>0</v>
      </c>
      <c r="Q51" s="188"/>
      <c r="R51" s="189"/>
      <c r="S51" s="189"/>
      <c r="T51" s="145"/>
      <c r="U51" s="145"/>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row>
    <row r="52" spans="1:243" s="187" customFormat="1" x14ac:dyDescent="0.3">
      <c r="A52" s="439"/>
      <c r="B52" s="442"/>
      <c r="C52" s="445"/>
      <c r="D52" s="462"/>
      <c r="E52" s="465"/>
      <c r="F52" s="465"/>
      <c r="G52" s="138" t="s">
        <v>43</v>
      </c>
      <c r="H52" s="145">
        <f t="shared" si="27"/>
        <v>0</v>
      </c>
      <c r="I52" s="79"/>
      <c r="J52" s="172"/>
      <c r="K52" s="172"/>
      <c r="L52" s="146">
        <f t="shared" si="28"/>
        <v>0</v>
      </c>
      <c r="M52" s="172"/>
      <c r="N52" s="172"/>
      <c r="O52" s="172"/>
      <c r="P52" s="79">
        <f t="shared" si="29"/>
        <v>0</v>
      </c>
      <c r="Q52" s="79"/>
      <c r="R52" s="172"/>
      <c r="S52" s="172"/>
      <c r="T52" s="145"/>
      <c r="U52" s="145"/>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c r="IF52" s="141"/>
      <c r="IG52" s="141"/>
      <c r="IH52" s="141"/>
      <c r="II52" s="141"/>
    </row>
    <row r="53" spans="1:243" s="142" customFormat="1" x14ac:dyDescent="0.3">
      <c r="A53" s="440"/>
      <c r="B53" s="443"/>
      <c r="C53" s="446"/>
      <c r="D53" s="463"/>
      <c r="E53" s="466"/>
      <c r="F53" s="466"/>
      <c r="G53" s="173" t="s">
        <v>34</v>
      </c>
      <c r="H53" s="149">
        <f t="shared" ref="H53:O53" si="30">SUM(H48:H50)</f>
        <v>9</v>
      </c>
      <c r="I53" s="149">
        <f t="shared" si="30"/>
        <v>9</v>
      </c>
      <c r="J53" s="149">
        <f t="shared" si="30"/>
        <v>0</v>
      </c>
      <c r="K53" s="149">
        <f t="shared" si="30"/>
        <v>0</v>
      </c>
      <c r="L53" s="149">
        <f t="shared" si="30"/>
        <v>9</v>
      </c>
      <c r="M53" s="149">
        <f t="shared" si="30"/>
        <v>9</v>
      </c>
      <c r="N53" s="149">
        <f t="shared" si="30"/>
        <v>0</v>
      </c>
      <c r="O53" s="149">
        <f t="shared" si="30"/>
        <v>0</v>
      </c>
      <c r="P53" s="149">
        <f>SUM(P48:P52)</f>
        <v>8</v>
      </c>
      <c r="Q53" s="149">
        <f t="shared" ref="Q53:U53" si="31">SUM(Q48:Q50)</f>
        <v>8</v>
      </c>
      <c r="R53" s="149">
        <f t="shared" si="31"/>
        <v>0</v>
      </c>
      <c r="S53" s="149">
        <f t="shared" si="31"/>
        <v>0</v>
      </c>
      <c r="T53" s="149">
        <f t="shared" si="31"/>
        <v>9</v>
      </c>
      <c r="U53" s="149">
        <f t="shared" si="31"/>
        <v>9</v>
      </c>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c r="IF53" s="141"/>
      <c r="IG53" s="141"/>
      <c r="IH53" s="141"/>
      <c r="II53" s="141"/>
    </row>
    <row r="54" spans="1:243" s="142" customFormat="1" ht="15" customHeight="1" x14ac:dyDescent="0.3">
      <c r="A54" s="438" t="s">
        <v>35</v>
      </c>
      <c r="B54" s="441" t="s">
        <v>35</v>
      </c>
      <c r="C54" s="444" t="s">
        <v>40</v>
      </c>
      <c r="D54" s="472" t="s">
        <v>327</v>
      </c>
      <c r="E54" s="450" t="s">
        <v>328</v>
      </c>
      <c r="F54" s="495" t="s">
        <v>329</v>
      </c>
      <c r="G54" s="138" t="s">
        <v>29</v>
      </c>
      <c r="H54" s="272">
        <f>SUM(I54,K54)</f>
        <v>325.39999999999998</v>
      </c>
      <c r="I54" s="79">
        <v>325.39999999999998</v>
      </c>
      <c r="J54" s="175">
        <v>239.1</v>
      </c>
      <c r="K54" s="175"/>
      <c r="L54" s="146">
        <f>SUM(M54,O54)</f>
        <v>340</v>
      </c>
      <c r="M54" s="92">
        <v>340</v>
      </c>
      <c r="N54" s="152">
        <v>329.2</v>
      </c>
      <c r="O54" s="146"/>
      <c r="P54" s="147">
        <f>SUM(Q54,S54)</f>
        <v>341.7</v>
      </c>
      <c r="Q54" s="188">
        <v>341.7</v>
      </c>
      <c r="R54" s="189">
        <v>329.2</v>
      </c>
      <c r="S54" s="189"/>
      <c r="T54" s="145">
        <v>341</v>
      </c>
      <c r="U54" s="145">
        <v>342</v>
      </c>
      <c r="V54" s="140"/>
      <c r="W54" s="140"/>
      <c r="X54" s="140"/>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c r="IF54" s="141"/>
      <c r="IG54" s="141"/>
      <c r="IH54" s="141"/>
      <c r="II54" s="141"/>
    </row>
    <row r="55" spans="1:243" s="142" customFormat="1" x14ac:dyDescent="0.3">
      <c r="A55" s="439"/>
      <c r="B55" s="442"/>
      <c r="C55" s="445"/>
      <c r="D55" s="462"/>
      <c r="E55" s="451"/>
      <c r="F55" s="496"/>
      <c r="G55" s="138" t="s">
        <v>32</v>
      </c>
      <c r="H55" s="272">
        <f t="shared" ref="H55:H58" si="32">SUM(I55,K55)</f>
        <v>0</v>
      </c>
      <c r="I55" s="174"/>
      <c r="J55" s="175"/>
      <c r="K55" s="175"/>
      <c r="L55" s="146">
        <f t="shared" ref="L55:L58" si="33">SUM(M55,O55)</f>
        <v>0</v>
      </c>
      <c r="M55" s="146"/>
      <c r="N55" s="152"/>
      <c r="O55" s="146"/>
      <c r="P55" s="147">
        <f t="shared" ref="P55:P58" si="34">SUM(Q55,S55)</f>
        <v>0</v>
      </c>
      <c r="Q55" s="188"/>
      <c r="R55" s="189"/>
      <c r="S55" s="189"/>
      <c r="T55" s="145"/>
      <c r="U55" s="145"/>
      <c r="V55" s="140"/>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c r="IB55" s="141"/>
      <c r="IC55" s="141"/>
      <c r="ID55" s="141"/>
      <c r="IE55" s="141"/>
      <c r="IF55" s="141"/>
      <c r="IG55" s="141"/>
      <c r="IH55" s="141"/>
      <c r="II55" s="141"/>
    </row>
    <row r="56" spans="1:243" s="142" customFormat="1" ht="31.2" x14ac:dyDescent="0.3">
      <c r="A56" s="439"/>
      <c r="B56" s="442"/>
      <c r="C56" s="445"/>
      <c r="D56" s="462"/>
      <c r="E56" s="451"/>
      <c r="F56" s="496"/>
      <c r="G56" s="180" t="s">
        <v>325</v>
      </c>
      <c r="H56" s="272">
        <f t="shared" si="32"/>
        <v>7.5</v>
      </c>
      <c r="I56" s="174">
        <v>7.5</v>
      </c>
      <c r="J56" s="175">
        <v>36.9</v>
      </c>
      <c r="K56" s="175"/>
      <c r="L56" s="146">
        <f t="shared" si="33"/>
        <v>16.100000000000001</v>
      </c>
      <c r="M56" s="152">
        <v>16.100000000000001</v>
      </c>
      <c r="N56" s="152">
        <v>15.9</v>
      </c>
      <c r="O56" s="152"/>
      <c r="P56" s="146">
        <f t="shared" si="34"/>
        <v>16.100000000000001</v>
      </c>
      <c r="Q56" s="188">
        <v>16.100000000000001</v>
      </c>
      <c r="R56" s="189">
        <v>15.9</v>
      </c>
      <c r="S56" s="189"/>
      <c r="T56" s="145">
        <v>17</v>
      </c>
      <c r="U56" s="145">
        <v>17</v>
      </c>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c r="IF56" s="141"/>
      <c r="IG56" s="141"/>
      <c r="IH56" s="141"/>
      <c r="II56" s="141"/>
    </row>
    <row r="57" spans="1:243" s="142" customFormat="1" ht="31.2" x14ac:dyDescent="0.3">
      <c r="A57" s="439"/>
      <c r="B57" s="442"/>
      <c r="C57" s="445"/>
      <c r="D57" s="462"/>
      <c r="E57" s="451"/>
      <c r="F57" s="496"/>
      <c r="G57" s="180" t="s">
        <v>294</v>
      </c>
      <c r="H57" s="272">
        <f t="shared" si="32"/>
        <v>38.4</v>
      </c>
      <c r="I57" s="174">
        <v>38.4</v>
      </c>
      <c r="J57" s="175"/>
      <c r="K57" s="175"/>
      <c r="L57" s="146">
        <f t="shared" si="33"/>
        <v>34.6</v>
      </c>
      <c r="M57" s="152">
        <v>34.6</v>
      </c>
      <c r="N57" s="152">
        <v>34.1</v>
      </c>
      <c r="O57" s="152"/>
      <c r="P57" s="146">
        <f t="shared" si="34"/>
        <v>34.6</v>
      </c>
      <c r="Q57" s="188">
        <v>34.6</v>
      </c>
      <c r="R57" s="189">
        <v>34.1</v>
      </c>
      <c r="S57" s="189"/>
      <c r="T57" s="145">
        <v>40</v>
      </c>
      <c r="U57" s="145">
        <v>40</v>
      </c>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c r="IB57" s="141"/>
      <c r="IC57" s="141"/>
      <c r="ID57" s="141"/>
      <c r="IE57" s="141"/>
      <c r="IF57" s="141"/>
      <c r="IG57" s="141"/>
      <c r="IH57" s="141"/>
      <c r="II57" s="141"/>
    </row>
    <row r="58" spans="1:243" s="187" customFormat="1" x14ac:dyDescent="0.3">
      <c r="A58" s="439"/>
      <c r="B58" s="442"/>
      <c r="C58" s="445"/>
      <c r="D58" s="462"/>
      <c r="E58" s="451"/>
      <c r="F58" s="496"/>
      <c r="G58" s="138" t="s">
        <v>43</v>
      </c>
      <c r="H58" s="272">
        <f t="shared" si="32"/>
        <v>37</v>
      </c>
      <c r="I58" s="79">
        <v>27</v>
      </c>
      <c r="J58" s="272"/>
      <c r="K58" s="272">
        <v>10</v>
      </c>
      <c r="L58" s="146">
        <f t="shared" si="33"/>
        <v>38</v>
      </c>
      <c r="M58" s="145">
        <v>38</v>
      </c>
      <c r="N58" s="145"/>
      <c r="O58" s="145"/>
      <c r="P58" s="79">
        <f t="shared" si="34"/>
        <v>38</v>
      </c>
      <c r="Q58" s="78">
        <v>38</v>
      </c>
      <c r="R58" s="145"/>
      <c r="S58" s="145"/>
      <c r="T58" s="145">
        <v>38</v>
      </c>
      <c r="U58" s="145">
        <v>39</v>
      </c>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c r="IB58" s="141"/>
      <c r="IC58" s="141"/>
      <c r="ID58" s="141"/>
      <c r="IE58" s="141"/>
      <c r="IF58" s="141"/>
      <c r="IG58" s="141"/>
      <c r="IH58" s="141"/>
      <c r="II58" s="141"/>
    </row>
    <row r="59" spans="1:243" s="142" customFormat="1" x14ac:dyDescent="0.3">
      <c r="A59" s="440"/>
      <c r="B59" s="443"/>
      <c r="C59" s="446"/>
      <c r="D59" s="463"/>
      <c r="E59" s="452"/>
      <c r="F59" s="497"/>
      <c r="G59" s="173" t="s">
        <v>34</v>
      </c>
      <c r="H59" s="149">
        <f>SUM(H54:H58)</f>
        <v>408.29999999999995</v>
      </c>
      <c r="I59" s="149">
        <f>SUM(I54:I58)</f>
        <v>398.29999999999995</v>
      </c>
      <c r="J59" s="149">
        <f>SUM(J54:J58)</f>
        <v>276</v>
      </c>
      <c r="K59" s="149">
        <f>SUM(K54:K58)</f>
        <v>10</v>
      </c>
      <c r="L59" s="149">
        <f t="shared" ref="L59:U59" si="35">SUM(L54:L58)</f>
        <v>428.70000000000005</v>
      </c>
      <c r="M59" s="149">
        <f t="shared" si="35"/>
        <v>428.70000000000005</v>
      </c>
      <c r="N59" s="149">
        <f t="shared" si="35"/>
        <v>379.2</v>
      </c>
      <c r="O59" s="149">
        <f t="shared" si="35"/>
        <v>0</v>
      </c>
      <c r="P59" s="149">
        <f t="shared" si="35"/>
        <v>430.40000000000003</v>
      </c>
      <c r="Q59" s="149">
        <f t="shared" si="35"/>
        <v>430.40000000000003</v>
      </c>
      <c r="R59" s="149">
        <f t="shared" si="35"/>
        <v>379.2</v>
      </c>
      <c r="S59" s="149">
        <f t="shared" si="35"/>
        <v>0</v>
      </c>
      <c r="T59" s="149">
        <f t="shared" si="35"/>
        <v>436</v>
      </c>
      <c r="U59" s="149">
        <f t="shared" si="35"/>
        <v>438</v>
      </c>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c r="HV59" s="141"/>
      <c r="HW59" s="141"/>
      <c r="HX59" s="141"/>
      <c r="HY59" s="141"/>
      <c r="HZ59" s="141"/>
      <c r="IA59" s="141"/>
      <c r="IB59" s="141"/>
      <c r="IC59" s="141"/>
      <c r="ID59" s="141"/>
      <c r="IE59" s="141"/>
      <c r="IF59" s="141"/>
      <c r="IG59" s="141"/>
      <c r="IH59" s="141"/>
      <c r="II59" s="141"/>
    </row>
    <row r="60" spans="1:243" s="142" customFormat="1" ht="15" customHeight="1" x14ac:dyDescent="0.3">
      <c r="A60" s="438" t="s">
        <v>35</v>
      </c>
      <c r="B60" s="441" t="s">
        <v>35</v>
      </c>
      <c r="C60" s="444" t="s">
        <v>44</v>
      </c>
      <c r="D60" s="472" t="s">
        <v>330</v>
      </c>
      <c r="E60" s="464" t="s">
        <v>298</v>
      </c>
      <c r="F60" s="464" t="s">
        <v>28</v>
      </c>
      <c r="G60" s="138" t="s">
        <v>29</v>
      </c>
      <c r="H60" s="145">
        <f>SUM(I60,K60)</f>
        <v>8</v>
      </c>
      <c r="I60" s="101">
        <v>8</v>
      </c>
      <c r="J60" s="175"/>
      <c r="K60" s="175"/>
      <c r="L60" s="146">
        <f>SUM(M60,O60)</f>
        <v>12</v>
      </c>
      <c r="M60" s="91">
        <v>12</v>
      </c>
      <c r="N60" s="148"/>
      <c r="O60" s="147"/>
      <c r="P60" s="147">
        <f>SUM(Q60,S60)</f>
        <v>8</v>
      </c>
      <c r="Q60" s="174">
        <v>8</v>
      </c>
      <c r="R60" s="175"/>
      <c r="S60" s="175"/>
      <c r="T60" s="172">
        <v>12</v>
      </c>
      <c r="U60" s="172">
        <v>12</v>
      </c>
      <c r="V60" s="140"/>
      <c r="W60" s="140"/>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c r="HV60" s="141"/>
      <c r="HW60" s="141"/>
      <c r="HX60" s="141"/>
      <c r="HY60" s="141"/>
      <c r="HZ60" s="141"/>
      <c r="IA60" s="141"/>
      <c r="IB60" s="141"/>
      <c r="IC60" s="141"/>
      <c r="ID60" s="141"/>
      <c r="IE60" s="141"/>
      <c r="IF60" s="141"/>
      <c r="IG60" s="141"/>
      <c r="IH60" s="141"/>
      <c r="II60" s="141"/>
    </row>
    <row r="61" spans="1:243" s="142" customFormat="1" x14ac:dyDescent="0.3">
      <c r="A61" s="439"/>
      <c r="B61" s="442"/>
      <c r="C61" s="445"/>
      <c r="D61" s="462"/>
      <c r="E61" s="465"/>
      <c r="F61" s="465"/>
      <c r="G61" s="138" t="s">
        <v>32</v>
      </c>
      <c r="H61" s="145">
        <f t="shared" ref="H61:H64" si="36">SUM(I61,K61)</f>
        <v>0</v>
      </c>
      <c r="I61" s="174"/>
      <c r="J61" s="175"/>
      <c r="K61" s="175"/>
      <c r="L61" s="146">
        <f t="shared" ref="L61:L64" si="37">SUM(M61,O61)</f>
        <v>0</v>
      </c>
      <c r="M61" s="147"/>
      <c r="N61" s="148"/>
      <c r="O61" s="147"/>
      <c r="P61" s="147">
        <f t="shared" ref="P61:P64" si="38">SUM(Q61,S61)</f>
        <v>0</v>
      </c>
      <c r="Q61" s="174"/>
      <c r="R61" s="175"/>
      <c r="S61" s="175"/>
      <c r="T61" s="145"/>
      <c r="U61" s="145"/>
      <c r="V61" s="140"/>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c r="HV61" s="141"/>
      <c r="HW61" s="141"/>
      <c r="HX61" s="141"/>
      <c r="HY61" s="141"/>
      <c r="HZ61" s="141"/>
      <c r="IA61" s="141"/>
      <c r="IB61" s="141"/>
      <c r="IC61" s="141"/>
      <c r="ID61" s="141"/>
      <c r="IE61" s="141"/>
      <c r="IF61" s="141"/>
      <c r="IG61" s="141"/>
      <c r="IH61" s="141"/>
      <c r="II61" s="141"/>
    </row>
    <row r="62" spans="1:243" s="142" customFormat="1" ht="31.2" x14ac:dyDescent="0.3">
      <c r="A62" s="439"/>
      <c r="B62" s="442"/>
      <c r="C62" s="445"/>
      <c r="D62" s="462"/>
      <c r="E62" s="465"/>
      <c r="F62" s="465"/>
      <c r="G62" s="180" t="s">
        <v>325</v>
      </c>
      <c r="H62" s="145">
        <f t="shared" si="36"/>
        <v>0</v>
      </c>
      <c r="I62" s="188"/>
      <c r="J62" s="189"/>
      <c r="K62" s="189"/>
      <c r="L62" s="146">
        <f t="shared" si="37"/>
        <v>0</v>
      </c>
      <c r="M62" s="152"/>
      <c r="N62" s="152"/>
      <c r="O62" s="152"/>
      <c r="P62" s="146">
        <f t="shared" si="38"/>
        <v>0</v>
      </c>
      <c r="Q62" s="188"/>
      <c r="R62" s="189"/>
      <c r="S62" s="189"/>
      <c r="T62" s="145"/>
      <c r="U62" s="145"/>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c r="HV62" s="141"/>
      <c r="HW62" s="141"/>
      <c r="HX62" s="141"/>
      <c r="HY62" s="141"/>
      <c r="HZ62" s="141"/>
      <c r="IA62" s="141"/>
      <c r="IB62" s="141"/>
      <c r="IC62" s="141"/>
      <c r="ID62" s="141"/>
      <c r="IE62" s="141"/>
      <c r="IF62" s="141"/>
      <c r="IG62" s="141"/>
      <c r="IH62" s="141"/>
      <c r="II62" s="141"/>
    </row>
    <row r="63" spans="1:243" s="142" customFormat="1" ht="31.2" x14ac:dyDescent="0.3">
      <c r="A63" s="439"/>
      <c r="B63" s="442"/>
      <c r="C63" s="445"/>
      <c r="D63" s="462"/>
      <c r="E63" s="465"/>
      <c r="F63" s="465"/>
      <c r="G63" s="180" t="s">
        <v>294</v>
      </c>
      <c r="H63" s="145">
        <f t="shared" si="36"/>
        <v>0</v>
      </c>
      <c r="I63" s="188"/>
      <c r="J63" s="189"/>
      <c r="K63" s="189"/>
      <c r="L63" s="146">
        <f t="shared" si="37"/>
        <v>0</v>
      </c>
      <c r="M63" s="152"/>
      <c r="N63" s="152"/>
      <c r="O63" s="152"/>
      <c r="P63" s="146">
        <f t="shared" si="38"/>
        <v>0</v>
      </c>
      <c r="Q63" s="188"/>
      <c r="R63" s="189"/>
      <c r="S63" s="189"/>
      <c r="T63" s="145"/>
      <c r="U63" s="145"/>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c r="GW63" s="141"/>
      <c r="GX63" s="141"/>
      <c r="GY63" s="141"/>
      <c r="GZ63" s="141"/>
      <c r="HA63" s="141"/>
      <c r="HB63" s="141"/>
      <c r="HC63" s="141"/>
      <c r="HD63" s="141"/>
      <c r="HE63" s="141"/>
      <c r="HF63" s="141"/>
      <c r="HG63" s="141"/>
      <c r="HH63" s="141"/>
      <c r="HI63" s="141"/>
      <c r="HJ63" s="141"/>
      <c r="HK63" s="141"/>
      <c r="HL63" s="141"/>
      <c r="HM63" s="141"/>
      <c r="HN63" s="141"/>
      <c r="HO63" s="141"/>
      <c r="HP63" s="141"/>
      <c r="HQ63" s="141"/>
      <c r="HR63" s="141"/>
      <c r="HS63" s="141"/>
      <c r="HT63" s="141"/>
      <c r="HU63" s="141"/>
      <c r="HV63" s="141"/>
      <c r="HW63" s="141"/>
      <c r="HX63" s="141"/>
      <c r="HY63" s="141"/>
      <c r="HZ63" s="141"/>
      <c r="IA63" s="141"/>
      <c r="IB63" s="141"/>
      <c r="IC63" s="141"/>
      <c r="ID63" s="141"/>
      <c r="IE63" s="141"/>
      <c r="IF63" s="141"/>
      <c r="IG63" s="141"/>
      <c r="IH63" s="141"/>
      <c r="II63" s="141"/>
    </row>
    <row r="64" spans="1:243" s="187" customFormat="1" x14ac:dyDescent="0.3">
      <c r="A64" s="439"/>
      <c r="B64" s="442"/>
      <c r="C64" s="445"/>
      <c r="D64" s="462"/>
      <c r="E64" s="465"/>
      <c r="F64" s="465"/>
      <c r="G64" s="138" t="s">
        <v>43</v>
      </c>
      <c r="H64" s="145">
        <f t="shared" si="36"/>
        <v>0</v>
      </c>
      <c r="I64" s="79"/>
      <c r="J64" s="172"/>
      <c r="K64" s="172"/>
      <c r="L64" s="146">
        <f t="shared" si="37"/>
        <v>0</v>
      </c>
      <c r="M64" s="172"/>
      <c r="N64" s="172"/>
      <c r="O64" s="172"/>
      <c r="P64" s="79">
        <f t="shared" si="38"/>
        <v>0</v>
      </c>
      <c r="Q64" s="79"/>
      <c r="R64" s="172"/>
      <c r="S64" s="172"/>
      <c r="T64" s="145"/>
      <c r="U64" s="145"/>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c r="IF64" s="141"/>
      <c r="IG64" s="141"/>
      <c r="IH64" s="141"/>
      <c r="II64" s="141"/>
    </row>
    <row r="65" spans="1:244" s="142" customFormat="1" x14ac:dyDescent="0.3">
      <c r="A65" s="440"/>
      <c r="B65" s="443"/>
      <c r="C65" s="446"/>
      <c r="D65" s="463"/>
      <c r="E65" s="466"/>
      <c r="F65" s="466"/>
      <c r="G65" s="173" t="s">
        <v>34</v>
      </c>
      <c r="H65" s="149">
        <f t="shared" ref="H65:O65" si="39">SUM(H60:H62)</f>
        <v>8</v>
      </c>
      <c r="I65" s="149">
        <f t="shared" si="39"/>
        <v>8</v>
      </c>
      <c r="J65" s="149">
        <f t="shared" si="39"/>
        <v>0</v>
      </c>
      <c r="K65" s="149">
        <f t="shared" si="39"/>
        <v>0</v>
      </c>
      <c r="L65" s="149">
        <f t="shared" si="39"/>
        <v>12</v>
      </c>
      <c r="M65" s="149">
        <f t="shared" si="39"/>
        <v>12</v>
      </c>
      <c r="N65" s="149">
        <f t="shared" si="39"/>
        <v>0</v>
      </c>
      <c r="O65" s="149">
        <f t="shared" si="39"/>
        <v>0</v>
      </c>
      <c r="P65" s="149">
        <f>SUM(P60:P64)</f>
        <v>8</v>
      </c>
      <c r="Q65" s="149">
        <f t="shared" ref="Q65:U65" si="40">SUM(Q60:Q62)</f>
        <v>8</v>
      </c>
      <c r="R65" s="149">
        <f t="shared" si="40"/>
        <v>0</v>
      </c>
      <c r="S65" s="149">
        <f t="shared" si="40"/>
        <v>0</v>
      </c>
      <c r="T65" s="149">
        <f t="shared" si="40"/>
        <v>12</v>
      </c>
      <c r="U65" s="149">
        <f t="shared" si="40"/>
        <v>12</v>
      </c>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row>
    <row r="66" spans="1:244" x14ac:dyDescent="0.3">
      <c r="A66" s="143" t="s">
        <v>35</v>
      </c>
      <c r="B66" s="144" t="s">
        <v>23</v>
      </c>
      <c r="C66" s="436" t="s">
        <v>60</v>
      </c>
      <c r="D66" s="436"/>
      <c r="E66" s="436"/>
      <c r="F66" s="436"/>
      <c r="G66" s="436"/>
      <c r="H66" s="150">
        <f>SUM(H47,H53,H59,H65)</f>
        <v>481.93199999999996</v>
      </c>
      <c r="I66" s="150">
        <f t="shared" ref="I66:U66" si="41">SUM(I47,I53,I59,I65)</f>
        <v>471.93199999999996</v>
      </c>
      <c r="J66" s="150">
        <f t="shared" si="41"/>
        <v>276</v>
      </c>
      <c r="K66" s="150">
        <f t="shared" si="41"/>
        <v>10</v>
      </c>
      <c r="L66" s="150">
        <f t="shared" si="41"/>
        <v>518.20000000000005</v>
      </c>
      <c r="M66" s="150">
        <f t="shared" si="41"/>
        <v>518.20000000000005</v>
      </c>
      <c r="N66" s="150">
        <f t="shared" si="41"/>
        <v>381.7</v>
      </c>
      <c r="O66" s="150">
        <f t="shared" si="41"/>
        <v>0</v>
      </c>
      <c r="P66" s="150">
        <f>SUM(P47,P53,P59,P65)</f>
        <v>514.90000000000009</v>
      </c>
      <c r="Q66" s="150">
        <f t="shared" si="41"/>
        <v>514.90000000000009</v>
      </c>
      <c r="R66" s="150">
        <f t="shared" si="41"/>
        <v>381.7</v>
      </c>
      <c r="S66" s="150">
        <f t="shared" si="41"/>
        <v>0</v>
      </c>
      <c r="T66" s="150">
        <f t="shared" si="41"/>
        <v>528</v>
      </c>
      <c r="U66" s="150">
        <f t="shared" si="41"/>
        <v>530</v>
      </c>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row>
    <row r="67" spans="1:244" x14ac:dyDescent="0.3">
      <c r="A67" s="143" t="s">
        <v>35</v>
      </c>
      <c r="B67" s="432" t="s">
        <v>91</v>
      </c>
      <c r="C67" s="432"/>
      <c r="D67" s="432"/>
      <c r="E67" s="432"/>
      <c r="F67" s="432"/>
      <c r="G67" s="432"/>
      <c r="H67" s="154">
        <f>SUM(H66,H40)</f>
        <v>592.53199999999993</v>
      </c>
      <c r="I67" s="154">
        <f t="shared" ref="I67:U67" si="42">SUM(I66,I40)</f>
        <v>582.53199999999993</v>
      </c>
      <c r="J67" s="154">
        <f t="shared" si="42"/>
        <v>276</v>
      </c>
      <c r="K67" s="154">
        <f t="shared" si="42"/>
        <v>10</v>
      </c>
      <c r="L67" s="154">
        <f t="shared" si="42"/>
        <v>632.20000000000005</v>
      </c>
      <c r="M67" s="154">
        <f t="shared" si="42"/>
        <v>632.20000000000005</v>
      </c>
      <c r="N67" s="154">
        <f t="shared" si="42"/>
        <v>381.7</v>
      </c>
      <c r="O67" s="154">
        <f t="shared" si="42"/>
        <v>0</v>
      </c>
      <c r="P67" s="154">
        <f>SUM(P66,P40)</f>
        <v>618.90000000000009</v>
      </c>
      <c r="Q67" s="154">
        <f t="shared" si="42"/>
        <v>618.90000000000009</v>
      </c>
      <c r="R67" s="154">
        <f t="shared" si="42"/>
        <v>381.7</v>
      </c>
      <c r="S67" s="154">
        <f t="shared" si="42"/>
        <v>0</v>
      </c>
      <c r="T67" s="154">
        <f t="shared" si="42"/>
        <v>632.70000000000005</v>
      </c>
      <c r="U67" s="154">
        <f t="shared" si="42"/>
        <v>634.70000000000005</v>
      </c>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row>
    <row r="68" spans="1:244" ht="17.25" customHeight="1" x14ac:dyDescent="0.3">
      <c r="A68" s="1" t="s">
        <v>40</v>
      </c>
      <c r="B68" s="473" t="s">
        <v>331</v>
      </c>
      <c r="C68" s="473"/>
      <c r="D68" s="473"/>
      <c r="E68" s="473"/>
      <c r="F68" s="473"/>
      <c r="G68" s="473"/>
      <c r="H68" s="473"/>
      <c r="I68" s="473"/>
      <c r="J68" s="473"/>
      <c r="K68" s="473"/>
      <c r="L68" s="473"/>
      <c r="M68" s="473"/>
      <c r="N68" s="473"/>
      <c r="O68" s="473"/>
      <c r="P68" s="473"/>
      <c r="Q68" s="473"/>
      <c r="R68" s="473"/>
      <c r="S68" s="473"/>
      <c r="T68" s="473"/>
      <c r="U68" s="473"/>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row>
    <row r="69" spans="1:244" x14ac:dyDescent="0.3">
      <c r="A69" s="143" t="s">
        <v>40</v>
      </c>
      <c r="B69" s="144" t="s">
        <v>23</v>
      </c>
      <c r="C69" s="437" t="s">
        <v>332</v>
      </c>
      <c r="D69" s="437"/>
      <c r="E69" s="437"/>
      <c r="F69" s="437"/>
      <c r="G69" s="437"/>
      <c r="H69" s="437"/>
      <c r="I69" s="437"/>
      <c r="J69" s="437"/>
      <c r="K69" s="437"/>
      <c r="L69" s="437"/>
      <c r="M69" s="437"/>
      <c r="N69" s="437"/>
      <c r="O69" s="437"/>
      <c r="P69" s="437"/>
      <c r="Q69" s="437"/>
      <c r="R69" s="437"/>
      <c r="S69" s="437"/>
      <c r="T69" s="437"/>
      <c r="U69" s="437"/>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row>
    <row r="70" spans="1:244" ht="15" customHeight="1" x14ac:dyDescent="0.3">
      <c r="A70" s="438" t="s">
        <v>40</v>
      </c>
      <c r="B70" s="441" t="s">
        <v>23</v>
      </c>
      <c r="C70" s="444" t="s">
        <v>23</v>
      </c>
      <c r="D70" s="489" t="s">
        <v>333</v>
      </c>
      <c r="E70" s="495" t="s">
        <v>334</v>
      </c>
      <c r="F70" s="450" t="s">
        <v>28</v>
      </c>
      <c r="G70" s="138" t="s">
        <v>29</v>
      </c>
      <c r="H70" s="145">
        <f t="shared" ref="H70:H73" si="43">SUM(I70,K70)</f>
        <v>83.6</v>
      </c>
      <c r="I70" s="146">
        <v>83.6</v>
      </c>
      <c r="J70" s="145"/>
      <c r="K70" s="145"/>
      <c r="L70" s="146">
        <f>SUM(M70,O70)</f>
        <v>102</v>
      </c>
      <c r="M70" s="160">
        <v>102</v>
      </c>
      <c r="N70" s="148"/>
      <c r="O70" s="147"/>
      <c r="P70" s="146">
        <f>SUM(Q70,S70)</f>
        <v>101.4</v>
      </c>
      <c r="Q70" s="146">
        <v>101.4</v>
      </c>
      <c r="R70" s="148"/>
      <c r="S70" s="172"/>
      <c r="T70" s="145">
        <v>102</v>
      </c>
      <c r="U70" s="172">
        <v>103</v>
      </c>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2"/>
    </row>
    <row r="71" spans="1:244" x14ac:dyDescent="0.3">
      <c r="A71" s="439"/>
      <c r="B71" s="442"/>
      <c r="C71" s="445"/>
      <c r="D71" s="490"/>
      <c r="E71" s="496"/>
      <c r="F71" s="451"/>
      <c r="G71" s="138" t="s">
        <v>32</v>
      </c>
      <c r="H71" s="145">
        <f t="shared" si="43"/>
        <v>0</v>
      </c>
      <c r="I71" s="146"/>
      <c r="J71" s="145"/>
      <c r="K71" s="145"/>
      <c r="L71" s="146">
        <f t="shared" ref="L71:L73" si="44">SUM(M71,O71)</f>
        <v>0</v>
      </c>
      <c r="M71" s="147"/>
      <c r="N71" s="148"/>
      <c r="O71" s="147"/>
      <c r="P71" s="146">
        <f t="shared" ref="P71:P73" si="45">SUM(Q71,S71)</f>
        <v>0</v>
      </c>
      <c r="Q71" s="146"/>
      <c r="R71" s="148"/>
      <c r="S71" s="172"/>
      <c r="T71" s="145"/>
      <c r="U71" s="113"/>
      <c r="V71" s="140"/>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2"/>
    </row>
    <row r="72" spans="1:244" ht="31.2" x14ac:dyDescent="0.3">
      <c r="A72" s="439"/>
      <c r="B72" s="442"/>
      <c r="C72" s="445"/>
      <c r="D72" s="490"/>
      <c r="E72" s="496"/>
      <c r="F72" s="451"/>
      <c r="G72" s="138" t="s">
        <v>294</v>
      </c>
      <c r="H72" s="145">
        <f t="shared" si="43"/>
        <v>37.9</v>
      </c>
      <c r="I72" s="146">
        <v>37.9</v>
      </c>
      <c r="J72" s="145"/>
      <c r="K72" s="145"/>
      <c r="L72" s="146">
        <f>SUM(M72,O72)</f>
        <v>38</v>
      </c>
      <c r="M72" s="160">
        <v>38</v>
      </c>
      <c r="N72" s="148"/>
      <c r="O72" s="147"/>
      <c r="P72" s="146">
        <f>SUM(Q72,S72)</f>
        <v>33.5</v>
      </c>
      <c r="Q72" s="146">
        <v>33.5</v>
      </c>
      <c r="R72" s="148"/>
      <c r="S72" s="172"/>
      <c r="T72" s="160">
        <v>38</v>
      </c>
      <c r="U72" s="171">
        <v>38</v>
      </c>
      <c r="V72" s="140"/>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2"/>
    </row>
    <row r="73" spans="1:244" x14ac:dyDescent="0.3">
      <c r="A73" s="439"/>
      <c r="B73" s="442"/>
      <c r="C73" s="445"/>
      <c r="D73" s="490"/>
      <c r="E73" s="496"/>
      <c r="F73" s="451"/>
      <c r="G73" s="138" t="s">
        <v>31</v>
      </c>
      <c r="H73" s="145">
        <f t="shared" si="43"/>
        <v>0</v>
      </c>
      <c r="I73" s="152"/>
      <c r="J73" s="152"/>
      <c r="K73" s="145"/>
      <c r="L73" s="146">
        <f t="shared" si="44"/>
        <v>0</v>
      </c>
      <c r="M73" s="148"/>
      <c r="N73" s="148"/>
      <c r="O73" s="148"/>
      <c r="P73" s="146">
        <f t="shared" si="45"/>
        <v>0</v>
      </c>
      <c r="Q73" s="147"/>
      <c r="R73" s="148"/>
      <c r="S73" s="172"/>
      <c r="T73" s="145">
        <f t="shared" ref="T73" si="46">P73*1.03</f>
        <v>0</v>
      </c>
      <c r="U73" s="161">
        <f t="shared" ref="U73" si="47">T73*1.03</f>
        <v>0</v>
      </c>
      <c r="V73" s="140"/>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2"/>
    </row>
    <row r="74" spans="1:244" x14ac:dyDescent="0.3">
      <c r="A74" s="440"/>
      <c r="B74" s="443"/>
      <c r="C74" s="446"/>
      <c r="D74" s="491"/>
      <c r="E74" s="497"/>
      <c r="F74" s="452"/>
      <c r="G74" s="173" t="s">
        <v>34</v>
      </c>
      <c r="H74" s="149">
        <f>SUM(H70:H73)</f>
        <v>121.5</v>
      </c>
      <c r="I74" s="149">
        <f t="shared" ref="I74:U74" si="48">SUM(I70:I73)</f>
        <v>121.5</v>
      </c>
      <c r="J74" s="149">
        <f t="shared" si="48"/>
        <v>0</v>
      </c>
      <c r="K74" s="149">
        <f t="shared" si="48"/>
        <v>0</v>
      </c>
      <c r="L74" s="149">
        <f t="shared" si="48"/>
        <v>140</v>
      </c>
      <c r="M74" s="149">
        <f t="shared" si="48"/>
        <v>140</v>
      </c>
      <c r="N74" s="149">
        <f t="shared" si="48"/>
        <v>0</v>
      </c>
      <c r="O74" s="149">
        <f t="shared" si="48"/>
        <v>0</v>
      </c>
      <c r="P74" s="149">
        <f t="shared" si="48"/>
        <v>134.9</v>
      </c>
      <c r="Q74" s="149">
        <f t="shared" si="48"/>
        <v>134.9</v>
      </c>
      <c r="R74" s="149">
        <f t="shared" si="48"/>
        <v>0</v>
      </c>
      <c r="S74" s="149">
        <f t="shared" si="48"/>
        <v>0</v>
      </c>
      <c r="T74" s="149">
        <f t="shared" si="48"/>
        <v>140</v>
      </c>
      <c r="U74" s="149">
        <f t="shared" si="48"/>
        <v>141</v>
      </c>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2"/>
    </row>
    <row r="75" spans="1:244" x14ac:dyDescent="0.3">
      <c r="A75" s="143" t="s">
        <v>40</v>
      </c>
      <c r="B75" s="144" t="s">
        <v>23</v>
      </c>
      <c r="C75" s="433" t="s">
        <v>60</v>
      </c>
      <c r="D75" s="434"/>
      <c r="E75" s="434"/>
      <c r="F75" s="434"/>
      <c r="G75" s="435"/>
      <c r="H75" s="150">
        <f>SUM(H74)</f>
        <v>121.5</v>
      </c>
      <c r="I75" s="150">
        <f t="shared" ref="I75:U75" si="49">SUM(I74)</f>
        <v>121.5</v>
      </c>
      <c r="J75" s="150">
        <f t="shared" si="49"/>
        <v>0</v>
      </c>
      <c r="K75" s="150">
        <f t="shared" si="49"/>
        <v>0</v>
      </c>
      <c r="L75" s="150">
        <f t="shared" si="49"/>
        <v>140</v>
      </c>
      <c r="M75" s="151">
        <f t="shared" si="49"/>
        <v>140</v>
      </c>
      <c r="N75" s="151">
        <f t="shared" si="49"/>
        <v>0</v>
      </c>
      <c r="O75" s="151">
        <f t="shared" si="49"/>
        <v>0</v>
      </c>
      <c r="P75" s="151">
        <f t="shared" si="49"/>
        <v>134.9</v>
      </c>
      <c r="Q75" s="151">
        <f t="shared" si="49"/>
        <v>134.9</v>
      </c>
      <c r="R75" s="151">
        <f t="shared" si="49"/>
        <v>0</v>
      </c>
      <c r="S75" s="151">
        <f t="shared" si="49"/>
        <v>0</v>
      </c>
      <c r="T75" s="150">
        <f t="shared" si="49"/>
        <v>140</v>
      </c>
      <c r="U75" s="150">
        <f t="shared" si="49"/>
        <v>141</v>
      </c>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2"/>
    </row>
    <row r="76" spans="1:244" x14ac:dyDescent="0.3">
      <c r="A76" s="143" t="s">
        <v>40</v>
      </c>
      <c r="B76" s="432" t="s">
        <v>91</v>
      </c>
      <c r="C76" s="432"/>
      <c r="D76" s="432"/>
      <c r="E76" s="432"/>
      <c r="F76" s="432"/>
      <c r="G76" s="432"/>
      <c r="H76" s="154">
        <f>SUM(H75)</f>
        <v>121.5</v>
      </c>
      <c r="I76" s="154">
        <f t="shared" ref="I76:U76" si="50">SUM(I75)</f>
        <v>121.5</v>
      </c>
      <c r="J76" s="154">
        <f t="shared" si="50"/>
        <v>0</v>
      </c>
      <c r="K76" s="154">
        <f t="shared" si="50"/>
        <v>0</v>
      </c>
      <c r="L76" s="154">
        <f t="shared" si="50"/>
        <v>140</v>
      </c>
      <c r="M76" s="154">
        <f t="shared" si="50"/>
        <v>140</v>
      </c>
      <c r="N76" s="154">
        <f t="shared" si="50"/>
        <v>0</v>
      </c>
      <c r="O76" s="154">
        <f t="shared" si="50"/>
        <v>0</v>
      </c>
      <c r="P76" s="154">
        <f t="shared" si="50"/>
        <v>134.9</v>
      </c>
      <c r="Q76" s="154">
        <f t="shared" si="50"/>
        <v>134.9</v>
      </c>
      <c r="R76" s="154">
        <f t="shared" si="50"/>
        <v>0</v>
      </c>
      <c r="S76" s="154">
        <f t="shared" si="50"/>
        <v>0</v>
      </c>
      <c r="T76" s="154">
        <f t="shared" si="50"/>
        <v>140</v>
      </c>
      <c r="U76" s="154">
        <f t="shared" si="50"/>
        <v>141</v>
      </c>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2"/>
    </row>
    <row r="77" spans="1:244" ht="21" customHeight="1" x14ac:dyDescent="0.3">
      <c r="A77" s="1" t="s">
        <v>44</v>
      </c>
      <c r="B77" s="473" t="s">
        <v>335</v>
      </c>
      <c r="C77" s="473"/>
      <c r="D77" s="473"/>
      <c r="E77" s="473"/>
      <c r="F77" s="473"/>
      <c r="G77" s="473"/>
      <c r="H77" s="473"/>
      <c r="I77" s="473"/>
      <c r="J77" s="473"/>
      <c r="K77" s="473"/>
      <c r="L77" s="473"/>
      <c r="M77" s="473"/>
      <c r="N77" s="473"/>
      <c r="O77" s="473"/>
      <c r="P77" s="473"/>
      <c r="Q77" s="473"/>
      <c r="R77" s="473"/>
      <c r="S77" s="473"/>
      <c r="T77" s="473"/>
      <c r="U77" s="473"/>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2"/>
    </row>
    <row r="78" spans="1:244" x14ac:dyDescent="0.3">
      <c r="A78" s="143" t="s">
        <v>44</v>
      </c>
      <c r="B78" s="144" t="s">
        <v>23</v>
      </c>
      <c r="C78" s="437" t="s">
        <v>336</v>
      </c>
      <c r="D78" s="437"/>
      <c r="E78" s="437"/>
      <c r="F78" s="437"/>
      <c r="G78" s="437"/>
      <c r="H78" s="437"/>
      <c r="I78" s="437"/>
      <c r="J78" s="437"/>
      <c r="K78" s="437"/>
      <c r="L78" s="437"/>
      <c r="M78" s="437"/>
      <c r="N78" s="437"/>
      <c r="O78" s="437"/>
      <c r="P78" s="437"/>
      <c r="Q78" s="517"/>
      <c r="R78" s="437"/>
      <c r="S78" s="437"/>
      <c r="T78" s="437"/>
      <c r="U78" s="437"/>
      <c r="V78" s="140"/>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2"/>
    </row>
    <row r="79" spans="1:244" ht="17.25" customHeight="1" x14ac:dyDescent="0.3">
      <c r="A79" s="438" t="s">
        <v>44</v>
      </c>
      <c r="B79" s="441" t="s">
        <v>23</v>
      </c>
      <c r="C79" s="444" t="s">
        <v>23</v>
      </c>
      <c r="D79" s="489" t="s">
        <v>337</v>
      </c>
      <c r="E79" s="450" t="s">
        <v>298</v>
      </c>
      <c r="F79" s="450" t="s">
        <v>28</v>
      </c>
      <c r="G79" s="138" t="s">
        <v>29</v>
      </c>
      <c r="H79" s="145">
        <f>SUM(I79,K79)</f>
        <v>5.3</v>
      </c>
      <c r="I79" s="91">
        <v>5.3</v>
      </c>
      <c r="J79" s="145"/>
      <c r="K79" s="145"/>
      <c r="L79" s="146">
        <f>SUM(M79,O79)</f>
        <v>10</v>
      </c>
      <c r="M79" s="160">
        <v>10</v>
      </c>
      <c r="N79" s="148"/>
      <c r="O79" s="147"/>
      <c r="P79" s="94">
        <f>SUM(Q79,S79)</f>
        <v>5</v>
      </c>
      <c r="Q79" s="96">
        <v>5</v>
      </c>
      <c r="R79" s="162"/>
      <c r="S79" s="172"/>
      <c r="T79" s="172">
        <v>10</v>
      </c>
      <c r="U79" s="172">
        <v>10</v>
      </c>
      <c r="V79" s="140"/>
      <c r="W79" s="140"/>
      <c r="X79" s="140"/>
      <c r="Y79" s="140"/>
      <c r="Z79" s="140"/>
      <c r="AA79" s="140"/>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141"/>
      <c r="GB79" s="141"/>
      <c r="GC79" s="141"/>
      <c r="GD79" s="141"/>
      <c r="GE79" s="141"/>
      <c r="GF79" s="141"/>
      <c r="GG79" s="141"/>
      <c r="GH79" s="141"/>
      <c r="GI79" s="141"/>
      <c r="GJ79" s="141"/>
      <c r="GK79" s="141"/>
      <c r="GL79" s="141"/>
      <c r="GM79" s="141"/>
      <c r="GN79" s="141"/>
      <c r="GO79" s="141"/>
      <c r="GP79" s="141"/>
      <c r="GQ79" s="141"/>
      <c r="GR79" s="141"/>
      <c r="GS79" s="141"/>
      <c r="GT79" s="141"/>
      <c r="GU79" s="141"/>
      <c r="GV79" s="141"/>
      <c r="GW79" s="141"/>
      <c r="GX79" s="141"/>
      <c r="GY79" s="141"/>
      <c r="GZ79" s="141"/>
      <c r="HA79" s="141"/>
      <c r="HB79" s="141"/>
      <c r="HC79" s="141"/>
      <c r="HD79" s="141"/>
      <c r="HE79" s="141"/>
      <c r="HF79" s="141"/>
      <c r="HG79" s="141"/>
      <c r="HH79" s="141"/>
      <c r="HI79" s="141"/>
      <c r="HJ79" s="141"/>
      <c r="HK79" s="141"/>
      <c r="HL79" s="141"/>
      <c r="HM79" s="141"/>
      <c r="HN79" s="141"/>
      <c r="HO79" s="141"/>
      <c r="HP79" s="141"/>
      <c r="HQ79" s="141"/>
      <c r="HR79" s="141"/>
      <c r="HS79" s="141"/>
      <c r="HT79" s="141"/>
      <c r="HU79" s="141"/>
      <c r="HV79" s="141"/>
      <c r="HW79" s="141"/>
      <c r="HX79" s="141"/>
      <c r="HY79" s="141"/>
      <c r="HZ79" s="141"/>
      <c r="IA79" s="141"/>
      <c r="IB79" s="141"/>
      <c r="IC79" s="141"/>
      <c r="ID79" s="141"/>
      <c r="IE79" s="141"/>
      <c r="IF79" s="141"/>
      <c r="IG79" s="141"/>
      <c r="IH79" s="141"/>
      <c r="II79" s="141"/>
      <c r="IJ79" s="142"/>
    </row>
    <row r="80" spans="1:244" x14ac:dyDescent="0.3">
      <c r="A80" s="439"/>
      <c r="B80" s="442"/>
      <c r="C80" s="445"/>
      <c r="D80" s="490"/>
      <c r="E80" s="451"/>
      <c r="F80" s="451"/>
      <c r="G80" s="138" t="s">
        <v>32</v>
      </c>
      <c r="H80" s="145">
        <f t="shared" ref="H80:H81" si="51">SUM(I80,K80)</f>
        <v>0</v>
      </c>
      <c r="I80" s="145"/>
      <c r="J80" s="145"/>
      <c r="K80" s="145"/>
      <c r="L80" s="146">
        <f t="shared" ref="L80:L81" si="52">SUM(M80,O80)</f>
        <v>0</v>
      </c>
      <c r="M80" s="147"/>
      <c r="N80" s="148"/>
      <c r="O80" s="147"/>
      <c r="P80" s="147">
        <f t="shared" ref="P80:P81" si="53">SUM(Q80,S80)</f>
        <v>0</v>
      </c>
      <c r="Q80" s="95"/>
      <c r="R80" s="148"/>
      <c r="S80" s="172"/>
      <c r="T80" s="145"/>
      <c r="U80" s="145"/>
      <c r="V80" s="140"/>
      <c r="W80" s="140"/>
      <c r="X80" s="140"/>
      <c r="Y80" s="140"/>
      <c r="Z80" s="140"/>
      <c r="AA80" s="140"/>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c r="FX80" s="141"/>
      <c r="FY80" s="141"/>
      <c r="FZ80" s="141"/>
      <c r="GA80" s="141"/>
      <c r="GB80" s="141"/>
      <c r="GC80" s="141"/>
      <c r="GD80" s="141"/>
      <c r="GE80" s="141"/>
      <c r="GF80" s="141"/>
      <c r="GG80" s="141"/>
      <c r="GH80" s="141"/>
      <c r="GI80" s="141"/>
      <c r="GJ80" s="141"/>
      <c r="GK80" s="141"/>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2"/>
    </row>
    <row r="81" spans="1:244" ht="17.25" customHeight="1" x14ac:dyDescent="0.3">
      <c r="A81" s="439"/>
      <c r="B81" s="442"/>
      <c r="C81" s="445"/>
      <c r="D81" s="490"/>
      <c r="E81" s="451"/>
      <c r="F81" s="451"/>
      <c r="G81" s="138" t="s">
        <v>31</v>
      </c>
      <c r="H81" s="145">
        <f t="shared" si="51"/>
        <v>0</v>
      </c>
      <c r="I81" s="152"/>
      <c r="J81" s="152"/>
      <c r="K81" s="145"/>
      <c r="L81" s="146">
        <f t="shared" si="52"/>
        <v>0</v>
      </c>
      <c r="M81" s="148"/>
      <c r="N81" s="148"/>
      <c r="O81" s="148"/>
      <c r="P81" s="147">
        <f t="shared" si="53"/>
        <v>0</v>
      </c>
      <c r="Q81" s="147"/>
      <c r="R81" s="148"/>
      <c r="S81" s="172"/>
      <c r="T81" s="145"/>
      <c r="U81" s="145"/>
      <c r="V81" s="140"/>
      <c r="W81" s="140"/>
      <c r="X81" s="140"/>
      <c r="Y81" s="140"/>
      <c r="Z81" s="140"/>
      <c r="AA81" s="140"/>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141"/>
      <c r="FE81" s="141"/>
      <c r="FF81" s="141"/>
      <c r="FG81" s="141"/>
      <c r="FH81" s="141"/>
      <c r="FI81" s="141"/>
      <c r="FJ81" s="141"/>
      <c r="FK81" s="141"/>
      <c r="FL81" s="141"/>
      <c r="FM81" s="141"/>
      <c r="FN81" s="141"/>
      <c r="FO81" s="141"/>
      <c r="FP81" s="141"/>
      <c r="FQ81" s="141"/>
      <c r="FR81" s="141"/>
      <c r="FS81" s="141"/>
      <c r="FT81" s="141"/>
      <c r="FU81" s="141"/>
      <c r="FV81" s="141"/>
      <c r="FW81" s="141"/>
      <c r="FX81" s="141"/>
      <c r="FY81" s="141"/>
      <c r="FZ81" s="141"/>
      <c r="GA81" s="141"/>
      <c r="GB81" s="141"/>
      <c r="GC81" s="141"/>
      <c r="GD81" s="141"/>
      <c r="GE81" s="141"/>
      <c r="GF81" s="141"/>
      <c r="GG81" s="141"/>
      <c r="GH81" s="141"/>
      <c r="GI81" s="141"/>
      <c r="GJ81" s="141"/>
      <c r="GK81" s="141"/>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2"/>
    </row>
    <row r="82" spans="1:244" x14ac:dyDescent="0.3">
      <c r="A82" s="440"/>
      <c r="B82" s="443"/>
      <c r="C82" s="446"/>
      <c r="D82" s="491"/>
      <c r="E82" s="452"/>
      <c r="F82" s="452"/>
      <c r="G82" s="173" t="s">
        <v>34</v>
      </c>
      <c r="H82" s="149">
        <f>SUM(H79:H81)</f>
        <v>5.3</v>
      </c>
      <c r="I82" s="149">
        <f t="shared" ref="I82:U82" si="54">SUM(I79:I81)</f>
        <v>5.3</v>
      </c>
      <c r="J82" s="149">
        <f t="shared" si="54"/>
        <v>0</v>
      </c>
      <c r="K82" s="149">
        <f t="shared" si="54"/>
        <v>0</v>
      </c>
      <c r="L82" s="149">
        <f t="shared" si="54"/>
        <v>10</v>
      </c>
      <c r="M82" s="149">
        <f t="shared" si="54"/>
        <v>10</v>
      </c>
      <c r="N82" s="149">
        <f t="shared" si="54"/>
        <v>0</v>
      </c>
      <c r="O82" s="149">
        <f t="shared" si="54"/>
        <v>0</v>
      </c>
      <c r="P82" s="149">
        <f t="shared" si="54"/>
        <v>5</v>
      </c>
      <c r="Q82" s="149">
        <f t="shared" si="54"/>
        <v>5</v>
      </c>
      <c r="R82" s="149">
        <f t="shared" si="54"/>
        <v>0</v>
      </c>
      <c r="S82" s="149">
        <f t="shared" si="54"/>
        <v>0</v>
      </c>
      <c r="T82" s="149">
        <f t="shared" si="54"/>
        <v>10</v>
      </c>
      <c r="U82" s="149">
        <f t="shared" si="54"/>
        <v>10</v>
      </c>
      <c r="V82" s="140"/>
      <c r="W82" s="140"/>
      <c r="X82" s="140"/>
      <c r="Y82" s="140"/>
      <c r="Z82" s="140"/>
      <c r="AA82" s="140"/>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1"/>
      <c r="CA82" s="141"/>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41"/>
      <c r="FE82" s="141"/>
      <c r="FF82" s="141"/>
      <c r="FG82" s="141"/>
      <c r="FH82" s="141"/>
      <c r="FI82" s="141"/>
      <c r="FJ82" s="141"/>
      <c r="FK82" s="141"/>
      <c r="FL82" s="141"/>
      <c r="FM82" s="141"/>
      <c r="FN82" s="141"/>
      <c r="FO82" s="141"/>
      <c r="FP82" s="141"/>
      <c r="FQ82" s="141"/>
      <c r="FR82" s="141"/>
      <c r="FS82" s="141"/>
      <c r="FT82" s="141"/>
      <c r="FU82" s="141"/>
      <c r="FV82" s="141"/>
      <c r="FW82" s="141"/>
      <c r="FX82" s="141"/>
      <c r="FY82" s="141"/>
      <c r="FZ82" s="141"/>
      <c r="GA82" s="141"/>
      <c r="GB82" s="141"/>
      <c r="GC82" s="141"/>
      <c r="GD82" s="141"/>
      <c r="GE82" s="141"/>
      <c r="GF82" s="141"/>
      <c r="GG82" s="141"/>
      <c r="GH82" s="141"/>
      <c r="GI82" s="141"/>
      <c r="GJ82" s="141"/>
      <c r="GK82" s="141"/>
      <c r="GL82" s="141"/>
      <c r="GM82" s="141"/>
      <c r="GN82" s="141"/>
      <c r="GO82" s="141"/>
      <c r="GP82" s="141"/>
      <c r="GQ82" s="141"/>
      <c r="GR82" s="141"/>
      <c r="GS82" s="141"/>
      <c r="GT82" s="141"/>
      <c r="GU82" s="141"/>
      <c r="GV82" s="141"/>
      <c r="GW82" s="141"/>
      <c r="GX82" s="141"/>
      <c r="GY82" s="141"/>
      <c r="GZ82" s="141"/>
      <c r="HA82" s="141"/>
      <c r="HB82" s="141"/>
      <c r="HC82" s="141"/>
      <c r="HD82" s="141"/>
      <c r="HE82" s="141"/>
      <c r="HF82" s="141"/>
      <c r="HG82" s="141"/>
      <c r="HH82" s="141"/>
      <c r="HI82" s="141"/>
      <c r="HJ82" s="141"/>
      <c r="HK82" s="141"/>
      <c r="HL82" s="141"/>
      <c r="HM82" s="141"/>
      <c r="HN82" s="141"/>
      <c r="HO82" s="141"/>
      <c r="HP82" s="141"/>
      <c r="HQ82" s="141"/>
      <c r="HR82" s="141"/>
      <c r="HS82" s="141"/>
      <c r="HT82" s="141"/>
      <c r="HU82" s="141"/>
      <c r="HV82" s="141"/>
      <c r="HW82" s="141"/>
      <c r="HX82" s="141"/>
      <c r="HY82" s="141"/>
      <c r="HZ82" s="141"/>
      <c r="IA82" s="141"/>
      <c r="IB82" s="141"/>
      <c r="IC82" s="141"/>
      <c r="ID82" s="141"/>
      <c r="IE82" s="141"/>
      <c r="IF82" s="141"/>
      <c r="IG82" s="141"/>
      <c r="IH82" s="141"/>
      <c r="II82" s="141"/>
      <c r="IJ82" s="142"/>
    </row>
    <row r="83" spans="1:244" s="142" customFormat="1" x14ac:dyDescent="0.3">
      <c r="A83" s="143" t="s">
        <v>40</v>
      </c>
      <c r="B83" s="144" t="s">
        <v>23</v>
      </c>
      <c r="C83" s="433" t="s">
        <v>60</v>
      </c>
      <c r="D83" s="434"/>
      <c r="E83" s="434"/>
      <c r="F83" s="434"/>
      <c r="G83" s="435"/>
      <c r="H83" s="150">
        <f>SUM(H82)</f>
        <v>5.3</v>
      </c>
      <c r="I83" s="150">
        <f t="shared" ref="I83:U84" si="55">SUM(I82)</f>
        <v>5.3</v>
      </c>
      <c r="J83" s="150">
        <f t="shared" si="55"/>
        <v>0</v>
      </c>
      <c r="K83" s="150">
        <f t="shared" si="55"/>
        <v>0</v>
      </c>
      <c r="L83" s="150">
        <f t="shared" si="55"/>
        <v>10</v>
      </c>
      <c r="M83" s="151">
        <f t="shared" si="55"/>
        <v>10</v>
      </c>
      <c r="N83" s="151">
        <f t="shared" si="55"/>
        <v>0</v>
      </c>
      <c r="O83" s="151">
        <f t="shared" si="55"/>
        <v>0</v>
      </c>
      <c r="P83" s="151">
        <f t="shared" si="55"/>
        <v>5</v>
      </c>
      <c r="Q83" s="151">
        <f t="shared" si="55"/>
        <v>5</v>
      </c>
      <c r="R83" s="151">
        <f t="shared" si="55"/>
        <v>0</v>
      </c>
      <c r="S83" s="151">
        <f t="shared" si="55"/>
        <v>0</v>
      </c>
      <c r="T83" s="150">
        <f t="shared" si="55"/>
        <v>10</v>
      </c>
      <c r="U83" s="150">
        <f t="shared" si="55"/>
        <v>10</v>
      </c>
      <c r="V83" s="140"/>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141"/>
      <c r="EE83" s="141"/>
      <c r="EF83" s="141"/>
      <c r="EG83" s="141"/>
      <c r="EH83" s="141"/>
      <c r="EI83" s="141"/>
      <c r="EJ83" s="141"/>
      <c r="EK83" s="141"/>
      <c r="EL83" s="141"/>
      <c r="EM83" s="141"/>
      <c r="EN83" s="141"/>
      <c r="EO83" s="141"/>
      <c r="EP83" s="141"/>
      <c r="EQ83" s="141"/>
      <c r="ER83" s="141"/>
      <c r="ES83" s="141"/>
      <c r="ET83" s="141"/>
      <c r="EU83" s="141"/>
      <c r="EV83" s="141"/>
      <c r="EW83" s="141"/>
      <c r="EX83" s="141"/>
      <c r="EY83" s="141"/>
      <c r="EZ83" s="141"/>
      <c r="FA83" s="141"/>
      <c r="FB83" s="141"/>
      <c r="FC83" s="141"/>
      <c r="FD83" s="141"/>
      <c r="FE83" s="141"/>
      <c r="FF83" s="141"/>
      <c r="FG83" s="141"/>
      <c r="FH83" s="141"/>
      <c r="FI83" s="141"/>
      <c r="FJ83" s="141"/>
      <c r="FK83" s="141"/>
      <c r="FL83" s="141"/>
      <c r="FM83" s="141"/>
      <c r="FN83" s="141"/>
      <c r="FO83" s="141"/>
      <c r="FP83" s="141"/>
      <c r="FQ83" s="141"/>
      <c r="FR83" s="141"/>
      <c r="FS83" s="141"/>
      <c r="FT83" s="141"/>
      <c r="FU83" s="141"/>
      <c r="FV83" s="141"/>
      <c r="FW83" s="141"/>
      <c r="FX83" s="141"/>
      <c r="FY83" s="141"/>
      <c r="FZ83" s="141"/>
      <c r="GA83" s="141"/>
      <c r="GB83" s="141"/>
      <c r="GC83" s="141"/>
      <c r="GD83" s="141"/>
      <c r="GE83" s="141"/>
      <c r="GF83" s="141"/>
      <c r="GG83" s="141"/>
      <c r="GH83" s="141"/>
      <c r="GI83" s="141"/>
      <c r="GJ83" s="141"/>
      <c r="GK83" s="141"/>
      <c r="GL83" s="141"/>
      <c r="GM83" s="141"/>
      <c r="GN83" s="141"/>
      <c r="GO83" s="141"/>
      <c r="GP83" s="141"/>
      <c r="GQ83" s="141"/>
      <c r="GR83" s="141"/>
      <c r="GS83" s="141"/>
      <c r="GT83" s="141"/>
      <c r="GU83" s="141"/>
      <c r="GV83" s="141"/>
      <c r="GW83" s="141"/>
      <c r="GX83" s="141"/>
      <c r="GY83" s="141"/>
      <c r="GZ83" s="141"/>
      <c r="HA83" s="141"/>
      <c r="HB83" s="141"/>
      <c r="HC83" s="141"/>
      <c r="HD83" s="141"/>
      <c r="HE83" s="141"/>
      <c r="HF83" s="141"/>
      <c r="HG83" s="141"/>
      <c r="HH83" s="141"/>
      <c r="HI83" s="141"/>
      <c r="HJ83" s="141"/>
      <c r="HK83" s="141"/>
      <c r="HL83" s="141"/>
      <c r="HM83" s="141"/>
      <c r="HN83" s="141"/>
      <c r="HO83" s="141"/>
      <c r="HP83" s="141"/>
      <c r="HQ83" s="141"/>
      <c r="HR83" s="141"/>
      <c r="HS83" s="141"/>
      <c r="HT83" s="141"/>
      <c r="HU83" s="141"/>
      <c r="HV83" s="141"/>
      <c r="HW83" s="141"/>
      <c r="HX83" s="141"/>
      <c r="HY83" s="141"/>
      <c r="HZ83" s="141"/>
      <c r="IA83" s="141"/>
      <c r="IB83" s="141"/>
      <c r="IC83" s="141"/>
      <c r="ID83" s="141"/>
      <c r="IE83" s="141"/>
      <c r="IF83" s="141"/>
      <c r="IG83" s="141"/>
      <c r="IH83" s="141"/>
      <c r="II83" s="141"/>
    </row>
    <row r="84" spans="1:244" s="142" customFormat="1" x14ac:dyDescent="0.3">
      <c r="A84" s="143" t="s">
        <v>40</v>
      </c>
      <c r="B84" s="432" t="s">
        <v>91</v>
      </c>
      <c r="C84" s="432"/>
      <c r="D84" s="432"/>
      <c r="E84" s="432"/>
      <c r="F84" s="432"/>
      <c r="G84" s="432"/>
      <c r="H84" s="154">
        <f>SUM(H83)</f>
        <v>5.3</v>
      </c>
      <c r="I84" s="154">
        <f t="shared" si="55"/>
        <v>5.3</v>
      </c>
      <c r="J84" s="154">
        <f t="shared" si="55"/>
        <v>0</v>
      </c>
      <c r="K84" s="154">
        <f t="shared" si="55"/>
        <v>0</v>
      </c>
      <c r="L84" s="154">
        <f t="shared" si="55"/>
        <v>10</v>
      </c>
      <c r="M84" s="154">
        <f t="shared" si="55"/>
        <v>10</v>
      </c>
      <c r="N84" s="154">
        <f t="shared" si="55"/>
        <v>0</v>
      </c>
      <c r="O84" s="154">
        <f t="shared" si="55"/>
        <v>0</v>
      </c>
      <c r="P84" s="154">
        <f t="shared" si="55"/>
        <v>5</v>
      </c>
      <c r="Q84" s="154">
        <f t="shared" si="55"/>
        <v>5</v>
      </c>
      <c r="R84" s="154">
        <f t="shared" si="55"/>
        <v>0</v>
      </c>
      <c r="S84" s="154">
        <f t="shared" si="55"/>
        <v>0</v>
      </c>
      <c r="T84" s="154">
        <f t="shared" si="55"/>
        <v>10</v>
      </c>
      <c r="U84" s="154">
        <f t="shared" si="55"/>
        <v>10</v>
      </c>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1"/>
      <c r="BR84" s="141"/>
      <c r="BS84" s="141"/>
      <c r="BT84" s="141"/>
      <c r="BU84" s="141"/>
      <c r="BV84" s="141"/>
      <c r="BW84" s="141"/>
      <c r="BX84" s="141"/>
      <c r="BY84" s="141"/>
      <c r="BZ84" s="141"/>
      <c r="CA84" s="141"/>
      <c r="CB84" s="141"/>
      <c r="CC84" s="141"/>
      <c r="CD84" s="141"/>
      <c r="CE84" s="141"/>
      <c r="CF84" s="141"/>
      <c r="CG84" s="141"/>
      <c r="CH84" s="141"/>
      <c r="CI84" s="141"/>
      <c r="CJ84" s="141"/>
      <c r="CK84" s="141"/>
      <c r="CL84" s="141"/>
      <c r="CM84" s="141"/>
      <c r="CN84" s="141"/>
      <c r="CO84" s="141"/>
      <c r="CP84" s="141"/>
      <c r="CQ84" s="141"/>
      <c r="CR84" s="141"/>
      <c r="CS84" s="141"/>
      <c r="CT84" s="141"/>
      <c r="CU84" s="141"/>
      <c r="CV84" s="141"/>
      <c r="CW84" s="141"/>
      <c r="CX84" s="141"/>
      <c r="CY84" s="141"/>
      <c r="CZ84" s="141"/>
      <c r="DA84" s="141"/>
      <c r="DB84" s="141"/>
      <c r="DC84" s="141"/>
      <c r="DD84" s="141"/>
      <c r="DE84" s="141"/>
      <c r="DF84" s="141"/>
      <c r="DG84" s="141"/>
      <c r="DH84" s="141"/>
      <c r="DI84" s="141"/>
      <c r="DJ84" s="141"/>
      <c r="DK84" s="141"/>
      <c r="DL84" s="141"/>
      <c r="DM84" s="141"/>
      <c r="DN84" s="141"/>
      <c r="DO84" s="141"/>
      <c r="DP84" s="141"/>
      <c r="DQ84" s="141"/>
      <c r="DR84" s="141"/>
      <c r="DS84" s="141"/>
      <c r="DT84" s="141"/>
      <c r="DU84" s="141"/>
      <c r="DV84" s="141"/>
      <c r="DW84" s="141"/>
      <c r="DX84" s="141"/>
      <c r="DY84" s="141"/>
      <c r="DZ84" s="141"/>
      <c r="EA84" s="141"/>
      <c r="EB84" s="141"/>
      <c r="EC84" s="141"/>
      <c r="ED84" s="141"/>
      <c r="EE84" s="141"/>
      <c r="EF84" s="141"/>
      <c r="EG84" s="141"/>
      <c r="EH84" s="141"/>
      <c r="EI84" s="141"/>
      <c r="EJ84" s="141"/>
      <c r="EK84" s="141"/>
      <c r="EL84" s="141"/>
      <c r="EM84" s="141"/>
      <c r="EN84" s="141"/>
      <c r="EO84" s="141"/>
      <c r="EP84" s="141"/>
      <c r="EQ84" s="141"/>
      <c r="ER84" s="141"/>
      <c r="ES84" s="141"/>
      <c r="ET84" s="141"/>
      <c r="EU84" s="141"/>
      <c r="EV84" s="141"/>
      <c r="EW84" s="141"/>
      <c r="EX84" s="141"/>
      <c r="EY84" s="141"/>
      <c r="EZ84" s="141"/>
      <c r="FA84" s="141"/>
      <c r="FB84" s="141"/>
      <c r="FC84" s="141"/>
      <c r="FD84" s="141"/>
      <c r="FE84" s="141"/>
      <c r="FF84" s="141"/>
      <c r="FG84" s="141"/>
      <c r="FH84" s="141"/>
      <c r="FI84" s="141"/>
      <c r="FJ84" s="141"/>
      <c r="FK84" s="141"/>
      <c r="FL84" s="141"/>
      <c r="FM84" s="141"/>
      <c r="FN84" s="141"/>
      <c r="FO84" s="141"/>
      <c r="FP84" s="141"/>
      <c r="FQ84" s="141"/>
      <c r="FR84" s="141"/>
      <c r="FS84" s="141"/>
      <c r="FT84" s="141"/>
      <c r="FU84" s="141"/>
      <c r="FV84" s="141"/>
      <c r="FW84" s="141"/>
      <c r="FX84" s="141"/>
      <c r="FY84" s="141"/>
      <c r="FZ84" s="141"/>
      <c r="GA84" s="141"/>
      <c r="GB84" s="141"/>
      <c r="GC84" s="141"/>
      <c r="GD84" s="141"/>
      <c r="GE84" s="141"/>
      <c r="GF84" s="141"/>
      <c r="GG84" s="141"/>
      <c r="GH84" s="141"/>
      <c r="GI84" s="141"/>
      <c r="GJ84" s="141"/>
      <c r="GK84" s="141"/>
      <c r="GL84" s="141"/>
      <c r="GM84" s="141"/>
      <c r="GN84" s="141"/>
      <c r="GO84" s="141"/>
      <c r="GP84" s="141"/>
      <c r="GQ84" s="141"/>
      <c r="GR84" s="141"/>
      <c r="GS84" s="141"/>
      <c r="GT84" s="141"/>
      <c r="GU84" s="141"/>
      <c r="GV84" s="141"/>
      <c r="GW84" s="141"/>
      <c r="GX84" s="141"/>
      <c r="GY84" s="141"/>
      <c r="GZ84" s="141"/>
      <c r="HA84" s="141"/>
      <c r="HB84" s="141"/>
      <c r="HC84" s="141"/>
      <c r="HD84" s="141"/>
      <c r="HE84" s="141"/>
      <c r="HF84" s="141"/>
      <c r="HG84" s="141"/>
      <c r="HH84" s="141"/>
      <c r="HI84" s="141"/>
      <c r="HJ84" s="141"/>
      <c r="HK84" s="141"/>
      <c r="HL84" s="141"/>
      <c r="HM84" s="141"/>
      <c r="HN84" s="141"/>
      <c r="HO84" s="141"/>
      <c r="HP84" s="141"/>
      <c r="HQ84" s="141"/>
      <c r="HR84" s="141"/>
      <c r="HS84" s="141"/>
      <c r="HT84" s="141"/>
      <c r="HU84" s="141"/>
      <c r="HV84" s="141"/>
      <c r="HW84" s="141"/>
      <c r="HX84" s="141"/>
      <c r="HY84" s="141"/>
      <c r="HZ84" s="141"/>
      <c r="IA84" s="141"/>
      <c r="IB84" s="141"/>
      <c r="IC84" s="141"/>
      <c r="ID84" s="141"/>
      <c r="IE84" s="141"/>
      <c r="IF84" s="141"/>
      <c r="IG84" s="141"/>
      <c r="IH84" s="141"/>
      <c r="II84" s="141"/>
    </row>
    <row r="85" spans="1:244" s="10" customFormat="1" ht="17.25" customHeight="1" x14ac:dyDescent="0.3">
      <c r="A85" s="244" t="s">
        <v>23</v>
      </c>
      <c r="B85" s="521" t="s">
        <v>338</v>
      </c>
      <c r="C85" s="521"/>
      <c r="D85" s="521"/>
      <c r="E85" s="521"/>
      <c r="F85" s="521"/>
      <c r="G85" s="521"/>
      <c r="H85" s="521"/>
      <c r="I85" s="521"/>
      <c r="J85" s="521"/>
      <c r="K85" s="521"/>
      <c r="L85" s="521"/>
      <c r="M85" s="521"/>
      <c r="N85" s="521"/>
      <c r="O85" s="521"/>
      <c r="P85" s="521"/>
      <c r="Q85" s="521"/>
      <c r="R85" s="521"/>
      <c r="S85" s="521"/>
      <c r="T85" s="521"/>
      <c r="U85" s="521"/>
      <c r="V85" s="7"/>
      <c r="W85" s="7"/>
      <c r="X85" s="7"/>
      <c r="Y85" s="7"/>
      <c r="Z85" s="7"/>
      <c r="AA85" s="7"/>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row>
    <row r="86" spans="1:244" s="10" customFormat="1" ht="18" customHeight="1" x14ac:dyDescent="0.3">
      <c r="A86" s="250" t="s">
        <v>23</v>
      </c>
      <c r="B86" s="251" t="s">
        <v>23</v>
      </c>
      <c r="C86" s="337" t="s">
        <v>339</v>
      </c>
      <c r="D86" s="337"/>
      <c r="E86" s="337"/>
      <c r="F86" s="337"/>
      <c r="G86" s="337"/>
      <c r="H86" s="337"/>
      <c r="I86" s="337"/>
      <c r="J86" s="337"/>
      <c r="K86" s="337"/>
      <c r="L86" s="337"/>
      <c r="M86" s="337"/>
      <c r="N86" s="337"/>
      <c r="O86" s="337"/>
      <c r="P86" s="337"/>
      <c r="Q86" s="337"/>
      <c r="R86" s="337"/>
      <c r="S86" s="337"/>
      <c r="T86" s="337"/>
      <c r="U86" s="337"/>
      <c r="V86" s="7"/>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row>
    <row r="87" spans="1:244" s="10" customFormat="1" ht="17.100000000000001" customHeight="1" x14ac:dyDescent="0.3">
      <c r="A87" s="522" t="s">
        <v>23</v>
      </c>
      <c r="B87" s="523" t="s">
        <v>23</v>
      </c>
      <c r="C87" s="524" t="s">
        <v>23</v>
      </c>
      <c r="D87" s="331" t="s">
        <v>340</v>
      </c>
      <c r="E87" s="526" t="s">
        <v>298</v>
      </c>
      <c r="F87" s="315" t="s">
        <v>28</v>
      </c>
      <c r="G87" s="20" t="s">
        <v>29</v>
      </c>
      <c r="H87" s="3">
        <f>SUM(I87,K87)</f>
        <v>9.4</v>
      </c>
      <c r="I87" s="89">
        <v>9.4</v>
      </c>
      <c r="J87" s="3"/>
      <c r="K87" s="3"/>
      <c r="L87" s="3">
        <f>SUM(M87,O87)</f>
        <v>10</v>
      </c>
      <c r="M87" s="90">
        <v>10</v>
      </c>
      <c r="N87" s="11"/>
      <c r="O87" s="11"/>
      <c r="P87" s="11">
        <f>SUM(Q87,S87)</f>
        <v>8</v>
      </c>
      <c r="Q87" s="3">
        <v>8</v>
      </c>
      <c r="R87" s="11"/>
      <c r="S87" s="11"/>
      <c r="T87" s="90">
        <v>10</v>
      </c>
      <c r="U87" s="135">
        <v>10</v>
      </c>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row>
    <row r="88" spans="1:244" s="10" customFormat="1" ht="17.850000000000001" customHeight="1" x14ac:dyDescent="0.3">
      <c r="A88" s="522"/>
      <c r="B88" s="523"/>
      <c r="C88" s="524"/>
      <c r="D88" s="331"/>
      <c r="E88" s="526"/>
      <c r="F88" s="316"/>
      <c r="G88" s="20" t="s">
        <v>31</v>
      </c>
      <c r="H88" s="3">
        <f t="shared" ref="H88:H89" si="56">SUM(I88,K88)</f>
        <v>0</v>
      </c>
      <c r="I88" s="3"/>
      <c r="J88" s="3"/>
      <c r="K88" s="3"/>
      <c r="L88" s="3">
        <f t="shared" ref="L88:L89" si="57">SUM(M88,O88)</f>
        <v>0</v>
      </c>
      <c r="M88" s="12"/>
      <c r="N88" s="11"/>
      <c r="O88" s="12"/>
      <c r="P88" s="11">
        <f t="shared" ref="P88:P89" si="58">SUM(Q88,S88)</f>
        <v>0</v>
      </c>
      <c r="Q88" s="11"/>
      <c r="R88" s="11"/>
      <c r="S88" s="11"/>
      <c r="T88" s="29"/>
      <c r="U88" s="2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row>
    <row r="89" spans="1:244" s="10" customFormat="1" ht="19.350000000000001" customHeight="1" x14ac:dyDescent="0.3">
      <c r="A89" s="522"/>
      <c r="B89" s="523"/>
      <c r="C89" s="524"/>
      <c r="D89" s="331"/>
      <c r="E89" s="526"/>
      <c r="F89" s="316"/>
      <c r="G89" s="20" t="s">
        <v>131</v>
      </c>
      <c r="H89" s="3">
        <f t="shared" si="56"/>
        <v>0</v>
      </c>
      <c r="I89" s="3"/>
      <c r="J89" s="3"/>
      <c r="K89" s="3"/>
      <c r="L89" s="3">
        <f t="shared" si="57"/>
        <v>0</v>
      </c>
      <c r="M89" s="4"/>
      <c r="N89" s="4"/>
      <c r="O89" s="4"/>
      <c r="P89" s="11">
        <f t="shared" si="58"/>
        <v>0</v>
      </c>
      <c r="Q89" s="4"/>
      <c r="R89" s="4"/>
      <c r="S89" s="4"/>
      <c r="T89" s="3"/>
      <c r="U89" s="3"/>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row>
    <row r="90" spans="1:244" s="10" customFormat="1" ht="16.5" customHeight="1" x14ac:dyDescent="0.3">
      <c r="A90" s="522"/>
      <c r="B90" s="523"/>
      <c r="C90" s="524"/>
      <c r="D90" s="331"/>
      <c r="E90" s="526"/>
      <c r="F90" s="317"/>
      <c r="G90" s="5" t="s">
        <v>12</v>
      </c>
      <c r="H90" s="6">
        <f>SUM(H87:H89)</f>
        <v>9.4</v>
      </c>
      <c r="I90" s="6">
        <f t="shared" ref="I90:U90" si="59">SUM(I87:I89)</f>
        <v>9.4</v>
      </c>
      <c r="J90" s="6">
        <f t="shared" si="59"/>
        <v>0</v>
      </c>
      <c r="K90" s="6">
        <f t="shared" si="59"/>
        <v>0</v>
      </c>
      <c r="L90" s="6">
        <f t="shared" si="59"/>
        <v>10</v>
      </c>
      <c r="M90" s="6">
        <f>SUM(M87:M89)</f>
        <v>10</v>
      </c>
      <c r="N90" s="6">
        <f t="shared" si="59"/>
        <v>0</v>
      </c>
      <c r="O90" s="6">
        <f t="shared" si="59"/>
        <v>0</v>
      </c>
      <c r="P90" s="6">
        <f t="shared" si="59"/>
        <v>8</v>
      </c>
      <c r="Q90" s="6">
        <f t="shared" si="59"/>
        <v>8</v>
      </c>
      <c r="R90" s="6">
        <f t="shared" si="59"/>
        <v>0</v>
      </c>
      <c r="S90" s="6">
        <f t="shared" si="59"/>
        <v>0</v>
      </c>
      <c r="T90" s="6">
        <f t="shared" si="59"/>
        <v>10</v>
      </c>
      <c r="U90" s="6">
        <f t="shared" si="59"/>
        <v>10</v>
      </c>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row>
    <row r="91" spans="1:244" s="10" customFormat="1" ht="17.25" customHeight="1" x14ac:dyDescent="0.3">
      <c r="A91" s="522" t="s">
        <v>23</v>
      </c>
      <c r="B91" s="523" t="s">
        <v>23</v>
      </c>
      <c r="C91" s="524" t="s">
        <v>35</v>
      </c>
      <c r="D91" s="333" t="s">
        <v>341</v>
      </c>
      <c r="E91" s="526" t="s">
        <v>27</v>
      </c>
      <c r="F91" s="315" t="s">
        <v>28</v>
      </c>
      <c r="G91" s="20" t="s">
        <v>29</v>
      </c>
      <c r="H91" s="3">
        <f>SUM(I91,K91)</f>
        <v>13.8</v>
      </c>
      <c r="I91" s="89">
        <v>13.8</v>
      </c>
      <c r="J91" s="3"/>
      <c r="K91" s="3"/>
      <c r="L91" s="3">
        <f>SUM(M91,O91)</f>
        <v>18</v>
      </c>
      <c r="M91" s="90">
        <v>18</v>
      </c>
      <c r="N91" s="11"/>
      <c r="O91" s="12"/>
      <c r="P91" s="11">
        <f>SUM(Q91,S91)</f>
        <v>6</v>
      </c>
      <c r="Q91" s="3">
        <v>6</v>
      </c>
      <c r="R91" s="11"/>
      <c r="S91" s="11"/>
      <c r="T91" s="90">
        <v>18</v>
      </c>
      <c r="U91" s="135">
        <v>18</v>
      </c>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row>
    <row r="92" spans="1:244" s="10" customFormat="1" ht="17.25" customHeight="1" x14ac:dyDescent="0.3">
      <c r="A92" s="522"/>
      <c r="B92" s="523"/>
      <c r="C92" s="524"/>
      <c r="D92" s="333"/>
      <c r="E92" s="526"/>
      <c r="F92" s="316"/>
      <c r="G92" s="20" t="s">
        <v>31</v>
      </c>
      <c r="H92" s="3">
        <f t="shared" ref="H92:H93" si="60">SUM(I92,K92)</f>
        <v>0</v>
      </c>
      <c r="I92" s="3"/>
      <c r="J92" s="3"/>
      <c r="K92" s="3"/>
      <c r="L92" s="3">
        <f t="shared" ref="L92:L93" si="61">SUM(M92,O92)</f>
        <v>0</v>
      </c>
      <c r="M92" s="12"/>
      <c r="N92" s="11"/>
      <c r="O92" s="12"/>
      <c r="P92" s="11">
        <f t="shared" ref="P92:P93" si="62">SUM(Q92,S92)</f>
        <v>0</v>
      </c>
      <c r="Q92" s="11"/>
      <c r="R92" s="11"/>
      <c r="S92" s="11"/>
      <c r="T92" s="29"/>
      <c r="U92" s="2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row>
    <row r="93" spans="1:244" s="10" customFormat="1" ht="17.25" customHeight="1" x14ac:dyDescent="0.3">
      <c r="A93" s="522"/>
      <c r="B93" s="523"/>
      <c r="C93" s="524"/>
      <c r="D93" s="333"/>
      <c r="E93" s="526"/>
      <c r="F93" s="316"/>
      <c r="G93" s="20" t="s">
        <v>131</v>
      </c>
      <c r="H93" s="3">
        <f t="shared" si="60"/>
        <v>0</v>
      </c>
      <c r="I93" s="3"/>
      <c r="J93" s="3"/>
      <c r="K93" s="3"/>
      <c r="L93" s="3">
        <f t="shared" si="61"/>
        <v>0</v>
      </c>
      <c r="M93" s="4"/>
      <c r="N93" s="4"/>
      <c r="O93" s="4"/>
      <c r="P93" s="11">
        <f t="shared" si="62"/>
        <v>0</v>
      </c>
      <c r="Q93" s="4"/>
      <c r="R93" s="4"/>
      <c r="S93" s="4"/>
      <c r="T93" s="3"/>
      <c r="U93" s="3"/>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row>
    <row r="94" spans="1:244" s="10" customFormat="1" ht="17.25" customHeight="1" x14ac:dyDescent="0.3">
      <c r="A94" s="522"/>
      <c r="B94" s="523"/>
      <c r="C94" s="524"/>
      <c r="D94" s="333"/>
      <c r="E94" s="526"/>
      <c r="F94" s="317"/>
      <c r="G94" s="5" t="s">
        <v>12</v>
      </c>
      <c r="H94" s="6">
        <f>SUM(H91:H93)</f>
        <v>13.8</v>
      </c>
      <c r="I94" s="6">
        <f t="shared" ref="I94:U94" si="63">SUM(I91:I93)</f>
        <v>13.8</v>
      </c>
      <c r="J94" s="6">
        <f t="shared" si="63"/>
        <v>0</v>
      </c>
      <c r="K94" s="6">
        <f t="shared" si="63"/>
        <v>0</v>
      </c>
      <c r="L94" s="6">
        <f t="shared" si="63"/>
        <v>18</v>
      </c>
      <c r="M94" s="6">
        <f t="shared" si="63"/>
        <v>18</v>
      </c>
      <c r="N94" s="6">
        <f t="shared" si="63"/>
        <v>0</v>
      </c>
      <c r="O94" s="6">
        <f t="shared" si="63"/>
        <v>0</v>
      </c>
      <c r="P94" s="6">
        <f t="shared" si="63"/>
        <v>6</v>
      </c>
      <c r="Q94" s="6">
        <f t="shared" si="63"/>
        <v>6</v>
      </c>
      <c r="R94" s="6">
        <f t="shared" si="63"/>
        <v>0</v>
      </c>
      <c r="S94" s="6">
        <f t="shared" si="63"/>
        <v>0</v>
      </c>
      <c r="T94" s="6">
        <f t="shared" si="63"/>
        <v>18</v>
      </c>
      <c r="U94" s="6">
        <f t="shared" si="63"/>
        <v>18</v>
      </c>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row>
    <row r="95" spans="1:244" s="10" customFormat="1" ht="15" customHeight="1" x14ac:dyDescent="0.3">
      <c r="A95" s="522" t="s">
        <v>23</v>
      </c>
      <c r="B95" s="523" t="s">
        <v>35</v>
      </c>
      <c r="C95" s="524" t="s">
        <v>23</v>
      </c>
      <c r="D95" s="326" t="s">
        <v>342</v>
      </c>
      <c r="E95" s="525" t="s">
        <v>27</v>
      </c>
      <c r="F95" s="334" t="s">
        <v>28</v>
      </c>
      <c r="G95" s="20" t="s">
        <v>29</v>
      </c>
      <c r="H95" s="3">
        <f>SUM(I95,K95)</f>
        <v>6.5</v>
      </c>
      <c r="I95" s="89">
        <v>6.5</v>
      </c>
      <c r="J95" s="3"/>
      <c r="K95" s="3"/>
      <c r="L95" s="3">
        <f>SUM(M95,O95)</f>
        <v>7</v>
      </c>
      <c r="M95" s="90">
        <v>7</v>
      </c>
      <c r="N95" s="11"/>
      <c r="O95" s="11"/>
      <c r="P95" s="11">
        <f>SUM(Q95,S95)</f>
        <v>6</v>
      </c>
      <c r="Q95" s="3">
        <v>6</v>
      </c>
      <c r="R95" s="11"/>
      <c r="S95" s="11"/>
      <c r="T95" s="90">
        <v>7</v>
      </c>
      <c r="U95" s="135">
        <v>7</v>
      </c>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row>
    <row r="96" spans="1:244" s="10" customFormat="1" ht="14.25" customHeight="1" x14ac:dyDescent="0.3">
      <c r="A96" s="522"/>
      <c r="B96" s="523"/>
      <c r="C96" s="524"/>
      <c r="D96" s="326"/>
      <c r="E96" s="525"/>
      <c r="F96" s="335"/>
      <c r="G96" s="20" t="s">
        <v>31</v>
      </c>
      <c r="H96" s="3">
        <f t="shared" ref="H96:H97" si="64">SUM(I96,K96)</f>
        <v>0</v>
      </c>
      <c r="I96" s="3"/>
      <c r="J96" s="3"/>
      <c r="K96" s="3"/>
      <c r="L96" s="3">
        <f t="shared" ref="L96:L97" si="65">SUM(M96,O96)</f>
        <v>0</v>
      </c>
      <c r="M96" s="12"/>
      <c r="N96" s="11"/>
      <c r="O96" s="12"/>
      <c r="P96" s="11">
        <f t="shared" ref="P96:P97" si="66">SUM(Q96,S96)</f>
        <v>0</v>
      </c>
      <c r="Q96" s="11"/>
      <c r="R96" s="11"/>
      <c r="S96" s="11"/>
      <c r="T96" s="29"/>
      <c r="U96" s="2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row>
    <row r="97" spans="1:244" s="8" customFormat="1" ht="27.75" customHeight="1" x14ac:dyDescent="0.3">
      <c r="A97" s="522"/>
      <c r="B97" s="523"/>
      <c r="C97" s="524"/>
      <c r="D97" s="326"/>
      <c r="E97" s="525"/>
      <c r="F97" s="335"/>
      <c r="G97" s="54" t="s">
        <v>131</v>
      </c>
      <c r="H97" s="3">
        <f t="shared" si="64"/>
        <v>0</v>
      </c>
      <c r="I97" s="3"/>
      <c r="J97" s="3"/>
      <c r="K97" s="3"/>
      <c r="L97" s="3">
        <f t="shared" si="65"/>
        <v>0</v>
      </c>
      <c r="M97" s="3"/>
      <c r="N97" s="3"/>
      <c r="O97" s="3"/>
      <c r="P97" s="11">
        <f t="shared" si="66"/>
        <v>0</v>
      </c>
      <c r="Q97" s="3"/>
      <c r="R97" s="3"/>
      <c r="S97" s="3"/>
      <c r="T97" s="3"/>
      <c r="U97" s="3"/>
      <c r="V97" s="9"/>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row>
    <row r="98" spans="1:244" s="8" customFormat="1" ht="19.5" customHeight="1" x14ac:dyDescent="0.3">
      <c r="A98" s="522"/>
      <c r="B98" s="523"/>
      <c r="C98" s="524"/>
      <c r="D98" s="326"/>
      <c r="E98" s="525"/>
      <c r="F98" s="336"/>
      <c r="G98" s="13" t="s">
        <v>12</v>
      </c>
      <c r="H98" s="6">
        <f>SUM(H95:H97)</f>
        <v>6.5</v>
      </c>
      <c r="I98" s="6">
        <f t="shared" ref="I98:U98" si="67">SUM(I95:I97)</f>
        <v>6.5</v>
      </c>
      <c r="J98" s="6">
        <f t="shared" si="67"/>
        <v>0</v>
      </c>
      <c r="K98" s="6">
        <f t="shared" si="67"/>
        <v>0</v>
      </c>
      <c r="L98" s="6">
        <f t="shared" si="67"/>
        <v>7</v>
      </c>
      <c r="M98" s="6">
        <f t="shared" si="67"/>
        <v>7</v>
      </c>
      <c r="N98" s="6">
        <f t="shared" si="67"/>
        <v>0</v>
      </c>
      <c r="O98" s="6">
        <f t="shared" si="67"/>
        <v>0</v>
      </c>
      <c r="P98" s="6">
        <f t="shared" si="67"/>
        <v>6</v>
      </c>
      <c r="Q98" s="6">
        <f t="shared" si="67"/>
        <v>6</v>
      </c>
      <c r="R98" s="6">
        <f t="shared" si="67"/>
        <v>0</v>
      </c>
      <c r="S98" s="6">
        <f t="shared" si="67"/>
        <v>0</v>
      </c>
      <c r="T98" s="6">
        <f t="shared" si="67"/>
        <v>7</v>
      </c>
      <c r="U98" s="6">
        <f t="shared" si="67"/>
        <v>7</v>
      </c>
      <c r="V98" s="9"/>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row>
    <row r="99" spans="1:244" x14ac:dyDescent="0.3">
      <c r="A99" s="143" t="s">
        <v>44</v>
      </c>
      <c r="B99" s="144" t="s">
        <v>23</v>
      </c>
      <c r="C99" s="433" t="s">
        <v>60</v>
      </c>
      <c r="D99" s="434"/>
      <c r="E99" s="434"/>
      <c r="F99" s="434"/>
      <c r="G99" s="435"/>
      <c r="H99" s="150">
        <f>SUM(H90,H94,H98)</f>
        <v>29.700000000000003</v>
      </c>
      <c r="I99" s="150">
        <f t="shared" ref="I99:U99" si="68">SUM(I90,I94,I98)</f>
        <v>29.700000000000003</v>
      </c>
      <c r="J99" s="150">
        <f t="shared" si="68"/>
        <v>0</v>
      </c>
      <c r="K99" s="150">
        <f t="shared" si="68"/>
        <v>0</v>
      </c>
      <c r="L99" s="150">
        <f t="shared" si="68"/>
        <v>35</v>
      </c>
      <c r="M99" s="150">
        <f t="shared" si="68"/>
        <v>35</v>
      </c>
      <c r="N99" s="150">
        <f t="shared" si="68"/>
        <v>0</v>
      </c>
      <c r="O99" s="150">
        <f t="shared" si="68"/>
        <v>0</v>
      </c>
      <c r="P99" s="150">
        <f>SUM(P90,P94,P98)</f>
        <v>20</v>
      </c>
      <c r="Q99" s="150">
        <f t="shared" si="68"/>
        <v>20</v>
      </c>
      <c r="R99" s="150">
        <f t="shared" si="68"/>
        <v>0</v>
      </c>
      <c r="S99" s="150">
        <f t="shared" si="68"/>
        <v>0</v>
      </c>
      <c r="T99" s="150">
        <f t="shared" si="68"/>
        <v>35</v>
      </c>
      <c r="U99" s="150">
        <f t="shared" si="68"/>
        <v>35</v>
      </c>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c r="FG99" s="141"/>
      <c r="FH99" s="141"/>
      <c r="FI99" s="141"/>
      <c r="FJ99" s="141"/>
      <c r="FK99" s="141"/>
      <c r="FL99" s="141"/>
      <c r="FM99" s="141"/>
      <c r="FN99" s="141"/>
      <c r="FO99" s="141"/>
      <c r="FP99" s="141"/>
      <c r="FQ99" s="141"/>
      <c r="FR99" s="141"/>
      <c r="FS99" s="141"/>
      <c r="FT99" s="141"/>
      <c r="FU99" s="141"/>
      <c r="FV99" s="141"/>
      <c r="FW99" s="141"/>
      <c r="FX99" s="141"/>
      <c r="FY99" s="141"/>
      <c r="FZ99" s="141"/>
      <c r="GA99" s="141"/>
      <c r="GB99" s="141"/>
      <c r="GC99" s="141"/>
      <c r="GD99" s="141"/>
      <c r="GE99" s="141"/>
      <c r="GF99" s="141"/>
      <c r="GG99" s="141"/>
      <c r="GH99" s="141"/>
      <c r="GI99" s="141"/>
      <c r="GJ99" s="141"/>
      <c r="GK99" s="141"/>
      <c r="GL99" s="141"/>
      <c r="GM99" s="141"/>
      <c r="GN99" s="141"/>
      <c r="GO99" s="141"/>
      <c r="GP99" s="141"/>
      <c r="GQ99" s="141"/>
      <c r="GR99" s="141"/>
      <c r="GS99" s="141"/>
      <c r="GT99" s="141"/>
      <c r="GU99" s="141"/>
      <c r="GV99" s="141"/>
      <c r="GW99" s="141"/>
      <c r="GX99" s="141"/>
      <c r="GY99" s="141"/>
      <c r="GZ99" s="141"/>
      <c r="HA99" s="141"/>
      <c r="HB99" s="141"/>
      <c r="HC99" s="141"/>
      <c r="HD99" s="141"/>
      <c r="HE99" s="141"/>
      <c r="HF99" s="141"/>
      <c r="HG99" s="141"/>
      <c r="HH99" s="141"/>
      <c r="HI99" s="141"/>
      <c r="HJ99" s="141"/>
      <c r="HK99" s="141"/>
      <c r="HL99" s="141"/>
      <c r="HM99" s="141"/>
      <c r="HN99" s="141"/>
      <c r="HO99" s="141"/>
      <c r="HP99" s="141"/>
      <c r="HQ99" s="141"/>
      <c r="HR99" s="141"/>
      <c r="HS99" s="141"/>
      <c r="HT99" s="141"/>
      <c r="HU99" s="141"/>
      <c r="HV99" s="141"/>
      <c r="HW99" s="141"/>
      <c r="HX99" s="141"/>
      <c r="HY99" s="141"/>
      <c r="HZ99" s="141"/>
      <c r="IA99" s="141"/>
      <c r="IB99" s="141"/>
      <c r="IC99" s="141"/>
      <c r="ID99" s="141"/>
      <c r="IE99" s="141"/>
      <c r="IF99" s="141"/>
      <c r="IG99" s="141"/>
      <c r="IH99" s="141"/>
      <c r="II99" s="141"/>
      <c r="IJ99" s="142"/>
    </row>
    <row r="100" spans="1:244" x14ac:dyDescent="0.3">
      <c r="A100" s="143" t="s">
        <v>44</v>
      </c>
      <c r="B100" s="432" t="s">
        <v>91</v>
      </c>
      <c r="C100" s="432"/>
      <c r="D100" s="432"/>
      <c r="E100" s="432"/>
      <c r="F100" s="432"/>
      <c r="G100" s="432"/>
      <c r="H100" s="154">
        <f>SUM(H99)</f>
        <v>29.700000000000003</v>
      </c>
      <c r="I100" s="154">
        <f t="shared" ref="I100:U100" si="69">SUM(I99)</f>
        <v>29.700000000000003</v>
      </c>
      <c r="J100" s="154">
        <f t="shared" si="69"/>
        <v>0</v>
      </c>
      <c r="K100" s="154">
        <f t="shared" si="69"/>
        <v>0</v>
      </c>
      <c r="L100" s="154">
        <f t="shared" si="69"/>
        <v>35</v>
      </c>
      <c r="M100" s="154">
        <f t="shared" si="69"/>
        <v>35</v>
      </c>
      <c r="N100" s="154">
        <f t="shared" si="69"/>
        <v>0</v>
      </c>
      <c r="O100" s="154">
        <f t="shared" si="69"/>
        <v>0</v>
      </c>
      <c r="P100" s="154">
        <f t="shared" si="69"/>
        <v>20</v>
      </c>
      <c r="Q100" s="154">
        <f t="shared" si="69"/>
        <v>20</v>
      </c>
      <c r="R100" s="154">
        <f t="shared" si="69"/>
        <v>0</v>
      </c>
      <c r="S100" s="154">
        <f t="shared" si="69"/>
        <v>0</v>
      </c>
      <c r="T100" s="154">
        <f t="shared" si="69"/>
        <v>35</v>
      </c>
      <c r="U100" s="154">
        <f t="shared" si="69"/>
        <v>35</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c r="FG100" s="141"/>
      <c r="FH100" s="141"/>
      <c r="FI100" s="141"/>
      <c r="FJ100" s="141"/>
      <c r="FK100" s="141"/>
      <c r="FL100" s="141"/>
      <c r="FM100" s="141"/>
      <c r="FN100" s="141"/>
      <c r="FO100" s="141"/>
      <c r="FP100" s="141"/>
      <c r="FQ100" s="141"/>
      <c r="FR100" s="141"/>
      <c r="FS100" s="141"/>
      <c r="FT100" s="141"/>
      <c r="FU100" s="141"/>
      <c r="FV100" s="141"/>
      <c r="FW100" s="141"/>
      <c r="FX100" s="141"/>
      <c r="FY100" s="141"/>
      <c r="FZ100" s="141"/>
      <c r="GA100" s="141"/>
      <c r="GB100" s="141"/>
      <c r="GC100" s="141"/>
      <c r="GD100" s="141"/>
      <c r="GE100" s="141"/>
      <c r="GF100" s="141"/>
      <c r="GG100" s="141"/>
      <c r="GH100" s="141"/>
      <c r="GI100" s="141"/>
      <c r="GJ100" s="141"/>
      <c r="GK100" s="141"/>
      <c r="GL100" s="141"/>
      <c r="GM100" s="141"/>
      <c r="GN100" s="141"/>
      <c r="GO100" s="141"/>
      <c r="GP100" s="141"/>
      <c r="GQ100" s="141"/>
      <c r="GR100" s="141"/>
      <c r="GS100" s="141"/>
      <c r="GT100" s="141"/>
      <c r="GU100" s="141"/>
      <c r="GV100" s="141"/>
      <c r="GW100" s="141"/>
      <c r="GX100" s="141"/>
      <c r="GY100" s="141"/>
      <c r="GZ100" s="141"/>
      <c r="HA100" s="141"/>
      <c r="HB100" s="141"/>
      <c r="HC100" s="141"/>
      <c r="HD100" s="141"/>
      <c r="HE100" s="141"/>
      <c r="HF100" s="141"/>
      <c r="HG100" s="141"/>
      <c r="HH100" s="141"/>
      <c r="HI100" s="141"/>
      <c r="HJ100" s="141"/>
      <c r="HK100" s="141"/>
      <c r="HL100" s="141"/>
      <c r="HM100" s="141"/>
      <c r="HN100" s="141"/>
      <c r="HO100" s="141"/>
      <c r="HP100" s="141"/>
      <c r="HQ100" s="141"/>
      <c r="HR100" s="141"/>
      <c r="HS100" s="141"/>
      <c r="HT100" s="141"/>
      <c r="HU100" s="141"/>
      <c r="HV100" s="141"/>
      <c r="HW100" s="141"/>
      <c r="HX100" s="141"/>
      <c r="HY100" s="141"/>
      <c r="HZ100" s="141"/>
      <c r="IA100" s="141"/>
      <c r="IB100" s="141"/>
      <c r="IC100" s="141"/>
      <c r="ID100" s="141"/>
      <c r="IE100" s="141"/>
      <c r="IF100" s="141"/>
      <c r="IG100" s="141"/>
      <c r="IH100" s="141"/>
      <c r="II100" s="141"/>
      <c r="IJ100" s="142"/>
    </row>
    <row r="101" spans="1:244" s="142" customFormat="1" ht="22.5" customHeight="1" x14ac:dyDescent="0.3">
      <c r="A101" s="1" t="s">
        <v>46</v>
      </c>
      <c r="B101" s="473" t="s">
        <v>343</v>
      </c>
      <c r="C101" s="473"/>
      <c r="D101" s="473"/>
      <c r="E101" s="473"/>
      <c r="F101" s="473"/>
      <c r="G101" s="473"/>
      <c r="H101" s="473"/>
      <c r="I101" s="473"/>
      <c r="J101" s="473"/>
      <c r="K101" s="473"/>
      <c r="L101" s="473"/>
      <c r="M101" s="473"/>
      <c r="N101" s="473"/>
      <c r="O101" s="473"/>
      <c r="P101" s="473"/>
      <c r="Q101" s="473"/>
      <c r="R101" s="473"/>
      <c r="S101" s="473"/>
      <c r="T101" s="473"/>
      <c r="U101" s="473"/>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c r="DN101" s="141"/>
      <c r="DO101" s="141"/>
      <c r="DP101" s="141"/>
      <c r="DQ101" s="141"/>
      <c r="DR101" s="141"/>
      <c r="DS101" s="141"/>
      <c r="DT101" s="141"/>
      <c r="DU101" s="141"/>
      <c r="DV101" s="141"/>
      <c r="DW101" s="141"/>
      <c r="DX101" s="141"/>
      <c r="DY101" s="141"/>
      <c r="DZ101" s="141"/>
      <c r="EA101" s="141"/>
      <c r="EB101" s="141"/>
      <c r="EC101" s="141"/>
      <c r="ED101" s="141"/>
      <c r="EE101" s="141"/>
      <c r="EF101" s="141"/>
      <c r="EG101" s="141"/>
      <c r="EH101" s="141"/>
      <c r="EI101" s="141"/>
      <c r="EJ101" s="141"/>
      <c r="EK101" s="141"/>
      <c r="EL101" s="141"/>
      <c r="EM101" s="141"/>
      <c r="EN101" s="141"/>
      <c r="EO101" s="141"/>
      <c r="EP101" s="141"/>
      <c r="EQ101" s="141"/>
      <c r="ER101" s="141"/>
      <c r="ES101" s="141"/>
      <c r="ET101" s="141"/>
      <c r="EU101" s="141"/>
      <c r="EV101" s="141"/>
      <c r="EW101" s="141"/>
      <c r="EX101" s="141"/>
      <c r="EY101" s="141"/>
      <c r="EZ101" s="141"/>
      <c r="FA101" s="141"/>
      <c r="FB101" s="141"/>
      <c r="FC101" s="141"/>
      <c r="FD101" s="141"/>
      <c r="FE101" s="141"/>
      <c r="FF101" s="141"/>
      <c r="FG101" s="141"/>
      <c r="FH101" s="141"/>
      <c r="FI101" s="141"/>
      <c r="FJ101" s="141"/>
      <c r="FK101" s="141"/>
      <c r="FL101" s="141"/>
      <c r="FM101" s="141"/>
      <c r="FN101" s="141"/>
      <c r="FO101" s="141"/>
      <c r="FP101" s="141"/>
      <c r="FQ101" s="141"/>
      <c r="FR101" s="141"/>
      <c r="FS101" s="141"/>
      <c r="FT101" s="141"/>
      <c r="FU101" s="141"/>
      <c r="FV101" s="141"/>
      <c r="FW101" s="141"/>
      <c r="FX101" s="141"/>
      <c r="FY101" s="141"/>
      <c r="FZ101" s="141"/>
      <c r="GA101" s="141"/>
      <c r="GB101" s="141"/>
      <c r="GC101" s="141"/>
      <c r="GD101" s="141"/>
      <c r="GE101" s="141"/>
      <c r="GF101" s="141"/>
      <c r="GG101" s="141"/>
      <c r="GH101" s="141"/>
      <c r="GI101" s="141"/>
      <c r="GJ101" s="141"/>
      <c r="GK101" s="141"/>
      <c r="GL101" s="141"/>
      <c r="GM101" s="141"/>
      <c r="GN101" s="141"/>
      <c r="GO101" s="141"/>
      <c r="GP101" s="141"/>
      <c r="GQ101" s="141"/>
      <c r="GR101" s="141"/>
      <c r="GS101" s="141"/>
      <c r="GT101" s="141"/>
      <c r="GU101" s="141"/>
      <c r="GV101" s="141"/>
      <c r="GW101" s="141"/>
      <c r="GX101" s="141"/>
      <c r="GY101" s="141"/>
      <c r="GZ101" s="141"/>
      <c r="HA101" s="141"/>
      <c r="HB101" s="141"/>
      <c r="HC101" s="141"/>
      <c r="HD101" s="141"/>
      <c r="HE101" s="141"/>
      <c r="HF101" s="141"/>
      <c r="HG101" s="141"/>
      <c r="HH101" s="141"/>
      <c r="HI101" s="141"/>
      <c r="HJ101" s="141"/>
      <c r="HK101" s="141"/>
      <c r="HL101" s="141"/>
      <c r="HM101" s="141"/>
      <c r="HN101" s="141"/>
      <c r="HO101" s="141"/>
      <c r="HP101" s="141"/>
      <c r="HQ101" s="141"/>
      <c r="HR101" s="141"/>
      <c r="HS101" s="141"/>
      <c r="HT101" s="141"/>
      <c r="HU101" s="141"/>
      <c r="HV101" s="141"/>
      <c r="HW101" s="141"/>
      <c r="HX101" s="141"/>
      <c r="HY101" s="141"/>
      <c r="HZ101" s="141"/>
      <c r="IA101" s="141"/>
      <c r="IB101" s="141"/>
      <c r="IC101" s="141"/>
      <c r="ID101" s="141"/>
      <c r="IE101" s="141"/>
      <c r="IF101" s="141"/>
      <c r="IG101" s="141"/>
      <c r="IH101" s="141"/>
      <c r="II101" s="141"/>
    </row>
    <row r="102" spans="1:244" s="142" customFormat="1" ht="30" customHeight="1" x14ac:dyDescent="0.3">
      <c r="A102" s="143" t="s">
        <v>46</v>
      </c>
      <c r="B102" s="144" t="s">
        <v>23</v>
      </c>
      <c r="C102" s="437" t="s">
        <v>344</v>
      </c>
      <c r="D102" s="437"/>
      <c r="E102" s="437"/>
      <c r="F102" s="437"/>
      <c r="G102" s="437"/>
      <c r="H102" s="437"/>
      <c r="I102" s="437"/>
      <c r="J102" s="437"/>
      <c r="K102" s="437"/>
      <c r="L102" s="437"/>
      <c r="M102" s="437"/>
      <c r="N102" s="437"/>
      <c r="O102" s="437"/>
      <c r="P102" s="437"/>
      <c r="Q102" s="437"/>
      <c r="R102" s="437"/>
      <c r="S102" s="437"/>
      <c r="T102" s="437"/>
      <c r="U102" s="437"/>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141"/>
      <c r="EJ102" s="141"/>
      <c r="EK102" s="141"/>
      <c r="EL102" s="141"/>
      <c r="EM102" s="141"/>
      <c r="EN102" s="141"/>
      <c r="EO102" s="141"/>
      <c r="EP102" s="141"/>
      <c r="EQ102" s="141"/>
      <c r="ER102" s="141"/>
      <c r="ES102" s="141"/>
      <c r="ET102" s="141"/>
      <c r="EU102" s="141"/>
      <c r="EV102" s="141"/>
      <c r="EW102" s="141"/>
      <c r="EX102" s="141"/>
      <c r="EY102" s="141"/>
      <c r="EZ102" s="141"/>
      <c r="FA102" s="141"/>
      <c r="FB102" s="141"/>
      <c r="FC102" s="141"/>
      <c r="FD102" s="141"/>
      <c r="FE102" s="141"/>
      <c r="FF102" s="141"/>
      <c r="FG102" s="141"/>
      <c r="FH102" s="141"/>
      <c r="FI102" s="141"/>
      <c r="FJ102" s="141"/>
      <c r="FK102" s="141"/>
      <c r="FL102" s="141"/>
      <c r="FM102" s="141"/>
      <c r="FN102" s="141"/>
      <c r="FO102" s="141"/>
      <c r="FP102" s="141"/>
      <c r="FQ102" s="141"/>
      <c r="FR102" s="141"/>
      <c r="FS102" s="141"/>
      <c r="FT102" s="141"/>
      <c r="FU102" s="141"/>
      <c r="FV102" s="141"/>
      <c r="FW102" s="141"/>
      <c r="FX102" s="141"/>
      <c r="FY102" s="141"/>
      <c r="FZ102" s="141"/>
      <c r="GA102" s="141"/>
      <c r="GB102" s="141"/>
      <c r="GC102" s="141"/>
      <c r="GD102" s="141"/>
      <c r="GE102" s="141"/>
      <c r="GF102" s="141"/>
      <c r="GG102" s="141"/>
      <c r="GH102" s="141"/>
      <c r="GI102" s="141"/>
      <c r="GJ102" s="141"/>
      <c r="GK102" s="141"/>
      <c r="GL102" s="141"/>
      <c r="GM102" s="141"/>
      <c r="GN102" s="141"/>
      <c r="GO102" s="141"/>
      <c r="GP102" s="141"/>
      <c r="GQ102" s="141"/>
      <c r="GR102" s="141"/>
      <c r="GS102" s="141"/>
      <c r="GT102" s="141"/>
      <c r="GU102" s="141"/>
      <c r="GV102" s="141"/>
      <c r="GW102" s="141"/>
      <c r="GX102" s="141"/>
      <c r="GY102" s="141"/>
      <c r="GZ102" s="141"/>
      <c r="HA102" s="141"/>
      <c r="HB102" s="141"/>
      <c r="HC102" s="141"/>
      <c r="HD102" s="141"/>
      <c r="HE102" s="141"/>
      <c r="HF102" s="141"/>
      <c r="HG102" s="141"/>
      <c r="HH102" s="141"/>
      <c r="HI102" s="141"/>
      <c r="HJ102" s="141"/>
      <c r="HK102" s="141"/>
      <c r="HL102" s="141"/>
      <c r="HM102" s="141"/>
      <c r="HN102" s="141"/>
      <c r="HO102" s="141"/>
      <c r="HP102" s="141"/>
      <c r="HQ102" s="141"/>
      <c r="HR102" s="141"/>
      <c r="HS102" s="141"/>
      <c r="HT102" s="141"/>
      <c r="HU102" s="141"/>
      <c r="HV102" s="141"/>
      <c r="HW102" s="141"/>
      <c r="HX102" s="141"/>
      <c r="HY102" s="141"/>
      <c r="HZ102" s="141"/>
      <c r="IA102" s="141"/>
      <c r="IB102" s="141"/>
      <c r="IC102" s="141"/>
      <c r="ID102" s="141"/>
      <c r="IE102" s="141"/>
      <c r="IF102" s="141"/>
      <c r="IG102" s="141"/>
      <c r="IH102" s="141"/>
      <c r="II102" s="141"/>
    </row>
    <row r="103" spans="1:244" s="142" customFormat="1" ht="12.75" customHeight="1" x14ac:dyDescent="0.3">
      <c r="A103" s="438" t="s">
        <v>46</v>
      </c>
      <c r="B103" s="441" t="s">
        <v>23</v>
      </c>
      <c r="C103" s="444" t="s">
        <v>23</v>
      </c>
      <c r="D103" s="489" t="s">
        <v>345</v>
      </c>
      <c r="E103" s="450" t="s">
        <v>298</v>
      </c>
      <c r="F103" s="450" t="s">
        <v>28</v>
      </c>
      <c r="G103" s="138" t="s">
        <v>29</v>
      </c>
      <c r="H103" s="145">
        <f>SUM(I103,K103)</f>
        <v>0</v>
      </c>
      <c r="I103" s="163">
        <v>0</v>
      </c>
      <c r="J103" s="163"/>
      <c r="K103" s="145"/>
      <c r="L103" s="146">
        <f>SUM(M103,O103)</f>
        <v>0</v>
      </c>
      <c r="M103" s="277"/>
      <c r="N103" s="278"/>
      <c r="O103" s="266"/>
      <c r="P103" s="266">
        <f>SUM(Q103,S103)</f>
        <v>0</v>
      </c>
      <c r="Q103" s="266"/>
      <c r="R103" s="268"/>
      <c r="S103" s="265"/>
      <c r="T103" s="270">
        <f>P103*1.03</f>
        <v>0</v>
      </c>
      <c r="U103" s="270">
        <f>T103*1.03</f>
        <v>0</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1"/>
      <c r="EA103" s="141"/>
      <c r="EB103" s="141"/>
      <c r="EC103" s="141"/>
      <c r="ED103" s="141"/>
      <c r="EE103" s="141"/>
      <c r="EF103" s="141"/>
      <c r="EG103" s="141"/>
      <c r="EH103" s="141"/>
      <c r="EI103" s="141"/>
      <c r="EJ103" s="141"/>
      <c r="EK103" s="141"/>
      <c r="EL103" s="141"/>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c r="FG103" s="141"/>
      <c r="FH103" s="141"/>
      <c r="FI103" s="141"/>
      <c r="FJ103" s="141"/>
      <c r="FK103" s="141"/>
      <c r="FL103" s="141"/>
      <c r="FM103" s="141"/>
      <c r="FN103" s="141"/>
      <c r="FO103" s="141"/>
      <c r="FP103" s="141"/>
      <c r="FQ103" s="141"/>
      <c r="FR103" s="141"/>
      <c r="FS103" s="141"/>
      <c r="FT103" s="141"/>
      <c r="FU103" s="141"/>
      <c r="FV103" s="141"/>
      <c r="FW103" s="141"/>
      <c r="FX103" s="141"/>
      <c r="FY103" s="141"/>
      <c r="FZ103" s="141"/>
      <c r="GA103" s="141"/>
      <c r="GB103" s="141"/>
      <c r="GC103" s="141"/>
      <c r="GD103" s="141"/>
      <c r="GE103" s="141"/>
      <c r="GF103" s="141"/>
      <c r="GG103" s="141"/>
      <c r="GH103" s="141"/>
      <c r="GI103" s="141"/>
      <c r="GJ103" s="141"/>
      <c r="GK103" s="141"/>
      <c r="GL103" s="141"/>
      <c r="GM103" s="141"/>
      <c r="GN103" s="141"/>
      <c r="GO103" s="141"/>
      <c r="GP103" s="141"/>
      <c r="GQ103" s="141"/>
      <c r="GR103" s="141"/>
      <c r="GS103" s="141"/>
      <c r="GT103" s="141"/>
      <c r="GU103" s="141"/>
      <c r="GV103" s="141"/>
      <c r="GW103" s="141"/>
      <c r="GX103" s="141"/>
      <c r="GY103" s="141"/>
      <c r="GZ103" s="141"/>
      <c r="HA103" s="141"/>
      <c r="HB103" s="141"/>
      <c r="HC103" s="141"/>
      <c r="HD103" s="141"/>
      <c r="HE103" s="141"/>
      <c r="HF103" s="141"/>
      <c r="HG103" s="141"/>
      <c r="HH103" s="141"/>
      <c r="HI103" s="141"/>
      <c r="HJ103" s="141"/>
      <c r="HK103" s="141"/>
      <c r="HL103" s="141"/>
      <c r="HM103" s="141"/>
      <c r="HN103" s="141"/>
      <c r="HO103" s="141"/>
      <c r="HP103" s="141"/>
      <c r="HQ103" s="141"/>
      <c r="HR103" s="141"/>
      <c r="HS103" s="141"/>
      <c r="HT103" s="141"/>
      <c r="HU103" s="141"/>
      <c r="HV103" s="141"/>
      <c r="HW103" s="141"/>
      <c r="HX103" s="141"/>
      <c r="HY103" s="141"/>
      <c r="HZ103" s="141"/>
      <c r="IA103" s="141"/>
      <c r="IB103" s="141"/>
      <c r="IC103" s="141"/>
      <c r="ID103" s="141"/>
      <c r="IE103" s="141"/>
      <c r="IF103" s="141"/>
      <c r="IG103" s="141"/>
      <c r="IH103" s="141"/>
      <c r="II103" s="141"/>
    </row>
    <row r="104" spans="1:244" s="142" customFormat="1" x14ac:dyDescent="0.3">
      <c r="A104" s="439"/>
      <c r="B104" s="442"/>
      <c r="C104" s="445"/>
      <c r="D104" s="490"/>
      <c r="E104" s="451"/>
      <c r="F104" s="451"/>
      <c r="G104" s="138" t="s">
        <v>32</v>
      </c>
      <c r="H104" s="145">
        <f t="shared" ref="H104:H105" si="70">SUM(I104,K104)</f>
        <v>0</v>
      </c>
      <c r="I104" s="163"/>
      <c r="J104" s="163"/>
      <c r="K104" s="163"/>
      <c r="L104" s="97">
        <f>SUM(M104,O104)</f>
        <v>0</v>
      </c>
      <c r="M104" s="273"/>
      <c r="N104" s="273"/>
      <c r="O104" s="279"/>
      <c r="P104" s="266">
        <f t="shared" ref="P104:P105" si="71">SUM(Q104,S104)</f>
        <v>0</v>
      </c>
      <c r="Q104" s="266"/>
      <c r="R104" s="266"/>
      <c r="S104" s="269"/>
      <c r="T104" s="270">
        <f t="shared" ref="T104" si="72">P104*1.03</f>
        <v>0</v>
      </c>
      <c r="U104" s="270">
        <f t="shared" ref="U104" si="73">T104*1.03</f>
        <v>0</v>
      </c>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1"/>
      <c r="EA104" s="141"/>
      <c r="EB104" s="141"/>
      <c r="EC104" s="141"/>
      <c r="ED104" s="141"/>
      <c r="EE104" s="141"/>
      <c r="EF104" s="141"/>
      <c r="EG104" s="141"/>
      <c r="EH104" s="141"/>
      <c r="EI104" s="141"/>
      <c r="EJ104" s="141"/>
      <c r="EK104" s="141"/>
      <c r="EL104" s="141"/>
      <c r="EM104" s="141"/>
      <c r="EN104" s="141"/>
      <c r="EO104" s="141"/>
      <c r="EP104" s="141"/>
      <c r="EQ104" s="141"/>
      <c r="ER104" s="141"/>
      <c r="ES104" s="141"/>
      <c r="ET104" s="141"/>
      <c r="EU104" s="141"/>
      <c r="EV104" s="141"/>
      <c r="EW104" s="141"/>
      <c r="EX104" s="141"/>
      <c r="EY104" s="141"/>
      <c r="EZ104" s="141"/>
      <c r="FA104" s="141"/>
      <c r="FB104" s="141"/>
      <c r="FC104" s="141"/>
      <c r="FD104" s="141"/>
      <c r="FE104" s="141"/>
      <c r="FF104" s="141"/>
      <c r="FG104" s="141"/>
      <c r="FH104" s="141"/>
      <c r="FI104" s="141"/>
      <c r="FJ104" s="141"/>
      <c r="FK104" s="141"/>
      <c r="FL104" s="141"/>
      <c r="FM104" s="141"/>
      <c r="FN104" s="141"/>
      <c r="FO104" s="141"/>
      <c r="FP104" s="141"/>
      <c r="FQ104" s="141"/>
      <c r="FR104" s="141"/>
      <c r="FS104" s="141"/>
      <c r="FT104" s="141"/>
      <c r="FU104" s="141"/>
      <c r="FV104" s="141"/>
      <c r="FW104" s="141"/>
      <c r="FX104" s="141"/>
      <c r="FY104" s="141"/>
      <c r="FZ104" s="141"/>
      <c r="GA104" s="141"/>
      <c r="GB104" s="141"/>
      <c r="GC104" s="141"/>
      <c r="GD104" s="141"/>
      <c r="GE104" s="141"/>
      <c r="GF104" s="141"/>
      <c r="GG104" s="141"/>
      <c r="GH104" s="141"/>
      <c r="GI104" s="141"/>
      <c r="GJ104" s="141"/>
      <c r="GK104" s="141"/>
      <c r="GL104" s="141"/>
      <c r="GM104" s="141"/>
      <c r="GN104" s="141"/>
      <c r="GO104" s="141"/>
      <c r="GP104" s="141"/>
      <c r="GQ104" s="141"/>
      <c r="GR104" s="141"/>
      <c r="GS104" s="141"/>
      <c r="GT104" s="141"/>
      <c r="GU104" s="141"/>
      <c r="GV104" s="141"/>
      <c r="GW104" s="141"/>
      <c r="GX104" s="141"/>
      <c r="GY104" s="141"/>
      <c r="GZ104" s="141"/>
      <c r="HA104" s="141"/>
      <c r="HB104" s="141"/>
      <c r="HC104" s="141"/>
      <c r="HD104" s="141"/>
      <c r="HE104" s="141"/>
      <c r="HF104" s="141"/>
      <c r="HG104" s="141"/>
      <c r="HH104" s="141"/>
      <c r="HI104" s="141"/>
      <c r="HJ104" s="141"/>
      <c r="HK104" s="141"/>
      <c r="HL104" s="141"/>
      <c r="HM104" s="141"/>
      <c r="HN104" s="141"/>
      <c r="HO104" s="141"/>
      <c r="HP104" s="141"/>
      <c r="HQ104" s="141"/>
      <c r="HR104" s="141"/>
      <c r="HS104" s="141"/>
      <c r="HT104" s="141"/>
      <c r="HU104" s="141"/>
      <c r="HV104" s="141"/>
      <c r="HW104" s="141"/>
      <c r="HX104" s="141"/>
      <c r="HY104" s="141"/>
      <c r="HZ104" s="141"/>
      <c r="IA104" s="141"/>
      <c r="IB104" s="141"/>
      <c r="IC104" s="141"/>
      <c r="ID104" s="141"/>
      <c r="IE104" s="141"/>
      <c r="IF104" s="141"/>
      <c r="IG104" s="141"/>
      <c r="IH104" s="141"/>
      <c r="II104" s="141"/>
    </row>
    <row r="105" spans="1:244" s="142" customFormat="1" x14ac:dyDescent="0.3">
      <c r="A105" s="439"/>
      <c r="B105" s="442"/>
      <c r="C105" s="445"/>
      <c r="D105" s="490"/>
      <c r="E105" s="451"/>
      <c r="F105" s="451"/>
      <c r="G105" s="138" t="s">
        <v>31</v>
      </c>
      <c r="H105" s="145">
        <f t="shared" si="70"/>
        <v>11.452</v>
      </c>
      <c r="I105" s="268">
        <v>11.452</v>
      </c>
      <c r="J105" s="166"/>
      <c r="K105" s="163"/>
      <c r="L105" s="97">
        <f>SUM(M105,O105)</f>
        <v>15.12</v>
      </c>
      <c r="M105" s="273">
        <v>15.12</v>
      </c>
      <c r="N105" s="273"/>
      <c r="O105" s="274"/>
      <c r="P105" s="266">
        <f t="shared" si="71"/>
        <v>15.12</v>
      </c>
      <c r="Q105" s="266">
        <v>15.12</v>
      </c>
      <c r="R105" s="266"/>
      <c r="S105" s="269"/>
      <c r="T105" s="270">
        <f>(P105*1.03)</f>
        <v>15.573599999999999</v>
      </c>
      <c r="U105" s="270">
        <f>(T105*1.03)</f>
        <v>16.040807999999998</v>
      </c>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c r="DN105" s="141"/>
      <c r="DO105" s="141"/>
      <c r="DP105" s="141"/>
      <c r="DQ105" s="141"/>
      <c r="DR105" s="141"/>
      <c r="DS105" s="141"/>
      <c r="DT105" s="141"/>
      <c r="DU105" s="141"/>
      <c r="DV105" s="141"/>
      <c r="DW105" s="141"/>
      <c r="DX105" s="141"/>
      <c r="DY105" s="141"/>
      <c r="DZ105" s="141"/>
      <c r="EA105" s="141"/>
      <c r="EB105" s="141"/>
      <c r="EC105" s="141"/>
      <c r="ED105" s="141"/>
      <c r="EE105" s="141"/>
      <c r="EF105" s="141"/>
      <c r="EG105" s="141"/>
      <c r="EH105" s="141"/>
      <c r="EI105" s="141"/>
      <c r="EJ105" s="141"/>
      <c r="EK105" s="141"/>
      <c r="EL105" s="141"/>
      <c r="EM105" s="141"/>
      <c r="EN105" s="141"/>
      <c r="EO105" s="141"/>
      <c r="EP105" s="141"/>
      <c r="EQ105" s="141"/>
      <c r="ER105" s="141"/>
      <c r="ES105" s="141"/>
      <c r="ET105" s="141"/>
      <c r="EU105" s="141"/>
      <c r="EV105" s="141"/>
      <c r="EW105" s="141"/>
      <c r="EX105" s="141"/>
      <c r="EY105" s="141"/>
      <c r="EZ105" s="141"/>
      <c r="FA105" s="141"/>
      <c r="FB105" s="141"/>
      <c r="FC105" s="141"/>
      <c r="FD105" s="141"/>
      <c r="FE105" s="141"/>
      <c r="FF105" s="141"/>
      <c r="FG105" s="141"/>
      <c r="FH105" s="141"/>
      <c r="FI105" s="141"/>
      <c r="FJ105" s="141"/>
      <c r="FK105" s="141"/>
      <c r="FL105" s="141"/>
      <c r="FM105" s="141"/>
      <c r="FN105" s="141"/>
      <c r="FO105" s="141"/>
      <c r="FP105" s="141"/>
      <c r="FQ105" s="141"/>
      <c r="FR105" s="141"/>
      <c r="FS105" s="141"/>
      <c r="FT105" s="141"/>
      <c r="FU105" s="141"/>
      <c r="FV105" s="141"/>
      <c r="FW105" s="141"/>
      <c r="FX105" s="141"/>
      <c r="FY105" s="141"/>
      <c r="FZ105" s="141"/>
      <c r="GA105" s="141"/>
      <c r="GB105" s="141"/>
      <c r="GC105" s="141"/>
      <c r="GD105" s="141"/>
      <c r="GE105" s="141"/>
      <c r="GF105" s="141"/>
      <c r="GG105" s="141"/>
      <c r="GH105" s="141"/>
      <c r="GI105" s="141"/>
      <c r="GJ105" s="141"/>
      <c r="GK105" s="141"/>
      <c r="GL105" s="141"/>
      <c r="GM105" s="141"/>
      <c r="GN105" s="141"/>
      <c r="GO105" s="141"/>
      <c r="GP105" s="141"/>
      <c r="GQ105" s="141"/>
      <c r="GR105" s="141"/>
      <c r="GS105" s="141"/>
      <c r="GT105" s="141"/>
      <c r="GU105" s="141"/>
      <c r="GV105" s="141"/>
      <c r="GW105" s="141"/>
      <c r="GX105" s="141"/>
      <c r="GY105" s="141"/>
      <c r="GZ105" s="141"/>
      <c r="HA105" s="141"/>
      <c r="HB105" s="141"/>
      <c r="HC105" s="141"/>
      <c r="HD105" s="141"/>
      <c r="HE105" s="141"/>
      <c r="HF105" s="141"/>
      <c r="HG105" s="141"/>
      <c r="HH105" s="141"/>
      <c r="HI105" s="141"/>
      <c r="HJ105" s="141"/>
      <c r="HK105" s="141"/>
      <c r="HL105" s="141"/>
      <c r="HM105" s="141"/>
      <c r="HN105" s="141"/>
      <c r="HO105" s="141"/>
      <c r="HP105" s="141"/>
      <c r="HQ105" s="141"/>
      <c r="HR105" s="141"/>
      <c r="HS105" s="141"/>
      <c r="HT105" s="141"/>
      <c r="HU105" s="141"/>
      <c r="HV105" s="141"/>
      <c r="HW105" s="141"/>
      <c r="HX105" s="141"/>
      <c r="HY105" s="141"/>
      <c r="HZ105" s="141"/>
      <c r="IA105" s="141"/>
      <c r="IB105" s="141"/>
      <c r="IC105" s="141"/>
      <c r="ID105" s="141"/>
      <c r="IE105" s="141"/>
      <c r="IF105" s="141"/>
      <c r="IG105" s="141"/>
      <c r="IH105" s="141"/>
      <c r="II105" s="141"/>
    </row>
    <row r="106" spans="1:244" s="142" customFormat="1" ht="69" customHeight="1" x14ac:dyDescent="0.3">
      <c r="A106" s="440"/>
      <c r="B106" s="443"/>
      <c r="C106" s="446"/>
      <c r="D106" s="491"/>
      <c r="E106" s="452"/>
      <c r="F106" s="452"/>
      <c r="G106" s="173" t="s">
        <v>34</v>
      </c>
      <c r="H106" s="149">
        <f t="shared" ref="H106:U106" si="74">SUM(H103:H105)</f>
        <v>11.452</v>
      </c>
      <c r="I106" s="149">
        <f t="shared" si="74"/>
        <v>11.452</v>
      </c>
      <c r="J106" s="149">
        <f t="shared" si="74"/>
        <v>0</v>
      </c>
      <c r="K106" s="149">
        <f t="shared" si="74"/>
        <v>0</v>
      </c>
      <c r="L106" s="149">
        <f t="shared" si="74"/>
        <v>15.12</v>
      </c>
      <c r="M106" s="77">
        <f t="shared" si="74"/>
        <v>15.12</v>
      </c>
      <c r="N106" s="77">
        <f t="shared" si="74"/>
        <v>0</v>
      </c>
      <c r="O106" s="149">
        <f t="shared" si="74"/>
        <v>0</v>
      </c>
      <c r="P106" s="149">
        <f t="shared" si="74"/>
        <v>15.12</v>
      </c>
      <c r="Q106" s="149">
        <f t="shared" si="74"/>
        <v>15.12</v>
      </c>
      <c r="R106" s="149">
        <f t="shared" si="74"/>
        <v>0</v>
      </c>
      <c r="S106" s="149">
        <f t="shared" si="74"/>
        <v>0</v>
      </c>
      <c r="T106" s="77">
        <f t="shared" si="74"/>
        <v>15.573599999999999</v>
      </c>
      <c r="U106" s="77">
        <f t="shared" si="74"/>
        <v>16.040807999999998</v>
      </c>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141"/>
      <c r="EJ106" s="141"/>
      <c r="EK106" s="141"/>
      <c r="EL106" s="141"/>
      <c r="EM106" s="141"/>
      <c r="EN106" s="141"/>
      <c r="EO106" s="141"/>
      <c r="EP106" s="141"/>
      <c r="EQ106" s="141"/>
      <c r="ER106" s="141"/>
      <c r="ES106" s="141"/>
      <c r="ET106" s="141"/>
      <c r="EU106" s="141"/>
      <c r="EV106" s="141"/>
      <c r="EW106" s="141"/>
      <c r="EX106" s="141"/>
      <c r="EY106" s="141"/>
      <c r="EZ106" s="141"/>
      <c r="FA106" s="141"/>
      <c r="FB106" s="141"/>
      <c r="FC106" s="141"/>
      <c r="FD106" s="141"/>
      <c r="FE106" s="141"/>
      <c r="FF106" s="141"/>
      <c r="FG106" s="141"/>
      <c r="FH106" s="141"/>
      <c r="FI106" s="141"/>
      <c r="FJ106" s="141"/>
      <c r="FK106" s="141"/>
      <c r="FL106" s="141"/>
      <c r="FM106" s="141"/>
      <c r="FN106" s="141"/>
      <c r="FO106" s="141"/>
      <c r="FP106" s="141"/>
      <c r="FQ106" s="141"/>
      <c r="FR106" s="141"/>
      <c r="FS106" s="141"/>
      <c r="FT106" s="141"/>
      <c r="FU106" s="141"/>
      <c r="FV106" s="141"/>
      <c r="FW106" s="141"/>
      <c r="FX106" s="141"/>
      <c r="FY106" s="141"/>
      <c r="FZ106" s="141"/>
      <c r="GA106" s="141"/>
      <c r="GB106" s="141"/>
      <c r="GC106" s="141"/>
      <c r="GD106" s="141"/>
      <c r="GE106" s="141"/>
      <c r="GF106" s="141"/>
      <c r="GG106" s="141"/>
      <c r="GH106" s="141"/>
      <c r="GI106" s="141"/>
      <c r="GJ106" s="141"/>
      <c r="GK106" s="141"/>
      <c r="GL106" s="141"/>
      <c r="GM106" s="141"/>
      <c r="GN106" s="141"/>
      <c r="GO106" s="141"/>
      <c r="GP106" s="141"/>
      <c r="GQ106" s="141"/>
      <c r="GR106" s="141"/>
      <c r="GS106" s="141"/>
      <c r="GT106" s="141"/>
      <c r="GU106" s="141"/>
      <c r="GV106" s="141"/>
      <c r="GW106" s="141"/>
      <c r="GX106" s="141"/>
      <c r="GY106" s="141"/>
      <c r="GZ106" s="141"/>
      <c r="HA106" s="141"/>
      <c r="HB106" s="141"/>
      <c r="HC106" s="141"/>
      <c r="HD106" s="141"/>
      <c r="HE106" s="141"/>
      <c r="HF106" s="141"/>
      <c r="HG106" s="141"/>
      <c r="HH106" s="141"/>
      <c r="HI106" s="141"/>
      <c r="HJ106" s="141"/>
      <c r="HK106" s="141"/>
      <c r="HL106" s="141"/>
      <c r="HM106" s="141"/>
      <c r="HN106" s="141"/>
      <c r="HO106" s="141"/>
      <c r="HP106" s="141"/>
      <c r="HQ106" s="141"/>
      <c r="HR106" s="141"/>
      <c r="HS106" s="141"/>
      <c r="HT106" s="141"/>
      <c r="HU106" s="141"/>
      <c r="HV106" s="141"/>
      <c r="HW106" s="141"/>
      <c r="HX106" s="141"/>
      <c r="HY106" s="141"/>
      <c r="HZ106" s="141"/>
      <c r="IA106" s="141"/>
      <c r="IB106" s="141"/>
      <c r="IC106" s="141"/>
      <c r="ID106" s="141"/>
      <c r="IE106" s="141"/>
      <c r="IF106" s="141"/>
      <c r="IG106" s="141"/>
      <c r="IH106" s="141"/>
      <c r="II106" s="141"/>
    </row>
    <row r="107" spans="1:244" s="142" customFormat="1" x14ac:dyDescent="0.3">
      <c r="A107" s="143" t="s">
        <v>46</v>
      </c>
      <c r="B107" s="144" t="s">
        <v>23</v>
      </c>
      <c r="C107" s="433" t="s">
        <v>60</v>
      </c>
      <c r="D107" s="434"/>
      <c r="E107" s="434"/>
      <c r="F107" s="434"/>
      <c r="G107" s="435"/>
      <c r="H107" s="150">
        <f>SUM(H106)</f>
        <v>11.452</v>
      </c>
      <c r="I107" s="150">
        <f t="shared" ref="I107:U108" si="75">SUM(I106)</f>
        <v>11.452</v>
      </c>
      <c r="J107" s="150">
        <f t="shared" si="75"/>
        <v>0</v>
      </c>
      <c r="K107" s="150">
        <f t="shared" si="75"/>
        <v>0</v>
      </c>
      <c r="L107" s="150">
        <f t="shared" si="75"/>
        <v>15.12</v>
      </c>
      <c r="M107" s="151">
        <f t="shared" si="75"/>
        <v>15.12</v>
      </c>
      <c r="N107" s="151">
        <f t="shared" si="75"/>
        <v>0</v>
      </c>
      <c r="O107" s="151">
        <f t="shared" si="75"/>
        <v>0</v>
      </c>
      <c r="P107" s="151">
        <f t="shared" si="75"/>
        <v>15.12</v>
      </c>
      <c r="Q107" s="151">
        <f t="shared" si="75"/>
        <v>15.12</v>
      </c>
      <c r="R107" s="151">
        <f t="shared" si="75"/>
        <v>0</v>
      </c>
      <c r="S107" s="151">
        <f t="shared" si="75"/>
        <v>0</v>
      </c>
      <c r="T107" s="150">
        <f t="shared" si="75"/>
        <v>15.573599999999999</v>
      </c>
      <c r="U107" s="150">
        <f t="shared" si="75"/>
        <v>16.040807999999998</v>
      </c>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1"/>
      <c r="EA107" s="141"/>
      <c r="EB107" s="141"/>
      <c r="EC107" s="141"/>
      <c r="ED107" s="141"/>
      <c r="EE107" s="141"/>
      <c r="EF107" s="141"/>
      <c r="EG107" s="141"/>
      <c r="EH107" s="141"/>
      <c r="EI107" s="141"/>
      <c r="EJ107" s="141"/>
      <c r="EK107" s="141"/>
      <c r="EL107" s="141"/>
      <c r="EM107" s="141"/>
      <c r="EN107" s="141"/>
      <c r="EO107" s="141"/>
      <c r="EP107" s="141"/>
      <c r="EQ107" s="141"/>
      <c r="ER107" s="141"/>
      <c r="ES107" s="141"/>
      <c r="ET107" s="141"/>
      <c r="EU107" s="141"/>
      <c r="EV107" s="141"/>
      <c r="EW107" s="141"/>
      <c r="EX107" s="141"/>
      <c r="EY107" s="141"/>
      <c r="EZ107" s="141"/>
      <c r="FA107" s="141"/>
      <c r="FB107" s="141"/>
      <c r="FC107" s="141"/>
      <c r="FD107" s="141"/>
      <c r="FE107" s="141"/>
      <c r="FF107" s="141"/>
      <c r="FG107" s="141"/>
      <c r="FH107" s="141"/>
      <c r="FI107" s="141"/>
      <c r="FJ107" s="141"/>
      <c r="FK107" s="141"/>
      <c r="FL107" s="141"/>
      <c r="FM107" s="141"/>
      <c r="FN107" s="141"/>
      <c r="FO107" s="141"/>
      <c r="FP107" s="141"/>
      <c r="FQ107" s="141"/>
      <c r="FR107" s="141"/>
      <c r="FS107" s="141"/>
      <c r="FT107" s="141"/>
      <c r="FU107" s="141"/>
      <c r="FV107" s="141"/>
      <c r="FW107" s="141"/>
      <c r="FX107" s="141"/>
      <c r="FY107" s="141"/>
      <c r="FZ107" s="141"/>
      <c r="GA107" s="141"/>
      <c r="GB107" s="141"/>
      <c r="GC107" s="141"/>
      <c r="GD107" s="141"/>
      <c r="GE107" s="141"/>
      <c r="GF107" s="141"/>
      <c r="GG107" s="141"/>
      <c r="GH107" s="141"/>
      <c r="GI107" s="141"/>
      <c r="GJ107" s="141"/>
      <c r="GK107" s="141"/>
      <c r="GL107" s="141"/>
      <c r="GM107" s="141"/>
      <c r="GN107" s="141"/>
      <c r="GO107" s="141"/>
      <c r="GP107" s="141"/>
      <c r="GQ107" s="141"/>
      <c r="GR107" s="141"/>
      <c r="GS107" s="141"/>
      <c r="GT107" s="141"/>
      <c r="GU107" s="141"/>
      <c r="GV107" s="141"/>
      <c r="GW107" s="141"/>
      <c r="GX107" s="141"/>
      <c r="GY107" s="141"/>
      <c r="GZ107" s="141"/>
      <c r="HA107" s="141"/>
      <c r="HB107" s="141"/>
      <c r="HC107" s="141"/>
      <c r="HD107" s="141"/>
      <c r="HE107" s="141"/>
      <c r="HF107" s="141"/>
      <c r="HG107" s="141"/>
      <c r="HH107" s="141"/>
      <c r="HI107" s="141"/>
      <c r="HJ107" s="141"/>
      <c r="HK107" s="141"/>
      <c r="HL107" s="141"/>
      <c r="HM107" s="141"/>
      <c r="HN107" s="141"/>
      <c r="HO107" s="141"/>
      <c r="HP107" s="141"/>
      <c r="HQ107" s="141"/>
      <c r="HR107" s="141"/>
      <c r="HS107" s="141"/>
      <c r="HT107" s="141"/>
      <c r="HU107" s="141"/>
      <c r="HV107" s="141"/>
      <c r="HW107" s="141"/>
      <c r="HX107" s="141"/>
      <c r="HY107" s="141"/>
      <c r="HZ107" s="141"/>
      <c r="IA107" s="141"/>
      <c r="IB107" s="141"/>
      <c r="IC107" s="141"/>
      <c r="ID107" s="141"/>
      <c r="IE107" s="141"/>
      <c r="IF107" s="141"/>
      <c r="IG107" s="141"/>
      <c r="IH107" s="141"/>
      <c r="II107" s="141"/>
    </row>
    <row r="108" spans="1:244" s="142" customFormat="1" x14ac:dyDescent="0.3">
      <c r="A108" s="143" t="s">
        <v>46</v>
      </c>
      <c r="B108" s="432" t="s">
        <v>91</v>
      </c>
      <c r="C108" s="432"/>
      <c r="D108" s="432"/>
      <c r="E108" s="432"/>
      <c r="F108" s="432"/>
      <c r="G108" s="432"/>
      <c r="H108" s="154">
        <f>SUM(H107)</f>
        <v>11.452</v>
      </c>
      <c r="I108" s="154">
        <f t="shared" si="75"/>
        <v>11.452</v>
      </c>
      <c r="J108" s="154">
        <f t="shared" si="75"/>
        <v>0</v>
      </c>
      <c r="K108" s="154">
        <f t="shared" si="75"/>
        <v>0</v>
      </c>
      <c r="L108" s="154">
        <f t="shared" si="75"/>
        <v>15.12</v>
      </c>
      <c r="M108" s="154">
        <f t="shared" si="75"/>
        <v>15.12</v>
      </c>
      <c r="N108" s="154">
        <f t="shared" si="75"/>
        <v>0</v>
      </c>
      <c r="O108" s="154">
        <f t="shared" si="75"/>
        <v>0</v>
      </c>
      <c r="P108" s="154">
        <f>SUM(P107)</f>
        <v>15.12</v>
      </c>
      <c r="Q108" s="154">
        <f t="shared" si="75"/>
        <v>15.12</v>
      </c>
      <c r="R108" s="154">
        <f t="shared" si="75"/>
        <v>0</v>
      </c>
      <c r="S108" s="154">
        <f t="shared" si="75"/>
        <v>0</v>
      </c>
      <c r="T108" s="154">
        <f t="shared" si="75"/>
        <v>15.573599999999999</v>
      </c>
      <c r="U108" s="154">
        <f t="shared" si="75"/>
        <v>16.040807999999998</v>
      </c>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1"/>
      <c r="FB108" s="141"/>
      <c r="FC108" s="141"/>
      <c r="FD108" s="141"/>
      <c r="FE108" s="141"/>
      <c r="FF108" s="141"/>
      <c r="FG108" s="141"/>
      <c r="FH108" s="141"/>
      <c r="FI108" s="141"/>
      <c r="FJ108" s="141"/>
      <c r="FK108" s="141"/>
      <c r="FL108" s="141"/>
      <c r="FM108" s="141"/>
      <c r="FN108" s="141"/>
      <c r="FO108" s="141"/>
      <c r="FP108" s="141"/>
      <c r="FQ108" s="141"/>
      <c r="FR108" s="141"/>
      <c r="FS108" s="141"/>
      <c r="FT108" s="141"/>
      <c r="FU108" s="141"/>
      <c r="FV108" s="141"/>
      <c r="FW108" s="141"/>
      <c r="FX108" s="141"/>
      <c r="FY108" s="141"/>
      <c r="FZ108" s="141"/>
      <c r="GA108" s="141"/>
      <c r="GB108" s="141"/>
      <c r="GC108" s="141"/>
      <c r="GD108" s="141"/>
      <c r="GE108" s="141"/>
      <c r="GF108" s="141"/>
      <c r="GG108" s="141"/>
      <c r="GH108" s="141"/>
      <c r="GI108" s="141"/>
      <c r="GJ108" s="141"/>
      <c r="GK108" s="141"/>
      <c r="GL108" s="141"/>
      <c r="GM108" s="141"/>
      <c r="GN108" s="141"/>
      <c r="GO108" s="141"/>
      <c r="GP108" s="141"/>
      <c r="GQ108" s="141"/>
      <c r="GR108" s="141"/>
      <c r="GS108" s="141"/>
      <c r="GT108" s="141"/>
      <c r="GU108" s="141"/>
      <c r="GV108" s="141"/>
      <c r="GW108" s="141"/>
      <c r="GX108" s="141"/>
      <c r="GY108" s="141"/>
      <c r="GZ108" s="141"/>
      <c r="HA108" s="141"/>
      <c r="HB108" s="141"/>
      <c r="HC108" s="141"/>
      <c r="HD108" s="141"/>
      <c r="HE108" s="141"/>
      <c r="HF108" s="141"/>
      <c r="HG108" s="141"/>
      <c r="HH108" s="141"/>
      <c r="HI108" s="141"/>
      <c r="HJ108" s="141"/>
      <c r="HK108" s="141"/>
      <c r="HL108" s="141"/>
      <c r="HM108" s="141"/>
      <c r="HN108" s="141"/>
      <c r="HO108" s="141"/>
      <c r="HP108" s="141"/>
      <c r="HQ108" s="141"/>
      <c r="HR108" s="141"/>
      <c r="HS108" s="141"/>
      <c r="HT108" s="141"/>
      <c r="HU108" s="141"/>
      <c r="HV108" s="141"/>
      <c r="HW108" s="141"/>
      <c r="HX108" s="141"/>
      <c r="HY108" s="141"/>
      <c r="HZ108" s="141"/>
      <c r="IA108" s="141"/>
      <c r="IB108" s="141"/>
      <c r="IC108" s="141"/>
      <c r="ID108" s="141"/>
      <c r="IE108" s="141"/>
      <c r="IF108" s="141"/>
      <c r="IG108" s="141"/>
      <c r="IH108" s="141"/>
      <c r="II108" s="141"/>
    </row>
    <row r="109" spans="1:244" x14ac:dyDescent="0.3">
      <c r="A109" s="67" t="s">
        <v>205</v>
      </c>
      <c r="B109" s="430" t="s">
        <v>92</v>
      </c>
      <c r="C109" s="430"/>
      <c r="D109" s="430"/>
      <c r="E109" s="430"/>
      <c r="F109" s="430"/>
      <c r="G109" s="430"/>
      <c r="H109" s="68">
        <f>SUM(H29,H67,H76,H100,H108,H84)</f>
        <v>8008.5840000000007</v>
      </c>
      <c r="I109" s="68">
        <f t="shared" ref="I109:O109" si="76">SUM(I29,I67,I76,I100,I108,I84)</f>
        <v>7890.8840000000009</v>
      </c>
      <c r="J109" s="68">
        <f t="shared" si="76"/>
        <v>4679.3</v>
      </c>
      <c r="K109" s="68">
        <f t="shared" si="76"/>
        <v>117.69999999999999</v>
      </c>
      <c r="L109" s="68">
        <f t="shared" si="76"/>
        <v>8636.3200000000015</v>
      </c>
      <c r="M109" s="68">
        <f t="shared" si="76"/>
        <v>8635.1200000000026</v>
      </c>
      <c r="N109" s="68">
        <f t="shared" si="76"/>
        <v>6654.8</v>
      </c>
      <c r="O109" s="68">
        <f t="shared" si="76"/>
        <v>1.2</v>
      </c>
      <c r="P109" s="68">
        <f>SUM(P29,P67,P76,P100,P108,P84)</f>
        <v>8602.52</v>
      </c>
      <c r="Q109" s="68">
        <f t="shared" ref="Q109:U109" si="77">SUM(Q29,Q67,Q76,Q100,Q108,Q84)</f>
        <v>8601.3200000000015</v>
      </c>
      <c r="R109" s="68">
        <f t="shared" si="77"/>
        <v>6654.8</v>
      </c>
      <c r="S109" s="68">
        <f t="shared" si="77"/>
        <v>1.2</v>
      </c>
      <c r="T109" s="68">
        <f t="shared" si="77"/>
        <v>8862.4036000000015</v>
      </c>
      <c r="U109" s="68">
        <f t="shared" si="77"/>
        <v>9097.7247080000016</v>
      </c>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41"/>
      <c r="EH109" s="141"/>
      <c r="EI109" s="141"/>
      <c r="EJ109" s="141"/>
      <c r="EK109" s="141"/>
      <c r="EL109" s="141"/>
      <c r="EM109" s="141"/>
      <c r="EN109" s="141"/>
      <c r="EO109" s="141"/>
      <c r="EP109" s="141"/>
      <c r="EQ109" s="141"/>
      <c r="ER109" s="141"/>
      <c r="ES109" s="141"/>
      <c r="ET109" s="141"/>
      <c r="EU109" s="141"/>
      <c r="EV109" s="141"/>
      <c r="EW109" s="141"/>
      <c r="EX109" s="141"/>
      <c r="EY109" s="141"/>
      <c r="EZ109" s="141"/>
      <c r="FA109" s="141"/>
      <c r="FB109" s="141"/>
      <c r="FC109" s="141"/>
      <c r="FD109" s="141"/>
      <c r="FE109" s="141"/>
      <c r="FF109" s="141"/>
      <c r="FG109" s="141"/>
      <c r="FH109" s="141"/>
      <c r="FI109" s="141"/>
      <c r="FJ109" s="141"/>
      <c r="FK109" s="141"/>
      <c r="FL109" s="141"/>
      <c r="FM109" s="141"/>
      <c r="FN109" s="141"/>
      <c r="FO109" s="141"/>
      <c r="FP109" s="141"/>
      <c r="FQ109" s="141"/>
      <c r="FR109" s="141"/>
      <c r="FS109" s="141"/>
      <c r="FT109" s="141"/>
      <c r="FU109" s="141"/>
      <c r="FV109" s="141"/>
      <c r="FW109" s="141"/>
      <c r="FX109" s="141"/>
      <c r="FY109" s="141"/>
      <c r="FZ109" s="141"/>
      <c r="GA109" s="141"/>
      <c r="GB109" s="141"/>
      <c r="GC109" s="141"/>
      <c r="GD109" s="141"/>
      <c r="GE109" s="141"/>
      <c r="GF109" s="141"/>
      <c r="GG109" s="141"/>
      <c r="GH109" s="141"/>
      <c r="GI109" s="141"/>
      <c r="GJ109" s="141"/>
      <c r="GK109" s="141"/>
      <c r="GL109" s="141"/>
      <c r="GM109" s="141"/>
      <c r="GN109" s="141"/>
      <c r="GO109" s="141"/>
      <c r="GP109" s="141"/>
      <c r="GQ109" s="141"/>
      <c r="GR109" s="141"/>
      <c r="GS109" s="141"/>
      <c r="GT109" s="141"/>
      <c r="GU109" s="141"/>
      <c r="GV109" s="141"/>
      <c r="GW109" s="141"/>
      <c r="GX109" s="141"/>
      <c r="GY109" s="141"/>
      <c r="GZ109" s="141"/>
      <c r="HA109" s="141"/>
      <c r="HB109" s="141"/>
      <c r="HC109" s="141"/>
      <c r="HD109" s="141"/>
      <c r="HE109" s="141"/>
      <c r="HF109" s="141"/>
      <c r="HG109" s="141"/>
      <c r="HH109" s="141"/>
      <c r="HI109" s="141"/>
      <c r="HJ109" s="141"/>
      <c r="HK109" s="141"/>
      <c r="HL109" s="141"/>
      <c r="HM109" s="141"/>
      <c r="HN109" s="141"/>
      <c r="HO109" s="141"/>
      <c r="HP109" s="141"/>
      <c r="HQ109" s="141"/>
      <c r="HR109" s="141"/>
      <c r="HS109" s="141"/>
      <c r="HT109" s="141"/>
      <c r="HU109" s="141"/>
      <c r="HV109" s="141"/>
      <c r="HW109" s="141"/>
      <c r="HX109" s="141"/>
      <c r="HY109" s="141"/>
      <c r="HZ109" s="141"/>
      <c r="IA109" s="141"/>
      <c r="IB109" s="141"/>
      <c r="IC109" s="141"/>
      <c r="ID109" s="141"/>
      <c r="IE109" s="141"/>
      <c r="IF109" s="141"/>
      <c r="IG109" s="141"/>
      <c r="IH109" s="141"/>
      <c r="II109" s="141"/>
    </row>
    <row r="110" spans="1:244" ht="30" customHeight="1" x14ac:dyDescent="0.3">
      <c r="A110" s="431" t="s">
        <v>93</v>
      </c>
      <c r="B110" s="431"/>
      <c r="C110" s="431"/>
      <c r="D110" s="431"/>
      <c r="E110" s="431"/>
      <c r="F110" s="431"/>
      <c r="G110" s="431"/>
      <c r="H110" s="69"/>
      <c r="I110" s="69"/>
      <c r="J110" s="69"/>
      <c r="K110" s="69"/>
      <c r="L110" s="69"/>
      <c r="M110" s="70"/>
      <c r="N110" s="70"/>
      <c r="O110" s="70"/>
      <c r="P110" s="70"/>
      <c r="Q110" s="70"/>
      <c r="R110" s="70"/>
      <c r="S110" s="70"/>
      <c r="T110" s="69"/>
      <c r="U110" s="69"/>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c r="FX110" s="141"/>
      <c r="FY110" s="141"/>
      <c r="FZ110" s="141"/>
      <c r="GA110" s="141"/>
      <c r="GB110" s="141"/>
      <c r="GC110" s="141"/>
      <c r="GD110" s="141"/>
      <c r="GE110" s="141"/>
      <c r="GF110" s="141"/>
      <c r="GG110" s="141"/>
      <c r="GH110" s="141"/>
      <c r="GI110" s="141"/>
      <c r="GJ110" s="141"/>
      <c r="GK110" s="141"/>
      <c r="GL110" s="141"/>
      <c r="GM110" s="141"/>
      <c r="GN110" s="141"/>
      <c r="GO110" s="141"/>
      <c r="GP110" s="141"/>
      <c r="GQ110" s="141"/>
      <c r="GR110" s="141"/>
      <c r="GS110" s="141"/>
      <c r="GT110" s="141"/>
      <c r="GU110" s="141"/>
      <c r="GV110" s="141"/>
      <c r="GW110" s="141"/>
      <c r="GX110" s="141"/>
      <c r="GY110" s="141"/>
      <c r="GZ110" s="141"/>
      <c r="HA110" s="141"/>
      <c r="HB110" s="141"/>
      <c r="HC110" s="141"/>
      <c r="HD110" s="141"/>
      <c r="HE110" s="141"/>
      <c r="HF110" s="141"/>
      <c r="HG110" s="141"/>
      <c r="HH110" s="141"/>
      <c r="HI110" s="141"/>
      <c r="HJ110" s="141"/>
      <c r="HK110" s="141"/>
      <c r="HL110" s="141"/>
      <c r="HM110" s="141"/>
      <c r="HN110" s="141"/>
      <c r="HO110" s="141"/>
      <c r="HP110" s="141"/>
      <c r="HQ110" s="141"/>
      <c r="HR110" s="141"/>
      <c r="HS110" s="141"/>
      <c r="HT110" s="141"/>
      <c r="HU110" s="141"/>
      <c r="HV110" s="141"/>
      <c r="HW110" s="141"/>
      <c r="HX110" s="141"/>
      <c r="HY110" s="141"/>
      <c r="HZ110" s="141"/>
      <c r="IA110" s="141"/>
      <c r="IB110" s="141"/>
      <c r="IC110" s="141"/>
      <c r="ID110" s="141"/>
      <c r="IE110" s="141"/>
      <c r="IF110" s="141"/>
      <c r="IG110" s="141"/>
      <c r="IH110" s="141"/>
      <c r="II110" s="141"/>
    </row>
    <row r="111" spans="1:244" ht="30" customHeight="1" x14ac:dyDescent="0.3">
      <c r="A111" s="428" t="s">
        <v>94</v>
      </c>
      <c r="B111" s="428"/>
      <c r="C111" s="428"/>
      <c r="D111" s="428"/>
      <c r="E111" s="428"/>
      <c r="F111" s="428"/>
      <c r="G111" s="428"/>
      <c r="H111" s="71">
        <f>SUM(H112:H121)</f>
        <v>7940.5</v>
      </c>
      <c r="I111" s="71">
        <f t="shared" ref="I111:O111" si="78">SUM(I112:I121)</f>
        <v>7822.8</v>
      </c>
      <c r="J111" s="71">
        <f t="shared" si="78"/>
        <v>4679.3</v>
      </c>
      <c r="K111" s="71">
        <f t="shared" si="78"/>
        <v>117.69999999999999</v>
      </c>
      <c r="L111" s="71">
        <f t="shared" si="78"/>
        <v>8552.7000000000007</v>
      </c>
      <c r="M111" s="71">
        <f t="shared" si="78"/>
        <v>8551.5</v>
      </c>
      <c r="N111" s="71">
        <f t="shared" si="78"/>
        <v>6652.3000000000011</v>
      </c>
      <c r="O111" s="71">
        <f t="shared" si="78"/>
        <v>1.2</v>
      </c>
      <c r="P111" s="71">
        <f>SUM(P112:P121,P123)</f>
        <v>8587.4</v>
      </c>
      <c r="Q111" s="71">
        <f t="shared" ref="Q111:U111" si="79">SUM(Q112:Q121,Q123)</f>
        <v>8586.2000000000007</v>
      </c>
      <c r="R111" s="71">
        <f t="shared" si="79"/>
        <v>6654.8000000000011</v>
      </c>
      <c r="S111" s="71">
        <f t="shared" si="79"/>
        <v>1.2</v>
      </c>
      <c r="T111" s="71">
        <f t="shared" si="79"/>
        <v>8846.8300000000017</v>
      </c>
      <c r="U111" s="71">
        <f t="shared" si="79"/>
        <v>9081.6839</v>
      </c>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c r="FX111" s="141"/>
      <c r="FY111" s="141"/>
      <c r="FZ111" s="141"/>
      <c r="GA111" s="141"/>
      <c r="GB111" s="141"/>
      <c r="GC111" s="141"/>
      <c r="GD111" s="141"/>
      <c r="GE111" s="141"/>
      <c r="GF111" s="141"/>
      <c r="GG111" s="141"/>
      <c r="GH111" s="141"/>
      <c r="GI111" s="141"/>
      <c r="GJ111" s="141"/>
      <c r="GK111" s="141"/>
      <c r="GL111" s="141"/>
      <c r="GM111" s="141"/>
      <c r="GN111" s="141"/>
      <c r="GO111" s="141"/>
      <c r="GP111" s="141"/>
      <c r="GQ111" s="141"/>
      <c r="GR111" s="141"/>
      <c r="GS111" s="141"/>
      <c r="GT111" s="141"/>
      <c r="GU111" s="141"/>
      <c r="GV111" s="141"/>
      <c r="GW111" s="141"/>
      <c r="GX111" s="141"/>
      <c r="GY111" s="141"/>
      <c r="GZ111" s="141"/>
      <c r="HA111" s="141"/>
      <c r="HB111" s="141"/>
      <c r="HC111" s="141"/>
      <c r="HD111" s="141"/>
      <c r="HE111" s="141"/>
      <c r="HF111" s="141"/>
      <c r="HG111" s="141"/>
      <c r="HH111" s="141"/>
      <c r="HI111" s="141"/>
      <c r="HJ111" s="141"/>
      <c r="HK111" s="141"/>
      <c r="HL111" s="141"/>
      <c r="HM111" s="141"/>
      <c r="HN111" s="141"/>
      <c r="HO111" s="141"/>
      <c r="HP111" s="141"/>
      <c r="HQ111" s="141"/>
      <c r="HR111" s="141"/>
      <c r="HS111" s="141"/>
      <c r="HT111" s="141"/>
      <c r="HU111" s="141"/>
      <c r="HV111" s="141"/>
      <c r="HW111" s="141"/>
      <c r="HX111" s="141"/>
      <c r="HY111" s="141"/>
      <c r="HZ111" s="141"/>
      <c r="IA111" s="141"/>
      <c r="IB111" s="141"/>
      <c r="IC111" s="141"/>
      <c r="ID111" s="141"/>
      <c r="IE111" s="141"/>
      <c r="IF111" s="141"/>
      <c r="IG111" s="141"/>
      <c r="IH111" s="141"/>
      <c r="II111" s="141"/>
    </row>
    <row r="112" spans="1:244" ht="30" customHeight="1" x14ac:dyDescent="0.3">
      <c r="A112" s="423" t="s">
        <v>95</v>
      </c>
      <c r="B112" s="423"/>
      <c r="C112" s="423"/>
      <c r="D112" s="423"/>
      <c r="E112" s="423"/>
      <c r="F112" s="423"/>
      <c r="G112" s="423"/>
      <c r="H112" s="155">
        <f>SUM(H79,H70,H36,H32,H17,H42,H23,H48,H54,H60,H87,H91,H95)</f>
        <v>3320.0000000000005</v>
      </c>
      <c r="I112" s="155">
        <f t="shared" ref="I112:U112" si="80">SUM(I79,I70,I36,I32,I17,I42,I23,I48,I54,I60,I87,I91,I95)</f>
        <v>3257.1000000000004</v>
      </c>
      <c r="J112" s="155">
        <f t="shared" si="80"/>
        <v>1454.5</v>
      </c>
      <c r="K112" s="155">
        <f t="shared" si="80"/>
        <v>62.9</v>
      </c>
      <c r="L112" s="155">
        <f t="shared" si="80"/>
        <v>3448.5</v>
      </c>
      <c r="M112" s="155">
        <f t="shared" si="80"/>
        <v>3447.3</v>
      </c>
      <c r="N112" s="155">
        <f t="shared" si="80"/>
        <v>2029</v>
      </c>
      <c r="O112" s="155">
        <f t="shared" si="80"/>
        <v>1.2</v>
      </c>
      <c r="P112" s="155">
        <f>SUM(P79,P70,P36,P32,P17,P42,P23,P48,P54,P60,P87,P91,P95)</f>
        <v>3419.2</v>
      </c>
      <c r="Q112" s="155">
        <f t="shared" si="80"/>
        <v>3418</v>
      </c>
      <c r="R112" s="155">
        <f t="shared" si="80"/>
        <v>2029</v>
      </c>
      <c r="S112" s="155">
        <f t="shared" si="80"/>
        <v>1.2</v>
      </c>
      <c r="T112" s="155">
        <f t="shared" si="80"/>
        <v>3516.0050000000001</v>
      </c>
      <c r="U112" s="155">
        <f t="shared" si="80"/>
        <v>3596.0541500000004</v>
      </c>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c r="FX112" s="141"/>
      <c r="FY112" s="141"/>
      <c r="FZ112" s="141"/>
      <c r="GA112" s="141"/>
      <c r="GB112" s="141"/>
      <c r="GC112" s="141"/>
      <c r="GD112" s="141"/>
      <c r="GE112" s="141"/>
      <c r="GF112" s="141"/>
      <c r="GG112" s="141"/>
      <c r="GH112" s="141"/>
      <c r="GI112" s="141"/>
      <c r="GJ112" s="141"/>
      <c r="GK112" s="141"/>
      <c r="GL112" s="141"/>
      <c r="GM112" s="141"/>
      <c r="GN112" s="141"/>
      <c r="GO112" s="141"/>
      <c r="GP112" s="141"/>
      <c r="GQ112" s="141"/>
      <c r="GR112" s="141"/>
      <c r="GS112" s="141"/>
      <c r="GT112" s="141"/>
      <c r="GU112" s="141"/>
      <c r="GV112" s="141"/>
      <c r="GW112" s="141"/>
      <c r="GX112" s="141"/>
      <c r="GY112" s="141"/>
      <c r="GZ112" s="141"/>
      <c r="HA112" s="141"/>
      <c r="HB112" s="141"/>
      <c r="HC112" s="141"/>
      <c r="HD112" s="141"/>
      <c r="HE112" s="141"/>
      <c r="HF112" s="141"/>
      <c r="HG112" s="141"/>
      <c r="HH112" s="141"/>
      <c r="HI112" s="141"/>
      <c r="HJ112" s="141"/>
      <c r="HK112" s="141"/>
      <c r="HL112" s="141"/>
      <c r="HM112" s="141"/>
      <c r="HN112" s="141"/>
      <c r="HO112" s="141"/>
      <c r="HP112" s="141"/>
      <c r="HQ112" s="141"/>
      <c r="HR112" s="141"/>
      <c r="HS112" s="141"/>
      <c r="HT112" s="141"/>
      <c r="HU112" s="141"/>
      <c r="HV112" s="141"/>
      <c r="HW112" s="141"/>
      <c r="HX112" s="141"/>
      <c r="HY112" s="141"/>
      <c r="HZ112" s="141"/>
      <c r="IA112" s="141"/>
      <c r="IB112" s="141"/>
      <c r="IC112" s="141"/>
      <c r="ID112" s="141"/>
      <c r="IE112" s="141"/>
      <c r="IF112" s="141"/>
      <c r="IG112" s="141"/>
      <c r="IH112" s="141"/>
      <c r="II112" s="141"/>
    </row>
    <row r="113" spans="1:243" ht="30" customHeight="1" x14ac:dyDescent="0.3">
      <c r="A113" s="423" t="s">
        <v>96</v>
      </c>
      <c r="B113" s="423"/>
      <c r="C113" s="423"/>
      <c r="D113" s="423"/>
      <c r="E113" s="423"/>
      <c r="F113" s="423"/>
      <c r="G113" s="423"/>
      <c r="H113" s="155"/>
      <c r="I113" s="155"/>
      <c r="J113" s="155"/>
      <c r="K113" s="155"/>
      <c r="L113" s="155"/>
      <c r="M113" s="156"/>
      <c r="N113" s="156"/>
      <c r="O113" s="156"/>
      <c r="P113" s="156"/>
      <c r="Q113" s="156"/>
      <c r="R113" s="156"/>
      <c r="S113" s="156"/>
      <c r="T113" s="155"/>
      <c r="U113" s="155"/>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1"/>
      <c r="EW113" s="141"/>
      <c r="EX113" s="141"/>
      <c r="EY113" s="141"/>
      <c r="EZ113" s="141"/>
      <c r="FA113" s="141"/>
      <c r="FB113" s="141"/>
      <c r="FC113" s="141"/>
      <c r="FD113" s="141"/>
      <c r="FE113" s="141"/>
      <c r="FF113" s="141"/>
      <c r="FG113" s="141"/>
      <c r="FH113" s="141"/>
      <c r="FI113" s="141"/>
      <c r="FJ113" s="141"/>
      <c r="FK113" s="141"/>
      <c r="FL113" s="141"/>
      <c r="FM113" s="141"/>
      <c r="FN113" s="141"/>
      <c r="FO113" s="141"/>
      <c r="FP113" s="141"/>
      <c r="FQ113" s="141"/>
      <c r="FR113" s="141"/>
      <c r="FS113" s="141"/>
      <c r="FT113" s="141"/>
      <c r="FU113" s="141"/>
      <c r="FV113" s="141"/>
      <c r="FW113" s="141"/>
      <c r="FX113" s="141"/>
      <c r="FY113" s="141"/>
      <c r="FZ113" s="141"/>
      <c r="GA113" s="141"/>
      <c r="GB113" s="141"/>
      <c r="GC113" s="141"/>
      <c r="GD113" s="141"/>
      <c r="GE113" s="141"/>
      <c r="GF113" s="141"/>
      <c r="GG113" s="141"/>
      <c r="GH113" s="141"/>
      <c r="GI113" s="141"/>
      <c r="GJ113" s="141"/>
      <c r="GK113" s="141"/>
      <c r="GL113" s="141"/>
      <c r="GM113" s="141"/>
      <c r="GN113" s="141"/>
      <c r="GO113" s="141"/>
      <c r="GP113" s="141"/>
      <c r="GQ113" s="141"/>
      <c r="GR113" s="141"/>
      <c r="GS113" s="141"/>
      <c r="GT113" s="141"/>
      <c r="GU113" s="141"/>
      <c r="GV113" s="141"/>
      <c r="GW113" s="141"/>
      <c r="GX113" s="141"/>
      <c r="GY113" s="141"/>
      <c r="GZ113" s="141"/>
      <c r="HA113" s="141"/>
      <c r="HB113" s="141"/>
      <c r="HC113" s="141"/>
      <c r="HD113" s="141"/>
      <c r="HE113" s="141"/>
      <c r="HF113" s="141"/>
      <c r="HG113" s="141"/>
      <c r="HH113" s="141"/>
      <c r="HI113" s="141"/>
      <c r="HJ113" s="141"/>
      <c r="HK113" s="141"/>
      <c r="HL113" s="141"/>
      <c r="HM113" s="141"/>
      <c r="HN113" s="141"/>
      <c r="HO113" s="141"/>
      <c r="HP113" s="141"/>
      <c r="HQ113" s="141"/>
      <c r="HR113" s="141"/>
      <c r="HS113" s="141"/>
      <c r="HT113" s="141"/>
      <c r="HU113" s="141"/>
      <c r="HV113" s="141"/>
      <c r="HW113" s="141"/>
      <c r="HX113" s="141"/>
      <c r="HY113" s="141"/>
      <c r="HZ113" s="141"/>
      <c r="IA113" s="141"/>
      <c r="IB113" s="141"/>
      <c r="IC113" s="141"/>
      <c r="ID113" s="141"/>
      <c r="IE113" s="141"/>
      <c r="IF113" s="141"/>
      <c r="IG113" s="141"/>
      <c r="IH113" s="141"/>
      <c r="II113" s="141"/>
    </row>
    <row r="114" spans="1:243" ht="30" customHeight="1" x14ac:dyDescent="0.3">
      <c r="A114" s="423" t="s">
        <v>346</v>
      </c>
      <c r="B114" s="423"/>
      <c r="C114" s="423"/>
      <c r="D114" s="423"/>
      <c r="E114" s="423"/>
      <c r="F114" s="423"/>
      <c r="G114" s="423"/>
      <c r="H114" s="156">
        <f>SUM(H19,H24,H44,H50,H56,H62)</f>
        <v>49.7</v>
      </c>
      <c r="I114" s="155">
        <f t="shared" ref="I114:U114" si="81">SUM(I19,I24,I44,I50,I56,I62)</f>
        <v>49.7</v>
      </c>
      <c r="J114" s="155">
        <f t="shared" si="81"/>
        <v>51.7</v>
      </c>
      <c r="K114" s="155">
        <f t="shared" si="81"/>
        <v>0</v>
      </c>
      <c r="L114" s="155">
        <f t="shared" si="81"/>
        <v>46.2</v>
      </c>
      <c r="M114" s="155">
        <f t="shared" si="81"/>
        <v>46.2</v>
      </c>
      <c r="N114" s="155">
        <f t="shared" si="81"/>
        <v>24.9</v>
      </c>
      <c r="O114" s="155">
        <f t="shared" si="81"/>
        <v>0</v>
      </c>
      <c r="P114" s="155">
        <f t="shared" si="81"/>
        <v>46.2</v>
      </c>
      <c r="Q114" s="155">
        <f t="shared" si="81"/>
        <v>46.2</v>
      </c>
      <c r="R114" s="155">
        <f t="shared" si="81"/>
        <v>24.9</v>
      </c>
      <c r="S114" s="155">
        <f t="shared" si="81"/>
        <v>0</v>
      </c>
      <c r="T114" s="155">
        <f t="shared" si="81"/>
        <v>102.003</v>
      </c>
      <c r="U114" s="155">
        <f t="shared" si="81"/>
        <v>102.93309000000001</v>
      </c>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141"/>
      <c r="EJ114" s="141"/>
      <c r="EK114" s="141"/>
      <c r="EL114" s="141"/>
      <c r="EM114" s="141"/>
      <c r="EN114" s="141"/>
      <c r="EO114" s="141"/>
      <c r="EP114" s="141"/>
      <c r="EQ114" s="141"/>
      <c r="ER114" s="141"/>
      <c r="ES114" s="141"/>
      <c r="ET114" s="141"/>
      <c r="EU114" s="141"/>
      <c r="EV114" s="141"/>
      <c r="EW114" s="141"/>
      <c r="EX114" s="141"/>
      <c r="EY114" s="141"/>
      <c r="EZ114" s="141"/>
      <c r="FA114" s="141"/>
      <c r="FB114" s="141"/>
      <c r="FC114" s="141"/>
      <c r="FD114" s="141"/>
      <c r="FE114" s="141"/>
      <c r="FF114" s="141"/>
      <c r="FG114" s="141"/>
      <c r="FH114" s="141"/>
      <c r="FI114" s="141"/>
      <c r="FJ114" s="141"/>
      <c r="FK114" s="141"/>
      <c r="FL114" s="141"/>
      <c r="FM114" s="141"/>
      <c r="FN114" s="141"/>
      <c r="FO114" s="141"/>
      <c r="FP114" s="141"/>
      <c r="FQ114" s="141"/>
      <c r="FR114" s="141"/>
      <c r="FS114" s="141"/>
      <c r="FT114" s="141"/>
      <c r="FU114" s="141"/>
      <c r="FV114" s="141"/>
      <c r="FW114" s="141"/>
      <c r="FX114" s="141"/>
      <c r="FY114" s="141"/>
      <c r="FZ114" s="141"/>
      <c r="GA114" s="141"/>
      <c r="GB114" s="141"/>
      <c r="GC114" s="141"/>
      <c r="GD114" s="141"/>
      <c r="GE114" s="141"/>
      <c r="GF114" s="141"/>
      <c r="GG114" s="141"/>
      <c r="GH114" s="141"/>
      <c r="GI114" s="141"/>
      <c r="GJ114" s="141"/>
      <c r="GK114" s="141"/>
      <c r="GL114" s="141"/>
      <c r="GM114" s="141"/>
      <c r="GN114" s="141"/>
      <c r="GO114" s="141"/>
      <c r="GP114" s="141"/>
      <c r="GQ114" s="141"/>
      <c r="GR114" s="141"/>
      <c r="GS114" s="141"/>
      <c r="GT114" s="141"/>
      <c r="GU114" s="141"/>
      <c r="GV114" s="141"/>
      <c r="GW114" s="141"/>
      <c r="GX114" s="141"/>
      <c r="GY114" s="141"/>
      <c r="GZ114" s="141"/>
      <c r="HA114" s="141"/>
      <c r="HB114" s="141"/>
      <c r="HC114" s="141"/>
      <c r="HD114" s="141"/>
      <c r="HE114" s="141"/>
      <c r="HF114" s="141"/>
      <c r="HG114" s="141"/>
      <c r="HH114" s="141"/>
      <c r="HI114" s="141"/>
      <c r="HJ114" s="141"/>
      <c r="HK114" s="141"/>
      <c r="HL114" s="141"/>
      <c r="HM114" s="141"/>
      <c r="HN114" s="141"/>
      <c r="HO114" s="141"/>
      <c r="HP114" s="141"/>
      <c r="HQ114" s="141"/>
      <c r="HR114" s="141"/>
      <c r="HS114" s="141"/>
      <c r="HT114" s="141"/>
      <c r="HU114" s="141"/>
      <c r="HV114" s="141"/>
      <c r="HW114" s="141"/>
      <c r="HX114" s="141"/>
      <c r="HY114" s="141"/>
      <c r="HZ114" s="141"/>
      <c r="IA114" s="141"/>
      <c r="IB114" s="141"/>
      <c r="IC114" s="141"/>
      <c r="ID114" s="141"/>
      <c r="IE114" s="141"/>
      <c r="IF114" s="141"/>
      <c r="IG114" s="141"/>
      <c r="IH114" s="141"/>
      <c r="II114" s="141"/>
    </row>
    <row r="115" spans="1:243" ht="30" customHeight="1" x14ac:dyDescent="0.3">
      <c r="A115" s="423" t="s">
        <v>98</v>
      </c>
      <c r="B115" s="423"/>
      <c r="C115" s="423"/>
      <c r="D115" s="423"/>
      <c r="E115" s="423"/>
      <c r="F115" s="423"/>
      <c r="G115" s="423"/>
      <c r="H115" s="155"/>
      <c r="I115" s="155"/>
      <c r="J115" s="155"/>
      <c r="K115" s="155"/>
      <c r="L115" s="155"/>
      <c r="M115" s="155"/>
      <c r="N115" s="155"/>
      <c r="O115" s="155"/>
      <c r="P115" s="155"/>
      <c r="Q115" s="155"/>
      <c r="R115" s="155"/>
      <c r="S115" s="155"/>
      <c r="T115" s="155"/>
      <c r="U115" s="155"/>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1"/>
      <c r="EA115" s="141"/>
      <c r="EB115" s="141"/>
      <c r="EC115" s="141"/>
      <c r="ED115" s="141"/>
      <c r="EE115" s="141"/>
      <c r="EF115" s="141"/>
      <c r="EG115" s="141"/>
      <c r="EH115" s="141"/>
      <c r="EI115" s="141"/>
      <c r="EJ115" s="141"/>
      <c r="EK115" s="141"/>
      <c r="EL115" s="141"/>
      <c r="EM115" s="141"/>
      <c r="EN115" s="141"/>
      <c r="EO115" s="141"/>
      <c r="EP115" s="141"/>
      <c r="EQ115" s="141"/>
      <c r="ER115" s="141"/>
      <c r="ES115" s="141"/>
      <c r="ET115" s="141"/>
      <c r="EU115" s="141"/>
      <c r="EV115" s="141"/>
      <c r="EW115" s="141"/>
      <c r="EX115" s="141"/>
      <c r="EY115" s="141"/>
      <c r="EZ115" s="141"/>
      <c r="FA115" s="141"/>
      <c r="FB115" s="141"/>
      <c r="FC115" s="141"/>
      <c r="FD115" s="141"/>
      <c r="FE115" s="141"/>
      <c r="FF115" s="141"/>
      <c r="FG115" s="141"/>
      <c r="FH115" s="141"/>
      <c r="FI115" s="141"/>
      <c r="FJ115" s="141"/>
      <c r="FK115" s="141"/>
      <c r="FL115" s="141"/>
      <c r="FM115" s="141"/>
      <c r="FN115" s="141"/>
      <c r="FO115" s="141"/>
      <c r="FP115" s="141"/>
      <c r="FQ115" s="141"/>
      <c r="FR115" s="141"/>
      <c r="FS115" s="141"/>
      <c r="FT115" s="141"/>
      <c r="FU115" s="141"/>
      <c r="FV115" s="141"/>
      <c r="FW115" s="141"/>
      <c r="FX115" s="141"/>
      <c r="FY115" s="141"/>
      <c r="FZ115" s="141"/>
      <c r="GA115" s="141"/>
      <c r="GB115" s="141"/>
      <c r="GC115" s="141"/>
      <c r="GD115" s="141"/>
      <c r="GE115" s="141"/>
      <c r="GF115" s="141"/>
      <c r="GG115" s="141"/>
      <c r="GH115" s="141"/>
      <c r="GI115" s="141"/>
      <c r="GJ115" s="141"/>
      <c r="GK115" s="141"/>
      <c r="GL115" s="141"/>
      <c r="GM115" s="141"/>
      <c r="GN115" s="141"/>
      <c r="GO115" s="141"/>
      <c r="GP115" s="141"/>
      <c r="GQ115" s="141"/>
      <c r="GR115" s="141"/>
      <c r="GS115" s="141"/>
      <c r="GT115" s="141"/>
      <c r="GU115" s="141"/>
      <c r="GV115" s="141"/>
      <c r="GW115" s="141"/>
      <c r="GX115" s="141"/>
      <c r="GY115" s="141"/>
      <c r="GZ115" s="141"/>
      <c r="HA115" s="141"/>
      <c r="HB115" s="141"/>
      <c r="HC115" s="141"/>
      <c r="HD115" s="141"/>
      <c r="HE115" s="141"/>
      <c r="HF115" s="141"/>
      <c r="HG115" s="141"/>
      <c r="HH115" s="141"/>
      <c r="HI115" s="141"/>
      <c r="HJ115" s="141"/>
      <c r="HK115" s="141"/>
      <c r="HL115" s="141"/>
      <c r="HM115" s="141"/>
      <c r="HN115" s="141"/>
      <c r="HO115" s="141"/>
      <c r="HP115" s="141"/>
      <c r="HQ115" s="141"/>
      <c r="HR115" s="141"/>
      <c r="HS115" s="141"/>
      <c r="HT115" s="141"/>
      <c r="HU115" s="141"/>
      <c r="HV115" s="141"/>
      <c r="HW115" s="141"/>
      <c r="HX115" s="141"/>
      <c r="HY115" s="141"/>
      <c r="HZ115" s="141"/>
      <c r="IA115" s="141"/>
      <c r="IB115" s="141"/>
      <c r="IC115" s="141"/>
      <c r="ID115" s="141"/>
      <c r="IE115" s="141"/>
      <c r="IF115" s="141"/>
      <c r="IG115" s="141"/>
      <c r="IH115" s="141"/>
      <c r="II115" s="141"/>
    </row>
    <row r="116" spans="1:243" ht="30" customHeight="1" x14ac:dyDescent="0.3">
      <c r="A116" s="423" t="s">
        <v>99</v>
      </c>
      <c r="B116" s="423"/>
      <c r="C116" s="423"/>
      <c r="D116" s="423"/>
      <c r="E116" s="423"/>
      <c r="F116" s="423"/>
      <c r="G116" s="423"/>
      <c r="H116" s="155"/>
      <c r="I116" s="155"/>
      <c r="J116" s="155"/>
      <c r="K116" s="155"/>
      <c r="L116" s="155"/>
      <c r="M116" s="156"/>
      <c r="N116" s="156"/>
      <c r="O116" s="156"/>
      <c r="P116" s="156"/>
      <c r="Q116" s="156"/>
      <c r="R116" s="156"/>
      <c r="S116" s="156"/>
      <c r="T116" s="155"/>
      <c r="U116" s="155"/>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c r="CF116" s="142"/>
      <c r="CG116" s="142"/>
      <c r="CH116" s="142"/>
      <c r="CI116" s="142"/>
      <c r="CJ116" s="142"/>
      <c r="CK116" s="142"/>
      <c r="CL116" s="142"/>
      <c r="CM116" s="142"/>
      <c r="CN116" s="142"/>
      <c r="CO116" s="142"/>
      <c r="CP116" s="142"/>
      <c r="CQ116" s="142"/>
      <c r="CR116" s="142"/>
      <c r="CS116" s="142"/>
      <c r="CT116" s="142"/>
      <c r="CU116" s="142"/>
      <c r="CV116" s="142"/>
      <c r="CW116" s="142"/>
      <c r="CX116" s="142"/>
      <c r="CY116" s="142"/>
      <c r="CZ116" s="142"/>
      <c r="DA116" s="142"/>
      <c r="DB116" s="142"/>
      <c r="DC116" s="142"/>
      <c r="DD116" s="142"/>
      <c r="DE116" s="142"/>
      <c r="DF116" s="142"/>
      <c r="DG116" s="142"/>
      <c r="DH116" s="142"/>
      <c r="DI116" s="142"/>
      <c r="DJ116" s="142"/>
      <c r="DK116" s="142"/>
      <c r="DL116" s="142"/>
      <c r="DM116" s="142"/>
      <c r="DN116" s="142"/>
      <c r="DO116" s="142"/>
      <c r="DP116" s="142"/>
      <c r="DQ116" s="142"/>
      <c r="DR116" s="142"/>
      <c r="DS116" s="142"/>
      <c r="DT116" s="142"/>
      <c r="DU116" s="142"/>
      <c r="DV116" s="142"/>
      <c r="DW116" s="142"/>
      <c r="DX116" s="142"/>
      <c r="DY116" s="142"/>
      <c r="DZ116" s="142"/>
      <c r="EA116" s="142"/>
      <c r="EB116" s="142"/>
      <c r="EC116" s="142"/>
      <c r="ED116" s="142"/>
      <c r="EE116" s="142"/>
      <c r="EF116" s="142"/>
      <c r="EG116" s="142"/>
      <c r="EH116" s="142"/>
      <c r="EI116" s="142"/>
      <c r="EJ116" s="142"/>
      <c r="EK116" s="142"/>
      <c r="EL116" s="142"/>
      <c r="EM116" s="142"/>
      <c r="EN116" s="142"/>
      <c r="EO116" s="142"/>
      <c r="EP116" s="142"/>
      <c r="EQ116" s="142"/>
      <c r="ER116" s="142"/>
      <c r="ES116" s="142"/>
      <c r="ET116" s="142"/>
      <c r="EU116" s="142"/>
      <c r="EV116" s="142"/>
      <c r="EW116" s="142"/>
      <c r="EX116" s="142"/>
      <c r="EY116" s="142"/>
      <c r="EZ116" s="142"/>
      <c r="FA116" s="142"/>
      <c r="FB116" s="142"/>
      <c r="FC116" s="142"/>
      <c r="FD116" s="142"/>
      <c r="FE116" s="142"/>
      <c r="FF116" s="142"/>
      <c r="FG116" s="142"/>
      <c r="FH116" s="142"/>
      <c r="FI116" s="142"/>
      <c r="FJ116" s="142"/>
      <c r="FK116" s="142"/>
      <c r="FL116" s="142"/>
      <c r="FM116" s="142"/>
      <c r="FN116" s="142"/>
      <c r="FO116" s="142"/>
      <c r="FP116" s="142"/>
      <c r="FQ116" s="142"/>
      <c r="FR116" s="142"/>
      <c r="FS116" s="142"/>
      <c r="FT116" s="142"/>
      <c r="FU116" s="142"/>
      <c r="FV116" s="142"/>
      <c r="FW116" s="142"/>
      <c r="FX116" s="142"/>
      <c r="FY116" s="142"/>
      <c r="FZ116" s="142"/>
      <c r="GA116" s="142"/>
      <c r="GB116" s="142"/>
      <c r="GC116" s="142"/>
      <c r="GD116" s="142"/>
      <c r="GE116" s="142"/>
      <c r="GF116" s="142"/>
      <c r="GG116" s="142"/>
      <c r="GH116" s="142"/>
      <c r="GI116" s="142"/>
      <c r="GJ116" s="142"/>
      <c r="GK116" s="142"/>
      <c r="GL116" s="142"/>
      <c r="GM116" s="142"/>
      <c r="GN116" s="142"/>
      <c r="GO116" s="142"/>
      <c r="GP116" s="142"/>
      <c r="GQ116" s="142"/>
      <c r="GR116" s="142"/>
      <c r="GS116" s="142"/>
      <c r="GT116" s="142"/>
      <c r="GU116" s="142"/>
      <c r="GV116" s="142"/>
      <c r="GW116" s="142"/>
      <c r="GX116" s="142"/>
      <c r="GY116" s="142"/>
      <c r="GZ116" s="142"/>
      <c r="HA116" s="142"/>
      <c r="HB116" s="142"/>
      <c r="HC116" s="142"/>
      <c r="HD116" s="142"/>
      <c r="HE116" s="142"/>
      <c r="HF116" s="142"/>
      <c r="HG116" s="142"/>
      <c r="HH116" s="142"/>
      <c r="HI116" s="142"/>
      <c r="HJ116" s="142"/>
      <c r="HK116" s="142"/>
      <c r="HL116" s="142"/>
      <c r="HM116" s="142"/>
      <c r="HN116" s="142"/>
      <c r="HO116" s="142"/>
      <c r="HP116" s="142"/>
      <c r="HQ116" s="142"/>
      <c r="HR116" s="142"/>
      <c r="HS116" s="142"/>
      <c r="HT116" s="142"/>
      <c r="HU116" s="142"/>
      <c r="HV116" s="142"/>
      <c r="HW116" s="142"/>
      <c r="HX116" s="142"/>
      <c r="HY116" s="142"/>
      <c r="HZ116" s="142"/>
      <c r="IA116" s="142"/>
      <c r="IB116" s="142"/>
      <c r="IC116" s="142"/>
      <c r="ID116" s="142"/>
      <c r="IE116" s="142"/>
      <c r="IF116" s="142"/>
      <c r="IG116" s="142"/>
      <c r="IH116" s="142"/>
      <c r="II116" s="142"/>
    </row>
    <row r="117" spans="1:243" ht="30" customHeight="1" x14ac:dyDescent="0.3">
      <c r="A117" s="423" t="s">
        <v>100</v>
      </c>
      <c r="B117" s="423"/>
      <c r="C117" s="423"/>
      <c r="D117" s="423"/>
      <c r="E117" s="423"/>
      <c r="F117" s="423"/>
      <c r="G117" s="423"/>
      <c r="H117" s="155"/>
      <c r="I117" s="155"/>
      <c r="J117" s="155"/>
      <c r="K117" s="155"/>
      <c r="L117" s="155"/>
      <c r="M117" s="156"/>
      <c r="N117" s="156"/>
      <c r="O117" s="156"/>
      <c r="P117" s="156"/>
      <c r="Q117" s="156"/>
      <c r="R117" s="156"/>
      <c r="S117" s="156"/>
      <c r="T117" s="155"/>
      <c r="U117" s="155"/>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c r="CF117" s="142"/>
      <c r="CG117" s="142"/>
      <c r="CH117" s="142"/>
      <c r="CI117" s="142"/>
      <c r="CJ117" s="142"/>
      <c r="CK117" s="142"/>
      <c r="CL117" s="142"/>
      <c r="CM117" s="142"/>
      <c r="CN117" s="142"/>
      <c r="CO117" s="142"/>
      <c r="CP117" s="142"/>
      <c r="CQ117" s="142"/>
      <c r="CR117" s="142"/>
      <c r="CS117" s="142"/>
      <c r="CT117" s="142"/>
      <c r="CU117" s="142"/>
      <c r="CV117" s="142"/>
      <c r="CW117" s="142"/>
      <c r="CX117" s="142"/>
      <c r="CY117" s="142"/>
      <c r="CZ117" s="142"/>
      <c r="DA117" s="142"/>
      <c r="DB117" s="142"/>
      <c r="DC117" s="142"/>
      <c r="DD117" s="142"/>
      <c r="DE117" s="142"/>
      <c r="DF117" s="142"/>
      <c r="DG117" s="142"/>
      <c r="DH117" s="142"/>
      <c r="DI117" s="142"/>
      <c r="DJ117" s="142"/>
      <c r="DK117" s="142"/>
      <c r="DL117" s="142"/>
      <c r="DM117" s="142"/>
      <c r="DN117" s="142"/>
      <c r="DO117" s="142"/>
      <c r="DP117" s="142"/>
      <c r="DQ117" s="142"/>
      <c r="DR117" s="142"/>
      <c r="DS117" s="142"/>
      <c r="DT117" s="142"/>
      <c r="DU117" s="142"/>
      <c r="DV117" s="142"/>
      <c r="DW117" s="142"/>
      <c r="DX117" s="142"/>
      <c r="DY117" s="142"/>
      <c r="DZ117" s="142"/>
      <c r="EA117" s="142"/>
      <c r="EB117" s="142"/>
      <c r="EC117" s="142"/>
      <c r="ED117" s="142"/>
      <c r="EE117" s="142"/>
      <c r="EF117" s="142"/>
      <c r="EG117" s="142"/>
      <c r="EH117" s="142"/>
      <c r="EI117" s="142"/>
      <c r="EJ117" s="142"/>
      <c r="EK117" s="142"/>
      <c r="EL117" s="142"/>
      <c r="EM117" s="142"/>
      <c r="EN117" s="142"/>
      <c r="EO117" s="142"/>
      <c r="EP117" s="142"/>
      <c r="EQ117" s="142"/>
      <c r="ER117" s="142"/>
      <c r="ES117" s="142"/>
      <c r="ET117" s="142"/>
      <c r="EU117" s="142"/>
      <c r="EV117" s="142"/>
      <c r="EW117" s="142"/>
      <c r="EX117" s="142"/>
      <c r="EY117" s="142"/>
      <c r="EZ117" s="142"/>
      <c r="FA117" s="142"/>
      <c r="FB117" s="142"/>
      <c r="FC117" s="142"/>
      <c r="FD117" s="142"/>
      <c r="FE117" s="142"/>
      <c r="FF117" s="142"/>
      <c r="FG117" s="142"/>
      <c r="FH117" s="142"/>
      <c r="FI117" s="142"/>
      <c r="FJ117" s="142"/>
      <c r="FK117" s="142"/>
      <c r="FL117" s="142"/>
      <c r="FM117" s="142"/>
      <c r="FN117" s="142"/>
      <c r="FO117" s="142"/>
      <c r="FP117" s="142"/>
      <c r="FQ117" s="142"/>
      <c r="FR117" s="142"/>
      <c r="FS117" s="142"/>
      <c r="FT117" s="142"/>
      <c r="FU117" s="142"/>
      <c r="FV117" s="142"/>
      <c r="FW117" s="142"/>
      <c r="FX117" s="142"/>
      <c r="FY117" s="142"/>
      <c r="FZ117" s="142"/>
      <c r="GA117" s="142"/>
      <c r="GB117" s="142"/>
      <c r="GC117" s="142"/>
      <c r="GD117" s="142"/>
      <c r="GE117" s="142"/>
      <c r="GF117" s="142"/>
      <c r="GG117" s="142"/>
      <c r="GH117" s="142"/>
      <c r="GI117" s="142"/>
      <c r="GJ117" s="142"/>
      <c r="GK117" s="142"/>
      <c r="GL117" s="142"/>
      <c r="GM117" s="142"/>
      <c r="GN117" s="142"/>
      <c r="GO117" s="142"/>
      <c r="GP117" s="142"/>
      <c r="GQ117" s="142"/>
      <c r="GR117" s="142"/>
      <c r="GS117" s="142"/>
      <c r="GT117" s="142"/>
      <c r="GU117" s="142"/>
      <c r="GV117" s="142"/>
      <c r="GW117" s="142"/>
      <c r="GX117" s="142"/>
      <c r="GY117" s="142"/>
      <c r="GZ117" s="142"/>
      <c r="HA117" s="142"/>
      <c r="HB117" s="142"/>
      <c r="HC117" s="142"/>
      <c r="HD117" s="142"/>
      <c r="HE117" s="142"/>
      <c r="HF117" s="142"/>
      <c r="HG117" s="142"/>
      <c r="HH117" s="142"/>
      <c r="HI117" s="142"/>
      <c r="HJ117" s="142"/>
      <c r="HK117" s="142"/>
      <c r="HL117" s="142"/>
      <c r="HM117" s="142"/>
      <c r="HN117" s="142"/>
      <c r="HO117" s="142"/>
      <c r="HP117" s="142"/>
      <c r="HQ117" s="142"/>
      <c r="HR117" s="142"/>
      <c r="HS117" s="142"/>
      <c r="HT117" s="142"/>
      <c r="HU117" s="142"/>
      <c r="HV117" s="142"/>
      <c r="HW117" s="142"/>
      <c r="HX117" s="142"/>
      <c r="HY117" s="142"/>
      <c r="HZ117" s="142"/>
      <c r="IA117" s="142"/>
      <c r="IB117" s="142"/>
      <c r="IC117" s="142"/>
      <c r="ID117" s="142"/>
      <c r="IE117" s="142"/>
      <c r="IF117" s="142"/>
      <c r="IG117" s="142"/>
      <c r="IH117" s="142"/>
      <c r="II117" s="142"/>
    </row>
    <row r="118" spans="1:243" ht="30" customHeight="1" x14ac:dyDescent="0.3">
      <c r="A118" s="423" t="s">
        <v>430</v>
      </c>
      <c r="B118" s="423"/>
      <c r="C118" s="423"/>
      <c r="D118" s="423"/>
      <c r="E118" s="423"/>
      <c r="F118" s="423"/>
      <c r="G118" s="423"/>
      <c r="H118" s="155">
        <f>SUM(H72,H21,H45,H51,H57,H63)</f>
        <v>4420.7</v>
      </c>
      <c r="I118" s="155">
        <f t="shared" ref="I118:T118" si="82">SUM(I72,I21,I45,I51,I57,I63)</f>
        <v>4375.8999999999996</v>
      </c>
      <c r="J118" s="155">
        <f t="shared" si="82"/>
        <v>3173.1</v>
      </c>
      <c r="K118" s="155">
        <f t="shared" si="82"/>
        <v>44.8</v>
      </c>
      <c r="L118" s="155">
        <f t="shared" si="82"/>
        <v>4925.7000000000007</v>
      </c>
      <c r="M118" s="155">
        <f t="shared" si="82"/>
        <v>4925.7000000000007</v>
      </c>
      <c r="N118" s="155">
        <f t="shared" si="82"/>
        <v>4598.4000000000005</v>
      </c>
      <c r="O118" s="155">
        <f t="shared" si="82"/>
        <v>0</v>
      </c>
      <c r="P118" s="155">
        <f t="shared" si="82"/>
        <v>4921.2000000000007</v>
      </c>
      <c r="Q118" s="155">
        <f t="shared" si="82"/>
        <v>4921.2000000000007</v>
      </c>
      <c r="R118" s="155">
        <f t="shared" si="82"/>
        <v>4598.4000000000005</v>
      </c>
      <c r="S118" s="155">
        <f t="shared" si="82"/>
        <v>0</v>
      </c>
      <c r="T118" s="155">
        <f t="shared" si="82"/>
        <v>5076.6930000000002</v>
      </c>
      <c r="U118" s="155">
        <f t="shared" ref="U118" si="83">SUM(U72,U21,U45,U26,U51,U57,U63)</f>
        <v>5226.6537900000003</v>
      </c>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c r="CF118" s="142"/>
      <c r="CG118" s="142"/>
      <c r="CH118" s="142"/>
      <c r="CI118" s="142"/>
      <c r="CJ118" s="142"/>
      <c r="CK118" s="142"/>
      <c r="CL118" s="142"/>
      <c r="CM118" s="142"/>
      <c r="CN118" s="142"/>
      <c r="CO118" s="142"/>
      <c r="CP118" s="142"/>
      <c r="CQ118" s="142"/>
      <c r="CR118" s="142"/>
      <c r="CS118" s="142"/>
      <c r="CT118" s="142"/>
      <c r="CU118" s="142"/>
      <c r="CV118" s="142"/>
      <c r="CW118" s="142"/>
      <c r="CX118" s="142"/>
      <c r="CY118" s="142"/>
      <c r="CZ118" s="142"/>
      <c r="DA118" s="142"/>
      <c r="DB118" s="142"/>
      <c r="DC118" s="142"/>
      <c r="DD118" s="142"/>
      <c r="DE118" s="142"/>
      <c r="DF118" s="142"/>
      <c r="DG118" s="142"/>
      <c r="DH118" s="142"/>
      <c r="DI118" s="142"/>
      <c r="DJ118" s="142"/>
      <c r="DK118" s="142"/>
      <c r="DL118" s="142"/>
      <c r="DM118" s="142"/>
      <c r="DN118" s="142"/>
      <c r="DO118" s="142"/>
      <c r="DP118" s="142"/>
      <c r="DQ118" s="142"/>
      <c r="DR118" s="142"/>
      <c r="DS118" s="142"/>
      <c r="DT118" s="142"/>
      <c r="DU118" s="142"/>
      <c r="DV118" s="142"/>
      <c r="DW118" s="142"/>
      <c r="DX118" s="142"/>
      <c r="DY118" s="142"/>
      <c r="DZ118" s="142"/>
      <c r="EA118" s="142"/>
      <c r="EB118" s="142"/>
      <c r="EC118" s="142"/>
      <c r="ED118" s="142"/>
      <c r="EE118" s="142"/>
      <c r="EF118" s="142"/>
      <c r="EG118" s="142"/>
      <c r="EH118" s="142"/>
      <c r="EI118" s="142"/>
      <c r="EJ118" s="142"/>
      <c r="EK118" s="142"/>
      <c r="EL118" s="142"/>
      <c r="EM118" s="142"/>
      <c r="EN118" s="142"/>
      <c r="EO118" s="142"/>
      <c r="EP118" s="142"/>
      <c r="EQ118" s="142"/>
      <c r="ER118" s="142"/>
      <c r="ES118" s="142"/>
      <c r="ET118" s="142"/>
      <c r="EU118" s="142"/>
      <c r="EV118" s="142"/>
      <c r="EW118" s="142"/>
      <c r="EX118" s="142"/>
      <c r="EY118" s="142"/>
      <c r="EZ118" s="142"/>
      <c r="FA118" s="142"/>
      <c r="FB118" s="142"/>
      <c r="FC118" s="142"/>
      <c r="FD118" s="142"/>
      <c r="FE118" s="142"/>
      <c r="FF118" s="142"/>
      <c r="FG118" s="142"/>
      <c r="FH118" s="142"/>
      <c r="FI118" s="142"/>
      <c r="FJ118" s="142"/>
      <c r="FK118" s="142"/>
      <c r="FL118" s="142"/>
      <c r="FM118" s="142"/>
      <c r="FN118" s="142"/>
      <c r="FO118" s="142"/>
      <c r="FP118" s="142"/>
      <c r="FQ118" s="142"/>
      <c r="FR118" s="142"/>
      <c r="FS118" s="142"/>
      <c r="FT118" s="142"/>
      <c r="FU118" s="142"/>
      <c r="FV118" s="142"/>
      <c r="FW118" s="142"/>
      <c r="FX118" s="142"/>
      <c r="FY118" s="142"/>
      <c r="FZ118" s="142"/>
      <c r="GA118" s="142"/>
      <c r="GB118" s="142"/>
      <c r="GC118" s="142"/>
      <c r="GD118" s="142"/>
      <c r="GE118" s="142"/>
      <c r="GF118" s="142"/>
      <c r="GG118" s="142"/>
      <c r="GH118" s="142"/>
      <c r="GI118" s="142"/>
      <c r="GJ118" s="142"/>
      <c r="GK118" s="142"/>
      <c r="GL118" s="142"/>
      <c r="GM118" s="142"/>
      <c r="GN118" s="142"/>
      <c r="GO118" s="142"/>
      <c r="GP118" s="142"/>
      <c r="GQ118" s="142"/>
      <c r="GR118" s="142"/>
      <c r="GS118" s="142"/>
      <c r="GT118" s="142"/>
      <c r="GU118" s="142"/>
      <c r="GV118" s="142"/>
      <c r="GW118" s="142"/>
      <c r="GX118" s="142"/>
      <c r="GY118" s="142"/>
      <c r="GZ118" s="142"/>
      <c r="HA118" s="142"/>
      <c r="HB118" s="142"/>
      <c r="HC118" s="142"/>
      <c r="HD118" s="142"/>
      <c r="HE118" s="142"/>
      <c r="HF118" s="142"/>
      <c r="HG118" s="142"/>
      <c r="HH118" s="142"/>
      <c r="HI118" s="142"/>
      <c r="HJ118" s="142"/>
      <c r="HK118" s="142"/>
      <c r="HL118" s="142"/>
      <c r="HM118" s="142"/>
      <c r="HN118" s="142"/>
      <c r="HO118" s="142"/>
      <c r="HP118" s="142"/>
      <c r="HQ118" s="142"/>
      <c r="HR118" s="142"/>
      <c r="HS118" s="142"/>
      <c r="HT118" s="142"/>
      <c r="HU118" s="142"/>
      <c r="HV118" s="142"/>
      <c r="HW118" s="142"/>
      <c r="HX118" s="142"/>
      <c r="HY118" s="142"/>
      <c r="HZ118" s="142"/>
      <c r="IA118" s="142"/>
      <c r="IB118" s="142"/>
      <c r="IC118" s="142"/>
      <c r="ID118" s="142"/>
      <c r="IE118" s="142"/>
      <c r="IF118" s="142"/>
      <c r="IG118" s="142"/>
      <c r="IH118" s="142"/>
      <c r="II118" s="142"/>
    </row>
    <row r="119" spans="1:243" ht="30" customHeight="1" x14ac:dyDescent="0.3">
      <c r="A119" s="424" t="s">
        <v>101</v>
      </c>
      <c r="B119" s="425"/>
      <c r="C119" s="425"/>
      <c r="D119" s="425"/>
      <c r="E119" s="425"/>
      <c r="F119" s="425"/>
      <c r="G119" s="426"/>
      <c r="H119" s="155">
        <f>SUM(H46,H20,H25,H52,H58,H64)</f>
        <v>139.6</v>
      </c>
      <c r="I119" s="155">
        <f t="shared" ref="I119:U119" si="84">SUM(I46,I20,I25,I52,I58,I64)</f>
        <v>129.6</v>
      </c>
      <c r="J119" s="155">
        <f t="shared" si="84"/>
        <v>0</v>
      </c>
      <c r="K119" s="155">
        <f t="shared" si="84"/>
        <v>10</v>
      </c>
      <c r="L119" s="155">
        <f t="shared" si="84"/>
        <v>132.29999999999998</v>
      </c>
      <c r="M119" s="155">
        <f t="shared" si="84"/>
        <v>132.29999999999998</v>
      </c>
      <c r="N119" s="155">
        <f t="shared" si="84"/>
        <v>0</v>
      </c>
      <c r="O119" s="155">
        <f t="shared" si="84"/>
        <v>0</v>
      </c>
      <c r="P119" s="155">
        <f t="shared" si="84"/>
        <v>132.29999999999998</v>
      </c>
      <c r="Q119" s="155">
        <f t="shared" si="84"/>
        <v>132.29999999999998</v>
      </c>
      <c r="R119" s="155">
        <f t="shared" si="84"/>
        <v>0</v>
      </c>
      <c r="S119" s="155">
        <f t="shared" si="84"/>
        <v>0</v>
      </c>
      <c r="T119" s="155">
        <f t="shared" si="84"/>
        <v>135.12899999999999</v>
      </c>
      <c r="U119" s="155">
        <f t="shared" si="84"/>
        <v>139.04286999999999</v>
      </c>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c r="CF119" s="142"/>
      <c r="CG119" s="142"/>
      <c r="CH119" s="142"/>
      <c r="CI119" s="142"/>
      <c r="CJ119" s="142"/>
      <c r="CK119" s="142"/>
      <c r="CL119" s="142"/>
      <c r="CM119" s="142"/>
      <c r="CN119" s="142"/>
      <c r="CO119" s="142"/>
      <c r="CP119" s="142"/>
      <c r="CQ119" s="142"/>
      <c r="CR119" s="142"/>
      <c r="CS119" s="142"/>
      <c r="CT119" s="142"/>
      <c r="CU119" s="142"/>
      <c r="CV119" s="142"/>
      <c r="CW119" s="142"/>
      <c r="CX119" s="142"/>
      <c r="CY119" s="142"/>
      <c r="CZ119" s="142"/>
      <c r="DA119" s="142"/>
      <c r="DB119" s="142"/>
      <c r="DC119" s="142"/>
      <c r="DD119" s="142"/>
      <c r="DE119" s="142"/>
      <c r="DF119" s="142"/>
      <c r="DG119" s="142"/>
      <c r="DH119" s="142"/>
      <c r="DI119" s="142"/>
      <c r="DJ119" s="142"/>
      <c r="DK119" s="142"/>
      <c r="DL119" s="142"/>
      <c r="DM119" s="142"/>
      <c r="DN119" s="142"/>
      <c r="DO119" s="142"/>
      <c r="DP119" s="142"/>
      <c r="DQ119" s="142"/>
      <c r="DR119" s="142"/>
      <c r="DS119" s="142"/>
      <c r="DT119" s="142"/>
      <c r="DU119" s="142"/>
      <c r="DV119" s="142"/>
      <c r="DW119" s="142"/>
      <c r="DX119" s="142"/>
      <c r="DY119" s="142"/>
      <c r="DZ119" s="142"/>
      <c r="EA119" s="142"/>
      <c r="EB119" s="142"/>
      <c r="EC119" s="142"/>
      <c r="ED119" s="142"/>
      <c r="EE119" s="142"/>
      <c r="EF119" s="142"/>
      <c r="EG119" s="142"/>
      <c r="EH119" s="142"/>
      <c r="EI119" s="142"/>
      <c r="EJ119" s="142"/>
      <c r="EK119" s="142"/>
      <c r="EL119" s="142"/>
      <c r="EM119" s="142"/>
      <c r="EN119" s="142"/>
      <c r="EO119" s="142"/>
      <c r="EP119" s="142"/>
      <c r="EQ119" s="142"/>
      <c r="ER119" s="142"/>
      <c r="ES119" s="142"/>
      <c r="ET119" s="142"/>
      <c r="EU119" s="142"/>
      <c r="EV119" s="142"/>
      <c r="EW119" s="142"/>
      <c r="EX119" s="142"/>
      <c r="EY119" s="142"/>
      <c r="EZ119" s="142"/>
      <c r="FA119" s="142"/>
      <c r="FB119" s="142"/>
      <c r="FC119" s="142"/>
      <c r="FD119" s="142"/>
      <c r="FE119" s="142"/>
      <c r="FF119" s="142"/>
      <c r="FG119" s="142"/>
      <c r="FH119" s="142"/>
      <c r="FI119" s="142"/>
      <c r="FJ119" s="142"/>
      <c r="FK119" s="142"/>
      <c r="FL119" s="142"/>
      <c r="FM119" s="142"/>
      <c r="FN119" s="142"/>
      <c r="FO119" s="142"/>
      <c r="FP119" s="142"/>
      <c r="FQ119" s="142"/>
      <c r="FR119" s="142"/>
      <c r="FS119" s="142"/>
      <c r="FT119" s="142"/>
      <c r="FU119" s="142"/>
      <c r="FV119" s="142"/>
      <c r="FW119" s="142"/>
      <c r="FX119" s="142"/>
      <c r="FY119" s="142"/>
      <c r="FZ119" s="142"/>
      <c r="GA119" s="142"/>
      <c r="GB119" s="142"/>
      <c r="GC119" s="142"/>
      <c r="GD119" s="142"/>
      <c r="GE119" s="142"/>
      <c r="GF119" s="142"/>
      <c r="GG119" s="142"/>
      <c r="GH119" s="142"/>
      <c r="GI119" s="142"/>
      <c r="GJ119" s="142"/>
      <c r="GK119" s="142"/>
      <c r="GL119" s="142"/>
      <c r="GM119" s="142"/>
      <c r="GN119" s="142"/>
      <c r="GO119" s="142"/>
      <c r="GP119" s="142"/>
      <c r="GQ119" s="142"/>
      <c r="GR119" s="142"/>
      <c r="GS119" s="142"/>
      <c r="GT119" s="142"/>
      <c r="GU119" s="142"/>
      <c r="GV119" s="142"/>
      <c r="GW119" s="142"/>
      <c r="GX119" s="142"/>
      <c r="GY119" s="142"/>
      <c r="GZ119" s="142"/>
      <c r="HA119" s="142"/>
      <c r="HB119" s="142"/>
      <c r="HC119" s="142"/>
      <c r="HD119" s="142"/>
      <c r="HE119" s="142"/>
      <c r="HF119" s="142"/>
      <c r="HG119" s="142"/>
      <c r="HH119" s="142"/>
      <c r="HI119" s="142"/>
      <c r="HJ119" s="142"/>
      <c r="HK119" s="142"/>
      <c r="HL119" s="142"/>
      <c r="HM119" s="142"/>
      <c r="HN119" s="142"/>
      <c r="HO119" s="142"/>
      <c r="HP119" s="142"/>
      <c r="HQ119" s="142"/>
      <c r="HR119" s="142"/>
      <c r="HS119" s="142"/>
      <c r="HT119" s="142"/>
      <c r="HU119" s="142"/>
      <c r="HV119" s="142"/>
      <c r="HW119" s="142"/>
      <c r="HX119" s="142"/>
      <c r="HY119" s="142"/>
      <c r="HZ119" s="142"/>
      <c r="IA119" s="142"/>
      <c r="IB119" s="142"/>
      <c r="IC119" s="142"/>
      <c r="ID119" s="142"/>
      <c r="IE119" s="142"/>
      <c r="IF119" s="142"/>
      <c r="IG119" s="142"/>
      <c r="IH119" s="142"/>
      <c r="II119" s="142"/>
    </row>
    <row r="120" spans="1:243" ht="30" customHeight="1" x14ac:dyDescent="0.3">
      <c r="A120" s="423" t="s">
        <v>102</v>
      </c>
      <c r="B120" s="423"/>
      <c r="C120" s="423"/>
      <c r="D120" s="423"/>
      <c r="E120" s="423"/>
      <c r="F120" s="423"/>
      <c r="G120" s="423"/>
      <c r="H120" s="155">
        <f>SUM(H26)</f>
        <v>10.5</v>
      </c>
      <c r="I120" s="155">
        <f t="shared" ref="I120:U120" si="85">SUM(I26)</f>
        <v>10.5</v>
      </c>
      <c r="J120" s="155">
        <f t="shared" si="85"/>
        <v>0</v>
      </c>
      <c r="K120" s="155">
        <f t="shared" si="85"/>
        <v>0</v>
      </c>
      <c r="L120" s="155">
        <f t="shared" si="85"/>
        <v>0</v>
      </c>
      <c r="M120" s="155">
        <f t="shared" si="85"/>
        <v>0</v>
      </c>
      <c r="N120" s="155">
        <f t="shared" si="85"/>
        <v>0</v>
      </c>
      <c r="O120" s="155">
        <f t="shared" si="85"/>
        <v>0</v>
      </c>
      <c r="P120" s="155">
        <f t="shared" si="85"/>
        <v>0</v>
      </c>
      <c r="Q120" s="155">
        <f t="shared" si="85"/>
        <v>0</v>
      </c>
      <c r="R120" s="155">
        <f t="shared" si="85"/>
        <v>0</v>
      </c>
      <c r="S120" s="155">
        <f t="shared" si="85"/>
        <v>0</v>
      </c>
      <c r="T120" s="155">
        <f t="shared" si="85"/>
        <v>0</v>
      </c>
      <c r="U120" s="155">
        <f t="shared" si="85"/>
        <v>0</v>
      </c>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42"/>
      <c r="CN120" s="142"/>
      <c r="CO120" s="142"/>
      <c r="CP120" s="142"/>
      <c r="CQ120" s="142"/>
      <c r="CR120" s="142"/>
      <c r="CS120" s="142"/>
      <c r="CT120" s="142"/>
      <c r="CU120" s="142"/>
      <c r="CV120" s="142"/>
      <c r="CW120" s="142"/>
      <c r="CX120" s="142"/>
      <c r="CY120" s="142"/>
      <c r="CZ120" s="142"/>
      <c r="DA120" s="142"/>
      <c r="DB120" s="142"/>
      <c r="DC120" s="142"/>
      <c r="DD120" s="142"/>
      <c r="DE120" s="142"/>
      <c r="DF120" s="142"/>
      <c r="DG120" s="142"/>
      <c r="DH120" s="142"/>
      <c r="DI120" s="142"/>
      <c r="DJ120" s="142"/>
      <c r="DK120" s="142"/>
      <c r="DL120" s="142"/>
      <c r="DM120" s="142"/>
      <c r="DN120" s="142"/>
      <c r="DO120" s="142"/>
      <c r="DP120" s="142"/>
      <c r="DQ120" s="142"/>
      <c r="DR120" s="142"/>
      <c r="DS120" s="142"/>
      <c r="DT120" s="142"/>
      <c r="DU120" s="142"/>
      <c r="DV120" s="142"/>
      <c r="DW120" s="142"/>
      <c r="DX120" s="142"/>
      <c r="DY120" s="142"/>
      <c r="DZ120" s="142"/>
      <c r="EA120" s="142"/>
      <c r="EB120" s="142"/>
      <c r="EC120" s="142"/>
      <c r="ED120" s="142"/>
      <c r="EE120" s="142"/>
      <c r="EF120" s="142"/>
      <c r="EG120" s="142"/>
      <c r="EH120" s="142"/>
      <c r="EI120" s="142"/>
      <c r="EJ120" s="142"/>
      <c r="EK120" s="142"/>
      <c r="EL120" s="142"/>
      <c r="EM120" s="142"/>
      <c r="EN120" s="142"/>
      <c r="EO120" s="142"/>
      <c r="EP120" s="142"/>
      <c r="EQ120" s="142"/>
      <c r="ER120" s="142"/>
      <c r="ES120" s="142"/>
      <c r="ET120" s="142"/>
      <c r="EU120" s="142"/>
      <c r="EV120" s="142"/>
      <c r="EW120" s="142"/>
      <c r="EX120" s="142"/>
      <c r="EY120" s="142"/>
      <c r="EZ120" s="142"/>
      <c r="FA120" s="142"/>
      <c r="FB120" s="142"/>
      <c r="FC120" s="142"/>
      <c r="FD120" s="142"/>
      <c r="FE120" s="142"/>
      <c r="FF120" s="142"/>
      <c r="FG120" s="142"/>
      <c r="FH120" s="142"/>
      <c r="FI120" s="142"/>
      <c r="FJ120" s="142"/>
      <c r="FK120" s="142"/>
      <c r="FL120" s="142"/>
      <c r="FM120" s="142"/>
      <c r="FN120" s="142"/>
      <c r="FO120" s="142"/>
      <c r="FP120" s="142"/>
      <c r="FQ120" s="142"/>
      <c r="FR120" s="142"/>
      <c r="FS120" s="142"/>
      <c r="FT120" s="142"/>
      <c r="FU120" s="142"/>
      <c r="FV120" s="142"/>
      <c r="FW120" s="142"/>
      <c r="FX120" s="142"/>
      <c r="FY120" s="142"/>
      <c r="FZ120" s="142"/>
      <c r="GA120" s="142"/>
      <c r="GB120" s="142"/>
      <c r="GC120" s="142"/>
      <c r="GD120" s="142"/>
      <c r="GE120" s="142"/>
      <c r="GF120" s="142"/>
      <c r="GG120" s="142"/>
      <c r="GH120" s="142"/>
      <c r="GI120" s="142"/>
      <c r="GJ120" s="142"/>
      <c r="GK120" s="142"/>
      <c r="GL120" s="142"/>
      <c r="GM120" s="142"/>
      <c r="GN120" s="142"/>
      <c r="GO120" s="142"/>
      <c r="GP120" s="142"/>
      <c r="GQ120" s="142"/>
      <c r="GR120" s="142"/>
      <c r="GS120" s="142"/>
      <c r="GT120" s="142"/>
      <c r="GU120" s="142"/>
      <c r="GV120" s="142"/>
      <c r="GW120" s="142"/>
      <c r="GX120" s="142"/>
      <c r="GY120" s="142"/>
      <c r="GZ120" s="142"/>
      <c r="HA120" s="142"/>
      <c r="HB120" s="142"/>
      <c r="HC120" s="142"/>
      <c r="HD120" s="142"/>
      <c r="HE120" s="142"/>
      <c r="HF120" s="142"/>
      <c r="HG120" s="142"/>
      <c r="HH120" s="142"/>
      <c r="HI120" s="142"/>
      <c r="HJ120" s="142"/>
      <c r="HK120" s="142"/>
      <c r="HL120" s="142"/>
      <c r="HM120" s="142"/>
      <c r="HN120" s="142"/>
      <c r="HO120" s="142"/>
      <c r="HP120" s="142"/>
      <c r="HQ120" s="142"/>
      <c r="HR120" s="142"/>
      <c r="HS120" s="142"/>
      <c r="HT120" s="142"/>
      <c r="HU120" s="142"/>
      <c r="HV120" s="142"/>
      <c r="HW120" s="142"/>
      <c r="HX120" s="142"/>
      <c r="HY120" s="142"/>
      <c r="HZ120" s="142"/>
      <c r="IA120" s="142"/>
      <c r="IB120" s="142"/>
      <c r="IC120" s="142"/>
      <c r="ID120" s="142"/>
      <c r="IE120" s="142"/>
      <c r="IF120" s="142"/>
      <c r="IG120" s="142"/>
      <c r="IH120" s="142"/>
      <c r="II120" s="142"/>
    </row>
    <row r="121" spans="1:243" ht="30" customHeight="1" x14ac:dyDescent="0.3">
      <c r="A121" s="423" t="s">
        <v>103</v>
      </c>
      <c r="B121" s="423"/>
      <c r="C121" s="423"/>
      <c r="D121" s="423"/>
      <c r="E121" s="423"/>
      <c r="F121" s="423"/>
      <c r="G121" s="423"/>
      <c r="H121" s="155"/>
      <c r="I121" s="155"/>
      <c r="J121" s="155"/>
      <c r="K121" s="155"/>
      <c r="L121" s="155"/>
      <c r="M121" s="156"/>
      <c r="N121" s="156"/>
      <c r="O121" s="156"/>
      <c r="P121" s="156"/>
      <c r="Q121" s="156"/>
      <c r="R121" s="156"/>
      <c r="S121" s="156"/>
      <c r="T121" s="155"/>
      <c r="U121" s="155"/>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c r="CL121" s="142"/>
      <c r="CM121" s="142"/>
      <c r="CN121" s="142"/>
      <c r="CO121" s="142"/>
      <c r="CP121" s="142"/>
      <c r="CQ121" s="142"/>
      <c r="CR121" s="142"/>
      <c r="CS121" s="142"/>
      <c r="CT121" s="142"/>
      <c r="CU121" s="142"/>
      <c r="CV121" s="142"/>
      <c r="CW121" s="142"/>
      <c r="CX121" s="142"/>
      <c r="CY121" s="142"/>
      <c r="CZ121" s="142"/>
      <c r="DA121" s="142"/>
      <c r="DB121" s="142"/>
      <c r="DC121" s="142"/>
      <c r="DD121" s="142"/>
      <c r="DE121" s="142"/>
      <c r="DF121" s="142"/>
      <c r="DG121" s="142"/>
      <c r="DH121" s="142"/>
      <c r="DI121" s="142"/>
      <c r="DJ121" s="142"/>
      <c r="DK121" s="142"/>
      <c r="DL121" s="142"/>
      <c r="DM121" s="142"/>
      <c r="DN121" s="142"/>
      <c r="DO121" s="142"/>
      <c r="DP121" s="142"/>
      <c r="DQ121" s="142"/>
      <c r="DR121" s="142"/>
      <c r="DS121" s="142"/>
      <c r="DT121" s="142"/>
      <c r="DU121" s="142"/>
      <c r="DV121" s="142"/>
      <c r="DW121" s="142"/>
      <c r="DX121" s="142"/>
      <c r="DY121" s="142"/>
      <c r="DZ121" s="142"/>
      <c r="EA121" s="142"/>
      <c r="EB121" s="142"/>
      <c r="EC121" s="142"/>
      <c r="ED121" s="142"/>
      <c r="EE121" s="142"/>
      <c r="EF121" s="142"/>
      <c r="EG121" s="142"/>
      <c r="EH121" s="142"/>
      <c r="EI121" s="142"/>
      <c r="EJ121" s="142"/>
      <c r="EK121" s="142"/>
      <c r="EL121" s="142"/>
      <c r="EM121" s="142"/>
      <c r="EN121" s="142"/>
      <c r="EO121" s="142"/>
      <c r="EP121" s="142"/>
      <c r="EQ121" s="142"/>
      <c r="ER121" s="142"/>
      <c r="ES121" s="142"/>
      <c r="ET121" s="142"/>
      <c r="EU121" s="142"/>
      <c r="EV121" s="142"/>
      <c r="EW121" s="142"/>
      <c r="EX121" s="142"/>
      <c r="EY121" s="142"/>
      <c r="EZ121" s="142"/>
      <c r="FA121" s="142"/>
      <c r="FB121" s="142"/>
      <c r="FC121" s="142"/>
      <c r="FD121" s="142"/>
      <c r="FE121" s="142"/>
      <c r="FF121" s="142"/>
      <c r="FG121" s="142"/>
      <c r="FH121" s="142"/>
      <c r="FI121" s="142"/>
      <c r="FJ121" s="142"/>
      <c r="FK121" s="142"/>
      <c r="FL121" s="142"/>
      <c r="FM121" s="142"/>
      <c r="FN121" s="142"/>
      <c r="FO121" s="142"/>
      <c r="FP121" s="142"/>
      <c r="FQ121" s="142"/>
      <c r="FR121" s="142"/>
      <c r="FS121" s="142"/>
      <c r="FT121" s="142"/>
      <c r="FU121" s="142"/>
      <c r="FV121" s="142"/>
      <c r="FW121" s="142"/>
      <c r="FX121" s="142"/>
      <c r="FY121" s="142"/>
      <c r="FZ121" s="142"/>
      <c r="GA121" s="142"/>
      <c r="GB121" s="142"/>
      <c r="GC121" s="142"/>
      <c r="GD121" s="142"/>
      <c r="GE121" s="142"/>
      <c r="GF121" s="142"/>
      <c r="GG121" s="142"/>
      <c r="GH121" s="142"/>
      <c r="GI121" s="142"/>
      <c r="GJ121" s="142"/>
      <c r="GK121" s="142"/>
      <c r="GL121" s="142"/>
      <c r="GM121" s="142"/>
      <c r="GN121" s="142"/>
      <c r="GO121" s="142"/>
      <c r="GP121" s="142"/>
      <c r="GQ121" s="142"/>
      <c r="GR121" s="142"/>
      <c r="GS121" s="142"/>
      <c r="GT121" s="142"/>
      <c r="GU121" s="142"/>
      <c r="GV121" s="142"/>
      <c r="GW121" s="142"/>
      <c r="GX121" s="142"/>
      <c r="GY121" s="142"/>
      <c r="GZ121" s="142"/>
      <c r="HA121" s="142"/>
      <c r="HB121" s="142"/>
      <c r="HC121" s="142"/>
      <c r="HD121" s="142"/>
      <c r="HE121" s="142"/>
      <c r="HF121" s="142"/>
      <c r="HG121" s="142"/>
      <c r="HH121" s="142"/>
      <c r="HI121" s="142"/>
      <c r="HJ121" s="142"/>
      <c r="HK121" s="142"/>
      <c r="HL121" s="142"/>
      <c r="HM121" s="142"/>
      <c r="HN121" s="142"/>
      <c r="HO121" s="142"/>
      <c r="HP121" s="142"/>
      <c r="HQ121" s="142"/>
      <c r="HR121" s="142"/>
      <c r="HS121" s="142"/>
      <c r="HT121" s="142"/>
      <c r="HU121" s="142"/>
      <c r="HV121" s="142"/>
      <c r="HW121" s="142"/>
      <c r="HX121" s="142"/>
      <c r="HY121" s="142"/>
      <c r="HZ121" s="142"/>
      <c r="IA121" s="142"/>
      <c r="IB121" s="142"/>
      <c r="IC121" s="142"/>
      <c r="ID121" s="142"/>
      <c r="IE121" s="142"/>
      <c r="IF121" s="142"/>
      <c r="IG121" s="142"/>
      <c r="IH121" s="142"/>
      <c r="II121" s="142"/>
    </row>
    <row r="122" spans="1:243" ht="30" customHeight="1" x14ac:dyDescent="0.3">
      <c r="A122" s="428" t="s">
        <v>104</v>
      </c>
      <c r="B122" s="428"/>
      <c r="C122" s="428"/>
      <c r="D122" s="428"/>
      <c r="E122" s="428"/>
      <c r="F122" s="428"/>
      <c r="G122" s="428"/>
      <c r="H122" s="71">
        <f t="shared" ref="H122:O122" si="86">SUM(H123:H129)</f>
        <v>68.084000000000003</v>
      </c>
      <c r="I122" s="71">
        <f t="shared" si="86"/>
        <v>68.084000000000003</v>
      </c>
      <c r="J122" s="71">
        <f t="shared" si="86"/>
        <v>0</v>
      </c>
      <c r="K122" s="71">
        <f t="shared" si="86"/>
        <v>0</v>
      </c>
      <c r="L122" s="71">
        <f t="shared" si="86"/>
        <v>83.62</v>
      </c>
      <c r="M122" s="71">
        <f t="shared" si="86"/>
        <v>83.62</v>
      </c>
      <c r="N122" s="71">
        <f t="shared" si="86"/>
        <v>2.5</v>
      </c>
      <c r="O122" s="71">
        <f t="shared" si="86"/>
        <v>0</v>
      </c>
      <c r="P122" s="71">
        <f>SUM(P124:P129)</f>
        <v>15.12</v>
      </c>
      <c r="Q122" s="71">
        <f t="shared" ref="Q122:U122" si="87">SUM(Q124:Q129)</f>
        <v>15.12</v>
      </c>
      <c r="R122" s="71">
        <f t="shared" si="87"/>
        <v>0</v>
      </c>
      <c r="S122" s="71">
        <f t="shared" si="87"/>
        <v>0</v>
      </c>
      <c r="T122" s="71">
        <f t="shared" si="87"/>
        <v>15.573599999999999</v>
      </c>
      <c r="U122" s="71">
        <f t="shared" si="87"/>
        <v>16.040807999999998</v>
      </c>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2"/>
      <c r="CL122" s="142"/>
      <c r="CM122" s="142"/>
      <c r="CN122" s="142"/>
      <c r="CO122" s="142"/>
      <c r="CP122" s="142"/>
      <c r="CQ122" s="142"/>
      <c r="CR122" s="142"/>
      <c r="CS122" s="142"/>
      <c r="CT122" s="142"/>
      <c r="CU122" s="142"/>
      <c r="CV122" s="142"/>
      <c r="CW122" s="142"/>
      <c r="CX122" s="142"/>
      <c r="CY122" s="142"/>
      <c r="CZ122" s="142"/>
      <c r="DA122" s="142"/>
      <c r="DB122" s="142"/>
      <c r="DC122" s="142"/>
      <c r="DD122" s="142"/>
      <c r="DE122" s="142"/>
      <c r="DF122" s="142"/>
      <c r="DG122" s="142"/>
      <c r="DH122" s="142"/>
      <c r="DI122" s="142"/>
      <c r="DJ122" s="142"/>
      <c r="DK122" s="142"/>
      <c r="DL122" s="142"/>
      <c r="DM122" s="142"/>
      <c r="DN122" s="142"/>
      <c r="DO122" s="142"/>
      <c r="DP122" s="142"/>
      <c r="DQ122" s="142"/>
      <c r="DR122" s="142"/>
      <c r="DS122" s="142"/>
      <c r="DT122" s="142"/>
      <c r="DU122" s="142"/>
      <c r="DV122" s="142"/>
      <c r="DW122" s="142"/>
      <c r="DX122" s="142"/>
      <c r="DY122" s="142"/>
      <c r="DZ122" s="142"/>
      <c r="EA122" s="142"/>
      <c r="EB122" s="142"/>
      <c r="EC122" s="142"/>
      <c r="ED122" s="142"/>
      <c r="EE122" s="142"/>
      <c r="EF122" s="142"/>
      <c r="EG122" s="142"/>
      <c r="EH122" s="142"/>
      <c r="EI122" s="142"/>
      <c r="EJ122" s="142"/>
      <c r="EK122" s="142"/>
      <c r="EL122" s="142"/>
      <c r="EM122" s="142"/>
      <c r="EN122" s="142"/>
      <c r="EO122" s="142"/>
      <c r="EP122" s="142"/>
      <c r="EQ122" s="142"/>
      <c r="ER122" s="142"/>
      <c r="ES122" s="142"/>
      <c r="ET122" s="142"/>
      <c r="EU122" s="142"/>
      <c r="EV122" s="142"/>
      <c r="EW122" s="142"/>
      <c r="EX122" s="142"/>
      <c r="EY122" s="142"/>
      <c r="EZ122" s="142"/>
      <c r="FA122" s="142"/>
      <c r="FB122" s="142"/>
      <c r="FC122" s="142"/>
      <c r="FD122" s="142"/>
      <c r="FE122" s="142"/>
      <c r="FF122" s="142"/>
      <c r="FG122" s="142"/>
      <c r="FH122" s="142"/>
      <c r="FI122" s="142"/>
      <c r="FJ122" s="142"/>
      <c r="FK122" s="142"/>
      <c r="FL122" s="142"/>
      <c r="FM122" s="142"/>
      <c r="FN122" s="142"/>
      <c r="FO122" s="142"/>
      <c r="FP122" s="142"/>
      <c r="FQ122" s="142"/>
      <c r="FR122" s="142"/>
      <c r="FS122" s="142"/>
      <c r="FT122" s="142"/>
      <c r="FU122" s="142"/>
      <c r="FV122" s="142"/>
      <c r="FW122" s="142"/>
      <c r="FX122" s="142"/>
      <c r="FY122" s="142"/>
      <c r="FZ122" s="142"/>
      <c r="GA122" s="142"/>
      <c r="GB122" s="142"/>
      <c r="GC122" s="142"/>
      <c r="GD122" s="142"/>
      <c r="GE122" s="142"/>
      <c r="GF122" s="142"/>
      <c r="GG122" s="142"/>
      <c r="GH122" s="142"/>
      <c r="GI122" s="142"/>
      <c r="GJ122" s="142"/>
      <c r="GK122" s="142"/>
      <c r="GL122" s="142"/>
      <c r="GM122" s="142"/>
      <c r="GN122" s="142"/>
      <c r="GO122" s="142"/>
      <c r="GP122" s="142"/>
      <c r="GQ122" s="142"/>
      <c r="GR122" s="142"/>
      <c r="GS122" s="142"/>
      <c r="GT122" s="142"/>
      <c r="GU122" s="142"/>
      <c r="GV122" s="142"/>
      <c r="GW122" s="142"/>
      <c r="GX122" s="142"/>
      <c r="GY122" s="142"/>
      <c r="GZ122" s="142"/>
      <c r="HA122" s="142"/>
      <c r="HB122" s="142"/>
      <c r="HC122" s="142"/>
      <c r="HD122" s="142"/>
      <c r="HE122" s="142"/>
      <c r="HF122" s="142"/>
      <c r="HG122" s="142"/>
      <c r="HH122" s="142"/>
      <c r="HI122" s="142"/>
      <c r="HJ122" s="142"/>
      <c r="HK122" s="142"/>
      <c r="HL122" s="142"/>
      <c r="HM122" s="142"/>
      <c r="HN122" s="142"/>
      <c r="HO122" s="142"/>
      <c r="HP122" s="142"/>
      <c r="HQ122" s="142"/>
      <c r="HR122" s="142"/>
      <c r="HS122" s="142"/>
      <c r="HT122" s="142"/>
      <c r="HU122" s="142"/>
      <c r="HV122" s="142"/>
      <c r="HW122" s="142"/>
      <c r="HX122" s="142"/>
      <c r="HY122" s="142"/>
      <c r="HZ122" s="142"/>
      <c r="IA122" s="142"/>
      <c r="IB122" s="142"/>
      <c r="IC122" s="142"/>
      <c r="ID122" s="142"/>
      <c r="IE122" s="142"/>
      <c r="IF122" s="142"/>
      <c r="IG122" s="142"/>
      <c r="IH122" s="142"/>
      <c r="II122" s="142"/>
    </row>
    <row r="123" spans="1:243" ht="30" customHeight="1" x14ac:dyDescent="0.3">
      <c r="A123" s="429" t="s">
        <v>105</v>
      </c>
      <c r="B123" s="429"/>
      <c r="C123" s="429"/>
      <c r="D123" s="429"/>
      <c r="E123" s="429"/>
      <c r="F123" s="429"/>
      <c r="G123" s="429"/>
      <c r="H123" s="155">
        <f>SUM(H80,H71,H37,H33,H18, H43,H24)</f>
        <v>56.631999999999998</v>
      </c>
      <c r="I123" s="155">
        <f t="shared" ref="I123:U123" si="88">SUM(I80,I71,I37,I33,I18, I43,I24)</f>
        <v>56.631999999999998</v>
      </c>
      <c r="J123" s="155">
        <f t="shared" si="88"/>
        <v>0</v>
      </c>
      <c r="K123" s="155">
        <f t="shared" si="88"/>
        <v>0</v>
      </c>
      <c r="L123" s="155">
        <f t="shared" si="88"/>
        <v>68.5</v>
      </c>
      <c r="M123" s="155">
        <f t="shared" si="88"/>
        <v>68.5</v>
      </c>
      <c r="N123" s="155">
        <f t="shared" si="88"/>
        <v>2.5</v>
      </c>
      <c r="O123" s="155">
        <f t="shared" si="88"/>
        <v>0</v>
      </c>
      <c r="P123" s="155">
        <f t="shared" si="88"/>
        <v>68.5</v>
      </c>
      <c r="Q123" s="155">
        <f t="shared" si="88"/>
        <v>68.5</v>
      </c>
      <c r="R123" s="155">
        <f t="shared" si="88"/>
        <v>2.5</v>
      </c>
      <c r="S123" s="155">
        <f t="shared" si="88"/>
        <v>0</v>
      </c>
      <c r="T123" s="155">
        <f t="shared" si="88"/>
        <v>17</v>
      </c>
      <c r="U123" s="155">
        <f t="shared" si="88"/>
        <v>17</v>
      </c>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c r="CF123" s="142"/>
      <c r="CG123" s="142"/>
      <c r="CH123" s="142"/>
      <c r="CI123" s="142"/>
      <c r="CJ123" s="142"/>
      <c r="CK123" s="142"/>
      <c r="CL123" s="142"/>
      <c r="CM123" s="142"/>
      <c r="CN123" s="142"/>
      <c r="CO123" s="142"/>
      <c r="CP123" s="142"/>
      <c r="CQ123" s="142"/>
      <c r="CR123" s="142"/>
      <c r="CS123" s="142"/>
      <c r="CT123" s="142"/>
      <c r="CU123" s="142"/>
      <c r="CV123" s="142"/>
      <c r="CW123" s="142"/>
      <c r="CX123" s="142"/>
      <c r="CY123" s="142"/>
      <c r="CZ123" s="142"/>
      <c r="DA123" s="142"/>
      <c r="DB123" s="142"/>
      <c r="DC123" s="142"/>
      <c r="DD123" s="142"/>
      <c r="DE123" s="142"/>
      <c r="DF123" s="142"/>
      <c r="DG123" s="142"/>
      <c r="DH123" s="142"/>
      <c r="DI123" s="142"/>
      <c r="DJ123" s="142"/>
      <c r="DK123" s="142"/>
      <c r="DL123" s="142"/>
      <c r="DM123" s="142"/>
      <c r="DN123" s="142"/>
      <c r="DO123" s="142"/>
      <c r="DP123" s="142"/>
      <c r="DQ123" s="142"/>
      <c r="DR123" s="142"/>
      <c r="DS123" s="142"/>
      <c r="DT123" s="142"/>
      <c r="DU123" s="142"/>
      <c r="DV123" s="142"/>
      <c r="DW123" s="142"/>
      <c r="DX123" s="142"/>
      <c r="DY123" s="142"/>
      <c r="DZ123" s="142"/>
      <c r="EA123" s="142"/>
      <c r="EB123" s="142"/>
      <c r="EC123" s="142"/>
      <c r="ED123" s="142"/>
      <c r="EE123" s="142"/>
      <c r="EF123" s="142"/>
      <c r="EG123" s="142"/>
      <c r="EH123" s="142"/>
      <c r="EI123" s="142"/>
      <c r="EJ123" s="142"/>
      <c r="EK123" s="142"/>
      <c r="EL123" s="142"/>
      <c r="EM123" s="142"/>
      <c r="EN123" s="142"/>
      <c r="EO123" s="142"/>
      <c r="EP123" s="142"/>
      <c r="EQ123" s="142"/>
      <c r="ER123" s="142"/>
      <c r="ES123" s="142"/>
      <c r="ET123" s="142"/>
      <c r="EU123" s="142"/>
      <c r="EV123" s="142"/>
      <c r="EW123" s="142"/>
      <c r="EX123" s="142"/>
      <c r="EY123" s="142"/>
      <c r="EZ123" s="142"/>
      <c r="FA123" s="142"/>
      <c r="FB123" s="142"/>
      <c r="FC123" s="142"/>
      <c r="FD123" s="142"/>
      <c r="FE123" s="142"/>
      <c r="FF123" s="142"/>
      <c r="FG123" s="142"/>
      <c r="FH123" s="142"/>
      <c r="FI123" s="142"/>
      <c r="FJ123" s="142"/>
      <c r="FK123" s="142"/>
      <c r="FL123" s="142"/>
      <c r="FM123" s="142"/>
      <c r="FN123" s="142"/>
      <c r="FO123" s="142"/>
      <c r="FP123" s="142"/>
      <c r="FQ123" s="142"/>
      <c r="FR123" s="142"/>
      <c r="FS123" s="142"/>
      <c r="FT123" s="142"/>
      <c r="FU123" s="142"/>
      <c r="FV123" s="142"/>
      <c r="FW123" s="142"/>
      <c r="FX123" s="142"/>
      <c r="FY123" s="142"/>
      <c r="FZ123" s="142"/>
      <c r="GA123" s="142"/>
      <c r="GB123" s="142"/>
      <c r="GC123" s="142"/>
      <c r="GD123" s="142"/>
      <c r="GE123" s="142"/>
      <c r="GF123" s="142"/>
      <c r="GG123" s="142"/>
      <c r="GH123" s="142"/>
      <c r="GI123" s="142"/>
      <c r="GJ123" s="142"/>
      <c r="GK123" s="142"/>
      <c r="GL123" s="142"/>
      <c r="GM123" s="142"/>
      <c r="GN123" s="142"/>
      <c r="GO123" s="142"/>
      <c r="GP123" s="142"/>
      <c r="GQ123" s="142"/>
      <c r="GR123" s="142"/>
      <c r="GS123" s="142"/>
      <c r="GT123" s="142"/>
      <c r="GU123" s="142"/>
      <c r="GV123" s="142"/>
      <c r="GW123" s="142"/>
      <c r="GX123" s="142"/>
      <c r="GY123" s="142"/>
      <c r="GZ123" s="142"/>
      <c r="HA123" s="142"/>
      <c r="HB123" s="142"/>
      <c r="HC123" s="142"/>
      <c r="HD123" s="142"/>
      <c r="HE123" s="142"/>
      <c r="HF123" s="142"/>
      <c r="HG123" s="142"/>
      <c r="HH123" s="142"/>
      <c r="HI123" s="142"/>
      <c r="HJ123" s="142"/>
      <c r="HK123" s="142"/>
      <c r="HL123" s="142"/>
      <c r="HM123" s="142"/>
      <c r="HN123" s="142"/>
      <c r="HO123" s="142"/>
      <c r="HP123" s="142"/>
      <c r="HQ123" s="142"/>
      <c r="HR123" s="142"/>
      <c r="HS123" s="142"/>
      <c r="HT123" s="142"/>
      <c r="HU123" s="142"/>
      <c r="HV123" s="142"/>
      <c r="HW123" s="142"/>
      <c r="HX123" s="142"/>
      <c r="HY123" s="142"/>
      <c r="HZ123" s="142"/>
      <c r="IA123" s="142"/>
      <c r="IB123" s="142"/>
      <c r="IC123" s="142"/>
      <c r="ID123" s="142"/>
      <c r="IE123" s="142"/>
      <c r="IF123" s="142"/>
      <c r="IG123" s="142"/>
      <c r="IH123" s="142"/>
      <c r="II123" s="142"/>
    </row>
    <row r="124" spans="1:243" ht="30" customHeight="1" x14ac:dyDescent="0.3">
      <c r="A124" s="429" t="s">
        <v>106</v>
      </c>
      <c r="B124" s="429"/>
      <c r="C124" s="429"/>
      <c r="D124" s="429"/>
      <c r="E124" s="429"/>
      <c r="F124" s="429"/>
      <c r="G124" s="429"/>
      <c r="H124" s="155"/>
      <c r="I124" s="155"/>
      <c r="J124" s="155"/>
      <c r="K124" s="155"/>
      <c r="L124" s="155"/>
      <c r="M124" s="157"/>
      <c r="N124" s="157"/>
      <c r="O124" s="157"/>
      <c r="P124" s="157"/>
      <c r="Q124" s="157"/>
      <c r="R124" s="157"/>
      <c r="S124" s="157"/>
      <c r="T124" s="155"/>
      <c r="U124" s="155"/>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42"/>
      <c r="CH124" s="142"/>
      <c r="CI124" s="142"/>
      <c r="CJ124" s="142"/>
      <c r="CK124" s="142"/>
      <c r="CL124" s="142"/>
      <c r="CM124" s="142"/>
      <c r="CN124" s="142"/>
      <c r="CO124" s="142"/>
      <c r="CP124" s="142"/>
      <c r="CQ124" s="142"/>
      <c r="CR124" s="142"/>
      <c r="CS124" s="142"/>
      <c r="CT124" s="142"/>
      <c r="CU124" s="142"/>
      <c r="CV124" s="142"/>
      <c r="CW124" s="142"/>
      <c r="CX124" s="142"/>
      <c r="CY124" s="142"/>
      <c r="CZ124" s="142"/>
      <c r="DA124" s="142"/>
      <c r="DB124" s="142"/>
      <c r="DC124" s="142"/>
      <c r="DD124" s="142"/>
      <c r="DE124" s="142"/>
      <c r="DF124" s="142"/>
      <c r="DG124" s="142"/>
      <c r="DH124" s="142"/>
      <c r="DI124" s="142"/>
      <c r="DJ124" s="142"/>
      <c r="DK124" s="142"/>
      <c r="DL124" s="142"/>
      <c r="DM124" s="142"/>
      <c r="DN124" s="142"/>
      <c r="DO124" s="142"/>
      <c r="DP124" s="142"/>
      <c r="DQ124" s="142"/>
      <c r="DR124" s="142"/>
      <c r="DS124" s="142"/>
      <c r="DT124" s="142"/>
      <c r="DU124" s="142"/>
      <c r="DV124" s="142"/>
      <c r="DW124" s="142"/>
      <c r="DX124" s="142"/>
      <c r="DY124" s="142"/>
      <c r="DZ124" s="142"/>
      <c r="EA124" s="142"/>
      <c r="EB124" s="142"/>
      <c r="EC124" s="142"/>
      <c r="ED124" s="142"/>
      <c r="EE124" s="142"/>
      <c r="EF124" s="142"/>
      <c r="EG124" s="142"/>
      <c r="EH124" s="142"/>
      <c r="EI124" s="142"/>
      <c r="EJ124" s="142"/>
      <c r="EK124" s="142"/>
      <c r="EL124" s="142"/>
      <c r="EM124" s="142"/>
      <c r="EN124" s="142"/>
      <c r="EO124" s="142"/>
      <c r="EP124" s="142"/>
      <c r="EQ124" s="142"/>
      <c r="ER124" s="142"/>
      <c r="ES124" s="142"/>
      <c r="ET124" s="142"/>
      <c r="EU124" s="142"/>
      <c r="EV124" s="142"/>
      <c r="EW124" s="142"/>
      <c r="EX124" s="142"/>
      <c r="EY124" s="142"/>
      <c r="EZ124" s="142"/>
      <c r="FA124" s="142"/>
      <c r="FB124" s="142"/>
      <c r="FC124" s="142"/>
      <c r="FD124" s="142"/>
      <c r="FE124" s="142"/>
      <c r="FF124" s="142"/>
      <c r="FG124" s="142"/>
      <c r="FH124" s="142"/>
      <c r="FI124" s="142"/>
      <c r="FJ124" s="142"/>
      <c r="FK124" s="142"/>
      <c r="FL124" s="142"/>
      <c r="FM124" s="142"/>
      <c r="FN124" s="142"/>
      <c r="FO124" s="142"/>
      <c r="FP124" s="142"/>
      <c r="FQ124" s="142"/>
      <c r="FR124" s="142"/>
      <c r="FS124" s="142"/>
      <c r="FT124" s="142"/>
      <c r="FU124" s="142"/>
      <c r="FV124" s="142"/>
      <c r="FW124" s="142"/>
      <c r="FX124" s="142"/>
      <c r="FY124" s="142"/>
      <c r="FZ124" s="142"/>
      <c r="GA124" s="142"/>
      <c r="GB124" s="142"/>
      <c r="GC124" s="142"/>
      <c r="GD124" s="142"/>
      <c r="GE124" s="142"/>
      <c r="GF124" s="142"/>
      <c r="GG124" s="142"/>
      <c r="GH124" s="142"/>
      <c r="GI124" s="142"/>
      <c r="GJ124" s="142"/>
      <c r="GK124" s="142"/>
      <c r="GL124" s="142"/>
      <c r="GM124" s="142"/>
      <c r="GN124" s="142"/>
      <c r="GO124" s="142"/>
      <c r="GP124" s="142"/>
      <c r="GQ124" s="142"/>
      <c r="GR124" s="142"/>
      <c r="GS124" s="142"/>
      <c r="GT124" s="142"/>
      <c r="GU124" s="142"/>
      <c r="GV124" s="142"/>
      <c r="GW124" s="142"/>
      <c r="GX124" s="142"/>
      <c r="GY124" s="142"/>
      <c r="GZ124" s="142"/>
      <c r="HA124" s="142"/>
      <c r="HB124" s="142"/>
      <c r="HC124" s="142"/>
      <c r="HD124" s="142"/>
      <c r="HE124" s="142"/>
      <c r="HF124" s="142"/>
      <c r="HG124" s="142"/>
      <c r="HH124" s="142"/>
      <c r="HI124" s="142"/>
      <c r="HJ124" s="142"/>
      <c r="HK124" s="142"/>
      <c r="HL124" s="142"/>
      <c r="HM124" s="142"/>
      <c r="HN124" s="142"/>
      <c r="HO124" s="142"/>
      <c r="HP124" s="142"/>
      <c r="HQ124" s="142"/>
      <c r="HR124" s="142"/>
      <c r="HS124" s="142"/>
      <c r="HT124" s="142"/>
      <c r="HU124" s="142"/>
      <c r="HV124" s="142"/>
      <c r="HW124" s="142"/>
      <c r="HX124" s="142"/>
      <c r="HY124" s="142"/>
      <c r="HZ124" s="142"/>
      <c r="IA124" s="142"/>
      <c r="IB124" s="142"/>
      <c r="IC124" s="142"/>
      <c r="ID124" s="142"/>
      <c r="IE124" s="142"/>
      <c r="IF124" s="142"/>
      <c r="IG124" s="142"/>
      <c r="IH124" s="142"/>
      <c r="II124" s="142"/>
    </row>
    <row r="125" spans="1:243" ht="30" customHeight="1" x14ac:dyDescent="0.3">
      <c r="A125" s="423" t="s">
        <v>107</v>
      </c>
      <c r="B125" s="423"/>
      <c r="C125" s="423"/>
      <c r="D125" s="423"/>
      <c r="E125" s="423"/>
      <c r="F125" s="423"/>
      <c r="G125" s="423"/>
      <c r="H125" s="155">
        <f>SUM(,H81,H73,H38,H34,H107)</f>
        <v>11.452</v>
      </c>
      <c r="I125" s="155">
        <f t="shared" ref="I125:U125" si="89">SUM(,I81,I73,I38,I34,I107)</f>
        <v>11.452</v>
      </c>
      <c r="J125" s="155">
        <f t="shared" si="89"/>
        <v>0</v>
      </c>
      <c r="K125" s="155">
        <f t="shared" si="89"/>
        <v>0</v>
      </c>
      <c r="L125" s="155">
        <f t="shared" si="89"/>
        <v>15.12</v>
      </c>
      <c r="M125" s="155">
        <f t="shared" si="89"/>
        <v>15.12</v>
      </c>
      <c r="N125" s="155">
        <f t="shared" si="89"/>
        <v>0</v>
      </c>
      <c r="O125" s="155">
        <f t="shared" si="89"/>
        <v>0</v>
      </c>
      <c r="P125" s="155">
        <f t="shared" si="89"/>
        <v>15.12</v>
      </c>
      <c r="Q125" s="155">
        <f t="shared" si="89"/>
        <v>15.12</v>
      </c>
      <c r="R125" s="155">
        <f t="shared" si="89"/>
        <v>0</v>
      </c>
      <c r="S125" s="155">
        <f t="shared" si="89"/>
        <v>0</v>
      </c>
      <c r="T125" s="155">
        <f t="shared" si="89"/>
        <v>15.573599999999999</v>
      </c>
      <c r="U125" s="155">
        <f t="shared" si="89"/>
        <v>16.040807999999998</v>
      </c>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42"/>
      <c r="CH125" s="142"/>
      <c r="CI125" s="142"/>
      <c r="CJ125" s="142"/>
      <c r="CK125" s="142"/>
      <c r="CL125" s="142"/>
      <c r="CM125" s="142"/>
      <c r="CN125" s="142"/>
      <c r="CO125" s="142"/>
      <c r="CP125" s="142"/>
      <c r="CQ125" s="142"/>
      <c r="CR125" s="142"/>
      <c r="CS125" s="142"/>
      <c r="CT125" s="142"/>
      <c r="CU125" s="142"/>
      <c r="CV125" s="142"/>
      <c r="CW125" s="142"/>
      <c r="CX125" s="142"/>
      <c r="CY125" s="142"/>
      <c r="CZ125" s="142"/>
      <c r="DA125" s="142"/>
      <c r="DB125" s="142"/>
      <c r="DC125" s="142"/>
      <c r="DD125" s="142"/>
      <c r="DE125" s="142"/>
      <c r="DF125" s="142"/>
      <c r="DG125" s="142"/>
      <c r="DH125" s="142"/>
      <c r="DI125" s="142"/>
      <c r="DJ125" s="142"/>
      <c r="DK125" s="142"/>
      <c r="DL125" s="142"/>
      <c r="DM125" s="142"/>
      <c r="DN125" s="142"/>
      <c r="DO125" s="142"/>
      <c r="DP125" s="142"/>
      <c r="DQ125" s="142"/>
      <c r="DR125" s="142"/>
      <c r="DS125" s="142"/>
      <c r="DT125" s="142"/>
      <c r="DU125" s="142"/>
      <c r="DV125" s="142"/>
      <c r="DW125" s="142"/>
      <c r="DX125" s="142"/>
      <c r="DY125" s="142"/>
      <c r="DZ125" s="142"/>
      <c r="EA125" s="142"/>
      <c r="EB125" s="142"/>
      <c r="EC125" s="142"/>
      <c r="ED125" s="142"/>
      <c r="EE125" s="142"/>
      <c r="EF125" s="142"/>
      <c r="EG125" s="142"/>
      <c r="EH125" s="142"/>
      <c r="EI125" s="142"/>
      <c r="EJ125" s="142"/>
      <c r="EK125" s="142"/>
      <c r="EL125" s="142"/>
      <c r="EM125" s="142"/>
      <c r="EN125" s="142"/>
      <c r="EO125" s="142"/>
      <c r="EP125" s="142"/>
      <c r="EQ125" s="142"/>
      <c r="ER125" s="142"/>
      <c r="ES125" s="142"/>
      <c r="ET125" s="142"/>
      <c r="EU125" s="142"/>
      <c r="EV125" s="142"/>
      <c r="EW125" s="142"/>
      <c r="EX125" s="142"/>
      <c r="EY125" s="142"/>
      <c r="EZ125" s="142"/>
      <c r="FA125" s="142"/>
      <c r="FB125" s="142"/>
      <c r="FC125" s="142"/>
      <c r="FD125" s="142"/>
      <c r="FE125" s="142"/>
      <c r="FF125" s="142"/>
      <c r="FG125" s="142"/>
      <c r="FH125" s="142"/>
      <c r="FI125" s="142"/>
      <c r="FJ125" s="142"/>
      <c r="FK125" s="142"/>
      <c r="FL125" s="142"/>
      <c r="FM125" s="142"/>
      <c r="FN125" s="142"/>
      <c r="FO125" s="142"/>
      <c r="FP125" s="142"/>
      <c r="FQ125" s="142"/>
      <c r="FR125" s="142"/>
      <c r="FS125" s="142"/>
      <c r="FT125" s="142"/>
      <c r="FU125" s="142"/>
      <c r="FV125" s="142"/>
      <c r="FW125" s="142"/>
      <c r="FX125" s="142"/>
      <c r="FY125" s="142"/>
      <c r="FZ125" s="142"/>
      <c r="GA125" s="142"/>
      <c r="GB125" s="142"/>
      <c r="GC125" s="142"/>
      <c r="GD125" s="142"/>
      <c r="GE125" s="142"/>
      <c r="GF125" s="142"/>
      <c r="GG125" s="142"/>
      <c r="GH125" s="142"/>
      <c r="GI125" s="142"/>
      <c r="GJ125" s="142"/>
      <c r="GK125" s="142"/>
      <c r="GL125" s="142"/>
      <c r="GM125" s="142"/>
      <c r="GN125" s="142"/>
      <c r="GO125" s="142"/>
      <c r="GP125" s="142"/>
      <c r="GQ125" s="142"/>
      <c r="GR125" s="142"/>
      <c r="GS125" s="142"/>
      <c r="GT125" s="142"/>
      <c r="GU125" s="142"/>
      <c r="GV125" s="142"/>
      <c r="GW125" s="142"/>
      <c r="GX125" s="142"/>
      <c r="GY125" s="142"/>
      <c r="GZ125" s="142"/>
      <c r="HA125" s="142"/>
      <c r="HB125" s="142"/>
      <c r="HC125" s="142"/>
      <c r="HD125" s="142"/>
      <c r="HE125" s="142"/>
      <c r="HF125" s="142"/>
      <c r="HG125" s="142"/>
      <c r="HH125" s="142"/>
      <c r="HI125" s="142"/>
      <c r="HJ125" s="142"/>
      <c r="HK125" s="142"/>
      <c r="HL125" s="142"/>
      <c r="HM125" s="142"/>
      <c r="HN125" s="142"/>
      <c r="HO125" s="142"/>
      <c r="HP125" s="142"/>
      <c r="HQ125" s="142"/>
      <c r="HR125" s="142"/>
      <c r="HS125" s="142"/>
      <c r="HT125" s="142"/>
      <c r="HU125" s="142"/>
      <c r="HV125" s="142"/>
      <c r="HW125" s="142"/>
      <c r="HX125" s="142"/>
      <c r="HY125" s="142"/>
      <c r="HZ125" s="142"/>
      <c r="IA125" s="142"/>
      <c r="IB125" s="142"/>
      <c r="IC125" s="142"/>
      <c r="ID125" s="142"/>
      <c r="IE125" s="142"/>
      <c r="IF125" s="142"/>
      <c r="IG125" s="142"/>
      <c r="IH125" s="142"/>
      <c r="II125" s="142"/>
    </row>
    <row r="126" spans="1:243" ht="30" customHeight="1" x14ac:dyDescent="0.3">
      <c r="A126" s="424" t="s">
        <v>108</v>
      </c>
      <c r="B126" s="425"/>
      <c r="C126" s="425"/>
      <c r="D126" s="425"/>
      <c r="E126" s="425"/>
      <c r="F126" s="425"/>
      <c r="G126" s="426"/>
      <c r="H126" s="155"/>
      <c r="I126" s="155"/>
      <c r="J126" s="155"/>
      <c r="K126" s="155"/>
      <c r="L126" s="155"/>
      <c r="M126" s="157"/>
      <c r="N126" s="157"/>
      <c r="O126" s="157"/>
      <c r="P126" s="157"/>
      <c r="Q126" s="157"/>
      <c r="R126" s="157"/>
      <c r="S126" s="157"/>
      <c r="T126" s="155"/>
      <c r="U126" s="155"/>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42"/>
      <c r="CH126" s="142"/>
      <c r="CI126" s="142"/>
      <c r="CJ126" s="142"/>
      <c r="CK126" s="142"/>
      <c r="CL126" s="142"/>
      <c r="CM126" s="142"/>
      <c r="CN126" s="142"/>
      <c r="CO126" s="142"/>
      <c r="CP126" s="142"/>
      <c r="CQ126" s="142"/>
      <c r="CR126" s="142"/>
      <c r="CS126" s="142"/>
      <c r="CT126" s="142"/>
      <c r="CU126" s="142"/>
      <c r="CV126" s="142"/>
      <c r="CW126" s="142"/>
      <c r="CX126" s="142"/>
      <c r="CY126" s="142"/>
      <c r="CZ126" s="142"/>
      <c r="DA126" s="142"/>
      <c r="DB126" s="142"/>
      <c r="DC126" s="142"/>
      <c r="DD126" s="142"/>
      <c r="DE126" s="142"/>
      <c r="DF126" s="142"/>
      <c r="DG126" s="142"/>
      <c r="DH126" s="142"/>
      <c r="DI126" s="142"/>
      <c r="DJ126" s="142"/>
      <c r="DK126" s="142"/>
      <c r="DL126" s="142"/>
      <c r="DM126" s="142"/>
      <c r="DN126" s="142"/>
      <c r="DO126" s="142"/>
      <c r="DP126" s="142"/>
      <c r="DQ126" s="142"/>
      <c r="DR126" s="142"/>
      <c r="DS126" s="142"/>
      <c r="DT126" s="142"/>
      <c r="DU126" s="142"/>
      <c r="DV126" s="142"/>
      <c r="DW126" s="142"/>
      <c r="DX126" s="142"/>
      <c r="DY126" s="142"/>
      <c r="DZ126" s="142"/>
      <c r="EA126" s="142"/>
      <c r="EB126" s="142"/>
      <c r="EC126" s="142"/>
      <c r="ED126" s="142"/>
      <c r="EE126" s="142"/>
      <c r="EF126" s="142"/>
      <c r="EG126" s="142"/>
      <c r="EH126" s="142"/>
      <c r="EI126" s="142"/>
      <c r="EJ126" s="142"/>
      <c r="EK126" s="142"/>
      <c r="EL126" s="142"/>
      <c r="EM126" s="142"/>
      <c r="EN126" s="142"/>
      <c r="EO126" s="142"/>
      <c r="EP126" s="142"/>
      <c r="EQ126" s="142"/>
      <c r="ER126" s="142"/>
      <c r="ES126" s="142"/>
      <c r="ET126" s="142"/>
      <c r="EU126" s="142"/>
      <c r="EV126" s="142"/>
      <c r="EW126" s="142"/>
      <c r="EX126" s="142"/>
      <c r="EY126" s="142"/>
      <c r="EZ126" s="142"/>
      <c r="FA126" s="142"/>
      <c r="FB126" s="142"/>
      <c r="FC126" s="142"/>
      <c r="FD126" s="142"/>
      <c r="FE126" s="142"/>
      <c r="FF126" s="142"/>
      <c r="FG126" s="142"/>
      <c r="FH126" s="142"/>
      <c r="FI126" s="142"/>
      <c r="FJ126" s="142"/>
      <c r="FK126" s="142"/>
      <c r="FL126" s="142"/>
      <c r="FM126" s="142"/>
      <c r="FN126" s="142"/>
      <c r="FO126" s="142"/>
      <c r="FP126" s="142"/>
      <c r="FQ126" s="142"/>
      <c r="FR126" s="142"/>
      <c r="FS126" s="142"/>
      <c r="FT126" s="142"/>
      <c r="FU126" s="142"/>
      <c r="FV126" s="142"/>
      <c r="FW126" s="142"/>
      <c r="FX126" s="142"/>
      <c r="FY126" s="142"/>
      <c r="FZ126" s="142"/>
      <c r="GA126" s="142"/>
      <c r="GB126" s="142"/>
      <c r="GC126" s="142"/>
      <c r="GD126" s="142"/>
      <c r="GE126" s="142"/>
      <c r="GF126" s="142"/>
      <c r="GG126" s="142"/>
      <c r="GH126" s="142"/>
      <c r="GI126" s="142"/>
      <c r="GJ126" s="142"/>
      <c r="GK126" s="142"/>
      <c r="GL126" s="142"/>
      <c r="GM126" s="142"/>
      <c r="GN126" s="142"/>
      <c r="GO126" s="142"/>
      <c r="GP126" s="142"/>
      <c r="GQ126" s="142"/>
      <c r="GR126" s="142"/>
      <c r="GS126" s="142"/>
      <c r="GT126" s="142"/>
      <c r="GU126" s="142"/>
      <c r="GV126" s="142"/>
      <c r="GW126" s="142"/>
      <c r="GX126" s="142"/>
      <c r="GY126" s="142"/>
      <c r="GZ126" s="142"/>
      <c r="HA126" s="142"/>
      <c r="HB126" s="142"/>
      <c r="HC126" s="142"/>
      <c r="HD126" s="142"/>
      <c r="HE126" s="142"/>
      <c r="HF126" s="142"/>
      <c r="HG126" s="142"/>
      <c r="HH126" s="142"/>
      <c r="HI126" s="142"/>
      <c r="HJ126" s="142"/>
      <c r="HK126" s="142"/>
      <c r="HL126" s="142"/>
      <c r="HM126" s="142"/>
      <c r="HN126" s="142"/>
      <c r="HO126" s="142"/>
      <c r="HP126" s="142"/>
      <c r="HQ126" s="142"/>
      <c r="HR126" s="142"/>
      <c r="HS126" s="142"/>
      <c r="HT126" s="142"/>
      <c r="HU126" s="142"/>
      <c r="HV126" s="142"/>
      <c r="HW126" s="142"/>
      <c r="HX126" s="142"/>
      <c r="HY126" s="142"/>
      <c r="HZ126" s="142"/>
      <c r="IA126" s="142"/>
      <c r="IB126" s="142"/>
      <c r="IC126" s="142"/>
      <c r="ID126" s="142"/>
      <c r="IE126" s="142"/>
      <c r="IF126" s="142"/>
      <c r="IG126" s="142"/>
      <c r="IH126" s="142"/>
      <c r="II126" s="142"/>
    </row>
    <row r="127" spans="1:243" ht="30" customHeight="1" x14ac:dyDescent="0.3">
      <c r="A127" s="424" t="s">
        <v>109</v>
      </c>
      <c r="B127" s="425"/>
      <c r="C127" s="425"/>
      <c r="D127" s="425"/>
      <c r="E127" s="425"/>
      <c r="F127" s="425"/>
      <c r="G127" s="426"/>
      <c r="H127" s="155"/>
      <c r="I127" s="155"/>
      <c r="J127" s="155"/>
      <c r="K127" s="155"/>
      <c r="L127" s="155"/>
      <c r="M127" s="157"/>
      <c r="N127" s="157"/>
      <c r="O127" s="157"/>
      <c r="P127" s="157"/>
      <c r="Q127" s="157"/>
      <c r="R127" s="157"/>
      <c r="S127" s="157"/>
      <c r="T127" s="155"/>
      <c r="U127" s="155"/>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c r="CF127" s="142"/>
      <c r="CG127" s="142"/>
      <c r="CH127" s="142"/>
      <c r="CI127" s="142"/>
      <c r="CJ127" s="142"/>
      <c r="CK127" s="142"/>
      <c r="CL127" s="142"/>
      <c r="CM127" s="142"/>
      <c r="CN127" s="142"/>
      <c r="CO127" s="142"/>
      <c r="CP127" s="142"/>
      <c r="CQ127" s="142"/>
      <c r="CR127" s="142"/>
      <c r="CS127" s="142"/>
      <c r="CT127" s="142"/>
      <c r="CU127" s="142"/>
      <c r="CV127" s="142"/>
      <c r="CW127" s="142"/>
      <c r="CX127" s="142"/>
      <c r="CY127" s="142"/>
      <c r="CZ127" s="142"/>
      <c r="DA127" s="142"/>
      <c r="DB127" s="142"/>
      <c r="DC127" s="142"/>
      <c r="DD127" s="142"/>
      <c r="DE127" s="142"/>
      <c r="DF127" s="142"/>
      <c r="DG127" s="142"/>
      <c r="DH127" s="142"/>
      <c r="DI127" s="142"/>
      <c r="DJ127" s="142"/>
      <c r="DK127" s="142"/>
      <c r="DL127" s="142"/>
      <c r="DM127" s="142"/>
      <c r="DN127" s="142"/>
      <c r="DO127" s="142"/>
      <c r="DP127" s="142"/>
      <c r="DQ127" s="142"/>
      <c r="DR127" s="142"/>
      <c r="DS127" s="142"/>
      <c r="DT127" s="142"/>
      <c r="DU127" s="142"/>
      <c r="DV127" s="142"/>
      <c r="DW127" s="142"/>
      <c r="DX127" s="142"/>
      <c r="DY127" s="142"/>
      <c r="DZ127" s="142"/>
      <c r="EA127" s="142"/>
      <c r="EB127" s="142"/>
      <c r="EC127" s="142"/>
      <c r="ED127" s="142"/>
      <c r="EE127" s="142"/>
      <c r="EF127" s="142"/>
      <c r="EG127" s="142"/>
      <c r="EH127" s="142"/>
      <c r="EI127" s="142"/>
      <c r="EJ127" s="142"/>
      <c r="EK127" s="142"/>
      <c r="EL127" s="142"/>
      <c r="EM127" s="142"/>
      <c r="EN127" s="142"/>
      <c r="EO127" s="142"/>
      <c r="EP127" s="142"/>
      <c r="EQ127" s="142"/>
      <c r="ER127" s="142"/>
      <c r="ES127" s="142"/>
      <c r="ET127" s="142"/>
      <c r="EU127" s="142"/>
      <c r="EV127" s="142"/>
      <c r="EW127" s="142"/>
      <c r="EX127" s="142"/>
      <c r="EY127" s="142"/>
      <c r="EZ127" s="142"/>
      <c r="FA127" s="142"/>
      <c r="FB127" s="142"/>
      <c r="FC127" s="142"/>
      <c r="FD127" s="142"/>
      <c r="FE127" s="142"/>
      <c r="FF127" s="142"/>
      <c r="FG127" s="142"/>
      <c r="FH127" s="142"/>
      <c r="FI127" s="142"/>
      <c r="FJ127" s="142"/>
      <c r="FK127" s="142"/>
      <c r="FL127" s="142"/>
      <c r="FM127" s="142"/>
      <c r="FN127" s="142"/>
      <c r="FO127" s="142"/>
      <c r="FP127" s="142"/>
      <c r="FQ127" s="142"/>
      <c r="FR127" s="142"/>
      <c r="FS127" s="142"/>
      <c r="FT127" s="142"/>
      <c r="FU127" s="142"/>
      <c r="FV127" s="142"/>
      <c r="FW127" s="142"/>
      <c r="FX127" s="142"/>
      <c r="FY127" s="142"/>
      <c r="FZ127" s="142"/>
      <c r="GA127" s="142"/>
      <c r="GB127" s="142"/>
      <c r="GC127" s="142"/>
      <c r="GD127" s="142"/>
      <c r="GE127" s="142"/>
      <c r="GF127" s="142"/>
      <c r="GG127" s="142"/>
      <c r="GH127" s="142"/>
      <c r="GI127" s="142"/>
      <c r="GJ127" s="142"/>
      <c r="GK127" s="142"/>
      <c r="GL127" s="142"/>
      <c r="GM127" s="142"/>
      <c r="GN127" s="142"/>
      <c r="GO127" s="142"/>
      <c r="GP127" s="142"/>
      <c r="GQ127" s="142"/>
      <c r="GR127" s="142"/>
      <c r="GS127" s="142"/>
      <c r="GT127" s="142"/>
      <c r="GU127" s="142"/>
      <c r="GV127" s="142"/>
      <c r="GW127" s="142"/>
      <c r="GX127" s="142"/>
      <c r="GY127" s="142"/>
      <c r="GZ127" s="142"/>
      <c r="HA127" s="142"/>
      <c r="HB127" s="142"/>
      <c r="HC127" s="142"/>
      <c r="HD127" s="142"/>
      <c r="HE127" s="142"/>
      <c r="HF127" s="142"/>
      <c r="HG127" s="142"/>
      <c r="HH127" s="142"/>
      <c r="HI127" s="142"/>
      <c r="HJ127" s="142"/>
      <c r="HK127" s="142"/>
      <c r="HL127" s="142"/>
      <c r="HM127" s="142"/>
      <c r="HN127" s="142"/>
      <c r="HO127" s="142"/>
      <c r="HP127" s="142"/>
      <c r="HQ127" s="142"/>
      <c r="HR127" s="142"/>
      <c r="HS127" s="142"/>
      <c r="HT127" s="142"/>
      <c r="HU127" s="142"/>
      <c r="HV127" s="142"/>
      <c r="HW127" s="142"/>
      <c r="HX127" s="142"/>
      <c r="HY127" s="142"/>
      <c r="HZ127" s="142"/>
      <c r="IA127" s="142"/>
      <c r="IB127" s="142"/>
      <c r="IC127" s="142"/>
      <c r="ID127" s="142"/>
      <c r="IE127" s="142"/>
      <c r="IF127" s="142"/>
      <c r="IG127" s="142"/>
      <c r="IH127" s="142"/>
      <c r="II127" s="142"/>
    </row>
    <row r="128" spans="1:243" ht="30" customHeight="1" x14ac:dyDescent="0.3">
      <c r="A128" s="424" t="s">
        <v>110</v>
      </c>
      <c r="B128" s="425"/>
      <c r="C128" s="425"/>
      <c r="D128" s="425"/>
      <c r="E128" s="425"/>
      <c r="F128" s="425"/>
      <c r="G128" s="426"/>
      <c r="H128" s="155"/>
      <c r="I128" s="155"/>
      <c r="J128" s="155"/>
      <c r="K128" s="155"/>
      <c r="L128" s="155"/>
      <c r="M128" s="157"/>
      <c r="N128" s="157"/>
      <c r="O128" s="157"/>
      <c r="P128" s="157"/>
      <c r="Q128" s="157"/>
      <c r="R128" s="157"/>
      <c r="S128" s="157"/>
      <c r="T128" s="155"/>
      <c r="U128" s="155"/>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c r="CJ128" s="142"/>
      <c r="CK128" s="142"/>
      <c r="CL128" s="142"/>
      <c r="CM128" s="142"/>
      <c r="CN128" s="142"/>
      <c r="CO128" s="142"/>
      <c r="CP128" s="142"/>
      <c r="CQ128" s="142"/>
      <c r="CR128" s="142"/>
      <c r="CS128" s="142"/>
      <c r="CT128" s="142"/>
      <c r="CU128" s="142"/>
      <c r="CV128" s="142"/>
      <c r="CW128" s="142"/>
      <c r="CX128" s="142"/>
      <c r="CY128" s="142"/>
      <c r="CZ128" s="142"/>
      <c r="DA128" s="142"/>
      <c r="DB128" s="142"/>
      <c r="DC128" s="142"/>
      <c r="DD128" s="142"/>
      <c r="DE128" s="142"/>
      <c r="DF128" s="142"/>
      <c r="DG128" s="142"/>
      <c r="DH128" s="142"/>
      <c r="DI128" s="142"/>
      <c r="DJ128" s="142"/>
      <c r="DK128" s="142"/>
      <c r="DL128" s="142"/>
      <c r="DM128" s="142"/>
      <c r="DN128" s="142"/>
      <c r="DO128" s="142"/>
      <c r="DP128" s="142"/>
      <c r="DQ128" s="142"/>
      <c r="DR128" s="142"/>
      <c r="DS128" s="142"/>
      <c r="DT128" s="142"/>
      <c r="DU128" s="142"/>
      <c r="DV128" s="142"/>
      <c r="DW128" s="142"/>
      <c r="DX128" s="142"/>
      <c r="DY128" s="142"/>
      <c r="DZ128" s="142"/>
      <c r="EA128" s="142"/>
      <c r="EB128" s="142"/>
      <c r="EC128" s="142"/>
      <c r="ED128" s="142"/>
      <c r="EE128" s="142"/>
      <c r="EF128" s="142"/>
      <c r="EG128" s="142"/>
      <c r="EH128" s="142"/>
      <c r="EI128" s="142"/>
      <c r="EJ128" s="142"/>
      <c r="EK128" s="142"/>
      <c r="EL128" s="142"/>
      <c r="EM128" s="142"/>
      <c r="EN128" s="142"/>
      <c r="EO128" s="142"/>
      <c r="EP128" s="142"/>
      <c r="EQ128" s="142"/>
      <c r="ER128" s="142"/>
      <c r="ES128" s="142"/>
      <c r="ET128" s="142"/>
      <c r="EU128" s="142"/>
      <c r="EV128" s="142"/>
      <c r="EW128" s="142"/>
      <c r="EX128" s="142"/>
      <c r="EY128" s="142"/>
      <c r="EZ128" s="142"/>
      <c r="FA128" s="142"/>
      <c r="FB128" s="142"/>
      <c r="FC128" s="142"/>
      <c r="FD128" s="142"/>
      <c r="FE128" s="142"/>
      <c r="FF128" s="142"/>
      <c r="FG128" s="142"/>
      <c r="FH128" s="142"/>
      <c r="FI128" s="142"/>
      <c r="FJ128" s="142"/>
      <c r="FK128" s="142"/>
      <c r="FL128" s="142"/>
      <c r="FM128" s="142"/>
      <c r="FN128" s="142"/>
      <c r="FO128" s="142"/>
      <c r="FP128" s="142"/>
      <c r="FQ128" s="142"/>
      <c r="FR128" s="142"/>
      <c r="FS128" s="142"/>
      <c r="FT128" s="142"/>
      <c r="FU128" s="142"/>
      <c r="FV128" s="142"/>
      <c r="FW128" s="142"/>
      <c r="FX128" s="142"/>
      <c r="FY128" s="142"/>
      <c r="FZ128" s="142"/>
      <c r="GA128" s="142"/>
      <c r="GB128" s="142"/>
      <c r="GC128" s="142"/>
      <c r="GD128" s="142"/>
      <c r="GE128" s="142"/>
      <c r="GF128" s="142"/>
      <c r="GG128" s="142"/>
      <c r="GH128" s="142"/>
      <c r="GI128" s="142"/>
      <c r="GJ128" s="142"/>
      <c r="GK128" s="142"/>
      <c r="GL128" s="142"/>
      <c r="GM128" s="142"/>
      <c r="GN128" s="142"/>
      <c r="GO128" s="142"/>
      <c r="GP128" s="142"/>
      <c r="GQ128" s="142"/>
      <c r="GR128" s="142"/>
      <c r="GS128" s="142"/>
      <c r="GT128" s="142"/>
      <c r="GU128" s="142"/>
      <c r="GV128" s="142"/>
      <c r="GW128" s="142"/>
      <c r="GX128" s="142"/>
      <c r="GY128" s="142"/>
      <c r="GZ128" s="142"/>
      <c r="HA128" s="142"/>
      <c r="HB128" s="142"/>
      <c r="HC128" s="142"/>
      <c r="HD128" s="142"/>
      <c r="HE128" s="142"/>
      <c r="HF128" s="142"/>
      <c r="HG128" s="142"/>
      <c r="HH128" s="142"/>
      <c r="HI128" s="142"/>
      <c r="HJ128" s="142"/>
      <c r="HK128" s="142"/>
      <c r="HL128" s="142"/>
      <c r="HM128" s="142"/>
      <c r="HN128" s="142"/>
      <c r="HO128" s="142"/>
      <c r="HP128" s="142"/>
      <c r="HQ128" s="142"/>
      <c r="HR128" s="142"/>
      <c r="HS128" s="142"/>
      <c r="HT128" s="142"/>
      <c r="HU128" s="142"/>
      <c r="HV128" s="142"/>
      <c r="HW128" s="142"/>
      <c r="HX128" s="142"/>
      <c r="HY128" s="142"/>
      <c r="HZ128" s="142"/>
      <c r="IA128" s="142"/>
      <c r="IB128" s="142"/>
      <c r="IC128" s="142"/>
      <c r="ID128" s="142"/>
      <c r="IE128" s="142"/>
      <c r="IF128" s="142"/>
      <c r="IG128" s="142"/>
      <c r="IH128" s="142"/>
      <c r="II128" s="142"/>
    </row>
    <row r="129" spans="1:243" ht="30" customHeight="1" x14ac:dyDescent="0.3">
      <c r="A129" s="423" t="s">
        <v>111</v>
      </c>
      <c r="B129" s="423"/>
      <c r="C129" s="423"/>
      <c r="D129" s="423"/>
      <c r="E129" s="423"/>
      <c r="F129" s="423"/>
      <c r="G129" s="423"/>
      <c r="H129" s="155"/>
      <c r="I129" s="155"/>
      <c r="J129" s="155"/>
      <c r="K129" s="155"/>
      <c r="L129" s="155"/>
      <c r="M129" s="155"/>
      <c r="N129" s="155"/>
      <c r="O129" s="155"/>
      <c r="P129" s="155"/>
      <c r="Q129" s="155"/>
      <c r="R129" s="155"/>
      <c r="S129" s="155"/>
      <c r="T129" s="155"/>
      <c r="U129" s="155"/>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42"/>
      <c r="DQ129" s="142"/>
      <c r="DR129" s="142"/>
      <c r="DS129" s="142"/>
      <c r="DT129" s="142"/>
      <c r="DU129" s="142"/>
      <c r="DV129" s="142"/>
      <c r="DW129" s="142"/>
      <c r="DX129" s="142"/>
      <c r="DY129" s="142"/>
      <c r="DZ129" s="142"/>
      <c r="EA129" s="142"/>
      <c r="EB129" s="142"/>
      <c r="EC129" s="142"/>
      <c r="ED129" s="142"/>
      <c r="EE129" s="142"/>
      <c r="EF129" s="142"/>
      <c r="EG129" s="142"/>
      <c r="EH129" s="142"/>
      <c r="EI129" s="142"/>
      <c r="EJ129" s="142"/>
      <c r="EK129" s="142"/>
      <c r="EL129" s="142"/>
      <c r="EM129" s="142"/>
      <c r="EN129" s="142"/>
      <c r="EO129" s="142"/>
      <c r="EP129" s="142"/>
      <c r="EQ129" s="142"/>
      <c r="ER129" s="142"/>
      <c r="ES129" s="142"/>
      <c r="ET129" s="142"/>
      <c r="EU129" s="142"/>
      <c r="EV129" s="142"/>
      <c r="EW129" s="142"/>
      <c r="EX129" s="142"/>
      <c r="EY129" s="142"/>
      <c r="EZ129" s="142"/>
      <c r="FA129" s="142"/>
      <c r="FB129" s="142"/>
      <c r="FC129" s="142"/>
      <c r="FD129" s="142"/>
      <c r="FE129" s="142"/>
      <c r="FF129" s="142"/>
      <c r="FG129" s="142"/>
      <c r="FH129" s="142"/>
      <c r="FI129" s="142"/>
      <c r="FJ129" s="142"/>
      <c r="FK129" s="142"/>
      <c r="FL129" s="142"/>
      <c r="FM129" s="142"/>
      <c r="FN129" s="142"/>
      <c r="FO129" s="142"/>
      <c r="FP129" s="142"/>
      <c r="FQ129" s="142"/>
      <c r="FR129" s="142"/>
      <c r="FS129" s="142"/>
      <c r="FT129" s="142"/>
      <c r="FU129" s="142"/>
      <c r="FV129" s="142"/>
      <c r="FW129" s="142"/>
      <c r="FX129" s="142"/>
      <c r="FY129" s="142"/>
      <c r="FZ129" s="142"/>
      <c r="GA129" s="142"/>
      <c r="GB129" s="142"/>
      <c r="GC129" s="142"/>
      <c r="GD129" s="142"/>
      <c r="GE129" s="142"/>
      <c r="GF129" s="142"/>
      <c r="GG129" s="142"/>
      <c r="GH129" s="142"/>
      <c r="GI129" s="142"/>
      <c r="GJ129" s="142"/>
      <c r="GK129" s="142"/>
      <c r="GL129" s="142"/>
      <c r="GM129" s="142"/>
      <c r="GN129" s="142"/>
      <c r="GO129" s="142"/>
      <c r="GP129" s="142"/>
      <c r="GQ129" s="142"/>
      <c r="GR129" s="142"/>
      <c r="GS129" s="142"/>
      <c r="GT129" s="142"/>
      <c r="GU129" s="142"/>
      <c r="GV129" s="142"/>
      <c r="GW129" s="142"/>
      <c r="GX129" s="142"/>
      <c r="GY129" s="142"/>
      <c r="GZ129" s="142"/>
      <c r="HA129" s="142"/>
      <c r="HB129" s="142"/>
      <c r="HC129" s="142"/>
      <c r="HD129" s="142"/>
      <c r="HE129" s="142"/>
      <c r="HF129" s="142"/>
      <c r="HG129" s="142"/>
      <c r="HH129" s="142"/>
      <c r="HI129" s="142"/>
      <c r="HJ129" s="142"/>
      <c r="HK129" s="142"/>
      <c r="HL129" s="142"/>
      <c r="HM129" s="142"/>
      <c r="HN129" s="142"/>
      <c r="HO129" s="142"/>
      <c r="HP129" s="142"/>
      <c r="HQ129" s="142"/>
      <c r="HR129" s="142"/>
      <c r="HS129" s="142"/>
      <c r="HT129" s="142"/>
      <c r="HU129" s="142"/>
      <c r="HV129" s="142"/>
      <c r="HW129" s="142"/>
      <c r="HX129" s="142"/>
      <c r="HY129" s="142"/>
      <c r="HZ129" s="142"/>
      <c r="IA129" s="142"/>
      <c r="IB129" s="142"/>
      <c r="IC129" s="142"/>
      <c r="ID129" s="142"/>
      <c r="IE129" s="142"/>
      <c r="IF129" s="142"/>
      <c r="IG129" s="142"/>
      <c r="IH129" s="142"/>
      <c r="II129" s="142"/>
    </row>
    <row r="130" spans="1:243" x14ac:dyDescent="0.3">
      <c r="A130" s="427" t="s">
        <v>112</v>
      </c>
      <c r="B130" s="427"/>
      <c r="C130" s="427"/>
      <c r="D130" s="427"/>
      <c r="E130" s="427"/>
      <c r="F130" s="427"/>
      <c r="G130" s="427"/>
      <c r="H130" s="2">
        <f>SUM(H122,H111)</f>
        <v>8008.5839999999998</v>
      </c>
      <c r="I130" s="2">
        <f t="shared" ref="I130:U130" si="90">SUM(I122,I111)</f>
        <v>7890.884</v>
      </c>
      <c r="J130" s="2">
        <f t="shared" si="90"/>
        <v>4679.3</v>
      </c>
      <c r="K130" s="2">
        <f t="shared" si="90"/>
        <v>117.69999999999999</v>
      </c>
      <c r="L130" s="2">
        <f t="shared" si="90"/>
        <v>8636.3200000000015</v>
      </c>
      <c r="M130" s="2">
        <f t="shared" si="90"/>
        <v>8635.1200000000008</v>
      </c>
      <c r="N130" s="2">
        <f t="shared" si="90"/>
        <v>6654.8000000000011</v>
      </c>
      <c r="O130" s="2">
        <f t="shared" si="90"/>
        <v>1.2</v>
      </c>
      <c r="P130" s="2">
        <f t="shared" si="90"/>
        <v>8602.52</v>
      </c>
      <c r="Q130" s="2">
        <f t="shared" si="90"/>
        <v>8601.3200000000015</v>
      </c>
      <c r="R130" s="2">
        <f t="shared" si="90"/>
        <v>6654.8000000000011</v>
      </c>
      <c r="S130" s="2">
        <f t="shared" si="90"/>
        <v>1.2</v>
      </c>
      <c r="T130" s="2">
        <f t="shared" si="90"/>
        <v>8862.4036000000015</v>
      </c>
      <c r="U130" s="2">
        <f t="shared" si="90"/>
        <v>9097.7247079999997</v>
      </c>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1"/>
      <c r="BT130" s="141"/>
      <c r="BU130" s="141"/>
      <c r="BV130" s="141"/>
      <c r="BW130" s="141"/>
      <c r="BX130" s="141"/>
      <c r="BY130" s="141"/>
      <c r="BZ130" s="141"/>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41"/>
      <c r="DQ130" s="141"/>
      <c r="DR130" s="141"/>
      <c r="DS130" s="141"/>
      <c r="DT130" s="141"/>
      <c r="DU130" s="141"/>
      <c r="DV130" s="141"/>
      <c r="DW130" s="141"/>
      <c r="DX130" s="141"/>
      <c r="DY130" s="141"/>
      <c r="DZ130" s="141"/>
      <c r="EA130" s="141"/>
      <c r="EB130" s="141"/>
      <c r="EC130" s="141"/>
      <c r="ED130" s="141"/>
      <c r="EE130" s="141"/>
      <c r="EF130" s="141"/>
      <c r="EG130" s="141"/>
      <c r="EH130" s="141"/>
      <c r="EI130" s="141"/>
      <c r="EJ130" s="141"/>
      <c r="EK130" s="141"/>
      <c r="EL130" s="141"/>
      <c r="EM130" s="141"/>
      <c r="EN130" s="141"/>
      <c r="EO130" s="141"/>
      <c r="EP130" s="141"/>
      <c r="EQ130" s="141"/>
      <c r="ER130" s="141"/>
      <c r="ES130" s="141"/>
      <c r="ET130" s="141"/>
      <c r="EU130" s="141"/>
      <c r="EV130" s="141"/>
      <c r="EW130" s="141"/>
      <c r="EX130" s="141"/>
      <c r="EY130" s="141"/>
      <c r="EZ130" s="141"/>
      <c r="FA130" s="141"/>
      <c r="FB130" s="141"/>
      <c r="FC130" s="141"/>
      <c r="FD130" s="141"/>
      <c r="FE130" s="141"/>
      <c r="FF130" s="141"/>
      <c r="FG130" s="141"/>
      <c r="FH130" s="141"/>
      <c r="FI130" s="141"/>
      <c r="FJ130" s="141"/>
      <c r="FK130" s="141"/>
      <c r="FL130" s="141"/>
      <c r="FM130" s="141"/>
      <c r="FN130" s="141"/>
      <c r="FO130" s="141"/>
      <c r="FP130" s="141"/>
      <c r="FQ130" s="141"/>
      <c r="FR130" s="141"/>
      <c r="FS130" s="141"/>
      <c r="FT130" s="141"/>
      <c r="FU130" s="141"/>
      <c r="FV130" s="141"/>
      <c r="FW130" s="141"/>
      <c r="FX130" s="141"/>
      <c r="FY130" s="141"/>
      <c r="FZ130" s="141"/>
      <c r="GA130" s="141"/>
      <c r="GB130" s="141"/>
      <c r="GC130" s="141"/>
      <c r="GD130" s="141"/>
      <c r="GE130" s="141"/>
      <c r="GF130" s="141"/>
      <c r="GG130" s="141"/>
      <c r="GH130" s="141"/>
      <c r="GI130" s="141"/>
      <c r="GJ130" s="141"/>
      <c r="GK130" s="141"/>
      <c r="GL130" s="141"/>
      <c r="GM130" s="141"/>
      <c r="GN130" s="141"/>
      <c r="GO130" s="141"/>
      <c r="GP130" s="141"/>
      <c r="GQ130" s="141"/>
      <c r="GR130" s="141"/>
      <c r="GS130" s="141"/>
      <c r="GT130" s="141"/>
      <c r="GU130" s="141"/>
      <c r="GV130" s="141"/>
      <c r="GW130" s="141"/>
      <c r="GX130" s="141"/>
      <c r="GY130" s="141"/>
      <c r="GZ130" s="141"/>
      <c r="HA130" s="141"/>
      <c r="HB130" s="141"/>
      <c r="HC130" s="141"/>
      <c r="HD130" s="141"/>
      <c r="HE130" s="141"/>
      <c r="HF130" s="141"/>
      <c r="HG130" s="141"/>
      <c r="HH130" s="141"/>
      <c r="HI130" s="141"/>
      <c r="HJ130" s="141"/>
      <c r="HK130" s="141"/>
      <c r="HL130" s="141"/>
      <c r="HM130" s="141"/>
      <c r="HN130" s="141"/>
      <c r="HO130" s="141"/>
      <c r="HP130" s="141"/>
      <c r="HQ130" s="141"/>
      <c r="HR130" s="141"/>
      <c r="HS130" s="141"/>
      <c r="HT130" s="141"/>
      <c r="HU130" s="141"/>
      <c r="HV130" s="141"/>
      <c r="HW130" s="141"/>
      <c r="HX130" s="141"/>
      <c r="HY130" s="141"/>
      <c r="HZ130" s="141"/>
      <c r="IA130" s="141"/>
      <c r="IB130" s="141"/>
      <c r="IC130" s="141"/>
      <c r="ID130" s="141"/>
      <c r="IE130" s="141"/>
      <c r="IF130" s="141"/>
      <c r="IG130" s="141"/>
      <c r="IH130" s="141"/>
      <c r="II130" s="141"/>
    </row>
  </sheetData>
  <mergeCells count="160">
    <mergeCell ref="C40:G40"/>
    <mergeCell ref="A95:A98"/>
    <mergeCell ref="B95:B98"/>
    <mergeCell ref="C95:C98"/>
    <mergeCell ref="D95:D98"/>
    <mergeCell ref="E95:E98"/>
    <mergeCell ref="F95:F98"/>
    <mergeCell ref="C86:U86"/>
    <mergeCell ref="A87:A90"/>
    <mergeCell ref="B87:B90"/>
    <mergeCell ref="C87:C90"/>
    <mergeCell ref="D87:D90"/>
    <mergeCell ref="E87:E90"/>
    <mergeCell ref="F87:F90"/>
    <mergeCell ref="A91:A94"/>
    <mergeCell ref="B91:B94"/>
    <mergeCell ref="C91:C94"/>
    <mergeCell ref="D91:D94"/>
    <mergeCell ref="E91:E94"/>
    <mergeCell ref="F42:F47"/>
    <mergeCell ref="B67:G67"/>
    <mergeCell ref="B68:U68"/>
    <mergeCell ref="A60:A65"/>
    <mergeCell ref="B60:B65"/>
    <mergeCell ref="C32:C35"/>
    <mergeCell ref="D32:D35"/>
    <mergeCell ref="E32:E35"/>
    <mergeCell ref="B15:U15"/>
    <mergeCell ref="C16:U16"/>
    <mergeCell ref="M11:N11"/>
    <mergeCell ref="A17:A22"/>
    <mergeCell ref="B17:B22"/>
    <mergeCell ref="C17:C22"/>
    <mergeCell ref="D17:D22"/>
    <mergeCell ref="E17:E22"/>
    <mergeCell ref="F17:F22"/>
    <mergeCell ref="K11:K12"/>
    <mergeCell ref="L11:L12"/>
    <mergeCell ref="T9:U9"/>
    <mergeCell ref="D36:D39"/>
    <mergeCell ref="E36:E39"/>
    <mergeCell ref="F36:F39"/>
    <mergeCell ref="A23:A27"/>
    <mergeCell ref="B23:B27"/>
    <mergeCell ref="C23:C27"/>
    <mergeCell ref="D23:D27"/>
    <mergeCell ref="E23:E27"/>
    <mergeCell ref="F23:F27"/>
    <mergeCell ref="A36:A39"/>
    <mergeCell ref="B36:B39"/>
    <mergeCell ref="C36:C39"/>
    <mergeCell ref="C28:G28"/>
    <mergeCell ref="F32:F35"/>
    <mergeCell ref="B29:G29"/>
    <mergeCell ref="B30:U30"/>
    <mergeCell ref="C31:U31"/>
    <mergeCell ref="A32:A35"/>
    <mergeCell ref="A13:U13"/>
    <mergeCell ref="A14:U14"/>
    <mergeCell ref="B32:B35"/>
    <mergeCell ref="C48:C53"/>
    <mergeCell ref="D48:D53"/>
    <mergeCell ref="E48:E53"/>
    <mergeCell ref="F48:F53"/>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O11:O12"/>
    <mergeCell ref="P11:P12"/>
    <mergeCell ref="Q11:R11"/>
    <mergeCell ref="S11:S12"/>
    <mergeCell ref="H11:H12"/>
    <mergeCell ref="I11:J11"/>
    <mergeCell ref="C99:G99"/>
    <mergeCell ref="B100:G100"/>
    <mergeCell ref="F79:F82"/>
    <mergeCell ref="B76:G76"/>
    <mergeCell ref="B77:U77"/>
    <mergeCell ref="C78:U78"/>
    <mergeCell ref="A79:A82"/>
    <mergeCell ref="B79:B82"/>
    <mergeCell ref="C79:C82"/>
    <mergeCell ref="D79:D82"/>
    <mergeCell ref="E79:E82"/>
    <mergeCell ref="C83:G83"/>
    <mergeCell ref="B85:U85"/>
    <mergeCell ref="B84:G84"/>
    <mergeCell ref="A113:G113"/>
    <mergeCell ref="A114:G114"/>
    <mergeCell ref="A115:G115"/>
    <mergeCell ref="A116:G116"/>
    <mergeCell ref="E54:E59"/>
    <mergeCell ref="F54:F59"/>
    <mergeCell ref="B108:G108"/>
    <mergeCell ref="B101:U101"/>
    <mergeCell ref="C102:U102"/>
    <mergeCell ref="A103:A106"/>
    <mergeCell ref="B103:B106"/>
    <mergeCell ref="C103:C106"/>
    <mergeCell ref="D103:D106"/>
    <mergeCell ref="E103:E106"/>
    <mergeCell ref="F103:F106"/>
    <mergeCell ref="C107:G107"/>
    <mergeCell ref="C75:G75"/>
    <mergeCell ref="C69:U69"/>
    <mergeCell ref="A70:A74"/>
    <mergeCell ref="B70:B74"/>
    <mergeCell ref="B109:G109"/>
    <mergeCell ref="A110:G110"/>
    <mergeCell ref="A111:G111"/>
    <mergeCell ref="A112:G112"/>
    <mergeCell ref="A120:G120"/>
    <mergeCell ref="A117:G117"/>
    <mergeCell ref="A125:G125"/>
    <mergeCell ref="A118:G118"/>
    <mergeCell ref="A119:G119"/>
    <mergeCell ref="A127:G127"/>
    <mergeCell ref="A130:G130"/>
    <mergeCell ref="A126:G126"/>
    <mergeCell ref="A128:G128"/>
    <mergeCell ref="A129:G129"/>
    <mergeCell ref="A121:G121"/>
    <mergeCell ref="A122:G122"/>
    <mergeCell ref="A123:G123"/>
    <mergeCell ref="A124:G124"/>
    <mergeCell ref="R2:U2"/>
    <mergeCell ref="A4:U4"/>
    <mergeCell ref="C70:C74"/>
    <mergeCell ref="D70:D74"/>
    <mergeCell ref="E70:E74"/>
    <mergeCell ref="F91:F94"/>
    <mergeCell ref="C60:C65"/>
    <mergeCell ref="D60:D65"/>
    <mergeCell ref="E60:E65"/>
    <mergeCell ref="F60:F65"/>
    <mergeCell ref="F70:F74"/>
    <mergeCell ref="C66:G66"/>
    <mergeCell ref="A54:A59"/>
    <mergeCell ref="B54:B59"/>
    <mergeCell ref="C54:C59"/>
    <mergeCell ref="D54:D59"/>
    <mergeCell ref="C41:U41"/>
    <mergeCell ref="A42:A47"/>
    <mergeCell ref="B42:B47"/>
    <mergeCell ref="C42:C47"/>
    <mergeCell ref="D42:D47"/>
    <mergeCell ref="E42:E47"/>
    <mergeCell ref="A48:A53"/>
    <mergeCell ref="B48:B53"/>
  </mergeCells>
  <pageMargins left="0.7" right="0.7" top="0.75" bottom="0.75" header="0.3" footer="0.3"/>
  <pageSetup paperSize="9" scale="70"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E247"/>
  <sheetViews>
    <sheetView zoomScale="70" zoomScaleNormal="70" workbookViewId="0">
      <selection activeCell="X6" sqref="X6"/>
    </sheetView>
  </sheetViews>
  <sheetFormatPr defaultColWidth="9.109375" defaultRowHeight="15.6" x14ac:dyDescent="0.3"/>
  <cols>
    <col min="1" max="1" width="4" style="72" customWidth="1"/>
    <col min="2" max="3" width="2.5546875" style="72" customWidth="1"/>
    <col min="4" max="4" width="30.109375" style="72" customWidth="1"/>
    <col min="5" max="5" width="3.6640625" style="72" customWidth="1"/>
    <col min="6" max="6" width="13.5546875" style="72" customWidth="1"/>
    <col min="7" max="7" width="8.33203125" style="73" customWidth="1"/>
    <col min="8" max="8" width="10.33203125" style="62" customWidth="1"/>
    <col min="9" max="9" width="9.5546875" style="62" customWidth="1"/>
    <col min="10" max="10" width="7.88671875" style="62" customWidth="1"/>
    <col min="11" max="11" width="6.5546875" style="62" customWidth="1"/>
    <col min="12" max="12" width="11.109375" style="62" customWidth="1"/>
    <col min="13" max="13" width="10.88671875" style="72" customWidth="1"/>
    <col min="14" max="14" width="11.109375" style="72" customWidth="1"/>
    <col min="15" max="15" width="9.6640625" style="72" customWidth="1"/>
    <col min="16" max="16" width="11.5546875" style="72" customWidth="1"/>
    <col min="17" max="17" width="11.6640625" style="72" customWidth="1"/>
    <col min="18" max="18" width="8.88671875" style="72" customWidth="1"/>
    <col min="19" max="19" width="15.109375" style="72" customWidth="1"/>
    <col min="20" max="20" width="10.88671875" style="62" customWidth="1"/>
    <col min="21" max="21" width="11.88671875" style="62" customWidth="1"/>
    <col min="22" max="22" width="11.88671875" style="65" customWidth="1"/>
    <col min="23" max="239" width="9.109375" style="65"/>
    <col min="240" max="16384" width="9.109375" style="66"/>
  </cols>
  <sheetData>
    <row r="1" spans="1:239"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39" s="287" customFormat="1" ht="33.6"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39"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39"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39"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39"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row>
    <row r="7" spans="1:239" s="64" customFormat="1" ht="14.1" customHeight="1" x14ac:dyDescent="0.3">
      <c r="A7" s="460" t="s">
        <v>398</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row>
    <row r="8" spans="1:239" s="64" customFormat="1" ht="12.7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row>
    <row r="9" spans="1:239" s="64" customFormat="1" ht="16.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row>
    <row r="10" spans="1:239"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row>
    <row r="11" spans="1:239"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row>
    <row r="12" spans="1:239" ht="136.94999999999999"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row>
    <row r="13" spans="1:239" ht="15" customHeight="1" x14ac:dyDescent="0.3">
      <c r="A13" s="456" t="s">
        <v>21</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row>
    <row r="14" spans="1:239" ht="16.5" customHeight="1" x14ac:dyDescent="0.3">
      <c r="A14" s="556" t="s">
        <v>347</v>
      </c>
      <c r="B14" s="557"/>
      <c r="C14" s="557"/>
      <c r="D14" s="557"/>
      <c r="E14" s="557"/>
      <c r="F14" s="557"/>
      <c r="G14" s="557"/>
      <c r="H14" s="557"/>
      <c r="I14" s="557"/>
      <c r="J14" s="557"/>
      <c r="K14" s="557"/>
      <c r="L14" s="557"/>
      <c r="M14" s="557"/>
      <c r="N14" s="557"/>
      <c r="O14" s="557"/>
      <c r="P14" s="557"/>
      <c r="Q14" s="557"/>
      <c r="R14" s="557"/>
      <c r="S14" s="557"/>
      <c r="T14" s="557"/>
      <c r="U14" s="558"/>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row>
    <row r="15" spans="1:239" ht="19.5" customHeight="1" x14ac:dyDescent="0.3">
      <c r="A15" s="1" t="s">
        <v>23</v>
      </c>
      <c r="B15" s="473" t="s">
        <v>348</v>
      </c>
      <c r="C15" s="473"/>
      <c r="D15" s="473"/>
      <c r="E15" s="473"/>
      <c r="F15" s="473"/>
      <c r="G15" s="473"/>
      <c r="H15" s="473"/>
      <c r="I15" s="473"/>
      <c r="J15" s="473"/>
      <c r="K15" s="473"/>
      <c r="L15" s="473"/>
      <c r="M15" s="473"/>
      <c r="N15" s="473"/>
      <c r="O15" s="473"/>
      <c r="P15" s="473"/>
      <c r="Q15" s="473"/>
      <c r="R15" s="473"/>
      <c r="S15" s="473"/>
      <c r="T15" s="473"/>
      <c r="U15" s="473"/>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row>
    <row r="16" spans="1:239" x14ac:dyDescent="0.3">
      <c r="A16" s="143" t="s">
        <v>23</v>
      </c>
      <c r="B16" s="144" t="s">
        <v>23</v>
      </c>
      <c r="C16" s="437" t="s">
        <v>349</v>
      </c>
      <c r="D16" s="437"/>
      <c r="E16" s="437"/>
      <c r="F16" s="437"/>
      <c r="G16" s="437"/>
      <c r="H16" s="437"/>
      <c r="I16" s="437"/>
      <c r="J16" s="437"/>
      <c r="K16" s="437"/>
      <c r="L16" s="437"/>
      <c r="M16" s="437"/>
      <c r="N16" s="437"/>
      <c r="O16" s="437"/>
      <c r="P16" s="437"/>
      <c r="Q16" s="437"/>
      <c r="R16" s="437"/>
      <c r="S16" s="437"/>
      <c r="T16" s="437"/>
      <c r="U16" s="517"/>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row>
    <row r="17" spans="1:239" ht="16.5" customHeight="1" x14ac:dyDescent="0.3">
      <c r="A17" s="438" t="s">
        <v>23</v>
      </c>
      <c r="B17" s="441" t="s">
        <v>23</v>
      </c>
      <c r="C17" s="444" t="s">
        <v>23</v>
      </c>
      <c r="D17" s="447" t="s">
        <v>350</v>
      </c>
      <c r="E17" s="450" t="s">
        <v>84</v>
      </c>
      <c r="F17" s="450" t="s">
        <v>28</v>
      </c>
      <c r="G17" s="138" t="s">
        <v>29</v>
      </c>
      <c r="H17" s="145">
        <f t="shared" ref="H17:H21" si="0">SUM(I17,K17)</f>
        <v>0</v>
      </c>
      <c r="I17" s="145">
        <v>0</v>
      </c>
      <c r="J17" s="145"/>
      <c r="K17" s="145"/>
      <c r="L17" s="78">
        <f t="shared" ref="L17:L21" si="1">SUM(M17,O17)</f>
        <v>5</v>
      </c>
      <c r="M17" s="160">
        <v>5</v>
      </c>
      <c r="N17" s="172"/>
      <c r="O17" s="79"/>
      <c r="P17" s="172">
        <f>SUM(Q17,S17)</f>
        <v>5</v>
      </c>
      <c r="Q17" s="145">
        <v>5</v>
      </c>
      <c r="R17" s="145"/>
      <c r="S17" s="172"/>
      <c r="T17" s="160">
        <v>5</v>
      </c>
      <c r="U17" s="100">
        <v>5</v>
      </c>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row>
    <row r="18" spans="1:239" x14ac:dyDescent="0.3">
      <c r="A18" s="439"/>
      <c r="B18" s="442"/>
      <c r="C18" s="445"/>
      <c r="D18" s="448"/>
      <c r="E18" s="451"/>
      <c r="F18" s="451"/>
      <c r="G18" s="138" t="s">
        <v>31</v>
      </c>
      <c r="H18" s="145">
        <f t="shared" si="0"/>
        <v>0</v>
      </c>
      <c r="I18" s="145"/>
      <c r="J18" s="145"/>
      <c r="K18" s="145"/>
      <c r="L18" s="78">
        <f t="shared" si="1"/>
        <v>0</v>
      </c>
      <c r="M18" s="79"/>
      <c r="N18" s="172"/>
      <c r="O18" s="79"/>
      <c r="P18" s="172">
        <f t="shared" ref="P18:P21" si="2">SUM(Q18,S18)</f>
        <v>0</v>
      </c>
      <c r="Q18" s="172"/>
      <c r="R18" s="172"/>
      <c r="S18" s="172"/>
      <c r="T18" s="145">
        <v>0</v>
      </c>
      <c r="U18" s="161">
        <v>0</v>
      </c>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row>
    <row r="19" spans="1:239" x14ac:dyDescent="0.3">
      <c r="A19" s="439"/>
      <c r="B19" s="442"/>
      <c r="C19" s="445"/>
      <c r="D19" s="448"/>
      <c r="E19" s="451"/>
      <c r="F19" s="451"/>
      <c r="G19" s="138" t="s">
        <v>32</v>
      </c>
      <c r="H19" s="145">
        <f t="shared" si="0"/>
        <v>0</v>
      </c>
      <c r="I19" s="145"/>
      <c r="J19" s="145"/>
      <c r="K19" s="145"/>
      <c r="L19" s="78">
        <f t="shared" si="1"/>
        <v>0</v>
      </c>
      <c r="M19" s="79"/>
      <c r="N19" s="172"/>
      <c r="O19" s="79"/>
      <c r="P19" s="172">
        <f t="shared" si="2"/>
        <v>0</v>
      </c>
      <c r="Q19" s="172"/>
      <c r="R19" s="172"/>
      <c r="S19" s="172"/>
      <c r="T19" s="145">
        <v>0</v>
      </c>
      <c r="U19" s="145">
        <v>0</v>
      </c>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row>
    <row r="20" spans="1:239" x14ac:dyDescent="0.3">
      <c r="A20" s="439"/>
      <c r="B20" s="442"/>
      <c r="C20" s="445"/>
      <c r="D20" s="448"/>
      <c r="E20" s="451"/>
      <c r="F20" s="451"/>
      <c r="G20" s="138" t="s">
        <v>268</v>
      </c>
      <c r="H20" s="145">
        <f t="shared" si="0"/>
        <v>0</v>
      </c>
      <c r="I20" s="145"/>
      <c r="J20" s="145"/>
      <c r="K20" s="145"/>
      <c r="L20" s="78">
        <f t="shared" si="1"/>
        <v>0</v>
      </c>
      <c r="M20" s="79"/>
      <c r="N20" s="172"/>
      <c r="O20" s="79"/>
      <c r="P20" s="172">
        <f t="shared" si="2"/>
        <v>0</v>
      </c>
      <c r="Q20" s="172"/>
      <c r="R20" s="172"/>
      <c r="S20" s="172"/>
      <c r="T20" s="145">
        <v>0</v>
      </c>
      <c r="U20" s="145">
        <v>0</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row>
    <row r="21" spans="1:239" x14ac:dyDescent="0.3">
      <c r="A21" s="439"/>
      <c r="B21" s="442"/>
      <c r="C21" s="445"/>
      <c r="D21" s="448"/>
      <c r="E21" s="451"/>
      <c r="F21" s="451"/>
      <c r="G21" s="158" t="s">
        <v>131</v>
      </c>
      <c r="H21" s="145">
        <f t="shared" si="0"/>
        <v>0</v>
      </c>
      <c r="I21" s="145"/>
      <c r="J21" s="145"/>
      <c r="K21" s="145"/>
      <c r="L21" s="78">
        <f t="shared" si="1"/>
        <v>0</v>
      </c>
      <c r="M21" s="172"/>
      <c r="N21" s="172"/>
      <c r="O21" s="172"/>
      <c r="P21" s="172">
        <f t="shared" si="2"/>
        <v>0</v>
      </c>
      <c r="Q21" s="172"/>
      <c r="R21" s="172"/>
      <c r="S21" s="80"/>
      <c r="T21" s="145">
        <v>0</v>
      </c>
      <c r="U21" s="145">
        <v>0</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row>
    <row r="22" spans="1:239" x14ac:dyDescent="0.3">
      <c r="A22" s="440"/>
      <c r="B22" s="443"/>
      <c r="C22" s="446"/>
      <c r="D22" s="449"/>
      <c r="E22" s="452"/>
      <c r="F22" s="452"/>
      <c r="G22" s="173" t="s">
        <v>34</v>
      </c>
      <c r="H22" s="81">
        <f t="shared" ref="H22:U22" si="3">SUM(H17:H21)</f>
        <v>0</v>
      </c>
      <c r="I22" s="81">
        <f t="shared" si="3"/>
        <v>0</v>
      </c>
      <c r="J22" s="81">
        <f t="shared" si="3"/>
        <v>0</v>
      </c>
      <c r="K22" s="81">
        <f t="shared" si="3"/>
        <v>0</v>
      </c>
      <c r="L22" s="81" t="s">
        <v>351</v>
      </c>
      <c r="M22" s="81" t="s">
        <v>351</v>
      </c>
      <c r="N22" s="81">
        <f t="shared" si="3"/>
        <v>0</v>
      </c>
      <c r="O22" s="81">
        <f t="shared" si="3"/>
        <v>0</v>
      </c>
      <c r="P22" s="81">
        <f t="shared" si="3"/>
        <v>5</v>
      </c>
      <c r="Q22" s="81">
        <f t="shared" si="3"/>
        <v>5</v>
      </c>
      <c r="R22" s="81">
        <f t="shared" si="3"/>
        <v>0</v>
      </c>
      <c r="S22" s="81">
        <f t="shared" si="3"/>
        <v>0</v>
      </c>
      <c r="T22" s="81">
        <f t="shared" si="3"/>
        <v>5</v>
      </c>
      <c r="U22" s="81">
        <f t="shared" si="3"/>
        <v>5</v>
      </c>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row>
    <row r="23" spans="1:239" x14ac:dyDescent="0.3">
      <c r="A23" s="143" t="s">
        <v>23</v>
      </c>
      <c r="B23" s="144" t="s">
        <v>23</v>
      </c>
      <c r="C23" s="433" t="s">
        <v>60</v>
      </c>
      <c r="D23" s="434"/>
      <c r="E23" s="434"/>
      <c r="F23" s="434"/>
      <c r="G23" s="435"/>
      <c r="H23" s="150">
        <f>SUM(H22)</f>
        <v>0</v>
      </c>
      <c r="I23" s="150">
        <f>I17</f>
        <v>0</v>
      </c>
      <c r="J23" s="150">
        <f>SUM(J22)</f>
        <v>0</v>
      </c>
      <c r="K23" s="150">
        <f>SUM(K22)</f>
        <v>0</v>
      </c>
      <c r="L23" s="150" t="s">
        <v>351</v>
      </c>
      <c r="M23" s="151" t="str">
        <f>M22</f>
        <v>3,0</v>
      </c>
      <c r="N23" s="151">
        <f>SUM(N22)</f>
        <v>0</v>
      </c>
      <c r="O23" s="151">
        <f>SUM(O22)</f>
        <v>0</v>
      </c>
      <c r="P23" s="151">
        <f>P22</f>
        <v>5</v>
      </c>
      <c r="Q23" s="151">
        <f>Q22</f>
        <v>5</v>
      </c>
      <c r="R23" s="151">
        <f>SUM(R22)</f>
        <v>0</v>
      </c>
      <c r="S23" s="151">
        <f>SUM(S22)</f>
        <v>0</v>
      </c>
      <c r="T23" s="150">
        <f>T22</f>
        <v>5</v>
      </c>
      <c r="U23" s="150">
        <f>U22</f>
        <v>5</v>
      </c>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row>
    <row r="24" spans="1:239" x14ac:dyDescent="0.3">
      <c r="A24" s="438"/>
      <c r="B24" s="527"/>
      <c r="C24" s="528"/>
      <c r="D24" s="528"/>
      <c r="E24" s="529"/>
      <c r="F24" s="82" t="s">
        <v>352</v>
      </c>
      <c r="G24" s="83" t="s">
        <v>29</v>
      </c>
      <c r="H24" s="85">
        <f t="shared" ref="H24:O24" si="4">SUM(H17)</f>
        <v>0</v>
      </c>
      <c r="I24" s="85">
        <f t="shared" si="4"/>
        <v>0</v>
      </c>
      <c r="J24" s="85">
        <f t="shared" si="4"/>
        <v>0</v>
      </c>
      <c r="K24" s="85">
        <f t="shared" si="4"/>
        <v>0</v>
      </c>
      <c r="L24" s="85">
        <f t="shared" si="4"/>
        <v>5</v>
      </c>
      <c r="M24" s="85">
        <f t="shared" si="4"/>
        <v>5</v>
      </c>
      <c r="N24" s="85">
        <f t="shared" si="4"/>
        <v>0</v>
      </c>
      <c r="O24" s="85">
        <f t="shared" si="4"/>
        <v>0</v>
      </c>
      <c r="P24" s="85">
        <f>SUM(P17)</f>
        <v>5</v>
      </c>
      <c r="Q24" s="85">
        <f t="shared" ref="Q24:U24" si="5">SUM(Q17)</f>
        <v>5</v>
      </c>
      <c r="R24" s="85">
        <f t="shared" si="5"/>
        <v>0</v>
      </c>
      <c r="S24" s="85">
        <f t="shared" si="5"/>
        <v>0</v>
      </c>
      <c r="T24" s="85">
        <f t="shared" si="5"/>
        <v>5</v>
      </c>
      <c r="U24" s="85">
        <f t="shared" si="5"/>
        <v>5</v>
      </c>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row>
    <row r="25" spans="1:239" x14ac:dyDescent="0.3">
      <c r="A25" s="439"/>
      <c r="B25" s="530"/>
      <c r="C25" s="531"/>
      <c r="D25" s="531"/>
      <c r="E25" s="532"/>
      <c r="F25" s="86"/>
      <c r="G25" s="83" t="s">
        <v>31</v>
      </c>
      <c r="H25" s="84">
        <f>SUM(H18)</f>
        <v>0</v>
      </c>
      <c r="I25" s="84">
        <f t="shared" ref="I25:U28" si="6">SUM(I18)</f>
        <v>0</v>
      </c>
      <c r="J25" s="84">
        <f t="shared" si="6"/>
        <v>0</v>
      </c>
      <c r="K25" s="84">
        <f t="shared" si="6"/>
        <v>0</v>
      </c>
      <c r="L25" s="84">
        <f t="shared" si="6"/>
        <v>0</v>
      </c>
      <c r="M25" s="85">
        <f t="shared" si="6"/>
        <v>0</v>
      </c>
      <c r="N25" s="85">
        <f t="shared" si="6"/>
        <v>0</v>
      </c>
      <c r="O25" s="85">
        <f t="shared" si="6"/>
        <v>0</v>
      </c>
      <c r="P25" s="85">
        <f t="shared" si="6"/>
        <v>0</v>
      </c>
      <c r="Q25" s="85">
        <f t="shared" si="6"/>
        <v>0</v>
      </c>
      <c r="R25" s="85">
        <f t="shared" si="6"/>
        <v>0</v>
      </c>
      <c r="S25" s="85">
        <f t="shared" si="6"/>
        <v>0</v>
      </c>
      <c r="T25" s="84">
        <f t="shared" si="6"/>
        <v>0</v>
      </c>
      <c r="U25" s="84">
        <f t="shared" si="6"/>
        <v>0</v>
      </c>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row>
    <row r="26" spans="1:239" x14ac:dyDescent="0.3">
      <c r="A26" s="439"/>
      <c r="B26" s="530"/>
      <c r="C26" s="531"/>
      <c r="D26" s="531"/>
      <c r="E26" s="532"/>
      <c r="F26" s="86"/>
      <c r="G26" s="83" t="s">
        <v>32</v>
      </c>
      <c r="H26" s="84">
        <f>SUM(H19)</f>
        <v>0</v>
      </c>
      <c r="I26" s="84">
        <f t="shared" si="6"/>
        <v>0</v>
      </c>
      <c r="J26" s="84">
        <f t="shared" si="6"/>
        <v>0</v>
      </c>
      <c r="K26" s="84">
        <f t="shared" si="6"/>
        <v>0</v>
      </c>
      <c r="L26" s="84">
        <f t="shared" si="6"/>
        <v>0</v>
      </c>
      <c r="M26" s="85">
        <f t="shared" si="6"/>
        <v>0</v>
      </c>
      <c r="N26" s="85">
        <f t="shared" si="6"/>
        <v>0</v>
      </c>
      <c r="O26" s="85">
        <f t="shared" si="6"/>
        <v>0</v>
      </c>
      <c r="P26" s="85">
        <f t="shared" si="6"/>
        <v>0</v>
      </c>
      <c r="Q26" s="85">
        <f t="shared" si="6"/>
        <v>0</v>
      </c>
      <c r="R26" s="85">
        <f t="shared" si="6"/>
        <v>0</v>
      </c>
      <c r="S26" s="85">
        <f t="shared" si="6"/>
        <v>0</v>
      </c>
      <c r="T26" s="84">
        <f t="shared" si="6"/>
        <v>0</v>
      </c>
      <c r="U26" s="84">
        <f t="shared" si="6"/>
        <v>0</v>
      </c>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row>
    <row r="27" spans="1:239" x14ac:dyDescent="0.3">
      <c r="A27" s="439"/>
      <c r="B27" s="530"/>
      <c r="C27" s="531"/>
      <c r="D27" s="531"/>
      <c r="E27" s="532"/>
      <c r="F27" s="86"/>
      <c r="G27" s="83" t="s">
        <v>268</v>
      </c>
      <c r="H27" s="84">
        <f>SUM(H20)</f>
        <v>0</v>
      </c>
      <c r="I27" s="84">
        <f t="shared" si="6"/>
        <v>0</v>
      </c>
      <c r="J27" s="84">
        <f t="shared" si="6"/>
        <v>0</v>
      </c>
      <c r="K27" s="84">
        <f t="shared" si="6"/>
        <v>0</v>
      </c>
      <c r="L27" s="84">
        <f t="shared" si="6"/>
        <v>0</v>
      </c>
      <c r="M27" s="85">
        <f t="shared" si="6"/>
        <v>0</v>
      </c>
      <c r="N27" s="85">
        <f t="shared" si="6"/>
        <v>0</v>
      </c>
      <c r="O27" s="85">
        <f t="shared" si="6"/>
        <v>0</v>
      </c>
      <c r="P27" s="85">
        <f t="shared" si="6"/>
        <v>0</v>
      </c>
      <c r="Q27" s="85">
        <f t="shared" si="6"/>
        <v>0</v>
      </c>
      <c r="R27" s="85">
        <f t="shared" si="6"/>
        <v>0</v>
      </c>
      <c r="S27" s="85">
        <f t="shared" si="6"/>
        <v>0</v>
      </c>
      <c r="T27" s="84">
        <f t="shared" si="6"/>
        <v>0</v>
      </c>
      <c r="U27" s="84">
        <f t="shared" si="6"/>
        <v>0</v>
      </c>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row>
    <row r="28" spans="1:239" x14ac:dyDescent="0.3">
      <c r="A28" s="440"/>
      <c r="B28" s="533"/>
      <c r="C28" s="534"/>
      <c r="D28" s="534"/>
      <c r="E28" s="535"/>
      <c r="F28" s="86"/>
      <c r="G28" s="87" t="s">
        <v>131</v>
      </c>
      <c r="H28" s="84">
        <f>SUM(H21)</f>
        <v>0</v>
      </c>
      <c r="I28" s="84">
        <f t="shared" si="6"/>
        <v>0</v>
      </c>
      <c r="J28" s="84">
        <f t="shared" si="6"/>
        <v>0</v>
      </c>
      <c r="K28" s="84">
        <f t="shared" si="6"/>
        <v>0</v>
      </c>
      <c r="L28" s="84">
        <f t="shared" si="6"/>
        <v>0</v>
      </c>
      <c r="M28" s="85">
        <f t="shared" si="6"/>
        <v>0</v>
      </c>
      <c r="N28" s="85">
        <f t="shared" si="6"/>
        <v>0</v>
      </c>
      <c r="O28" s="85">
        <f t="shared" si="6"/>
        <v>0</v>
      </c>
      <c r="P28" s="85">
        <f t="shared" si="6"/>
        <v>0</v>
      </c>
      <c r="Q28" s="85">
        <f t="shared" si="6"/>
        <v>0</v>
      </c>
      <c r="R28" s="85">
        <f t="shared" si="6"/>
        <v>0</v>
      </c>
      <c r="S28" s="85">
        <f t="shared" si="6"/>
        <v>0</v>
      </c>
      <c r="T28" s="84">
        <f t="shared" si="6"/>
        <v>0</v>
      </c>
      <c r="U28" s="84">
        <f t="shared" si="6"/>
        <v>0</v>
      </c>
      <c r="V28" s="140"/>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row>
    <row r="29" spans="1:239" s="142" customFormat="1" x14ac:dyDescent="0.3">
      <c r="A29" s="143" t="s">
        <v>23</v>
      </c>
      <c r="B29" s="144" t="s">
        <v>35</v>
      </c>
      <c r="C29" s="437" t="s">
        <v>353</v>
      </c>
      <c r="D29" s="437"/>
      <c r="E29" s="437"/>
      <c r="F29" s="437"/>
      <c r="G29" s="437"/>
      <c r="H29" s="437"/>
      <c r="I29" s="437"/>
      <c r="J29" s="437"/>
      <c r="K29" s="437"/>
      <c r="L29" s="437"/>
      <c r="M29" s="437"/>
      <c r="N29" s="437"/>
      <c r="O29" s="437"/>
      <c r="P29" s="437"/>
      <c r="Q29" s="437"/>
      <c r="R29" s="437"/>
      <c r="S29" s="437"/>
      <c r="T29" s="437"/>
      <c r="U29" s="517"/>
      <c r="V29" s="140"/>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row>
    <row r="30" spans="1:239" s="142" customFormat="1" ht="12.75" customHeight="1" x14ac:dyDescent="0.3">
      <c r="A30" s="438" t="s">
        <v>23</v>
      </c>
      <c r="B30" s="441" t="s">
        <v>35</v>
      </c>
      <c r="C30" s="444" t="s">
        <v>23</v>
      </c>
      <c r="D30" s="447" t="s">
        <v>354</v>
      </c>
      <c r="E30" s="464" t="s">
        <v>84</v>
      </c>
      <c r="F30" s="464" t="s">
        <v>28</v>
      </c>
      <c r="G30" s="138" t="s">
        <v>29</v>
      </c>
      <c r="H30" s="145">
        <f>SUM(I30,K30)</f>
        <v>0</v>
      </c>
      <c r="I30" s="145"/>
      <c r="J30" s="145"/>
      <c r="K30" s="145"/>
      <c r="L30" s="78">
        <f>SUM(M30,O30)</f>
        <v>0</v>
      </c>
      <c r="M30" s="160"/>
      <c r="N30" s="172"/>
      <c r="O30" s="79"/>
      <c r="P30" s="172">
        <f>SUM(Q30,S30)</f>
        <v>0</v>
      </c>
      <c r="Q30" s="145"/>
      <c r="R30" s="145"/>
      <c r="S30" s="172"/>
      <c r="T30" s="160">
        <v>0</v>
      </c>
      <c r="U30" s="100">
        <v>0</v>
      </c>
      <c r="V30" s="140"/>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row>
    <row r="31" spans="1:239" s="142" customFormat="1" x14ac:dyDescent="0.3">
      <c r="A31" s="439"/>
      <c r="B31" s="442"/>
      <c r="C31" s="445"/>
      <c r="D31" s="448"/>
      <c r="E31" s="465"/>
      <c r="F31" s="465"/>
      <c r="G31" s="180" t="s">
        <v>39</v>
      </c>
      <c r="H31" s="145">
        <f>SUM(I31,K31)</f>
        <v>0.3</v>
      </c>
      <c r="I31" s="145">
        <v>0.3</v>
      </c>
      <c r="J31" s="145">
        <v>0.3</v>
      </c>
      <c r="K31" s="145"/>
      <c r="L31" s="78">
        <f t="shared" ref="L31:L34" si="7">SUM(M31,O31)</f>
        <v>4.2</v>
      </c>
      <c r="M31" s="78">
        <v>4.2</v>
      </c>
      <c r="N31" s="145">
        <v>3.5</v>
      </c>
      <c r="O31" s="78"/>
      <c r="P31" s="145">
        <f t="shared" ref="P31:P34" si="8">SUM(Q31,S31)</f>
        <v>4.2</v>
      </c>
      <c r="Q31" s="145">
        <v>4.2</v>
      </c>
      <c r="R31" s="145">
        <v>3.5</v>
      </c>
      <c r="S31" s="145"/>
      <c r="T31" s="145">
        <v>4.2</v>
      </c>
      <c r="U31" s="161">
        <v>4.2</v>
      </c>
      <c r="V31" s="140"/>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row>
    <row r="32" spans="1:239" s="142" customFormat="1" x14ac:dyDescent="0.3">
      <c r="A32" s="439"/>
      <c r="B32" s="442"/>
      <c r="C32" s="445"/>
      <c r="D32" s="448"/>
      <c r="E32" s="465"/>
      <c r="F32" s="465"/>
      <c r="G32" s="138" t="s">
        <v>32</v>
      </c>
      <c r="H32" s="145">
        <f t="shared" ref="H32:H34" si="9">SUM(I32,K32)</f>
        <v>0</v>
      </c>
      <c r="I32" s="145"/>
      <c r="J32" s="145"/>
      <c r="K32" s="145"/>
      <c r="L32" s="78">
        <f t="shared" si="7"/>
        <v>0</v>
      </c>
      <c r="M32" s="79"/>
      <c r="N32" s="172"/>
      <c r="O32" s="79"/>
      <c r="P32" s="172">
        <f t="shared" si="8"/>
        <v>0</v>
      </c>
      <c r="Q32" s="172"/>
      <c r="R32" s="172"/>
      <c r="S32" s="172"/>
      <c r="T32" s="145">
        <v>0</v>
      </c>
      <c r="U32" s="145">
        <v>0</v>
      </c>
      <c r="V32" s="140"/>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c r="HZ32" s="141"/>
      <c r="IA32" s="141"/>
      <c r="IB32" s="141"/>
      <c r="IC32" s="141"/>
      <c r="ID32" s="141"/>
      <c r="IE32" s="141"/>
    </row>
    <row r="33" spans="1:239" s="142" customFormat="1" x14ac:dyDescent="0.3">
      <c r="A33" s="439"/>
      <c r="B33" s="442"/>
      <c r="C33" s="445"/>
      <c r="D33" s="448"/>
      <c r="E33" s="465"/>
      <c r="F33" s="465"/>
      <c r="G33" s="138" t="s">
        <v>268</v>
      </c>
      <c r="H33" s="145">
        <f t="shared" si="9"/>
        <v>0</v>
      </c>
      <c r="I33" s="145"/>
      <c r="J33" s="145"/>
      <c r="K33" s="145"/>
      <c r="L33" s="78">
        <f t="shared" si="7"/>
        <v>0</v>
      </c>
      <c r="M33" s="79"/>
      <c r="N33" s="172"/>
      <c r="O33" s="79"/>
      <c r="P33" s="172">
        <f t="shared" si="8"/>
        <v>0</v>
      </c>
      <c r="Q33" s="172"/>
      <c r="R33" s="172"/>
      <c r="S33" s="172"/>
      <c r="T33" s="145">
        <v>0</v>
      </c>
      <c r="U33" s="145">
        <v>0</v>
      </c>
      <c r="V33" s="140"/>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c r="HZ33" s="141"/>
      <c r="IA33" s="141"/>
      <c r="IB33" s="141"/>
      <c r="IC33" s="141"/>
      <c r="ID33" s="141"/>
      <c r="IE33" s="141"/>
    </row>
    <row r="34" spans="1:239" s="142" customFormat="1" x14ac:dyDescent="0.3">
      <c r="A34" s="439"/>
      <c r="B34" s="442"/>
      <c r="C34" s="445"/>
      <c r="D34" s="448"/>
      <c r="E34" s="465"/>
      <c r="F34" s="465"/>
      <c r="G34" s="158" t="s">
        <v>131</v>
      </c>
      <c r="H34" s="145">
        <f t="shared" si="9"/>
        <v>0</v>
      </c>
      <c r="I34" s="145"/>
      <c r="J34" s="145"/>
      <c r="K34" s="145"/>
      <c r="L34" s="78">
        <f t="shared" si="7"/>
        <v>0</v>
      </c>
      <c r="M34" s="172"/>
      <c r="N34" s="172"/>
      <c r="O34" s="172"/>
      <c r="P34" s="172">
        <f t="shared" si="8"/>
        <v>0</v>
      </c>
      <c r="Q34" s="172"/>
      <c r="R34" s="172"/>
      <c r="S34" s="80"/>
      <c r="T34" s="145">
        <v>0</v>
      </c>
      <c r="U34" s="145">
        <v>0</v>
      </c>
      <c r="V34" s="140"/>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row>
    <row r="35" spans="1:239" s="142" customFormat="1" x14ac:dyDescent="0.3">
      <c r="A35" s="440"/>
      <c r="B35" s="443"/>
      <c r="C35" s="446"/>
      <c r="D35" s="449"/>
      <c r="E35" s="466"/>
      <c r="F35" s="466"/>
      <c r="G35" s="173" t="s">
        <v>34</v>
      </c>
      <c r="H35" s="81">
        <f t="shared" ref="H35:U35" si="10">SUM(H30:H34)</f>
        <v>0.3</v>
      </c>
      <c r="I35" s="81">
        <f t="shared" si="10"/>
        <v>0.3</v>
      </c>
      <c r="J35" s="81">
        <f t="shared" si="10"/>
        <v>0.3</v>
      </c>
      <c r="K35" s="81">
        <f t="shared" si="10"/>
        <v>0</v>
      </c>
      <c r="L35" s="81">
        <f t="shared" si="10"/>
        <v>4.2</v>
      </c>
      <c r="M35" s="81">
        <f t="shared" si="10"/>
        <v>4.2</v>
      </c>
      <c r="N35" s="81">
        <f t="shared" si="10"/>
        <v>3.5</v>
      </c>
      <c r="O35" s="81">
        <f t="shared" si="10"/>
        <v>0</v>
      </c>
      <c r="P35" s="81">
        <f t="shared" si="10"/>
        <v>4.2</v>
      </c>
      <c r="Q35" s="81">
        <f t="shared" si="10"/>
        <v>4.2</v>
      </c>
      <c r="R35" s="81">
        <f t="shared" si="10"/>
        <v>3.5</v>
      </c>
      <c r="S35" s="81">
        <f t="shared" si="10"/>
        <v>0</v>
      </c>
      <c r="T35" s="81">
        <f t="shared" si="10"/>
        <v>4.2</v>
      </c>
      <c r="U35" s="81">
        <f t="shared" si="10"/>
        <v>4.2</v>
      </c>
      <c r="V35" s="140"/>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row>
    <row r="36" spans="1:239" s="142" customFormat="1" x14ac:dyDescent="0.3">
      <c r="A36" s="143" t="s">
        <v>23</v>
      </c>
      <c r="B36" s="144" t="s">
        <v>23</v>
      </c>
      <c r="C36" s="433" t="s">
        <v>60</v>
      </c>
      <c r="D36" s="434"/>
      <c r="E36" s="434"/>
      <c r="F36" s="434"/>
      <c r="G36" s="435"/>
      <c r="H36" s="150">
        <f>SUM(H35)</f>
        <v>0.3</v>
      </c>
      <c r="I36" s="150">
        <f>SUM(I35)</f>
        <v>0.3</v>
      </c>
      <c r="J36" s="150">
        <f>SUM(J35)</f>
        <v>0.3</v>
      </c>
      <c r="K36" s="150">
        <f>SUM(K35)</f>
        <v>0</v>
      </c>
      <c r="L36" s="150">
        <f>SUM(L35)</f>
        <v>4.2</v>
      </c>
      <c r="M36" s="151">
        <f>M35</f>
        <v>4.2</v>
      </c>
      <c r="N36" s="151">
        <f>SUM(N35)</f>
        <v>3.5</v>
      </c>
      <c r="O36" s="151">
        <f>SUM(O35)</f>
        <v>0</v>
      </c>
      <c r="P36" s="151">
        <f>P35</f>
        <v>4.2</v>
      </c>
      <c r="Q36" s="151">
        <f>Q35</f>
        <v>4.2</v>
      </c>
      <c r="R36" s="151">
        <f>SUM(R35)</f>
        <v>3.5</v>
      </c>
      <c r="S36" s="151">
        <f>SUM(S35)</f>
        <v>0</v>
      </c>
      <c r="T36" s="150">
        <f>T35</f>
        <v>4.2</v>
      </c>
      <c r="U36" s="150">
        <f>U35</f>
        <v>4.2</v>
      </c>
      <c r="V36" s="140"/>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c r="HZ36" s="141"/>
      <c r="IA36" s="141"/>
      <c r="IB36" s="141"/>
      <c r="IC36" s="141"/>
      <c r="ID36" s="141"/>
      <c r="IE36" s="141"/>
    </row>
    <row r="37" spans="1:239" s="142" customFormat="1" x14ac:dyDescent="0.3">
      <c r="A37" s="438"/>
      <c r="B37" s="527"/>
      <c r="C37" s="528"/>
      <c r="D37" s="528"/>
      <c r="E37" s="529"/>
      <c r="F37" s="82" t="s">
        <v>352</v>
      </c>
      <c r="G37" s="83" t="s">
        <v>29</v>
      </c>
      <c r="H37" s="84">
        <f>SUM(H30)</f>
        <v>0</v>
      </c>
      <c r="I37" s="84">
        <f t="shared" ref="I37:U37" si="11">SUM(I30)</f>
        <v>0</v>
      </c>
      <c r="J37" s="84">
        <f t="shared" si="11"/>
        <v>0</v>
      </c>
      <c r="K37" s="84">
        <f t="shared" si="11"/>
        <v>0</v>
      </c>
      <c r="L37" s="84">
        <f t="shared" si="11"/>
        <v>0</v>
      </c>
      <c r="M37" s="85">
        <f t="shared" si="11"/>
        <v>0</v>
      </c>
      <c r="N37" s="85">
        <f t="shared" si="11"/>
        <v>0</v>
      </c>
      <c r="O37" s="85">
        <f t="shared" si="11"/>
        <v>0</v>
      </c>
      <c r="P37" s="85">
        <f t="shared" si="11"/>
        <v>0</v>
      </c>
      <c r="Q37" s="85">
        <f t="shared" si="11"/>
        <v>0</v>
      </c>
      <c r="R37" s="85">
        <f t="shared" si="11"/>
        <v>0</v>
      </c>
      <c r="S37" s="85">
        <f t="shared" si="11"/>
        <v>0</v>
      </c>
      <c r="T37" s="84">
        <f t="shared" si="11"/>
        <v>0</v>
      </c>
      <c r="U37" s="84">
        <f t="shared" si="11"/>
        <v>0</v>
      </c>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row>
    <row r="38" spans="1:239" s="142" customFormat="1" x14ac:dyDescent="0.3">
      <c r="A38" s="439"/>
      <c r="B38" s="530"/>
      <c r="C38" s="531"/>
      <c r="D38" s="531"/>
      <c r="E38" s="532"/>
      <c r="F38" s="86"/>
      <c r="G38" s="83" t="s">
        <v>39</v>
      </c>
      <c r="H38" s="84">
        <f>SUM(H31)</f>
        <v>0.3</v>
      </c>
      <c r="I38" s="84">
        <f t="shared" ref="I38:U38" si="12">SUM(I31)</f>
        <v>0.3</v>
      </c>
      <c r="J38" s="84">
        <f t="shared" si="12"/>
        <v>0.3</v>
      </c>
      <c r="K38" s="84">
        <f t="shared" si="12"/>
        <v>0</v>
      </c>
      <c r="L38" s="84">
        <f t="shared" si="12"/>
        <v>4.2</v>
      </c>
      <c r="M38" s="85">
        <f t="shared" si="12"/>
        <v>4.2</v>
      </c>
      <c r="N38" s="85">
        <f t="shared" si="12"/>
        <v>3.5</v>
      </c>
      <c r="O38" s="85">
        <f t="shared" si="12"/>
        <v>0</v>
      </c>
      <c r="P38" s="85">
        <f t="shared" si="12"/>
        <v>4.2</v>
      </c>
      <c r="Q38" s="85">
        <f t="shared" si="12"/>
        <v>4.2</v>
      </c>
      <c r="R38" s="85">
        <f t="shared" si="12"/>
        <v>3.5</v>
      </c>
      <c r="S38" s="85">
        <f t="shared" si="12"/>
        <v>0</v>
      </c>
      <c r="T38" s="84">
        <f t="shared" si="12"/>
        <v>4.2</v>
      </c>
      <c r="U38" s="84">
        <f t="shared" si="12"/>
        <v>4.2</v>
      </c>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row>
    <row r="39" spans="1:239" s="142" customFormat="1" x14ac:dyDescent="0.3">
      <c r="A39" s="439"/>
      <c r="B39" s="530"/>
      <c r="C39" s="531"/>
      <c r="D39" s="531"/>
      <c r="E39" s="532"/>
      <c r="F39" s="86"/>
      <c r="G39" s="83" t="s">
        <v>32</v>
      </c>
      <c r="H39" s="84">
        <f>SUM(H32)</f>
        <v>0</v>
      </c>
      <c r="I39" s="84">
        <f t="shared" ref="I39:U39" si="13">SUM(I32)</f>
        <v>0</v>
      </c>
      <c r="J39" s="84">
        <f t="shared" si="13"/>
        <v>0</v>
      </c>
      <c r="K39" s="84">
        <f t="shared" si="13"/>
        <v>0</v>
      </c>
      <c r="L39" s="84">
        <f t="shared" si="13"/>
        <v>0</v>
      </c>
      <c r="M39" s="85">
        <f t="shared" si="13"/>
        <v>0</v>
      </c>
      <c r="N39" s="85">
        <f t="shared" si="13"/>
        <v>0</v>
      </c>
      <c r="O39" s="85">
        <f t="shared" si="13"/>
        <v>0</v>
      </c>
      <c r="P39" s="85">
        <f t="shared" si="13"/>
        <v>0</v>
      </c>
      <c r="Q39" s="85">
        <f t="shared" si="13"/>
        <v>0</v>
      </c>
      <c r="R39" s="85">
        <f t="shared" si="13"/>
        <v>0</v>
      </c>
      <c r="S39" s="85">
        <f t="shared" si="13"/>
        <v>0</v>
      </c>
      <c r="T39" s="84">
        <f t="shared" si="13"/>
        <v>0</v>
      </c>
      <c r="U39" s="84">
        <f t="shared" si="13"/>
        <v>0</v>
      </c>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row>
    <row r="40" spans="1:239" s="142" customFormat="1" x14ac:dyDescent="0.3">
      <c r="A40" s="439"/>
      <c r="B40" s="530"/>
      <c r="C40" s="531"/>
      <c r="D40" s="531"/>
      <c r="E40" s="532"/>
      <c r="F40" s="86"/>
      <c r="G40" s="83" t="s">
        <v>268</v>
      </c>
      <c r="H40" s="84">
        <f>SUM(H33)</f>
        <v>0</v>
      </c>
      <c r="I40" s="84">
        <f t="shared" ref="I40:U40" si="14">SUM(I33)</f>
        <v>0</v>
      </c>
      <c r="J40" s="84">
        <f t="shared" si="14"/>
        <v>0</v>
      </c>
      <c r="K40" s="84">
        <f t="shared" si="14"/>
        <v>0</v>
      </c>
      <c r="L40" s="84">
        <f t="shared" si="14"/>
        <v>0</v>
      </c>
      <c r="M40" s="85">
        <f t="shared" si="14"/>
        <v>0</v>
      </c>
      <c r="N40" s="85">
        <f t="shared" si="14"/>
        <v>0</v>
      </c>
      <c r="O40" s="85">
        <f t="shared" si="14"/>
        <v>0</v>
      </c>
      <c r="P40" s="85">
        <f t="shared" si="14"/>
        <v>0</v>
      </c>
      <c r="Q40" s="85">
        <f t="shared" si="14"/>
        <v>0</v>
      </c>
      <c r="R40" s="85">
        <f t="shared" si="14"/>
        <v>0</v>
      </c>
      <c r="S40" s="85">
        <f t="shared" si="14"/>
        <v>0</v>
      </c>
      <c r="T40" s="84">
        <f t="shared" si="14"/>
        <v>0</v>
      </c>
      <c r="U40" s="84">
        <f t="shared" si="14"/>
        <v>0</v>
      </c>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row>
    <row r="41" spans="1:239" s="142" customFormat="1" x14ac:dyDescent="0.3">
      <c r="A41" s="440"/>
      <c r="B41" s="533"/>
      <c r="C41" s="534"/>
      <c r="D41" s="534"/>
      <c r="E41" s="535"/>
      <c r="F41" s="86"/>
      <c r="G41" s="87" t="s">
        <v>131</v>
      </c>
      <c r="H41" s="84">
        <f>SUM(H34)</f>
        <v>0</v>
      </c>
      <c r="I41" s="84">
        <f t="shared" ref="I41:U41" si="15">SUM(I34)</f>
        <v>0</v>
      </c>
      <c r="J41" s="84">
        <f t="shared" si="15"/>
        <v>0</v>
      </c>
      <c r="K41" s="84">
        <f t="shared" si="15"/>
        <v>0</v>
      </c>
      <c r="L41" s="84">
        <f t="shared" si="15"/>
        <v>0</v>
      </c>
      <c r="M41" s="85">
        <f t="shared" si="15"/>
        <v>0</v>
      </c>
      <c r="N41" s="85">
        <f t="shared" si="15"/>
        <v>0</v>
      </c>
      <c r="O41" s="85">
        <f t="shared" si="15"/>
        <v>0</v>
      </c>
      <c r="P41" s="85">
        <f t="shared" si="15"/>
        <v>0</v>
      </c>
      <c r="Q41" s="85">
        <f t="shared" si="15"/>
        <v>0</v>
      </c>
      <c r="R41" s="85">
        <f t="shared" si="15"/>
        <v>0</v>
      </c>
      <c r="S41" s="85">
        <f t="shared" si="15"/>
        <v>0</v>
      </c>
      <c r="T41" s="84">
        <f t="shared" si="15"/>
        <v>0</v>
      </c>
      <c r="U41" s="84">
        <f t="shared" si="15"/>
        <v>0</v>
      </c>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row>
    <row r="42" spans="1:239" x14ac:dyDescent="0.3">
      <c r="A42" s="143" t="s">
        <v>23</v>
      </c>
      <c r="B42" s="432" t="s">
        <v>91</v>
      </c>
      <c r="C42" s="432"/>
      <c r="D42" s="432"/>
      <c r="E42" s="432"/>
      <c r="F42" s="432"/>
      <c r="G42" s="432"/>
      <c r="H42" s="154">
        <f>SUM(H23,H36)</f>
        <v>0.3</v>
      </c>
      <c r="I42" s="154">
        <f>SUM(I23,I36)</f>
        <v>0.3</v>
      </c>
      <c r="J42" s="154">
        <f t="shared" ref="J42:U42" si="16">SUM(J23,J36)</f>
        <v>0.3</v>
      </c>
      <c r="K42" s="154">
        <f t="shared" si="16"/>
        <v>0</v>
      </c>
      <c r="L42" s="154">
        <f t="shared" si="16"/>
        <v>4.2</v>
      </c>
      <c r="M42" s="154">
        <f t="shared" si="16"/>
        <v>4.2</v>
      </c>
      <c r="N42" s="154">
        <f t="shared" si="16"/>
        <v>3.5</v>
      </c>
      <c r="O42" s="154">
        <f t="shared" si="16"/>
        <v>0</v>
      </c>
      <c r="P42" s="154">
        <f t="shared" si="16"/>
        <v>9.1999999999999993</v>
      </c>
      <c r="Q42" s="154">
        <f t="shared" si="16"/>
        <v>9.1999999999999993</v>
      </c>
      <c r="R42" s="154">
        <f t="shared" si="16"/>
        <v>3.5</v>
      </c>
      <c r="S42" s="154">
        <f t="shared" si="16"/>
        <v>0</v>
      </c>
      <c r="T42" s="154">
        <f t="shared" si="16"/>
        <v>9.1999999999999993</v>
      </c>
      <c r="U42" s="154">
        <f t="shared" si="16"/>
        <v>9.1999999999999993</v>
      </c>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row>
    <row r="43" spans="1:239" x14ac:dyDescent="0.3">
      <c r="A43" s="438"/>
      <c r="B43" s="536"/>
      <c r="C43" s="537"/>
      <c r="D43" s="537"/>
      <c r="E43" s="538"/>
      <c r="F43" s="82" t="s">
        <v>352</v>
      </c>
      <c r="G43" s="83" t="s">
        <v>29</v>
      </c>
      <c r="H43" s="84">
        <f>SUM(H24,H37)</f>
        <v>0</v>
      </c>
      <c r="I43" s="84">
        <f t="shared" ref="I43:U43" si="17">SUM(I24,I37)</f>
        <v>0</v>
      </c>
      <c r="J43" s="84">
        <f t="shared" si="17"/>
        <v>0</v>
      </c>
      <c r="K43" s="84">
        <f t="shared" si="17"/>
        <v>0</v>
      </c>
      <c r="L43" s="84">
        <f t="shared" si="17"/>
        <v>5</v>
      </c>
      <c r="M43" s="84">
        <f t="shared" si="17"/>
        <v>5</v>
      </c>
      <c r="N43" s="84">
        <f t="shared" si="17"/>
        <v>0</v>
      </c>
      <c r="O43" s="84">
        <f t="shared" si="17"/>
        <v>0</v>
      </c>
      <c r="P43" s="84">
        <f>SUM(P24,P37)</f>
        <v>5</v>
      </c>
      <c r="Q43" s="84">
        <f t="shared" si="17"/>
        <v>5</v>
      </c>
      <c r="R43" s="84">
        <f t="shared" si="17"/>
        <v>0</v>
      </c>
      <c r="S43" s="84">
        <f t="shared" si="17"/>
        <v>0</v>
      </c>
      <c r="T43" s="84">
        <f t="shared" si="17"/>
        <v>5</v>
      </c>
      <c r="U43" s="84">
        <f t="shared" si="17"/>
        <v>5</v>
      </c>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row>
    <row r="44" spans="1:239" x14ac:dyDescent="0.3">
      <c r="A44" s="439"/>
      <c r="B44" s="539"/>
      <c r="C44" s="540"/>
      <c r="D44" s="540"/>
      <c r="E44" s="541"/>
      <c r="F44" s="86"/>
      <c r="G44" s="83" t="s">
        <v>39</v>
      </c>
      <c r="H44" s="84">
        <f t="shared" ref="H44:O44" si="18">SUM(H38)</f>
        <v>0.3</v>
      </c>
      <c r="I44" s="84">
        <f t="shared" si="18"/>
        <v>0.3</v>
      </c>
      <c r="J44" s="84">
        <f t="shared" si="18"/>
        <v>0.3</v>
      </c>
      <c r="K44" s="84">
        <f t="shared" si="18"/>
        <v>0</v>
      </c>
      <c r="L44" s="84">
        <f t="shared" si="18"/>
        <v>4.2</v>
      </c>
      <c r="M44" s="84">
        <f t="shared" si="18"/>
        <v>4.2</v>
      </c>
      <c r="N44" s="84">
        <f t="shared" si="18"/>
        <v>3.5</v>
      </c>
      <c r="O44" s="84">
        <f t="shared" si="18"/>
        <v>0</v>
      </c>
      <c r="P44" s="84">
        <f>SUM(P38)</f>
        <v>4.2</v>
      </c>
      <c r="Q44" s="84">
        <f t="shared" ref="Q44:U44" si="19">SUM(Q38)</f>
        <v>4.2</v>
      </c>
      <c r="R44" s="84">
        <f t="shared" si="19"/>
        <v>3.5</v>
      </c>
      <c r="S44" s="84">
        <f t="shared" si="19"/>
        <v>0</v>
      </c>
      <c r="T44" s="84">
        <f t="shared" si="19"/>
        <v>4.2</v>
      </c>
      <c r="U44" s="84">
        <f t="shared" si="19"/>
        <v>4.2</v>
      </c>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row>
    <row r="45" spans="1:239" x14ac:dyDescent="0.3">
      <c r="A45" s="439"/>
      <c r="B45" s="539"/>
      <c r="C45" s="540"/>
      <c r="D45" s="540"/>
      <c r="E45" s="541"/>
      <c r="F45" s="86"/>
      <c r="G45" s="83" t="s">
        <v>32</v>
      </c>
      <c r="H45" s="84">
        <f>SUM(H26)</f>
        <v>0</v>
      </c>
      <c r="I45" s="84">
        <f t="shared" ref="I45:U45" si="20">SUM(I26)</f>
        <v>0</v>
      </c>
      <c r="J45" s="84">
        <f t="shared" si="20"/>
        <v>0</v>
      </c>
      <c r="K45" s="84">
        <f t="shared" si="20"/>
        <v>0</v>
      </c>
      <c r="L45" s="84">
        <f t="shared" si="20"/>
        <v>0</v>
      </c>
      <c r="M45" s="84">
        <f t="shared" si="20"/>
        <v>0</v>
      </c>
      <c r="N45" s="84">
        <f t="shared" si="20"/>
        <v>0</v>
      </c>
      <c r="O45" s="84">
        <f t="shared" si="20"/>
        <v>0</v>
      </c>
      <c r="P45" s="84">
        <f t="shared" si="20"/>
        <v>0</v>
      </c>
      <c r="Q45" s="84">
        <f t="shared" si="20"/>
        <v>0</v>
      </c>
      <c r="R45" s="84">
        <f t="shared" si="20"/>
        <v>0</v>
      </c>
      <c r="S45" s="84">
        <f t="shared" si="20"/>
        <v>0</v>
      </c>
      <c r="T45" s="84">
        <f t="shared" si="20"/>
        <v>0</v>
      </c>
      <c r="U45" s="84">
        <f t="shared" si="20"/>
        <v>0</v>
      </c>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row>
    <row r="46" spans="1:239" x14ac:dyDescent="0.3">
      <c r="A46" s="439"/>
      <c r="B46" s="539"/>
      <c r="C46" s="540"/>
      <c r="D46" s="540"/>
      <c r="E46" s="541"/>
      <c r="F46" s="86"/>
      <c r="G46" s="83" t="s">
        <v>268</v>
      </c>
      <c r="H46" s="84">
        <f>SUM(H27)</f>
        <v>0</v>
      </c>
      <c r="I46" s="84">
        <f t="shared" ref="I46:U46" si="21">SUM(I27)</f>
        <v>0</v>
      </c>
      <c r="J46" s="84">
        <f t="shared" si="21"/>
        <v>0</v>
      </c>
      <c r="K46" s="84">
        <f t="shared" si="21"/>
        <v>0</v>
      </c>
      <c r="L46" s="84">
        <f t="shared" si="21"/>
        <v>0</v>
      </c>
      <c r="M46" s="84">
        <f t="shared" si="21"/>
        <v>0</v>
      </c>
      <c r="N46" s="84">
        <f t="shared" si="21"/>
        <v>0</v>
      </c>
      <c r="O46" s="84">
        <f t="shared" si="21"/>
        <v>0</v>
      </c>
      <c r="P46" s="84">
        <f t="shared" si="21"/>
        <v>0</v>
      </c>
      <c r="Q46" s="84">
        <f t="shared" si="21"/>
        <v>0</v>
      </c>
      <c r="R46" s="84">
        <f t="shared" si="21"/>
        <v>0</v>
      </c>
      <c r="S46" s="84">
        <f t="shared" si="21"/>
        <v>0</v>
      </c>
      <c r="T46" s="84">
        <f t="shared" si="21"/>
        <v>0</v>
      </c>
      <c r="U46" s="84">
        <f t="shared" si="21"/>
        <v>0</v>
      </c>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row>
    <row r="47" spans="1:239" x14ac:dyDescent="0.3">
      <c r="A47" s="440"/>
      <c r="B47" s="542"/>
      <c r="C47" s="543"/>
      <c r="D47" s="543"/>
      <c r="E47" s="544"/>
      <c r="F47" s="86"/>
      <c r="G47" s="87" t="s">
        <v>131</v>
      </c>
      <c r="H47" s="84">
        <f>SUM(H28)</f>
        <v>0</v>
      </c>
      <c r="I47" s="84">
        <f t="shared" ref="I47:U47" si="22">SUM(I28)</f>
        <v>0</v>
      </c>
      <c r="J47" s="84">
        <f t="shared" si="22"/>
        <v>0</v>
      </c>
      <c r="K47" s="84">
        <f t="shared" si="22"/>
        <v>0</v>
      </c>
      <c r="L47" s="84">
        <f t="shared" si="22"/>
        <v>0</v>
      </c>
      <c r="M47" s="84">
        <f t="shared" si="22"/>
        <v>0</v>
      </c>
      <c r="N47" s="84">
        <f t="shared" si="22"/>
        <v>0</v>
      </c>
      <c r="O47" s="84">
        <f t="shared" si="22"/>
        <v>0</v>
      </c>
      <c r="P47" s="84">
        <f t="shared" si="22"/>
        <v>0</v>
      </c>
      <c r="Q47" s="84">
        <f t="shared" si="22"/>
        <v>0</v>
      </c>
      <c r="R47" s="84">
        <f t="shared" si="22"/>
        <v>0</v>
      </c>
      <c r="S47" s="84">
        <f t="shared" si="22"/>
        <v>0</v>
      </c>
      <c r="T47" s="84">
        <f t="shared" si="22"/>
        <v>0</v>
      </c>
      <c r="U47" s="84">
        <f t="shared" si="22"/>
        <v>0</v>
      </c>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row>
    <row r="48" spans="1:239" ht="16.5" customHeight="1" x14ac:dyDescent="0.3">
      <c r="A48" s="1" t="s">
        <v>35</v>
      </c>
      <c r="B48" s="473" t="s">
        <v>355</v>
      </c>
      <c r="C48" s="473"/>
      <c r="D48" s="473"/>
      <c r="E48" s="473"/>
      <c r="F48" s="473"/>
      <c r="G48" s="473"/>
      <c r="H48" s="473"/>
      <c r="I48" s="473"/>
      <c r="J48" s="473"/>
      <c r="K48" s="473"/>
      <c r="L48" s="473"/>
      <c r="M48" s="473"/>
      <c r="N48" s="473"/>
      <c r="O48" s="473"/>
      <c r="P48" s="473"/>
      <c r="Q48" s="473"/>
      <c r="R48" s="473"/>
      <c r="S48" s="473"/>
      <c r="T48" s="473"/>
      <c r="U48" s="473"/>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row>
    <row r="49" spans="1:239" x14ac:dyDescent="0.3">
      <c r="A49" s="143" t="s">
        <v>35</v>
      </c>
      <c r="B49" s="144" t="s">
        <v>23</v>
      </c>
      <c r="C49" s="555" t="s">
        <v>355</v>
      </c>
      <c r="D49" s="555"/>
      <c r="E49" s="555"/>
      <c r="F49" s="555"/>
      <c r="G49" s="555"/>
      <c r="H49" s="555"/>
      <c r="I49" s="555"/>
      <c r="J49" s="555"/>
      <c r="K49" s="555"/>
      <c r="L49" s="555"/>
      <c r="M49" s="555"/>
      <c r="N49" s="555"/>
      <c r="O49" s="555"/>
      <c r="P49" s="555"/>
      <c r="Q49" s="555"/>
      <c r="R49" s="555"/>
      <c r="S49" s="555"/>
      <c r="T49" s="555"/>
      <c r="U49" s="555"/>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row>
    <row r="50" spans="1:239" ht="15" customHeight="1" x14ac:dyDescent="0.3">
      <c r="A50" s="438" t="s">
        <v>35</v>
      </c>
      <c r="B50" s="441" t="s">
        <v>23</v>
      </c>
      <c r="C50" s="444" t="s">
        <v>23</v>
      </c>
      <c r="D50" s="447" t="s">
        <v>356</v>
      </c>
      <c r="E50" s="467" t="s">
        <v>357</v>
      </c>
      <c r="F50" s="467" t="s">
        <v>317</v>
      </c>
      <c r="G50" s="138" t="s">
        <v>29</v>
      </c>
      <c r="H50" s="145">
        <f t="shared" ref="H50:H54" si="23">SUM(I50,K50)</f>
        <v>0</v>
      </c>
      <c r="I50" s="145"/>
      <c r="J50" s="145"/>
      <c r="K50" s="145"/>
      <c r="L50" s="78">
        <f>SUM(M50,O50)</f>
        <v>0</v>
      </c>
      <c r="M50" s="79"/>
      <c r="N50" s="172"/>
      <c r="O50" s="79"/>
      <c r="P50" s="79">
        <f>SUM(Q50,S50)</f>
        <v>0</v>
      </c>
      <c r="Q50" s="79"/>
      <c r="R50" s="172"/>
      <c r="S50" s="172"/>
      <c r="T50" s="145">
        <v>0</v>
      </c>
      <c r="U50" s="145">
        <v>0</v>
      </c>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row>
    <row r="51" spans="1:239" x14ac:dyDescent="0.3">
      <c r="A51" s="439"/>
      <c r="B51" s="442"/>
      <c r="C51" s="445"/>
      <c r="D51" s="448"/>
      <c r="E51" s="468"/>
      <c r="F51" s="496"/>
      <c r="G51" s="138" t="s">
        <v>39</v>
      </c>
      <c r="H51" s="145">
        <f>SUM(I51,K51)</f>
        <v>130.6</v>
      </c>
      <c r="I51" s="160">
        <v>130.6</v>
      </c>
      <c r="J51" s="145"/>
      <c r="K51" s="145"/>
      <c r="L51" s="78">
        <f t="shared" ref="L51:L54" si="24">SUM(M51,O51)</f>
        <v>187</v>
      </c>
      <c r="M51" s="92">
        <v>187</v>
      </c>
      <c r="N51" s="145"/>
      <c r="O51" s="78"/>
      <c r="P51" s="78">
        <f t="shared" ref="P51:P52" si="25">SUM(Q51,S51)</f>
        <v>187</v>
      </c>
      <c r="Q51" s="78">
        <v>187</v>
      </c>
      <c r="R51" s="145"/>
      <c r="S51" s="145"/>
      <c r="T51" s="92">
        <v>170</v>
      </c>
      <c r="U51" s="145">
        <v>170</v>
      </c>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row>
    <row r="52" spans="1:239" x14ac:dyDescent="0.3">
      <c r="A52" s="439"/>
      <c r="B52" s="442"/>
      <c r="C52" s="445"/>
      <c r="D52" s="448"/>
      <c r="E52" s="468"/>
      <c r="F52" s="496"/>
      <c r="G52" s="138" t="s">
        <v>32</v>
      </c>
      <c r="H52" s="145">
        <f t="shared" si="23"/>
        <v>0</v>
      </c>
      <c r="I52" s="145"/>
      <c r="J52" s="145"/>
      <c r="K52" s="145"/>
      <c r="L52" s="78">
        <f t="shared" si="24"/>
        <v>0</v>
      </c>
      <c r="M52" s="79"/>
      <c r="N52" s="172"/>
      <c r="O52" s="79"/>
      <c r="P52" s="79">
        <f t="shared" si="25"/>
        <v>0</v>
      </c>
      <c r="Q52" s="79"/>
      <c r="R52" s="172"/>
      <c r="S52" s="172"/>
      <c r="T52" s="145">
        <v>0</v>
      </c>
      <c r="U52" s="145">
        <v>0</v>
      </c>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row>
    <row r="53" spans="1:239" x14ac:dyDescent="0.3">
      <c r="A53" s="439"/>
      <c r="B53" s="442"/>
      <c r="C53" s="445"/>
      <c r="D53" s="448"/>
      <c r="E53" s="468"/>
      <c r="F53" s="496"/>
      <c r="G53" s="138" t="s">
        <v>268</v>
      </c>
      <c r="H53" s="145">
        <f t="shared" si="23"/>
        <v>0</v>
      </c>
      <c r="I53" s="145"/>
      <c r="J53" s="145"/>
      <c r="K53" s="145"/>
      <c r="L53" s="78">
        <f t="shared" si="24"/>
        <v>0</v>
      </c>
      <c r="M53" s="79"/>
      <c r="N53" s="172"/>
      <c r="O53" s="79"/>
      <c r="P53" s="79">
        <f t="shared" ref="P53:P54" si="26">SUM(Q53,S53)</f>
        <v>0</v>
      </c>
      <c r="Q53" s="79"/>
      <c r="R53" s="172"/>
      <c r="S53" s="172"/>
      <c r="T53" s="145">
        <v>0</v>
      </c>
      <c r="U53" s="145">
        <v>0</v>
      </c>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row>
    <row r="54" spans="1:239" ht="16.5" customHeight="1" x14ac:dyDescent="0.3">
      <c r="A54" s="439"/>
      <c r="B54" s="442"/>
      <c r="C54" s="445"/>
      <c r="D54" s="448"/>
      <c r="E54" s="468"/>
      <c r="F54" s="496"/>
      <c r="G54" s="158" t="s">
        <v>131</v>
      </c>
      <c r="H54" s="145">
        <f t="shared" si="23"/>
        <v>0</v>
      </c>
      <c r="I54" s="145"/>
      <c r="J54" s="145"/>
      <c r="K54" s="145"/>
      <c r="L54" s="78">
        <f t="shared" si="24"/>
        <v>0</v>
      </c>
      <c r="M54" s="172"/>
      <c r="N54" s="172"/>
      <c r="O54" s="172"/>
      <c r="P54" s="79">
        <f t="shared" si="26"/>
        <v>0</v>
      </c>
      <c r="Q54" s="172"/>
      <c r="R54" s="172"/>
      <c r="S54" s="80"/>
      <c r="T54" s="145">
        <v>0</v>
      </c>
      <c r="U54" s="145">
        <v>0</v>
      </c>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row>
    <row r="55" spans="1:239" ht="82.5" customHeight="1" x14ac:dyDescent="0.3">
      <c r="A55" s="440"/>
      <c r="B55" s="443"/>
      <c r="C55" s="446"/>
      <c r="D55" s="449"/>
      <c r="E55" s="469"/>
      <c r="F55" s="497"/>
      <c r="G55" s="173" t="s">
        <v>34</v>
      </c>
      <c r="H55" s="81">
        <f t="shared" ref="H55:U55" si="27">SUM(H50:H54)</f>
        <v>130.6</v>
      </c>
      <c r="I55" s="81">
        <f t="shared" si="27"/>
        <v>130.6</v>
      </c>
      <c r="J55" s="81">
        <f t="shared" si="27"/>
        <v>0</v>
      </c>
      <c r="K55" s="81">
        <f t="shared" si="27"/>
        <v>0</v>
      </c>
      <c r="L55" s="81">
        <f t="shared" si="27"/>
        <v>187</v>
      </c>
      <c r="M55" s="81">
        <f t="shared" si="27"/>
        <v>187</v>
      </c>
      <c r="N55" s="81">
        <f t="shared" si="27"/>
        <v>0</v>
      </c>
      <c r="O55" s="81">
        <f t="shared" si="27"/>
        <v>0</v>
      </c>
      <c r="P55" s="81">
        <f t="shared" ref="P55:Q55" si="28">SUM(P50:P54)</f>
        <v>187</v>
      </c>
      <c r="Q55" s="81">
        <f t="shared" si="28"/>
        <v>187</v>
      </c>
      <c r="R55" s="81">
        <f t="shared" si="27"/>
        <v>0</v>
      </c>
      <c r="S55" s="81">
        <f t="shared" si="27"/>
        <v>0</v>
      </c>
      <c r="T55" s="81">
        <f t="shared" si="27"/>
        <v>170</v>
      </c>
      <c r="U55" s="81">
        <f t="shared" si="27"/>
        <v>170</v>
      </c>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c r="IB55" s="141"/>
      <c r="IC55" s="141"/>
      <c r="ID55" s="141"/>
      <c r="IE55" s="141"/>
    </row>
    <row r="56" spans="1:239" s="142" customFormat="1" ht="15" customHeight="1" x14ac:dyDescent="0.3">
      <c r="A56" s="438" t="s">
        <v>35</v>
      </c>
      <c r="B56" s="441" t="s">
        <v>35</v>
      </c>
      <c r="C56" s="444" t="s">
        <v>35</v>
      </c>
      <c r="D56" s="462" t="s">
        <v>358</v>
      </c>
      <c r="E56" s="450" t="s">
        <v>84</v>
      </c>
      <c r="F56" s="450" t="s">
        <v>28</v>
      </c>
      <c r="G56" s="138" t="s">
        <v>29</v>
      </c>
      <c r="H56" s="145">
        <f>SUM(I56,K56)</f>
        <v>0</v>
      </c>
      <c r="I56" s="145"/>
      <c r="J56" s="145"/>
      <c r="K56" s="145"/>
      <c r="L56" s="78">
        <f>SUM(M56,O56)</f>
        <v>0</v>
      </c>
      <c r="M56" s="79"/>
      <c r="N56" s="172"/>
      <c r="O56" s="79"/>
      <c r="P56" s="172">
        <f>SUM(Q56,S56)</f>
        <v>0</v>
      </c>
      <c r="Q56" s="172"/>
      <c r="R56" s="172"/>
      <c r="S56" s="172"/>
      <c r="T56" s="145">
        <v>0</v>
      </c>
      <c r="U56" s="145">
        <v>0</v>
      </c>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row>
    <row r="57" spans="1:239" s="142" customFormat="1" x14ac:dyDescent="0.3">
      <c r="A57" s="439"/>
      <c r="B57" s="442"/>
      <c r="C57" s="445"/>
      <c r="D57" s="462"/>
      <c r="E57" s="451"/>
      <c r="F57" s="451"/>
      <c r="G57" s="138" t="s">
        <v>39</v>
      </c>
      <c r="H57" s="145">
        <f t="shared" ref="H57:H60" si="29">SUM(I57,K57)</f>
        <v>45.9</v>
      </c>
      <c r="I57" s="163">
        <v>45.9</v>
      </c>
      <c r="J57" s="145">
        <v>5</v>
      </c>
      <c r="K57" s="145"/>
      <c r="L57" s="78">
        <f t="shared" ref="L57:L60" si="30">SUM(M57,O57)</f>
        <v>70.7</v>
      </c>
      <c r="M57" s="160">
        <v>70.7</v>
      </c>
      <c r="N57" s="172">
        <v>7</v>
      </c>
      <c r="O57" s="79"/>
      <c r="P57" s="172">
        <f t="shared" ref="P57:P59" si="31">SUM(Q57,S57)</f>
        <v>70.7</v>
      </c>
      <c r="Q57" s="145">
        <v>70.7</v>
      </c>
      <c r="R57" s="145">
        <v>7</v>
      </c>
      <c r="S57" s="172"/>
      <c r="T57" s="160">
        <v>70</v>
      </c>
      <c r="U57" s="145">
        <v>70</v>
      </c>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c r="IB57" s="141"/>
      <c r="IC57" s="141"/>
      <c r="ID57" s="141"/>
      <c r="IE57" s="141"/>
    </row>
    <row r="58" spans="1:239" s="142" customFormat="1" x14ac:dyDescent="0.3">
      <c r="A58" s="439"/>
      <c r="B58" s="442"/>
      <c r="C58" s="445"/>
      <c r="D58" s="462"/>
      <c r="E58" s="451"/>
      <c r="F58" s="451"/>
      <c r="G58" s="138" t="s">
        <v>32</v>
      </c>
      <c r="H58" s="145">
        <f t="shared" si="29"/>
        <v>0</v>
      </c>
      <c r="I58" s="145"/>
      <c r="J58" s="145"/>
      <c r="K58" s="145"/>
      <c r="L58" s="78">
        <f t="shared" si="30"/>
        <v>0</v>
      </c>
      <c r="M58" s="79"/>
      <c r="N58" s="172"/>
      <c r="O58" s="79"/>
      <c r="P58" s="172">
        <f t="shared" si="31"/>
        <v>0</v>
      </c>
      <c r="Q58" s="172"/>
      <c r="R58" s="172"/>
      <c r="S58" s="172"/>
      <c r="T58" s="145">
        <v>0</v>
      </c>
      <c r="U58" s="145">
        <v>0</v>
      </c>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c r="IB58" s="141"/>
      <c r="IC58" s="141"/>
      <c r="ID58" s="141"/>
      <c r="IE58" s="141"/>
    </row>
    <row r="59" spans="1:239" s="142" customFormat="1" x14ac:dyDescent="0.3">
      <c r="A59" s="439"/>
      <c r="B59" s="442"/>
      <c r="C59" s="445"/>
      <c r="D59" s="462"/>
      <c r="E59" s="451"/>
      <c r="F59" s="451"/>
      <c r="G59" s="138" t="s">
        <v>268</v>
      </c>
      <c r="H59" s="145">
        <f t="shared" si="29"/>
        <v>0</v>
      </c>
      <c r="I59" s="145"/>
      <c r="J59" s="145"/>
      <c r="K59" s="145"/>
      <c r="L59" s="78">
        <f t="shared" si="30"/>
        <v>0</v>
      </c>
      <c r="M59" s="79"/>
      <c r="N59" s="172"/>
      <c r="O59" s="79"/>
      <c r="P59" s="172">
        <f t="shared" si="31"/>
        <v>0</v>
      </c>
      <c r="Q59" s="172"/>
      <c r="R59" s="172"/>
      <c r="S59" s="172"/>
      <c r="T59" s="145">
        <v>0</v>
      </c>
      <c r="U59" s="145">
        <v>0</v>
      </c>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c r="HV59" s="141"/>
      <c r="HW59" s="141"/>
      <c r="HX59" s="141"/>
      <c r="HY59" s="141"/>
      <c r="HZ59" s="141"/>
      <c r="IA59" s="141"/>
      <c r="IB59" s="141"/>
      <c r="IC59" s="141"/>
      <c r="ID59" s="141"/>
      <c r="IE59" s="141"/>
    </row>
    <row r="60" spans="1:239" s="142" customFormat="1" ht="15.75" customHeight="1" x14ac:dyDescent="0.3">
      <c r="A60" s="439"/>
      <c r="B60" s="442"/>
      <c r="C60" s="445"/>
      <c r="D60" s="462"/>
      <c r="E60" s="451"/>
      <c r="F60" s="451"/>
      <c r="G60" s="158" t="s">
        <v>131</v>
      </c>
      <c r="H60" s="145">
        <f t="shared" si="29"/>
        <v>0</v>
      </c>
      <c r="I60" s="145"/>
      <c r="J60" s="145"/>
      <c r="K60" s="145"/>
      <c r="L60" s="78">
        <f t="shared" si="30"/>
        <v>0</v>
      </c>
      <c r="M60" s="172"/>
      <c r="N60" s="172"/>
      <c r="O60" s="172"/>
      <c r="P60" s="172">
        <f>SUM(Q60,S60)</f>
        <v>0</v>
      </c>
      <c r="Q60" s="172"/>
      <c r="R60" s="172"/>
      <c r="S60" s="80"/>
      <c r="T60" s="145">
        <v>0</v>
      </c>
      <c r="U60" s="145">
        <v>0</v>
      </c>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c r="HV60" s="141"/>
      <c r="HW60" s="141"/>
      <c r="HX60" s="141"/>
      <c r="HY60" s="141"/>
      <c r="HZ60" s="141"/>
      <c r="IA60" s="141"/>
      <c r="IB60" s="141"/>
      <c r="IC60" s="141"/>
      <c r="ID60" s="141"/>
      <c r="IE60" s="141"/>
    </row>
    <row r="61" spans="1:239" s="142" customFormat="1" x14ac:dyDescent="0.3">
      <c r="A61" s="440"/>
      <c r="B61" s="443"/>
      <c r="C61" s="446"/>
      <c r="D61" s="462"/>
      <c r="E61" s="452"/>
      <c r="F61" s="452"/>
      <c r="G61" s="173" t="s">
        <v>34</v>
      </c>
      <c r="H61" s="81">
        <f>SUM(H56:H60)</f>
        <v>45.9</v>
      </c>
      <c r="I61" s="81">
        <f t="shared" ref="I61:U61" si="32">SUM(I56:I60)</f>
        <v>45.9</v>
      </c>
      <c r="J61" s="81">
        <f t="shared" si="32"/>
        <v>5</v>
      </c>
      <c r="K61" s="81">
        <f t="shared" si="32"/>
        <v>0</v>
      </c>
      <c r="L61" s="81">
        <f t="shared" si="32"/>
        <v>70.7</v>
      </c>
      <c r="M61" s="81">
        <f t="shared" si="32"/>
        <v>70.7</v>
      </c>
      <c r="N61" s="81">
        <f t="shared" si="32"/>
        <v>7</v>
      </c>
      <c r="O61" s="81">
        <f t="shared" si="32"/>
        <v>0</v>
      </c>
      <c r="P61" s="81">
        <f t="shared" si="32"/>
        <v>70.7</v>
      </c>
      <c r="Q61" s="81">
        <f t="shared" si="32"/>
        <v>70.7</v>
      </c>
      <c r="R61" s="81">
        <f t="shared" si="32"/>
        <v>7</v>
      </c>
      <c r="S61" s="81">
        <f t="shared" si="32"/>
        <v>0</v>
      </c>
      <c r="T61" s="81">
        <f t="shared" si="32"/>
        <v>70</v>
      </c>
      <c r="U61" s="81">
        <f t="shared" si="32"/>
        <v>70</v>
      </c>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c r="HV61" s="141"/>
      <c r="HW61" s="141"/>
      <c r="HX61" s="141"/>
      <c r="HY61" s="141"/>
      <c r="HZ61" s="141"/>
      <c r="IA61" s="141"/>
      <c r="IB61" s="141"/>
      <c r="IC61" s="141"/>
      <c r="ID61" s="141"/>
      <c r="IE61" s="141"/>
    </row>
    <row r="62" spans="1:239" x14ac:dyDescent="0.3">
      <c r="A62" s="143" t="s">
        <v>35</v>
      </c>
      <c r="B62" s="144" t="s">
        <v>23</v>
      </c>
      <c r="C62" s="436" t="s">
        <v>60</v>
      </c>
      <c r="D62" s="436"/>
      <c r="E62" s="436"/>
      <c r="F62" s="436"/>
      <c r="G62" s="436"/>
      <c r="H62" s="150">
        <f>SUM(H55,H61)</f>
        <v>176.5</v>
      </c>
      <c r="I62" s="150">
        <f t="shared" ref="I62:U62" si="33">SUM(I55,I61)</f>
        <v>176.5</v>
      </c>
      <c r="J62" s="150">
        <f t="shared" si="33"/>
        <v>5</v>
      </c>
      <c r="K62" s="150">
        <f t="shared" si="33"/>
        <v>0</v>
      </c>
      <c r="L62" s="150">
        <f t="shared" si="33"/>
        <v>257.7</v>
      </c>
      <c r="M62" s="150">
        <f t="shared" si="33"/>
        <v>257.7</v>
      </c>
      <c r="N62" s="150">
        <f t="shared" si="33"/>
        <v>7</v>
      </c>
      <c r="O62" s="150">
        <f t="shared" si="33"/>
        <v>0</v>
      </c>
      <c r="P62" s="150">
        <f t="shared" si="33"/>
        <v>257.7</v>
      </c>
      <c r="Q62" s="150">
        <f t="shared" si="33"/>
        <v>257.7</v>
      </c>
      <c r="R62" s="150">
        <f t="shared" si="33"/>
        <v>7</v>
      </c>
      <c r="S62" s="150">
        <f t="shared" si="33"/>
        <v>0</v>
      </c>
      <c r="T62" s="150">
        <f t="shared" si="33"/>
        <v>240</v>
      </c>
      <c r="U62" s="150">
        <f t="shared" si="33"/>
        <v>240</v>
      </c>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c r="HV62" s="141"/>
      <c r="HW62" s="141"/>
      <c r="HX62" s="141"/>
      <c r="HY62" s="141"/>
      <c r="HZ62" s="141"/>
      <c r="IA62" s="141"/>
      <c r="IB62" s="141"/>
      <c r="IC62" s="141"/>
      <c r="ID62" s="141"/>
      <c r="IE62" s="141"/>
    </row>
    <row r="63" spans="1:239" x14ac:dyDescent="0.3">
      <c r="A63" s="438"/>
      <c r="B63" s="527"/>
      <c r="C63" s="528"/>
      <c r="D63" s="528"/>
      <c r="E63" s="529"/>
      <c r="F63" s="82" t="s">
        <v>352</v>
      </c>
      <c r="G63" s="83" t="s">
        <v>29</v>
      </c>
      <c r="H63" s="84">
        <f>SUM(H50)</f>
        <v>0</v>
      </c>
      <c r="I63" s="84">
        <f t="shared" ref="I63:U63" si="34">SUM(I50)</f>
        <v>0</v>
      </c>
      <c r="J63" s="84">
        <f t="shared" si="34"/>
        <v>0</v>
      </c>
      <c r="K63" s="84">
        <f t="shared" si="34"/>
        <v>0</v>
      </c>
      <c r="L63" s="84">
        <f t="shared" si="34"/>
        <v>0</v>
      </c>
      <c r="M63" s="84">
        <f t="shared" si="34"/>
        <v>0</v>
      </c>
      <c r="N63" s="84">
        <f t="shared" si="34"/>
        <v>0</v>
      </c>
      <c r="O63" s="84">
        <f t="shared" si="34"/>
        <v>0</v>
      </c>
      <c r="P63" s="84">
        <f t="shared" si="34"/>
        <v>0</v>
      </c>
      <c r="Q63" s="84">
        <f t="shared" si="34"/>
        <v>0</v>
      </c>
      <c r="R63" s="84">
        <f t="shared" si="34"/>
        <v>0</v>
      </c>
      <c r="S63" s="84">
        <f t="shared" si="34"/>
        <v>0</v>
      </c>
      <c r="T63" s="84">
        <f t="shared" si="34"/>
        <v>0</v>
      </c>
      <c r="U63" s="84">
        <f t="shared" si="34"/>
        <v>0</v>
      </c>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c r="GW63" s="141"/>
      <c r="GX63" s="141"/>
      <c r="GY63" s="141"/>
      <c r="GZ63" s="141"/>
      <c r="HA63" s="141"/>
      <c r="HB63" s="141"/>
      <c r="HC63" s="141"/>
      <c r="HD63" s="141"/>
      <c r="HE63" s="141"/>
      <c r="HF63" s="141"/>
      <c r="HG63" s="141"/>
      <c r="HH63" s="141"/>
      <c r="HI63" s="141"/>
      <c r="HJ63" s="141"/>
      <c r="HK63" s="141"/>
      <c r="HL63" s="141"/>
      <c r="HM63" s="141"/>
      <c r="HN63" s="141"/>
      <c r="HO63" s="141"/>
      <c r="HP63" s="141"/>
      <c r="HQ63" s="141"/>
      <c r="HR63" s="141"/>
      <c r="HS63" s="141"/>
      <c r="HT63" s="141"/>
      <c r="HU63" s="141"/>
      <c r="HV63" s="141"/>
      <c r="HW63" s="141"/>
      <c r="HX63" s="141"/>
      <c r="HY63" s="141"/>
      <c r="HZ63" s="141"/>
      <c r="IA63" s="141"/>
      <c r="IB63" s="141"/>
      <c r="IC63" s="141"/>
      <c r="ID63" s="141"/>
      <c r="IE63" s="141"/>
    </row>
    <row r="64" spans="1:239" x14ac:dyDescent="0.3">
      <c r="A64" s="439"/>
      <c r="B64" s="530"/>
      <c r="C64" s="531"/>
      <c r="D64" s="531"/>
      <c r="E64" s="532"/>
      <c r="F64" s="86"/>
      <c r="G64" s="83" t="s">
        <v>39</v>
      </c>
      <c r="H64" s="84">
        <f>SUM(H51,H57)</f>
        <v>176.5</v>
      </c>
      <c r="I64" s="84">
        <f t="shared" ref="I64:U64" si="35">SUM(I51,I57)</f>
        <v>176.5</v>
      </c>
      <c r="J64" s="84">
        <f t="shared" si="35"/>
        <v>5</v>
      </c>
      <c r="K64" s="84">
        <f t="shared" si="35"/>
        <v>0</v>
      </c>
      <c r="L64" s="84">
        <f t="shared" si="35"/>
        <v>257.7</v>
      </c>
      <c r="M64" s="84">
        <f t="shared" si="35"/>
        <v>257.7</v>
      </c>
      <c r="N64" s="84">
        <f t="shared" si="35"/>
        <v>7</v>
      </c>
      <c r="O64" s="84">
        <f t="shared" si="35"/>
        <v>0</v>
      </c>
      <c r="P64" s="84">
        <f t="shared" si="35"/>
        <v>257.7</v>
      </c>
      <c r="Q64" s="84">
        <f t="shared" si="35"/>
        <v>257.7</v>
      </c>
      <c r="R64" s="84">
        <f t="shared" si="35"/>
        <v>7</v>
      </c>
      <c r="S64" s="84">
        <f t="shared" si="35"/>
        <v>0</v>
      </c>
      <c r="T64" s="84">
        <f t="shared" si="35"/>
        <v>240</v>
      </c>
      <c r="U64" s="84">
        <f t="shared" si="35"/>
        <v>240</v>
      </c>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row>
    <row r="65" spans="1:239" x14ac:dyDescent="0.3">
      <c r="A65" s="439"/>
      <c r="B65" s="530"/>
      <c r="C65" s="531"/>
      <c r="D65" s="531"/>
      <c r="E65" s="532"/>
      <c r="F65" s="86"/>
      <c r="G65" s="83" t="s">
        <v>32</v>
      </c>
      <c r="H65" s="84">
        <f>SUM(H52)</f>
        <v>0</v>
      </c>
      <c r="I65" s="84">
        <f t="shared" ref="I65:U65" si="36">SUM(I52)</f>
        <v>0</v>
      </c>
      <c r="J65" s="84">
        <f t="shared" si="36"/>
        <v>0</v>
      </c>
      <c r="K65" s="84">
        <f t="shared" si="36"/>
        <v>0</v>
      </c>
      <c r="L65" s="84">
        <f t="shared" si="36"/>
        <v>0</v>
      </c>
      <c r="M65" s="84">
        <f t="shared" si="36"/>
        <v>0</v>
      </c>
      <c r="N65" s="84">
        <f t="shared" si="36"/>
        <v>0</v>
      </c>
      <c r="O65" s="84">
        <f t="shared" si="36"/>
        <v>0</v>
      </c>
      <c r="P65" s="84">
        <f t="shared" si="36"/>
        <v>0</v>
      </c>
      <c r="Q65" s="84">
        <f t="shared" si="36"/>
        <v>0</v>
      </c>
      <c r="R65" s="84">
        <f t="shared" si="36"/>
        <v>0</v>
      </c>
      <c r="S65" s="84">
        <f t="shared" si="36"/>
        <v>0</v>
      </c>
      <c r="T65" s="84">
        <f t="shared" si="36"/>
        <v>0</v>
      </c>
      <c r="U65" s="84">
        <f t="shared" si="36"/>
        <v>0</v>
      </c>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row>
    <row r="66" spans="1:239" x14ac:dyDescent="0.3">
      <c r="A66" s="439"/>
      <c r="B66" s="530"/>
      <c r="C66" s="531"/>
      <c r="D66" s="531"/>
      <c r="E66" s="532"/>
      <c r="F66" s="86"/>
      <c r="G66" s="83" t="s">
        <v>268</v>
      </c>
      <c r="H66" s="84">
        <f>SUM(H53)</f>
        <v>0</v>
      </c>
      <c r="I66" s="84">
        <f t="shared" ref="I66:U66" si="37">SUM(I53)</f>
        <v>0</v>
      </c>
      <c r="J66" s="84">
        <f t="shared" si="37"/>
        <v>0</v>
      </c>
      <c r="K66" s="84">
        <f t="shared" si="37"/>
        <v>0</v>
      </c>
      <c r="L66" s="84">
        <f t="shared" si="37"/>
        <v>0</v>
      </c>
      <c r="M66" s="84">
        <f t="shared" si="37"/>
        <v>0</v>
      </c>
      <c r="N66" s="84">
        <f t="shared" si="37"/>
        <v>0</v>
      </c>
      <c r="O66" s="84">
        <f t="shared" si="37"/>
        <v>0</v>
      </c>
      <c r="P66" s="84">
        <f t="shared" si="37"/>
        <v>0</v>
      </c>
      <c r="Q66" s="84">
        <f t="shared" si="37"/>
        <v>0</v>
      </c>
      <c r="R66" s="84">
        <f t="shared" si="37"/>
        <v>0</v>
      </c>
      <c r="S66" s="84">
        <f t="shared" si="37"/>
        <v>0</v>
      </c>
      <c r="T66" s="84">
        <f t="shared" si="37"/>
        <v>0</v>
      </c>
      <c r="U66" s="84">
        <f t="shared" si="37"/>
        <v>0</v>
      </c>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row>
    <row r="67" spans="1:239" ht="18.75" customHeight="1" x14ac:dyDescent="0.3">
      <c r="A67" s="440"/>
      <c r="B67" s="533"/>
      <c r="C67" s="534"/>
      <c r="D67" s="534"/>
      <c r="E67" s="535"/>
      <c r="F67" s="86"/>
      <c r="G67" s="87" t="s">
        <v>131</v>
      </c>
      <c r="H67" s="84">
        <f>SUM(H54)</f>
        <v>0</v>
      </c>
      <c r="I67" s="84">
        <f t="shared" ref="I67:U67" si="38">SUM(I54)</f>
        <v>0</v>
      </c>
      <c r="J67" s="84">
        <f t="shared" si="38"/>
        <v>0</v>
      </c>
      <c r="K67" s="84">
        <f t="shared" si="38"/>
        <v>0</v>
      </c>
      <c r="L67" s="84">
        <f t="shared" si="38"/>
        <v>0</v>
      </c>
      <c r="M67" s="84">
        <f t="shared" si="38"/>
        <v>0</v>
      </c>
      <c r="N67" s="84">
        <f t="shared" si="38"/>
        <v>0</v>
      </c>
      <c r="O67" s="84">
        <f t="shared" si="38"/>
        <v>0</v>
      </c>
      <c r="P67" s="84">
        <f t="shared" si="38"/>
        <v>0</v>
      </c>
      <c r="Q67" s="84">
        <f t="shared" si="38"/>
        <v>0</v>
      </c>
      <c r="R67" s="84">
        <f t="shared" si="38"/>
        <v>0</v>
      </c>
      <c r="S67" s="84">
        <f t="shared" si="38"/>
        <v>0</v>
      </c>
      <c r="T67" s="84">
        <f t="shared" si="38"/>
        <v>0</v>
      </c>
      <c r="U67" s="84">
        <f t="shared" si="38"/>
        <v>0</v>
      </c>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row>
    <row r="68" spans="1:239" x14ac:dyDescent="0.3">
      <c r="A68" s="143" t="s">
        <v>35</v>
      </c>
      <c r="B68" s="432" t="s">
        <v>91</v>
      </c>
      <c r="C68" s="432"/>
      <c r="D68" s="432"/>
      <c r="E68" s="432"/>
      <c r="F68" s="432"/>
      <c r="G68" s="432"/>
      <c r="H68" s="154">
        <f>SUM(H62)</f>
        <v>176.5</v>
      </c>
      <c r="I68" s="154">
        <f t="shared" ref="I68:U68" si="39">SUM(I62)</f>
        <v>176.5</v>
      </c>
      <c r="J68" s="154">
        <f t="shared" si="39"/>
        <v>5</v>
      </c>
      <c r="K68" s="154">
        <f t="shared" si="39"/>
        <v>0</v>
      </c>
      <c r="L68" s="154">
        <f t="shared" si="39"/>
        <v>257.7</v>
      </c>
      <c r="M68" s="154">
        <f t="shared" si="39"/>
        <v>257.7</v>
      </c>
      <c r="N68" s="154">
        <f t="shared" si="39"/>
        <v>7</v>
      </c>
      <c r="O68" s="154">
        <f t="shared" si="39"/>
        <v>0</v>
      </c>
      <c r="P68" s="154">
        <f t="shared" si="39"/>
        <v>257.7</v>
      </c>
      <c r="Q68" s="154">
        <f t="shared" si="39"/>
        <v>257.7</v>
      </c>
      <c r="R68" s="154">
        <f t="shared" si="39"/>
        <v>7</v>
      </c>
      <c r="S68" s="154">
        <f t="shared" si="39"/>
        <v>0</v>
      </c>
      <c r="T68" s="154">
        <f t="shared" si="39"/>
        <v>240</v>
      </c>
      <c r="U68" s="154">
        <f t="shared" si="39"/>
        <v>240</v>
      </c>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row>
    <row r="69" spans="1:239" x14ac:dyDescent="0.3">
      <c r="A69" s="438"/>
      <c r="B69" s="536"/>
      <c r="C69" s="537"/>
      <c r="D69" s="537"/>
      <c r="E69" s="538"/>
      <c r="F69" s="82" t="s">
        <v>352</v>
      </c>
      <c r="G69" s="83" t="s">
        <v>29</v>
      </c>
      <c r="H69" s="154">
        <f t="shared" ref="H69:U73" si="40">SUM(H63)</f>
        <v>0</v>
      </c>
      <c r="I69" s="154">
        <f t="shared" si="40"/>
        <v>0</v>
      </c>
      <c r="J69" s="154">
        <f t="shared" si="40"/>
        <v>0</v>
      </c>
      <c r="K69" s="154">
        <f t="shared" si="40"/>
        <v>0</v>
      </c>
      <c r="L69" s="154">
        <f t="shared" si="40"/>
        <v>0</v>
      </c>
      <c r="M69" s="154">
        <f t="shared" si="40"/>
        <v>0</v>
      </c>
      <c r="N69" s="154">
        <f t="shared" si="40"/>
        <v>0</v>
      </c>
      <c r="O69" s="154">
        <f t="shared" si="40"/>
        <v>0</v>
      </c>
      <c r="P69" s="154">
        <f t="shared" si="40"/>
        <v>0</v>
      </c>
      <c r="Q69" s="154">
        <f t="shared" si="40"/>
        <v>0</v>
      </c>
      <c r="R69" s="154">
        <f t="shared" si="40"/>
        <v>0</v>
      </c>
      <c r="S69" s="154">
        <f t="shared" si="40"/>
        <v>0</v>
      </c>
      <c r="T69" s="154">
        <f t="shared" si="40"/>
        <v>0</v>
      </c>
      <c r="U69" s="154">
        <f t="shared" si="40"/>
        <v>0</v>
      </c>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row>
    <row r="70" spans="1:239" x14ac:dyDescent="0.3">
      <c r="A70" s="439"/>
      <c r="B70" s="539"/>
      <c r="C70" s="540"/>
      <c r="D70" s="540"/>
      <c r="E70" s="541"/>
      <c r="F70" s="86"/>
      <c r="G70" s="83" t="s">
        <v>39</v>
      </c>
      <c r="H70" s="154">
        <f t="shared" si="40"/>
        <v>176.5</v>
      </c>
      <c r="I70" s="154">
        <f t="shared" si="40"/>
        <v>176.5</v>
      </c>
      <c r="J70" s="154">
        <f t="shared" si="40"/>
        <v>5</v>
      </c>
      <c r="K70" s="154">
        <f t="shared" si="40"/>
        <v>0</v>
      </c>
      <c r="L70" s="154">
        <f t="shared" si="40"/>
        <v>257.7</v>
      </c>
      <c r="M70" s="154">
        <f t="shared" si="40"/>
        <v>257.7</v>
      </c>
      <c r="N70" s="154">
        <f t="shared" si="40"/>
        <v>7</v>
      </c>
      <c r="O70" s="154">
        <f t="shared" si="40"/>
        <v>0</v>
      </c>
      <c r="P70" s="154">
        <f t="shared" si="40"/>
        <v>257.7</v>
      </c>
      <c r="Q70" s="154">
        <f t="shared" si="40"/>
        <v>257.7</v>
      </c>
      <c r="R70" s="154">
        <f t="shared" si="40"/>
        <v>7</v>
      </c>
      <c r="S70" s="154">
        <f t="shared" si="40"/>
        <v>0</v>
      </c>
      <c r="T70" s="154">
        <f t="shared" si="40"/>
        <v>240</v>
      </c>
      <c r="U70" s="154">
        <f t="shared" si="40"/>
        <v>240</v>
      </c>
    </row>
    <row r="71" spans="1:239" x14ac:dyDescent="0.3">
      <c r="A71" s="439"/>
      <c r="B71" s="539"/>
      <c r="C71" s="540"/>
      <c r="D71" s="540"/>
      <c r="E71" s="541"/>
      <c r="F71" s="86"/>
      <c r="G71" s="83" t="s">
        <v>32</v>
      </c>
      <c r="H71" s="154">
        <f t="shared" si="40"/>
        <v>0</v>
      </c>
      <c r="I71" s="154">
        <f t="shared" si="40"/>
        <v>0</v>
      </c>
      <c r="J71" s="154">
        <f t="shared" si="40"/>
        <v>0</v>
      </c>
      <c r="K71" s="154">
        <f t="shared" si="40"/>
        <v>0</v>
      </c>
      <c r="L71" s="154">
        <f t="shared" si="40"/>
        <v>0</v>
      </c>
      <c r="M71" s="154">
        <f t="shared" si="40"/>
        <v>0</v>
      </c>
      <c r="N71" s="154">
        <f t="shared" si="40"/>
        <v>0</v>
      </c>
      <c r="O71" s="154">
        <f t="shared" si="40"/>
        <v>0</v>
      </c>
      <c r="P71" s="154">
        <f t="shared" si="40"/>
        <v>0</v>
      </c>
      <c r="Q71" s="154">
        <f t="shared" si="40"/>
        <v>0</v>
      </c>
      <c r="R71" s="154">
        <f t="shared" si="40"/>
        <v>0</v>
      </c>
      <c r="S71" s="154">
        <f t="shared" si="40"/>
        <v>0</v>
      </c>
      <c r="T71" s="154">
        <f t="shared" si="40"/>
        <v>0</v>
      </c>
      <c r="U71" s="154">
        <f t="shared" si="40"/>
        <v>0</v>
      </c>
    </row>
    <row r="72" spans="1:239" x14ac:dyDescent="0.3">
      <c r="A72" s="439"/>
      <c r="B72" s="539"/>
      <c r="C72" s="540"/>
      <c r="D72" s="540"/>
      <c r="E72" s="541"/>
      <c r="F72" s="86"/>
      <c r="G72" s="83" t="s">
        <v>268</v>
      </c>
      <c r="H72" s="154">
        <f t="shared" si="40"/>
        <v>0</v>
      </c>
      <c r="I72" s="154">
        <f t="shared" si="40"/>
        <v>0</v>
      </c>
      <c r="J72" s="154">
        <f t="shared" si="40"/>
        <v>0</v>
      </c>
      <c r="K72" s="154">
        <f t="shared" si="40"/>
        <v>0</v>
      </c>
      <c r="L72" s="154">
        <f t="shared" si="40"/>
        <v>0</v>
      </c>
      <c r="M72" s="154">
        <f t="shared" si="40"/>
        <v>0</v>
      </c>
      <c r="N72" s="154">
        <f t="shared" si="40"/>
        <v>0</v>
      </c>
      <c r="O72" s="154">
        <f t="shared" si="40"/>
        <v>0</v>
      </c>
      <c r="P72" s="154">
        <f t="shared" si="40"/>
        <v>0</v>
      </c>
      <c r="Q72" s="154">
        <f t="shared" si="40"/>
        <v>0</v>
      </c>
      <c r="R72" s="154">
        <f t="shared" si="40"/>
        <v>0</v>
      </c>
      <c r="S72" s="154">
        <f t="shared" si="40"/>
        <v>0</v>
      </c>
      <c r="T72" s="154">
        <f t="shared" si="40"/>
        <v>0</v>
      </c>
      <c r="U72" s="154">
        <f t="shared" si="40"/>
        <v>0</v>
      </c>
    </row>
    <row r="73" spans="1:239" x14ac:dyDescent="0.3">
      <c r="A73" s="440"/>
      <c r="B73" s="542"/>
      <c r="C73" s="543"/>
      <c r="D73" s="543"/>
      <c r="E73" s="544"/>
      <c r="F73" s="86"/>
      <c r="G73" s="87" t="s">
        <v>131</v>
      </c>
      <c r="H73" s="154">
        <f t="shared" si="40"/>
        <v>0</v>
      </c>
      <c r="I73" s="154">
        <f t="shared" si="40"/>
        <v>0</v>
      </c>
      <c r="J73" s="154">
        <f t="shared" si="40"/>
        <v>0</v>
      </c>
      <c r="K73" s="154">
        <f t="shared" si="40"/>
        <v>0</v>
      </c>
      <c r="L73" s="154">
        <f t="shared" si="40"/>
        <v>0</v>
      </c>
      <c r="M73" s="154">
        <f t="shared" si="40"/>
        <v>0</v>
      </c>
      <c r="N73" s="154">
        <f t="shared" si="40"/>
        <v>0</v>
      </c>
      <c r="O73" s="154">
        <f t="shared" si="40"/>
        <v>0</v>
      </c>
      <c r="P73" s="154">
        <f t="shared" si="40"/>
        <v>0</v>
      </c>
      <c r="Q73" s="154">
        <f t="shared" si="40"/>
        <v>0</v>
      </c>
      <c r="R73" s="154">
        <f t="shared" si="40"/>
        <v>0</v>
      </c>
      <c r="S73" s="154">
        <f t="shared" si="40"/>
        <v>0</v>
      </c>
      <c r="T73" s="154">
        <f t="shared" si="40"/>
        <v>0</v>
      </c>
      <c r="U73" s="154">
        <f t="shared" si="40"/>
        <v>0</v>
      </c>
    </row>
    <row r="74" spans="1:239" ht="18.75" customHeight="1" x14ac:dyDescent="0.3">
      <c r="A74" s="1" t="s">
        <v>40</v>
      </c>
      <c r="B74" s="473" t="s">
        <v>359</v>
      </c>
      <c r="C74" s="473"/>
      <c r="D74" s="473"/>
      <c r="E74" s="473"/>
      <c r="F74" s="473"/>
      <c r="G74" s="473"/>
      <c r="H74" s="473"/>
      <c r="I74" s="473"/>
      <c r="J74" s="473"/>
      <c r="K74" s="473"/>
      <c r="L74" s="473"/>
      <c r="M74" s="473"/>
      <c r="N74" s="473"/>
      <c r="O74" s="473"/>
      <c r="P74" s="473"/>
      <c r="Q74" s="473"/>
      <c r="R74" s="473"/>
      <c r="S74" s="473"/>
      <c r="T74" s="473"/>
      <c r="U74" s="473"/>
    </row>
    <row r="75" spans="1:239" x14ac:dyDescent="0.3">
      <c r="A75" s="143" t="s">
        <v>40</v>
      </c>
      <c r="B75" s="144" t="s">
        <v>23</v>
      </c>
      <c r="C75" s="437" t="s">
        <v>360</v>
      </c>
      <c r="D75" s="437"/>
      <c r="E75" s="437"/>
      <c r="F75" s="437"/>
      <c r="G75" s="437"/>
      <c r="H75" s="437"/>
      <c r="I75" s="437"/>
      <c r="J75" s="437"/>
      <c r="K75" s="437"/>
      <c r="L75" s="437"/>
      <c r="M75" s="437"/>
      <c r="N75" s="437"/>
      <c r="O75" s="437"/>
      <c r="P75" s="437"/>
      <c r="Q75" s="437"/>
      <c r="R75" s="437"/>
      <c r="S75" s="437"/>
      <c r="T75" s="437"/>
      <c r="U75" s="554"/>
    </row>
    <row r="76" spans="1:239" ht="15" customHeight="1" x14ac:dyDescent="0.3">
      <c r="A76" s="438" t="s">
        <v>40</v>
      </c>
      <c r="B76" s="441" t="s">
        <v>23</v>
      </c>
      <c r="C76" s="444" t="s">
        <v>23</v>
      </c>
      <c r="D76" s="472" t="s">
        <v>361</v>
      </c>
      <c r="E76" s="450" t="s">
        <v>84</v>
      </c>
      <c r="F76" s="450" t="s">
        <v>28</v>
      </c>
      <c r="G76" s="138" t="s">
        <v>29</v>
      </c>
      <c r="H76" s="145">
        <f>SUM(I76,K76)</f>
        <v>39.200000000000003</v>
      </c>
      <c r="I76" s="163">
        <v>39.200000000000003</v>
      </c>
      <c r="J76" s="145"/>
      <c r="K76" s="145"/>
      <c r="L76" s="78">
        <f>SUM(M76,O76)</f>
        <v>134</v>
      </c>
      <c r="M76" s="160">
        <v>54</v>
      </c>
      <c r="N76" s="172"/>
      <c r="O76" s="79">
        <v>80</v>
      </c>
      <c r="P76" s="79">
        <f t="shared" ref="P76:P80" si="41">SUM(Q76,S76)</f>
        <v>134</v>
      </c>
      <c r="Q76" s="78">
        <v>54</v>
      </c>
      <c r="R76" s="172"/>
      <c r="S76" s="172">
        <v>80</v>
      </c>
      <c r="T76" s="160">
        <v>135</v>
      </c>
      <c r="U76" s="128">
        <v>135</v>
      </c>
    </row>
    <row r="77" spans="1:239" x14ac:dyDescent="0.3">
      <c r="A77" s="439"/>
      <c r="B77" s="442"/>
      <c r="C77" s="445"/>
      <c r="D77" s="462"/>
      <c r="E77" s="451"/>
      <c r="F77" s="451"/>
      <c r="G77" s="138" t="s">
        <v>39</v>
      </c>
      <c r="H77" s="145">
        <f t="shared" ref="H77:H80" si="42">SUM(I77,K77)</f>
        <v>0</v>
      </c>
      <c r="I77" s="163"/>
      <c r="J77" s="145"/>
      <c r="K77" s="145"/>
      <c r="L77" s="78">
        <f t="shared" ref="L77:L80" si="43">SUM(M77,O77)</f>
        <v>0</v>
      </c>
      <c r="M77" s="78"/>
      <c r="N77" s="172"/>
      <c r="O77" s="79"/>
      <c r="P77" s="79">
        <f t="shared" si="41"/>
        <v>0</v>
      </c>
      <c r="Q77" s="78"/>
      <c r="R77" s="172"/>
      <c r="S77" s="172"/>
      <c r="T77" s="159">
        <v>0</v>
      </c>
      <c r="U77" s="114">
        <v>0</v>
      </c>
    </row>
    <row r="78" spans="1:239" x14ac:dyDescent="0.3">
      <c r="A78" s="439"/>
      <c r="B78" s="442"/>
      <c r="C78" s="445"/>
      <c r="D78" s="462"/>
      <c r="E78" s="451"/>
      <c r="F78" s="451"/>
      <c r="G78" s="138" t="s">
        <v>32</v>
      </c>
      <c r="H78" s="145">
        <f t="shared" si="42"/>
        <v>0</v>
      </c>
      <c r="I78" s="145"/>
      <c r="J78" s="145"/>
      <c r="K78" s="145"/>
      <c r="L78" s="78">
        <f t="shared" si="43"/>
        <v>0</v>
      </c>
      <c r="M78" s="79"/>
      <c r="N78" s="172"/>
      <c r="O78" s="79"/>
      <c r="P78" s="79">
        <f t="shared" si="41"/>
        <v>0</v>
      </c>
      <c r="Q78" s="79"/>
      <c r="R78" s="172"/>
      <c r="S78" s="172"/>
      <c r="T78" s="159">
        <v>0</v>
      </c>
      <c r="U78" s="114">
        <v>0</v>
      </c>
    </row>
    <row r="79" spans="1:239" x14ac:dyDescent="0.3">
      <c r="A79" s="439"/>
      <c r="B79" s="442"/>
      <c r="C79" s="445"/>
      <c r="D79" s="462"/>
      <c r="E79" s="451"/>
      <c r="F79" s="451"/>
      <c r="G79" s="138" t="s">
        <v>268</v>
      </c>
      <c r="H79" s="145">
        <f t="shared" si="42"/>
        <v>0</v>
      </c>
      <c r="I79" s="145"/>
      <c r="J79" s="145"/>
      <c r="K79" s="145"/>
      <c r="L79" s="78">
        <f t="shared" si="43"/>
        <v>0</v>
      </c>
      <c r="M79" s="79"/>
      <c r="N79" s="172"/>
      <c r="O79" s="79"/>
      <c r="P79" s="79">
        <f t="shared" si="41"/>
        <v>0</v>
      </c>
      <c r="Q79" s="79"/>
      <c r="R79" s="172"/>
      <c r="S79" s="172"/>
      <c r="T79" s="159">
        <v>0</v>
      </c>
      <c r="U79" s="114">
        <v>0</v>
      </c>
    </row>
    <row r="80" spans="1:239" x14ac:dyDescent="0.3">
      <c r="A80" s="439"/>
      <c r="B80" s="442"/>
      <c r="C80" s="445"/>
      <c r="D80" s="462"/>
      <c r="E80" s="451"/>
      <c r="F80" s="451"/>
      <c r="G80" s="158" t="s">
        <v>131</v>
      </c>
      <c r="H80" s="145">
        <f t="shared" si="42"/>
        <v>0</v>
      </c>
      <c r="I80" s="145"/>
      <c r="J80" s="145"/>
      <c r="K80" s="145"/>
      <c r="L80" s="78">
        <f t="shared" si="43"/>
        <v>0</v>
      </c>
      <c r="M80" s="172"/>
      <c r="N80" s="172"/>
      <c r="O80" s="172"/>
      <c r="P80" s="79">
        <f t="shared" si="41"/>
        <v>0</v>
      </c>
      <c r="Q80" s="172"/>
      <c r="R80" s="172"/>
      <c r="S80" s="80"/>
      <c r="T80" s="159">
        <v>0</v>
      </c>
      <c r="U80" s="114">
        <v>0</v>
      </c>
    </row>
    <row r="81" spans="1:239" x14ac:dyDescent="0.3">
      <c r="A81" s="440"/>
      <c r="B81" s="443"/>
      <c r="C81" s="446"/>
      <c r="D81" s="463"/>
      <c r="E81" s="452"/>
      <c r="F81" s="452"/>
      <c r="G81" s="173" t="s">
        <v>34</v>
      </c>
      <c r="H81" s="81">
        <f t="shared" ref="H81:U81" si="44">SUM(H76:H80)</f>
        <v>39.200000000000003</v>
      </c>
      <c r="I81" s="81">
        <f t="shared" si="44"/>
        <v>39.200000000000003</v>
      </c>
      <c r="J81" s="81">
        <f t="shared" si="44"/>
        <v>0</v>
      </c>
      <c r="K81" s="81">
        <f t="shared" si="44"/>
        <v>0</v>
      </c>
      <c r="L81" s="81">
        <f t="shared" si="44"/>
        <v>134</v>
      </c>
      <c r="M81" s="81">
        <f t="shared" si="44"/>
        <v>54</v>
      </c>
      <c r="N81" s="81">
        <f t="shared" si="44"/>
        <v>0</v>
      </c>
      <c r="O81" s="81">
        <f t="shared" si="44"/>
        <v>80</v>
      </c>
      <c r="P81" s="81">
        <f t="shared" ref="P81:R81" si="45">SUM(P76:P80)</f>
        <v>134</v>
      </c>
      <c r="Q81" s="81">
        <f t="shared" si="45"/>
        <v>54</v>
      </c>
      <c r="R81" s="81">
        <f t="shared" si="45"/>
        <v>0</v>
      </c>
      <c r="S81" s="81">
        <f t="shared" si="44"/>
        <v>80</v>
      </c>
      <c r="T81" s="81">
        <f t="shared" si="44"/>
        <v>135</v>
      </c>
      <c r="U81" s="109">
        <f t="shared" si="44"/>
        <v>135</v>
      </c>
    </row>
    <row r="82" spans="1:239" s="282" customFormat="1" ht="15" customHeight="1" x14ac:dyDescent="0.3">
      <c r="A82" s="548" t="s">
        <v>40</v>
      </c>
      <c r="B82" s="548" t="s">
        <v>23</v>
      </c>
      <c r="C82" s="548" t="s">
        <v>35</v>
      </c>
      <c r="D82" s="447" t="s">
        <v>362</v>
      </c>
      <c r="E82" s="551" t="s">
        <v>363</v>
      </c>
      <c r="F82" s="551" t="s">
        <v>364</v>
      </c>
      <c r="G82" s="138" t="s">
        <v>29</v>
      </c>
      <c r="H82" s="272">
        <f>SUM(I82,K82)</f>
        <v>361.7</v>
      </c>
      <c r="I82" s="79">
        <v>352.2</v>
      </c>
      <c r="J82" s="272">
        <v>128.49700000000001</v>
      </c>
      <c r="K82" s="272">
        <v>9.5</v>
      </c>
      <c r="L82" s="79">
        <f>SUM(M82,O82)</f>
        <v>347.2</v>
      </c>
      <c r="M82" s="280">
        <v>345.8</v>
      </c>
      <c r="N82" s="272">
        <v>181.1</v>
      </c>
      <c r="O82" s="79">
        <v>1.4</v>
      </c>
      <c r="P82" s="79">
        <f>SUM(Q82,S82)</f>
        <v>348</v>
      </c>
      <c r="Q82" s="79">
        <v>346.6</v>
      </c>
      <c r="R82" s="272">
        <v>181.1</v>
      </c>
      <c r="S82" s="272">
        <v>1.4</v>
      </c>
      <c r="T82" s="272">
        <v>350</v>
      </c>
      <c r="U82" s="272">
        <v>352</v>
      </c>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c r="DM82" s="281"/>
      <c r="DN82" s="281"/>
      <c r="DO82" s="281"/>
      <c r="DP82" s="281"/>
      <c r="DQ82" s="281"/>
      <c r="DR82" s="281"/>
      <c r="DS82" s="281"/>
      <c r="DT82" s="281"/>
      <c r="DU82" s="281"/>
      <c r="DV82" s="281"/>
      <c r="DW82" s="281"/>
      <c r="DX82" s="281"/>
      <c r="DY82" s="281"/>
      <c r="DZ82" s="281"/>
      <c r="EA82" s="281"/>
      <c r="EB82" s="281"/>
      <c r="EC82" s="281"/>
      <c r="ED82" s="281"/>
      <c r="EE82" s="281"/>
      <c r="EF82" s="281"/>
      <c r="EG82" s="281"/>
      <c r="EH82" s="281"/>
      <c r="EI82" s="281"/>
      <c r="EJ82" s="281"/>
      <c r="EK82" s="281"/>
      <c r="EL82" s="281"/>
      <c r="EM82" s="281"/>
      <c r="EN82" s="281"/>
      <c r="EO82" s="281"/>
      <c r="EP82" s="281"/>
      <c r="EQ82" s="281"/>
      <c r="ER82" s="281"/>
      <c r="ES82" s="281"/>
      <c r="ET82" s="281"/>
      <c r="EU82" s="281"/>
      <c r="EV82" s="281"/>
      <c r="EW82" s="281"/>
      <c r="EX82" s="281"/>
      <c r="EY82" s="281"/>
      <c r="EZ82" s="281"/>
      <c r="FA82" s="281"/>
      <c r="FB82" s="281"/>
      <c r="FC82" s="281"/>
      <c r="FD82" s="281"/>
      <c r="FE82" s="281"/>
      <c r="FF82" s="281"/>
      <c r="FG82" s="281"/>
      <c r="FH82" s="281"/>
      <c r="FI82" s="281"/>
      <c r="FJ82" s="281"/>
      <c r="FK82" s="281"/>
      <c r="FL82" s="281"/>
      <c r="FM82" s="281"/>
      <c r="FN82" s="281"/>
      <c r="FO82" s="281"/>
      <c r="FP82" s="281"/>
      <c r="FQ82" s="281"/>
      <c r="FR82" s="281"/>
      <c r="FS82" s="281"/>
      <c r="FT82" s="281"/>
      <c r="FU82" s="281"/>
      <c r="FV82" s="281"/>
      <c r="FW82" s="281"/>
      <c r="FX82" s="281"/>
      <c r="FY82" s="281"/>
      <c r="FZ82" s="281"/>
      <c r="GA82" s="281"/>
      <c r="GB82" s="281"/>
      <c r="GC82" s="281"/>
      <c r="GD82" s="281"/>
      <c r="GE82" s="281"/>
      <c r="GF82" s="281"/>
      <c r="GG82" s="281"/>
      <c r="GH82" s="281"/>
      <c r="GI82" s="281"/>
      <c r="GJ82" s="281"/>
      <c r="GK82" s="281"/>
      <c r="GL82" s="281"/>
      <c r="GM82" s="281"/>
      <c r="GN82" s="281"/>
      <c r="GO82" s="281"/>
      <c r="GP82" s="281"/>
      <c r="GQ82" s="281"/>
      <c r="GR82" s="281"/>
      <c r="GS82" s="281"/>
      <c r="GT82" s="281"/>
      <c r="GU82" s="281"/>
      <c r="GV82" s="281"/>
      <c r="GW82" s="281"/>
      <c r="GX82" s="281"/>
      <c r="GY82" s="281"/>
      <c r="GZ82" s="281"/>
      <c r="HA82" s="281"/>
      <c r="HB82" s="281"/>
      <c r="HC82" s="281"/>
      <c r="HD82" s="281"/>
      <c r="HE82" s="281"/>
      <c r="HF82" s="281"/>
      <c r="HG82" s="281"/>
      <c r="HH82" s="281"/>
      <c r="HI82" s="281"/>
      <c r="HJ82" s="281"/>
      <c r="HK82" s="281"/>
      <c r="HL82" s="281"/>
      <c r="HM82" s="281"/>
      <c r="HN82" s="281"/>
      <c r="HO82" s="281"/>
      <c r="HP82" s="281"/>
      <c r="HQ82" s="281"/>
      <c r="HR82" s="281"/>
      <c r="HS82" s="281"/>
      <c r="HT82" s="281"/>
      <c r="HU82" s="281"/>
      <c r="HV82" s="281"/>
      <c r="HW82" s="281"/>
      <c r="HX82" s="281"/>
      <c r="HY82" s="281"/>
      <c r="HZ82" s="281"/>
      <c r="IA82" s="281"/>
      <c r="IB82" s="281"/>
      <c r="IC82" s="281"/>
      <c r="ID82" s="281"/>
      <c r="IE82" s="281"/>
    </row>
    <row r="83" spans="1:239" s="282" customFormat="1" x14ac:dyDescent="0.3">
      <c r="A83" s="549"/>
      <c r="B83" s="549"/>
      <c r="C83" s="549"/>
      <c r="D83" s="448"/>
      <c r="E83" s="552"/>
      <c r="F83" s="552"/>
      <c r="G83" s="138" t="s">
        <v>39</v>
      </c>
      <c r="H83" s="272">
        <f t="shared" ref="H83:H86" si="46">SUM(I83,K83)</f>
        <v>475.7</v>
      </c>
      <c r="I83" s="79">
        <v>475.7</v>
      </c>
      <c r="J83" s="272">
        <v>3.3639999999999999</v>
      </c>
      <c r="K83" s="272"/>
      <c r="L83" s="79">
        <f>SUM(M83,O83)</f>
        <v>317.60000000000002</v>
      </c>
      <c r="M83" s="91">
        <v>317.60000000000002</v>
      </c>
      <c r="N83" s="272">
        <v>4.9000000000000004</v>
      </c>
      <c r="O83" s="79"/>
      <c r="P83" s="79">
        <f t="shared" ref="P83:P86" si="47">SUM(Q83,S83)</f>
        <v>317.60000000000002</v>
      </c>
      <c r="Q83" s="79">
        <v>317.60000000000002</v>
      </c>
      <c r="R83" s="272">
        <v>4.9000000000000004</v>
      </c>
      <c r="S83" s="272"/>
      <c r="T83" s="272">
        <v>320</v>
      </c>
      <c r="U83" s="272">
        <v>322</v>
      </c>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c r="DM83" s="281"/>
      <c r="DN83" s="281"/>
      <c r="DO83" s="281"/>
      <c r="DP83" s="281"/>
      <c r="DQ83" s="281"/>
      <c r="DR83" s="281"/>
      <c r="DS83" s="281"/>
      <c r="DT83" s="281"/>
      <c r="DU83" s="281"/>
      <c r="DV83" s="281"/>
      <c r="DW83" s="281"/>
      <c r="DX83" s="281"/>
      <c r="DY83" s="281"/>
      <c r="DZ83" s="281"/>
      <c r="EA83" s="281"/>
      <c r="EB83" s="281"/>
      <c r="EC83" s="281"/>
      <c r="ED83" s="281"/>
      <c r="EE83" s="281"/>
      <c r="EF83" s="281"/>
      <c r="EG83" s="281"/>
      <c r="EH83" s="281"/>
      <c r="EI83" s="281"/>
      <c r="EJ83" s="281"/>
      <c r="EK83" s="281"/>
      <c r="EL83" s="281"/>
      <c r="EM83" s="281"/>
      <c r="EN83" s="281"/>
      <c r="EO83" s="281"/>
      <c r="EP83" s="281"/>
      <c r="EQ83" s="281"/>
      <c r="ER83" s="281"/>
      <c r="ES83" s="281"/>
      <c r="ET83" s="281"/>
      <c r="EU83" s="281"/>
      <c r="EV83" s="281"/>
      <c r="EW83" s="281"/>
      <c r="EX83" s="281"/>
      <c r="EY83" s="281"/>
      <c r="EZ83" s="281"/>
      <c r="FA83" s="281"/>
      <c r="FB83" s="281"/>
      <c r="FC83" s="281"/>
      <c r="FD83" s="281"/>
      <c r="FE83" s="281"/>
      <c r="FF83" s="281"/>
      <c r="FG83" s="281"/>
      <c r="FH83" s="281"/>
      <c r="FI83" s="281"/>
      <c r="FJ83" s="281"/>
      <c r="FK83" s="281"/>
      <c r="FL83" s="281"/>
      <c r="FM83" s="281"/>
      <c r="FN83" s="281"/>
      <c r="FO83" s="281"/>
      <c r="FP83" s="281"/>
      <c r="FQ83" s="281"/>
      <c r="FR83" s="281"/>
      <c r="FS83" s="281"/>
      <c r="FT83" s="281"/>
      <c r="FU83" s="281"/>
      <c r="FV83" s="281"/>
      <c r="FW83" s="281"/>
      <c r="FX83" s="281"/>
      <c r="FY83" s="281"/>
      <c r="FZ83" s="281"/>
      <c r="GA83" s="281"/>
      <c r="GB83" s="281"/>
      <c r="GC83" s="281"/>
      <c r="GD83" s="281"/>
      <c r="GE83" s="281"/>
      <c r="GF83" s="281"/>
      <c r="GG83" s="281"/>
      <c r="GH83" s="281"/>
      <c r="GI83" s="281"/>
      <c r="GJ83" s="281"/>
      <c r="GK83" s="281"/>
      <c r="GL83" s="281"/>
      <c r="GM83" s="281"/>
      <c r="GN83" s="281"/>
      <c r="GO83" s="281"/>
      <c r="GP83" s="281"/>
      <c r="GQ83" s="281"/>
      <c r="GR83" s="281"/>
      <c r="GS83" s="281"/>
      <c r="GT83" s="281"/>
      <c r="GU83" s="281"/>
      <c r="GV83" s="281"/>
      <c r="GW83" s="281"/>
      <c r="GX83" s="281"/>
      <c r="GY83" s="281"/>
      <c r="GZ83" s="281"/>
      <c r="HA83" s="281"/>
      <c r="HB83" s="281"/>
      <c r="HC83" s="281"/>
      <c r="HD83" s="281"/>
      <c r="HE83" s="281"/>
      <c r="HF83" s="281"/>
      <c r="HG83" s="281"/>
      <c r="HH83" s="281"/>
      <c r="HI83" s="281"/>
      <c r="HJ83" s="281"/>
      <c r="HK83" s="281"/>
      <c r="HL83" s="281"/>
      <c r="HM83" s="281"/>
      <c r="HN83" s="281"/>
      <c r="HO83" s="281"/>
      <c r="HP83" s="281"/>
      <c r="HQ83" s="281"/>
      <c r="HR83" s="281"/>
      <c r="HS83" s="281"/>
      <c r="HT83" s="281"/>
      <c r="HU83" s="281"/>
      <c r="HV83" s="281"/>
      <c r="HW83" s="281"/>
      <c r="HX83" s="281"/>
      <c r="HY83" s="281"/>
      <c r="HZ83" s="281"/>
      <c r="IA83" s="281"/>
      <c r="IB83" s="281"/>
      <c r="IC83" s="281"/>
      <c r="ID83" s="281"/>
      <c r="IE83" s="281"/>
    </row>
    <row r="84" spans="1:239" s="282" customFormat="1" x14ac:dyDescent="0.3">
      <c r="A84" s="549"/>
      <c r="B84" s="549"/>
      <c r="C84" s="549"/>
      <c r="D84" s="448"/>
      <c r="E84" s="552"/>
      <c r="F84" s="552"/>
      <c r="G84" s="138" t="s">
        <v>31</v>
      </c>
      <c r="H84" s="272">
        <f t="shared" si="46"/>
        <v>0</v>
      </c>
      <c r="I84" s="272"/>
      <c r="J84" s="272"/>
      <c r="K84" s="272"/>
      <c r="L84" s="79">
        <f t="shared" ref="L84:L86" si="48">SUM(M84,O84)</f>
        <v>0</v>
      </c>
      <c r="M84" s="79"/>
      <c r="N84" s="272"/>
      <c r="O84" s="79"/>
      <c r="P84" s="79">
        <f t="shared" si="47"/>
        <v>0</v>
      </c>
      <c r="Q84" s="79"/>
      <c r="R84" s="272"/>
      <c r="S84" s="272"/>
      <c r="T84" s="272">
        <v>0</v>
      </c>
      <c r="U84" s="272">
        <v>0</v>
      </c>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c r="DM84" s="281"/>
      <c r="DN84" s="281"/>
      <c r="DO84" s="281"/>
      <c r="DP84" s="281"/>
      <c r="DQ84" s="281"/>
      <c r="DR84" s="281"/>
      <c r="DS84" s="281"/>
      <c r="DT84" s="281"/>
      <c r="DU84" s="281"/>
      <c r="DV84" s="281"/>
      <c r="DW84" s="281"/>
      <c r="DX84" s="281"/>
      <c r="DY84" s="281"/>
      <c r="DZ84" s="281"/>
      <c r="EA84" s="281"/>
      <c r="EB84" s="281"/>
      <c r="EC84" s="281"/>
      <c r="ED84" s="281"/>
      <c r="EE84" s="281"/>
      <c r="EF84" s="281"/>
      <c r="EG84" s="281"/>
      <c r="EH84" s="281"/>
      <c r="EI84" s="281"/>
      <c r="EJ84" s="281"/>
      <c r="EK84" s="281"/>
      <c r="EL84" s="281"/>
      <c r="EM84" s="281"/>
      <c r="EN84" s="281"/>
      <c r="EO84" s="281"/>
      <c r="EP84" s="281"/>
      <c r="EQ84" s="281"/>
      <c r="ER84" s="281"/>
      <c r="ES84" s="281"/>
      <c r="ET84" s="281"/>
      <c r="EU84" s="281"/>
      <c r="EV84" s="281"/>
      <c r="EW84" s="281"/>
      <c r="EX84" s="281"/>
      <c r="EY84" s="281"/>
      <c r="EZ84" s="281"/>
      <c r="FA84" s="281"/>
      <c r="FB84" s="281"/>
      <c r="FC84" s="281"/>
      <c r="FD84" s="281"/>
      <c r="FE84" s="281"/>
      <c r="FF84" s="281"/>
      <c r="FG84" s="281"/>
      <c r="FH84" s="281"/>
      <c r="FI84" s="281"/>
      <c r="FJ84" s="281"/>
      <c r="FK84" s="281"/>
      <c r="FL84" s="281"/>
      <c r="FM84" s="281"/>
      <c r="FN84" s="281"/>
      <c r="FO84" s="281"/>
      <c r="FP84" s="281"/>
      <c r="FQ84" s="281"/>
      <c r="FR84" s="281"/>
      <c r="FS84" s="281"/>
      <c r="FT84" s="281"/>
      <c r="FU84" s="281"/>
      <c r="FV84" s="281"/>
      <c r="FW84" s="281"/>
      <c r="FX84" s="281"/>
      <c r="FY84" s="281"/>
      <c r="FZ84" s="281"/>
      <c r="GA84" s="281"/>
      <c r="GB84" s="281"/>
      <c r="GC84" s="281"/>
      <c r="GD84" s="281"/>
      <c r="GE84" s="281"/>
      <c r="GF84" s="281"/>
      <c r="GG84" s="281"/>
      <c r="GH84" s="281"/>
      <c r="GI84" s="281"/>
      <c r="GJ84" s="281"/>
      <c r="GK84" s="281"/>
      <c r="GL84" s="281"/>
      <c r="GM84" s="281"/>
      <c r="GN84" s="281"/>
      <c r="GO84" s="281"/>
      <c r="GP84" s="281"/>
      <c r="GQ84" s="281"/>
      <c r="GR84" s="281"/>
      <c r="GS84" s="281"/>
      <c r="GT84" s="281"/>
      <c r="GU84" s="281"/>
      <c r="GV84" s="281"/>
      <c r="GW84" s="281"/>
      <c r="GX84" s="281"/>
      <c r="GY84" s="281"/>
      <c r="GZ84" s="281"/>
      <c r="HA84" s="281"/>
      <c r="HB84" s="281"/>
      <c r="HC84" s="281"/>
      <c r="HD84" s="281"/>
      <c r="HE84" s="281"/>
      <c r="HF84" s="281"/>
      <c r="HG84" s="281"/>
      <c r="HH84" s="281"/>
      <c r="HI84" s="281"/>
      <c r="HJ84" s="281"/>
      <c r="HK84" s="281"/>
      <c r="HL84" s="281"/>
      <c r="HM84" s="281"/>
      <c r="HN84" s="281"/>
      <c r="HO84" s="281"/>
      <c r="HP84" s="281"/>
      <c r="HQ84" s="281"/>
      <c r="HR84" s="281"/>
      <c r="HS84" s="281"/>
      <c r="HT84" s="281"/>
      <c r="HU84" s="281"/>
      <c r="HV84" s="281"/>
      <c r="HW84" s="281"/>
      <c r="HX84" s="281"/>
      <c r="HY84" s="281"/>
      <c r="HZ84" s="281"/>
      <c r="IA84" s="281"/>
      <c r="IB84" s="281"/>
      <c r="IC84" s="281"/>
      <c r="ID84" s="281"/>
      <c r="IE84" s="281"/>
    </row>
    <row r="85" spans="1:239" s="282" customFormat="1" x14ac:dyDescent="0.3">
      <c r="A85" s="549"/>
      <c r="B85" s="549"/>
      <c r="C85" s="549"/>
      <c r="D85" s="448"/>
      <c r="E85" s="552"/>
      <c r="F85" s="552"/>
      <c r="G85" s="138" t="s">
        <v>268</v>
      </c>
      <c r="H85" s="272">
        <f t="shared" si="46"/>
        <v>0</v>
      </c>
      <c r="I85" s="272"/>
      <c r="J85" s="272"/>
      <c r="K85" s="272"/>
      <c r="L85" s="79">
        <f t="shared" si="48"/>
        <v>0</v>
      </c>
      <c r="M85" s="79"/>
      <c r="N85" s="272"/>
      <c r="O85" s="79"/>
      <c r="P85" s="79">
        <f t="shared" si="47"/>
        <v>0</v>
      </c>
      <c r="Q85" s="79"/>
      <c r="R85" s="272"/>
      <c r="S85" s="272"/>
      <c r="T85" s="272">
        <v>0</v>
      </c>
      <c r="U85" s="272">
        <v>0</v>
      </c>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c r="DM85" s="281"/>
      <c r="DN85" s="281"/>
      <c r="DO85" s="281"/>
      <c r="DP85" s="281"/>
      <c r="DQ85" s="281"/>
      <c r="DR85" s="281"/>
      <c r="DS85" s="281"/>
      <c r="DT85" s="281"/>
      <c r="DU85" s="281"/>
      <c r="DV85" s="281"/>
      <c r="DW85" s="281"/>
      <c r="DX85" s="281"/>
      <c r="DY85" s="281"/>
      <c r="DZ85" s="281"/>
      <c r="EA85" s="281"/>
      <c r="EB85" s="281"/>
      <c r="EC85" s="281"/>
      <c r="ED85" s="281"/>
      <c r="EE85" s="281"/>
      <c r="EF85" s="281"/>
      <c r="EG85" s="281"/>
      <c r="EH85" s="281"/>
      <c r="EI85" s="281"/>
      <c r="EJ85" s="281"/>
      <c r="EK85" s="281"/>
      <c r="EL85" s="281"/>
      <c r="EM85" s="281"/>
      <c r="EN85" s="281"/>
      <c r="EO85" s="281"/>
      <c r="EP85" s="281"/>
      <c r="EQ85" s="281"/>
      <c r="ER85" s="281"/>
      <c r="ES85" s="281"/>
      <c r="ET85" s="281"/>
      <c r="EU85" s="281"/>
      <c r="EV85" s="281"/>
      <c r="EW85" s="281"/>
      <c r="EX85" s="281"/>
      <c r="EY85" s="281"/>
      <c r="EZ85" s="281"/>
      <c r="FA85" s="281"/>
      <c r="FB85" s="281"/>
      <c r="FC85" s="281"/>
      <c r="FD85" s="281"/>
      <c r="FE85" s="281"/>
      <c r="FF85" s="281"/>
      <c r="FG85" s="281"/>
      <c r="FH85" s="281"/>
      <c r="FI85" s="281"/>
      <c r="FJ85" s="281"/>
      <c r="FK85" s="281"/>
      <c r="FL85" s="281"/>
      <c r="FM85" s="281"/>
      <c r="FN85" s="281"/>
      <c r="FO85" s="281"/>
      <c r="FP85" s="281"/>
      <c r="FQ85" s="281"/>
      <c r="FR85" s="281"/>
      <c r="FS85" s="281"/>
      <c r="FT85" s="281"/>
      <c r="FU85" s="281"/>
      <c r="FV85" s="281"/>
      <c r="FW85" s="281"/>
      <c r="FX85" s="281"/>
      <c r="FY85" s="281"/>
      <c r="FZ85" s="281"/>
      <c r="GA85" s="281"/>
      <c r="GB85" s="281"/>
      <c r="GC85" s="281"/>
      <c r="GD85" s="281"/>
      <c r="GE85" s="281"/>
      <c r="GF85" s="281"/>
      <c r="GG85" s="281"/>
      <c r="GH85" s="281"/>
      <c r="GI85" s="281"/>
      <c r="GJ85" s="281"/>
      <c r="GK85" s="281"/>
      <c r="GL85" s="281"/>
      <c r="GM85" s="281"/>
      <c r="GN85" s="281"/>
      <c r="GO85" s="281"/>
      <c r="GP85" s="281"/>
      <c r="GQ85" s="281"/>
      <c r="GR85" s="281"/>
      <c r="GS85" s="281"/>
      <c r="GT85" s="281"/>
      <c r="GU85" s="281"/>
      <c r="GV85" s="281"/>
      <c r="GW85" s="281"/>
      <c r="GX85" s="281"/>
      <c r="GY85" s="281"/>
      <c r="GZ85" s="281"/>
      <c r="HA85" s="281"/>
      <c r="HB85" s="281"/>
      <c r="HC85" s="281"/>
      <c r="HD85" s="281"/>
      <c r="HE85" s="281"/>
      <c r="HF85" s="281"/>
      <c r="HG85" s="281"/>
      <c r="HH85" s="281"/>
      <c r="HI85" s="281"/>
      <c r="HJ85" s="281"/>
      <c r="HK85" s="281"/>
      <c r="HL85" s="281"/>
      <c r="HM85" s="281"/>
      <c r="HN85" s="281"/>
      <c r="HO85" s="281"/>
      <c r="HP85" s="281"/>
      <c r="HQ85" s="281"/>
      <c r="HR85" s="281"/>
      <c r="HS85" s="281"/>
      <c r="HT85" s="281"/>
      <c r="HU85" s="281"/>
      <c r="HV85" s="281"/>
      <c r="HW85" s="281"/>
      <c r="HX85" s="281"/>
      <c r="HY85" s="281"/>
      <c r="HZ85" s="281"/>
      <c r="IA85" s="281"/>
      <c r="IB85" s="281"/>
      <c r="IC85" s="281"/>
      <c r="ID85" s="281"/>
      <c r="IE85" s="281"/>
    </row>
    <row r="86" spans="1:239" s="282" customFormat="1" x14ac:dyDescent="0.3">
      <c r="A86" s="549"/>
      <c r="B86" s="549"/>
      <c r="C86" s="549"/>
      <c r="D86" s="448"/>
      <c r="E86" s="552"/>
      <c r="F86" s="552"/>
      <c r="G86" s="227" t="s">
        <v>43</v>
      </c>
      <c r="H86" s="272">
        <f t="shared" si="46"/>
        <v>35.9</v>
      </c>
      <c r="I86" s="272">
        <v>35.9</v>
      </c>
      <c r="J86" s="272"/>
      <c r="K86" s="272"/>
      <c r="L86" s="79">
        <f t="shared" si="48"/>
        <v>34.700000000000003</v>
      </c>
      <c r="M86" s="272">
        <v>34.700000000000003</v>
      </c>
      <c r="N86" s="272"/>
      <c r="O86" s="272"/>
      <c r="P86" s="79">
        <f t="shared" si="47"/>
        <v>34.700000000000003</v>
      </c>
      <c r="Q86" s="272">
        <v>34.700000000000003</v>
      </c>
      <c r="R86" s="272"/>
      <c r="S86" s="272"/>
      <c r="T86" s="272">
        <v>35</v>
      </c>
      <c r="U86" s="272">
        <v>35</v>
      </c>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c r="DM86" s="281"/>
      <c r="DN86" s="281"/>
      <c r="DO86" s="281"/>
      <c r="DP86" s="281"/>
      <c r="DQ86" s="281"/>
      <c r="DR86" s="281"/>
      <c r="DS86" s="281"/>
      <c r="DT86" s="281"/>
      <c r="DU86" s="281"/>
      <c r="DV86" s="281"/>
      <c r="DW86" s="281"/>
      <c r="DX86" s="281"/>
      <c r="DY86" s="281"/>
      <c r="DZ86" s="281"/>
      <c r="EA86" s="281"/>
      <c r="EB86" s="281"/>
      <c r="EC86" s="281"/>
      <c r="ED86" s="281"/>
      <c r="EE86" s="281"/>
      <c r="EF86" s="281"/>
      <c r="EG86" s="281"/>
      <c r="EH86" s="281"/>
      <c r="EI86" s="281"/>
      <c r="EJ86" s="281"/>
      <c r="EK86" s="281"/>
      <c r="EL86" s="281"/>
      <c r="EM86" s="281"/>
      <c r="EN86" s="281"/>
      <c r="EO86" s="281"/>
      <c r="EP86" s="281"/>
      <c r="EQ86" s="281"/>
      <c r="ER86" s="281"/>
      <c r="ES86" s="281"/>
      <c r="ET86" s="281"/>
      <c r="EU86" s="281"/>
      <c r="EV86" s="281"/>
      <c r="EW86" s="281"/>
      <c r="EX86" s="281"/>
      <c r="EY86" s="281"/>
      <c r="EZ86" s="281"/>
      <c r="FA86" s="281"/>
      <c r="FB86" s="281"/>
      <c r="FC86" s="281"/>
      <c r="FD86" s="281"/>
      <c r="FE86" s="281"/>
      <c r="FF86" s="281"/>
      <c r="FG86" s="281"/>
      <c r="FH86" s="281"/>
      <c r="FI86" s="281"/>
      <c r="FJ86" s="281"/>
      <c r="FK86" s="281"/>
      <c r="FL86" s="281"/>
      <c r="FM86" s="281"/>
      <c r="FN86" s="281"/>
      <c r="FO86" s="281"/>
      <c r="FP86" s="281"/>
      <c r="FQ86" s="281"/>
      <c r="FR86" s="281"/>
      <c r="FS86" s="281"/>
      <c r="FT86" s="281"/>
      <c r="FU86" s="281"/>
      <c r="FV86" s="281"/>
      <c r="FW86" s="281"/>
      <c r="FX86" s="281"/>
      <c r="FY86" s="281"/>
      <c r="FZ86" s="281"/>
      <c r="GA86" s="281"/>
      <c r="GB86" s="281"/>
      <c r="GC86" s="281"/>
      <c r="GD86" s="281"/>
      <c r="GE86" s="281"/>
      <c r="GF86" s="281"/>
      <c r="GG86" s="281"/>
      <c r="GH86" s="281"/>
      <c r="GI86" s="281"/>
      <c r="GJ86" s="281"/>
      <c r="GK86" s="281"/>
      <c r="GL86" s="281"/>
      <c r="GM86" s="281"/>
      <c r="GN86" s="281"/>
      <c r="GO86" s="281"/>
      <c r="GP86" s="281"/>
      <c r="GQ86" s="281"/>
      <c r="GR86" s="281"/>
      <c r="GS86" s="281"/>
      <c r="GT86" s="281"/>
      <c r="GU86" s="281"/>
      <c r="GV86" s="281"/>
      <c r="GW86" s="281"/>
      <c r="GX86" s="281"/>
      <c r="GY86" s="281"/>
      <c r="GZ86" s="281"/>
      <c r="HA86" s="281"/>
      <c r="HB86" s="281"/>
      <c r="HC86" s="281"/>
      <c r="HD86" s="281"/>
      <c r="HE86" s="281"/>
      <c r="HF86" s="281"/>
      <c r="HG86" s="281"/>
      <c r="HH86" s="281"/>
      <c r="HI86" s="281"/>
      <c r="HJ86" s="281"/>
      <c r="HK86" s="281"/>
      <c r="HL86" s="281"/>
      <c r="HM86" s="281"/>
      <c r="HN86" s="281"/>
      <c r="HO86" s="281"/>
      <c r="HP86" s="281"/>
      <c r="HQ86" s="281"/>
      <c r="HR86" s="281"/>
      <c r="HS86" s="281"/>
      <c r="HT86" s="281"/>
      <c r="HU86" s="281"/>
      <c r="HV86" s="281"/>
      <c r="HW86" s="281"/>
      <c r="HX86" s="281"/>
      <c r="HY86" s="281"/>
      <c r="HZ86" s="281"/>
      <c r="IA86" s="281"/>
      <c r="IB86" s="281"/>
      <c r="IC86" s="281"/>
      <c r="ID86" s="281"/>
      <c r="IE86" s="281"/>
    </row>
    <row r="87" spans="1:239" s="282" customFormat="1" x14ac:dyDescent="0.3">
      <c r="A87" s="550"/>
      <c r="B87" s="550"/>
      <c r="C87" s="550"/>
      <c r="D87" s="449"/>
      <c r="E87" s="553"/>
      <c r="F87" s="553"/>
      <c r="G87" s="173" t="s">
        <v>34</v>
      </c>
      <c r="H87" s="81">
        <f>SUM(H82:H86)</f>
        <v>873.3</v>
      </c>
      <c r="I87" s="81">
        <f t="shared" ref="I87:U87" si="49">SUM(I82:I86)</f>
        <v>863.8</v>
      </c>
      <c r="J87" s="81">
        <f t="shared" si="49"/>
        <v>131.86100000000002</v>
      </c>
      <c r="K87" s="81">
        <f t="shared" si="49"/>
        <v>9.5</v>
      </c>
      <c r="L87" s="81">
        <f t="shared" ref="L87:L92" si="50">SUM(M87,O87)</f>
        <v>699.50000000000011</v>
      </c>
      <c r="M87" s="81">
        <f t="shared" si="49"/>
        <v>698.10000000000014</v>
      </c>
      <c r="N87" s="81">
        <f t="shared" si="49"/>
        <v>186</v>
      </c>
      <c r="O87" s="81">
        <f t="shared" si="49"/>
        <v>1.4</v>
      </c>
      <c r="P87" s="81">
        <f t="shared" si="49"/>
        <v>700.30000000000007</v>
      </c>
      <c r="Q87" s="81">
        <f t="shared" si="49"/>
        <v>698.90000000000009</v>
      </c>
      <c r="R87" s="81">
        <f t="shared" si="49"/>
        <v>186</v>
      </c>
      <c r="S87" s="81">
        <f t="shared" si="49"/>
        <v>1.4</v>
      </c>
      <c r="T87" s="81">
        <f t="shared" si="49"/>
        <v>705</v>
      </c>
      <c r="U87" s="109">
        <f t="shared" si="49"/>
        <v>709</v>
      </c>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c r="DM87" s="281"/>
      <c r="DN87" s="281"/>
      <c r="DO87" s="281"/>
      <c r="DP87" s="281"/>
      <c r="DQ87" s="281"/>
      <c r="DR87" s="281"/>
      <c r="DS87" s="281"/>
      <c r="DT87" s="281"/>
      <c r="DU87" s="281"/>
      <c r="DV87" s="281"/>
      <c r="DW87" s="281"/>
      <c r="DX87" s="281"/>
      <c r="DY87" s="281"/>
      <c r="DZ87" s="281"/>
      <c r="EA87" s="281"/>
      <c r="EB87" s="281"/>
      <c r="EC87" s="281"/>
      <c r="ED87" s="281"/>
      <c r="EE87" s="281"/>
      <c r="EF87" s="281"/>
      <c r="EG87" s="281"/>
      <c r="EH87" s="281"/>
      <c r="EI87" s="281"/>
      <c r="EJ87" s="281"/>
      <c r="EK87" s="281"/>
      <c r="EL87" s="281"/>
      <c r="EM87" s="281"/>
      <c r="EN87" s="281"/>
      <c r="EO87" s="281"/>
      <c r="EP87" s="281"/>
      <c r="EQ87" s="281"/>
      <c r="ER87" s="281"/>
      <c r="ES87" s="281"/>
      <c r="ET87" s="281"/>
      <c r="EU87" s="281"/>
      <c r="EV87" s="281"/>
      <c r="EW87" s="281"/>
      <c r="EX87" s="281"/>
      <c r="EY87" s="281"/>
      <c r="EZ87" s="281"/>
      <c r="FA87" s="281"/>
      <c r="FB87" s="281"/>
      <c r="FC87" s="281"/>
      <c r="FD87" s="281"/>
      <c r="FE87" s="281"/>
      <c r="FF87" s="281"/>
      <c r="FG87" s="281"/>
      <c r="FH87" s="281"/>
      <c r="FI87" s="281"/>
      <c r="FJ87" s="281"/>
      <c r="FK87" s="281"/>
      <c r="FL87" s="281"/>
      <c r="FM87" s="281"/>
      <c r="FN87" s="281"/>
      <c r="FO87" s="281"/>
      <c r="FP87" s="281"/>
      <c r="FQ87" s="281"/>
      <c r="FR87" s="281"/>
      <c r="FS87" s="281"/>
      <c r="FT87" s="281"/>
      <c r="FU87" s="281"/>
      <c r="FV87" s="281"/>
      <c r="FW87" s="281"/>
      <c r="FX87" s="281"/>
      <c r="FY87" s="281"/>
      <c r="FZ87" s="281"/>
      <c r="GA87" s="281"/>
      <c r="GB87" s="281"/>
      <c r="GC87" s="281"/>
      <c r="GD87" s="281"/>
      <c r="GE87" s="281"/>
      <c r="GF87" s="281"/>
      <c r="GG87" s="281"/>
      <c r="GH87" s="281"/>
      <c r="GI87" s="281"/>
      <c r="GJ87" s="281"/>
      <c r="GK87" s="281"/>
      <c r="GL87" s="281"/>
      <c r="GM87" s="281"/>
      <c r="GN87" s="281"/>
      <c r="GO87" s="281"/>
      <c r="GP87" s="281"/>
      <c r="GQ87" s="281"/>
      <c r="GR87" s="281"/>
      <c r="GS87" s="281"/>
      <c r="GT87" s="281"/>
      <c r="GU87" s="281"/>
      <c r="GV87" s="281"/>
      <c r="GW87" s="281"/>
      <c r="GX87" s="281"/>
      <c r="GY87" s="281"/>
      <c r="GZ87" s="281"/>
      <c r="HA87" s="281"/>
      <c r="HB87" s="281"/>
      <c r="HC87" s="281"/>
      <c r="HD87" s="281"/>
      <c r="HE87" s="281"/>
      <c r="HF87" s="281"/>
      <c r="HG87" s="281"/>
      <c r="HH87" s="281"/>
      <c r="HI87" s="281"/>
      <c r="HJ87" s="281"/>
      <c r="HK87" s="281"/>
      <c r="HL87" s="281"/>
      <c r="HM87" s="281"/>
      <c r="HN87" s="281"/>
      <c r="HO87" s="281"/>
      <c r="HP87" s="281"/>
      <c r="HQ87" s="281"/>
      <c r="HR87" s="281"/>
      <c r="HS87" s="281"/>
      <c r="HT87" s="281"/>
      <c r="HU87" s="281"/>
      <c r="HV87" s="281"/>
      <c r="HW87" s="281"/>
      <c r="HX87" s="281"/>
      <c r="HY87" s="281"/>
      <c r="HZ87" s="281"/>
      <c r="IA87" s="281"/>
      <c r="IB87" s="281"/>
      <c r="IC87" s="281"/>
      <c r="ID87" s="281"/>
      <c r="IE87" s="281"/>
    </row>
    <row r="88" spans="1:239" ht="15" customHeight="1" x14ac:dyDescent="0.3">
      <c r="A88" s="438" t="s">
        <v>40</v>
      </c>
      <c r="B88" s="441" t="s">
        <v>23</v>
      </c>
      <c r="C88" s="444" t="s">
        <v>40</v>
      </c>
      <c r="D88" s="447" t="s">
        <v>365</v>
      </c>
      <c r="E88" s="450" t="s">
        <v>84</v>
      </c>
      <c r="F88" s="450" t="s">
        <v>28</v>
      </c>
      <c r="G88" s="138" t="s">
        <v>29</v>
      </c>
      <c r="H88" s="145">
        <f t="shared" ref="H88:H91" si="51">SUM(I88,K88)</f>
        <v>5.4</v>
      </c>
      <c r="I88" s="78">
        <v>5.4</v>
      </c>
      <c r="J88" s="163"/>
      <c r="K88" s="163"/>
      <c r="L88" s="101">
        <f t="shared" si="50"/>
        <v>8</v>
      </c>
      <c r="M88" s="101">
        <v>8</v>
      </c>
      <c r="N88" s="163"/>
      <c r="O88" s="101"/>
      <c r="P88" s="101">
        <f>SUM(Q88,S88)</f>
        <v>8</v>
      </c>
      <c r="Q88" s="78">
        <v>8</v>
      </c>
      <c r="R88" s="163"/>
      <c r="S88" s="163"/>
      <c r="T88" s="163">
        <v>8</v>
      </c>
      <c r="U88" s="172">
        <v>8</v>
      </c>
      <c r="V88" s="141"/>
    </row>
    <row r="89" spans="1:239" x14ac:dyDescent="0.3">
      <c r="A89" s="439"/>
      <c r="B89" s="442"/>
      <c r="C89" s="445"/>
      <c r="D89" s="448"/>
      <c r="E89" s="451"/>
      <c r="F89" s="451"/>
      <c r="G89" s="138" t="s">
        <v>39</v>
      </c>
      <c r="H89" s="145">
        <f t="shared" si="51"/>
        <v>0</v>
      </c>
      <c r="I89" s="163"/>
      <c r="J89" s="163"/>
      <c r="K89" s="163"/>
      <c r="L89" s="101">
        <f t="shared" si="50"/>
        <v>0</v>
      </c>
      <c r="M89" s="101"/>
      <c r="N89" s="163"/>
      <c r="O89" s="101"/>
      <c r="P89" s="101">
        <f>SUM(Q89,S89)</f>
        <v>0</v>
      </c>
      <c r="Q89" s="78"/>
      <c r="R89" s="163"/>
      <c r="S89" s="163"/>
      <c r="T89" s="163">
        <v>0</v>
      </c>
      <c r="U89" s="163">
        <v>0</v>
      </c>
      <c r="V89" s="141"/>
    </row>
    <row r="90" spans="1:239" x14ac:dyDescent="0.3">
      <c r="A90" s="439"/>
      <c r="B90" s="442"/>
      <c r="C90" s="445"/>
      <c r="D90" s="448"/>
      <c r="E90" s="451"/>
      <c r="F90" s="451"/>
      <c r="G90" s="138" t="s">
        <v>32</v>
      </c>
      <c r="H90" s="145">
        <f t="shared" si="51"/>
        <v>0</v>
      </c>
      <c r="I90" s="145"/>
      <c r="J90" s="145"/>
      <c r="K90" s="145"/>
      <c r="L90" s="101">
        <f t="shared" si="50"/>
        <v>0</v>
      </c>
      <c r="M90" s="79"/>
      <c r="N90" s="172"/>
      <c r="O90" s="79"/>
      <c r="P90" s="101">
        <f t="shared" ref="P90:P92" si="52">SUM(Q90,S90)</f>
        <v>0</v>
      </c>
      <c r="Q90" s="79"/>
      <c r="R90" s="172"/>
      <c r="S90" s="172"/>
      <c r="T90" s="145">
        <v>0</v>
      </c>
      <c r="U90" s="145">
        <v>0</v>
      </c>
      <c r="V90" s="141"/>
    </row>
    <row r="91" spans="1:239" x14ac:dyDescent="0.3">
      <c r="A91" s="439"/>
      <c r="B91" s="442"/>
      <c r="C91" s="445"/>
      <c r="D91" s="448"/>
      <c r="E91" s="451"/>
      <c r="F91" s="451"/>
      <c r="G91" s="138" t="s">
        <v>268</v>
      </c>
      <c r="H91" s="145">
        <f t="shared" si="51"/>
        <v>0</v>
      </c>
      <c r="I91" s="145"/>
      <c r="J91" s="145"/>
      <c r="K91" s="145"/>
      <c r="L91" s="101">
        <f t="shared" si="50"/>
        <v>0</v>
      </c>
      <c r="M91" s="79"/>
      <c r="N91" s="172"/>
      <c r="O91" s="79"/>
      <c r="P91" s="101">
        <f t="shared" si="52"/>
        <v>0</v>
      </c>
      <c r="Q91" s="79"/>
      <c r="R91" s="172"/>
      <c r="S91" s="172"/>
      <c r="T91" s="145">
        <v>0</v>
      </c>
      <c r="U91" s="145">
        <v>0</v>
      </c>
      <c r="V91" s="141"/>
    </row>
    <row r="92" spans="1:239" x14ac:dyDescent="0.3">
      <c r="A92" s="439"/>
      <c r="B92" s="442"/>
      <c r="C92" s="445"/>
      <c r="D92" s="448"/>
      <c r="E92" s="451"/>
      <c r="F92" s="451"/>
      <c r="G92" s="63" t="s">
        <v>43</v>
      </c>
      <c r="H92" s="145">
        <f>SUM(I92,K92)</f>
        <v>0</v>
      </c>
      <c r="I92" s="145"/>
      <c r="J92" s="145"/>
      <c r="K92" s="145"/>
      <c r="L92" s="101">
        <f t="shared" si="50"/>
        <v>0</v>
      </c>
      <c r="M92" s="160"/>
      <c r="N92" s="172"/>
      <c r="O92" s="172"/>
      <c r="P92" s="101">
        <f t="shared" si="52"/>
        <v>0</v>
      </c>
      <c r="Q92" s="172"/>
      <c r="R92" s="172"/>
      <c r="S92" s="80"/>
      <c r="T92" s="145">
        <v>0</v>
      </c>
      <c r="U92" s="145">
        <v>0</v>
      </c>
      <c r="V92" s="141"/>
    </row>
    <row r="93" spans="1:239" x14ac:dyDescent="0.3">
      <c r="A93" s="440"/>
      <c r="B93" s="443"/>
      <c r="C93" s="446"/>
      <c r="D93" s="449"/>
      <c r="E93" s="452"/>
      <c r="F93" s="452"/>
      <c r="G93" s="173" t="s">
        <v>34</v>
      </c>
      <c r="H93" s="81">
        <f>SUM(H88:H92)</f>
        <v>5.4</v>
      </c>
      <c r="I93" s="81">
        <f t="shared" ref="I93:U93" si="53">SUM(I88:I92)</f>
        <v>5.4</v>
      </c>
      <c r="J93" s="81">
        <f t="shared" si="53"/>
        <v>0</v>
      </c>
      <c r="K93" s="81">
        <f t="shared" si="53"/>
        <v>0</v>
      </c>
      <c r="L93" s="81">
        <f t="shared" si="53"/>
        <v>8</v>
      </c>
      <c r="M93" s="103">
        <f t="shared" si="53"/>
        <v>8</v>
      </c>
      <c r="N93" s="81">
        <f t="shared" si="53"/>
        <v>0</v>
      </c>
      <c r="O93" s="81">
        <f t="shared" si="53"/>
        <v>0</v>
      </c>
      <c r="P93" s="81">
        <f t="shared" si="53"/>
        <v>8</v>
      </c>
      <c r="Q93" s="81">
        <f t="shared" si="53"/>
        <v>8</v>
      </c>
      <c r="R93" s="81">
        <f t="shared" si="53"/>
        <v>0</v>
      </c>
      <c r="S93" s="81">
        <f t="shared" si="53"/>
        <v>0</v>
      </c>
      <c r="T93" s="103">
        <f t="shared" si="53"/>
        <v>8</v>
      </c>
      <c r="U93" s="103">
        <f t="shared" si="53"/>
        <v>8</v>
      </c>
      <c r="V93" s="141"/>
    </row>
    <row r="94" spans="1:239" ht="15" customHeight="1" x14ac:dyDescent="0.3">
      <c r="A94" s="438" t="s">
        <v>40</v>
      </c>
      <c r="B94" s="441" t="s">
        <v>23</v>
      </c>
      <c r="C94" s="444" t="s">
        <v>44</v>
      </c>
      <c r="D94" s="472" t="s">
        <v>366</v>
      </c>
      <c r="E94" s="450" t="s">
        <v>84</v>
      </c>
      <c r="F94" s="545" t="s">
        <v>364</v>
      </c>
      <c r="G94" s="138" t="s">
        <v>29</v>
      </c>
      <c r="H94" s="145">
        <f t="shared" ref="H94:H98" si="54">SUM(I94,K94)</f>
        <v>21.8</v>
      </c>
      <c r="I94" s="78">
        <v>21.8</v>
      </c>
      <c r="J94" s="163">
        <v>14.5</v>
      </c>
      <c r="K94" s="145"/>
      <c r="L94" s="110">
        <f>SUM(M94,O94)</f>
        <v>24.8</v>
      </c>
      <c r="M94" s="181">
        <v>24.8</v>
      </c>
      <c r="N94" s="185">
        <v>23.6</v>
      </c>
      <c r="O94" s="79"/>
      <c r="P94" s="79">
        <f>SUM(Q94,S94)</f>
        <v>24.8</v>
      </c>
      <c r="Q94" s="78">
        <v>24.8</v>
      </c>
      <c r="R94" s="145">
        <v>23.6</v>
      </c>
      <c r="S94" s="168"/>
      <c r="T94" s="181">
        <v>25</v>
      </c>
      <c r="U94" s="181">
        <v>26</v>
      </c>
      <c r="V94" s="133"/>
    </row>
    <row r="95" spans="1:239" x14ac:dyDescent="0.3">
      <c r="A95" s="439"/>
      <c r="B95" s="442"/>
      <c r="C95" s="445"/>
      <c r="D95" s="462"/>
      <c r="E95" s="451"/>
      <c r="F95" s="546"/>
      <c r="G95" s="138" t="s">
        <v>39</v>
      </c>
      <c r="H95" s="145">
        <f t="shared" si="54"/>
        <v>0</v>
      </c>
      <c r="I95" s="218"/>
      <c r="J95" s="218"/>
      <c r="K95" s="145"/>
      <c r="L95" s="110">
        <f t="shared" ref="L95:L98" si="55">SUM(M95,O95)</f>
        <v>0</v>
      </c>
      <c r="M95" s="98"/>
      <c r="N95" s="170"/>
      <c r="O95" s="79"/>
      <c r="P95" s="79">
        <f t="shared" ref="P95:P98" si="56">SUM(Q95,S95)</f>
        <v>0</v>
      </c>
      <c r="Q95" s="145"/>
      <c r="R95" s="163"/>
      <c r="S95" s="168"/>
      <c r="T95" s="98">
        <v>0</v>
      </c>
      <c r="U95" s="171">
        <v>0</v>
      </c>
      <c r="V95" s="141"/>
    </row>
    <row r="96" spans="1:239" x14ac:dyDescent="0.3">
      <c r="A96" s="439"/>
      <c r="B96" s="442"/>
      <c r="C96" s="445"/>
      <c r="D96" s="462"/>
      <c r="E96" s="451"/>
      <c r="F96" s="546"/>
      <c r="G96" s="138" t="s">
        <v>32</v>
      </c>
      <c r="H96" s="145">
        <f t="shared" si="54"/>
        <v>0</v>
      </c>
      <c r="I96" s="145"/>
      <c r="J96" s="145"/>
      <c r="K96" s="145"/>
      <c r="L96" s="110">
        <f t="shared" si="55"/>
        <v>0</v>
      </c>
      <c r="M96" s="106"/>
      <c r="N96" s="172"/>
      <c r="O96" s="79"/>
      <c r="P96" s="79">
        <f t="shared" si="56"/>
        <v>0</v>
      </c>
      <c r="Q96" s="78"/>
      <c r="R96" s="172"/>
      <c r="S96" s="172"/>
      <c r="T96" s="161">
        <v>0</v>
      </c>
      <c r="U96" s="129">
        <v>0</v>
      </c>
      <c r="V96" s="141"/>
    </row>
    <row r="97" spans="1:22" x14ac:dyDescent="0.3">
      <c r="A97" s="439"/>
      <c r="B97" s="442"/>
      <c r="C97" s="445"/>
      <c r="D97" s="462"/>
      <c r="E97" s="451"/>
      <c r="F97" s="546"/>
      <c r="G97" s="138" t="s">
        <v>268</v>
      </c>
      <c r="H97" s="145">
        <f t="shared" si="54"/>
        <v>0</v>
      </c>
      <c r="I97" s="145"/>
      <c r="J97" s="145"/>
      <c r="K97" s="145"/>
      <c r="L97" s="110">
        <f t="shared" si="55"/>
        <v>0</v>
      </c>
      <c r="M97" s="79"/>
      <c r="N97" s="172"/>
      <c r="O97" s="79"/>
      <c r="P97" s="79">
        <f t="shared" si="56"/>
        <v>0</v>
      </c>
      <c r="Q97" s="78"/>
      <c r="R97" s="172"/>
      <c r="S97" s="172"/>
      <c r="T97" s="145">
        <v>0</v>
      </c>
      <c r="U97" s="113">
        <v>0</v>
      </c>
      <c r="V97" s="141"/>
    </row>
    <row r="98" spans="1:22" ht="18.75" customHeight="1" x14ac:dyDescent="0.3">
      <c r="A98" s="439"/>
      <c r="B98" s="442"/>
      <c r="C98" s="445"/>
      <c r="D98" s="462"/>
      <c r="E98" s="451"/>
      <c r="F98" s="546"/>
      <c r="G98" s="63" t="s">
        <v>43</v>
      </c>
      <c r="H98" s="145">
        <f t="shared" si="54"/>
        <v>0</v>
      </c>
      <c r="I98" s="145"/>
      <c r="J98" s="145"/>
      <c r="K98" s="145"/>
      <c r="L98" s="110">
        <f t="shared" si="55"/>
        <v>0</v>
      </c>
      <c r="M98" s="160"/>
      <c r="N98" s="172"/>
      <c r="O98" s="172"/>
      <c r="P98" s="79">
        <f t="shared" si="56"/>
        <v>0</v>
      </c>
      <c r="Q98" s="145"/>
      <c r="R98" s="172"/>
      <c r="S98" s="80"/>
      <c r="T98" s="160">
        <v>0</v>
      </c>
      <c r="U98" s="171">
        <v>0</v>
      </c>
      <c r="V98" s="141"/>
    </row>
    <row r="99" spans="1:22" x14ac:dyDescent="0.3">
      <c r="A99" s="440"/>
      <c r="B99" s="443"/>
      <c r="C99" s="446"/>
      <c r="D99" s="463"/>
      <c r="E99" s="452"/>
      <c r="F99" s="547"/>
      <c r="G99" s="173" t="s">
        <v>34</v>
      </c>
      <c r="H99" s="81">
        <f>SUM(H94:H98)</f>
        <v>21.8</v>
      </c>
      <c r="I99" s="81">
        <f t="shared" ref="I99:U99" si="57">SUM(I94:I98)</f>
        <v>21.8</v>
      </c>
      <c r="J99" s="81">
        <f t="shared" si="57"/>
        <v>14.5</v>
      </c>
      <c r="K99" s="81">
        <f t="shared" si="57"/>
        <v>0</v>
      </c>
      <c r="L99" s="81">
        <f t="shared" si="57"/>
        <v>24.8</v>
      </c>
      <c r="M99" s="81">
        <f t="shared" si="57"/>
        <v>24.8</v>
      </c>
      <c r="N99" s="81">
        <f t="shared" si="57"/>
        <v>23.6</v>
      </c>
      <c r="O99" s="81">
        <f t="shared" si="57"/>
        <v>0</v>
      </c>
      <c r="P99" s="81">
        <f>SUM(P94:P98)</f>
        <v>24.8</v>
      </c>
      <c r="Q99" s="81">
        <f t="shared" si="57"/>
        <v>24.8</v>
      </c>
      <c r="R99" s="81">
        <f t="shared" si="57"/>
        <v>23.6</v>
      </c>
      <c r="S99" s="81">
        <f t="shared" si="57"/>
        <v>0</v>
      </c>
      <c r="T99" s="81">
        <f t="shared" si="57"/>
        <v>25</v>
      </c>
      <c r="U99" s="205">
        <f t="shared" si="57"/>
        <v>26</v>
      </c>
      <c r="V99" s="141"/>
    </row>
    <row r="100" spans="1:22" ht="15" customHeight="1" x14ac:dyDescent="0.3">
      <c r="A100" s="438" t="s">
        <v>40</v>
      </c>
      <c r="B100" s="441" t="s">
        <v>23</v>
      </c>
      <c r="C100" s="444" t="s">
        <v>46</v>
      </c>
      <c r="D100" s="472" t="s">
        <v>367</v>
      </c>
      <c r="E100" s="450" t="s">
        <v>84</v>
      </c>
      <c r="F100" s="450" t="s">
        <v>28</v>
      </c>
      <c r="G100" s="138" t="s">
        <v>29</v>
      </c>
      <c r="H100" s="265">
        <f t="shared" ref="H100:H104" si="58">SUM(I100,K100)</f>
        <v>65.5</v>
      </c>
      <c r="I100" s="78">
        <v>65.5</v>
      </c>
      <c r="J100" s="145"/>
      <c r="K100" s="145"/>
      <c r="L100" s="78">
        <f>SUM(M100,O100)</f>
        <v>65</v>
      </c>
      <c r="M100" s="78">
        <v>65</v>
      </c>
      <c r="N100" s="172"/>
      <c r="O100" s="79"/>
      <c r="P100" s="78">
        <f>SUM(Q100,S100)</f>
        <v>40</v>
      </c>
      <c r="Q100" s="78">
        <v>40</v>
      </c>
      <c r="R100" s="172"/>
      <c r="S100" s="172"/>
      <c r="T100" s="78">
        <v>82</v>
      </c>
      <c r="U100" s="78">
        <v>82</v>
      </c>
      <c r="V100" s="141"/>
    </row>
    <row r="101" spans="1:22" x14ac:dyDescent="0.3">
      <c r="A101" s="439"/>
      <c r="B101" s="442"/>
      <c r="C101" s="445"/>
      <c r="D101" s="462"/>
      <c r="E101" s="451"/>
      <c r="F101" s="451"/>
      <c r="G101" s="138" t="s">
        <v>39</v>
      </c>
      <c r="H101" s="145">
        <f>SUM(I101,K101)</f>
        <v>182.9</v>
      </c>
      <c r="I101" s="78">
        <v>182.9</v>
      </c>
      <c r="J101" s="145"/>
      <c r="K101" s="145"/>
      <c r="L101" s="78">
        <f>SUM(M101,O101)</f>
        <v>227</v>
      </c>
      <c r="M101" s="78">
        <v>227</v>
      </c>
      <c r="N101" s="172"/>
      <c r="O101" s="79"/>
      <c r="P101" s="79">
        <f>SUM(Q101,S101)</f>
        <v>226.2</v>
      </c>
      <c r="Q101" s="78">
        <v>226.2</v>
      </c>
      <c r="R101" s="172"/>
      <c r="S101" s="172"/>
      <c r="T101" s="78">
        <v>227</v>
      </c>
      <c r="U101" s="78">
        <v>228</v>
      </c>
      <c r="V101" s="141"/>
    </row>
    <row r="102" spans="1:22" x14ac:dyDescent="0.3">
      <c r="A102" s="439"/>
      <c r="B102" s="442"/>
      <c r="C102" s="445"/>
      <c r="D102" s="462"/>
      <c r="E102" s="451"/>
      <c r="F102" s="451"/>
      <c r="G102" s="138" t="s">
        <v>31</v>
      </c>
      <c r="H102" s="145">
        <f t="shared" si="58"/>
        <v>0</v>
      </c>
      <c r="I102" s="145"/>
      <c r="J102" s="145"/>
      <c r="K102" s="145"/>
      <c r="L102" s="78">
        <f t="shared" ref="L102:L104" si="59">SUM(M102,O102)</f>
        <v>0</v>
      </c>
      <c r="M102" s="79"/>
      <c r="N102" s="172"/>
      <c r="O102" s="79"/>
      <c r="P102" s="79">
        <f>SUM(Q102,S102)</f>
        <v>0</v>
      </c>
      <c r="Q102" s="78"/>
      <c r="R102" s="172"/>
      <c r="S102" s="172"/>
      <c r="T102" s="145">
        <v>0</v>
      </c>
      <c r="U102" s="145">
        <v>0</v>
      </c>
      <c r="V102" s="141"/>
    </row>
    <row r="103" spans="1:22" x14ac:dyDescent="0.3">
      <c r="A103" s="439"/>
      <c r="B103" s="442"/>
      <c r="C103" s="445"/>
      <c r="D103" s="462"/>
      <c r="E103" s="451"/>
      <c r="F103" s="451"/>
      <c r="G103" s="138" t="s">
        <v>268</v>
      </c>
      <c r="H103" s="145">
        <f t="shared" si="58"/>
        <v>0</v>
      </c>
      <c r="I103" s="145"/>
      <c r="J103" s="145"/>
      <c r="K103" s="145"/>
      <c r="L103" s="78">
        <f t="shared" si="59"/>
        <v>0</v>
      </c>
      <c r="M103" s="79"/>
      <c r="N103" s="172"/>
      <c r="O103" s="79"/>
      <c r="P103" s="79">
        <f t="shared" ref="P103:P104" si="60">SUM(Q103,S103)</f>
        <v>0</v>
      </c>
      <c r="Q103" s="79"/>
      <c r="R103" s="172"/>
      <c r="S103" s="172"/>
      <c r="T103" s="145">
        <v>0</v>
      </c>
      <c r="U103" s="145">
        <v>0</v>
      </c>
      <c r="V103" s="141"/>
    </row>
    <row r="104" spans="1:22" x14ac:dyDescent="0.3">
      <c r="A104" s="439"/>
      <c r="B104" s="442"/>
      <c r="C104" s="445"/>
      <c r="D104" s="462"/>
      <c r="E104" s="451"/>
      <c r="F104" s="451"/>
      <c r="G104" s="158" t="s">
        <v>131</v>
      </c>
      <c r="H104" s="145">
        <f t="shared" si="58"/>
        <v>0</v>
      </c>
      <c r="I104" s="145"/>
      <c r="J104" s="145"/>
      <c r="K104" s="145"/>
      <c r="L104" s="78">
        <f t="shared" si="59"/>
        <v>0</v>
      </c>
      <c r="M104" s="172"/>
      <c r="N104" s="172"/>
      <c r="O104" s="172"/>
      <c r="P104" s="79">
        <f t="shared" si="60"/>
        <v>0</v>
      </c>
      <c r="Q104" s="172"/>
      <c r="R104" s="172"/>
      <c r="S104" s="80"/>
      <c r="T104" s="145">
        <v>0</v>
      </c>
      <c r="U104" s="145">
        <v>0</v>
      </c>
      <c r="V104" s="141"/>
    </row>
    <row r="105" spans="1:22" x14ac:dyDescent="0.3">
      <c r="A105" s="440"/>
      <c r="B105" s="443"/>
      <c r="C105" s="446"/>
      <c r="D105" s="463"/>
      <c r="E105" s="452"/>
      <c r="F105" s="452"/>
      <c r="G105" s="173" t="s">
        <v>34</v>
      </c>
      <c r="H105" s="81">
        <f t="shared" ref="H105:U105" si="61">SUM(H100:H104)</f>
        <v>248.4</v>
      </c>
      <c r="I105" s="81">
        <f t="shared" si="61"/>
        <v>248.4</v>
      </c>
      <c r="J105" s="81">
        <f t="shared" si="61"/>
        <v>0</v>
      </c>
      <c r="K105" s="81">
        <f t="shared" si="61"/>
        <v>0</v>
      </c>
      <c r="L105" s="81">
        <f t="shared" si="61"/>
        <v>292</v>
      </c>
      <c r="M105" s="81">
        <f t="shared" si="61"/>
        <v>292</v>
      </c>
      <c r="N105" s="81">
        <f t="shared" si="61"/>
        <v>0</v>
      </c>
      <c r="O105" s="81">
        <f t="shared" si="61"/>
        <v>0</v>
      </c>
      <c r="P105" s="81">
        <f t="shared" si="61"/>
        <v>266.2</v>
      </c>
      <c r="Q105" s="81">
        <f t="shared" si="61"/>
        <v>266.2</v>
      </c>
      <c r="R105" s="81">
        <f t="shared" si="61"/>
        <v>0</v>
      </c>
      <c r="S105" s="81">
        <f t="shared" si="61"/>
        <v>0</v>
      </c>
      <c r="T105" s="81">
        <f t="shared" si="61"/>
        <v>309</v>
      </c>
      <c r="U105" s="81">
        <f t="shared" si="61"/>
        <v>310</v>
      </c>
      <c r="V105" s="141"/>
    </row>
    <row r="106" spans="1:22" x14ac:dyDescent="0.3">
      <c r="A106" s="143" t="s">
        <v>40</v>
      </c>
      <c r="B106" s="144" t="s">
        <v>23</v>
      </c>
      <c r="C106" s="433" t="s">
        <v>60</v>
      </c>
      <c r="D106" s="434"/>
      <c r="E106" s="434"/>
      <c r="F106" s="434"/>
      <c r="G106" s="435"/>
      <c r="H106" s="150">
        <f>SUM(H81,H87,H93,H99,H105)</f>
        <v>1188.0999999999999</v>
      </c>
      <c r="I106" s="150">
        <f t="shared" ref="I106:U106" si="62">SUM(I81,I87,I93,I99,I105)</f>
        <v>1178.5999999999999</v>
      </c>
      <c r="J106" s="150">
        <f t="shared" si="62"/>
        <v>146.36100000000002</v>
      </c>
      <c r="K106" s="150">
        <f t="shared" si="62"/>
        <v>9.5</v>
      </c>
      <c r="L106" s="150">
        <f t="shared" si="62"/>
        <v>1158.3000000000002</v>
      </c>
      <c r="M106" s="150">
        <f t="shared" si="62"/>
        <v>1076.9000000000001</v>
      </c>
      <c r="N106" s="150">
        <f t="shared" si="62"/>
        <v>209.6</v>
      </c>
      <c r="O106" s="150">
        <f t="shared" si="62"/>
        <v>81.400000000000006</v>
      </c>
      <c r="P106" s="150">
        <f t="shared" si="62"/>
        <v>1133.3</v>
      </c>
      <c r="Q106" s="150">
        <f t="shared" si="62"/>
        <v>1051.9000000000001</v>
      </c>
      <c r="R106" s="150">
        <f t="shared" si="62"/>
        <v>209.6</v>
      </c>
      <c r="S106" s="150">
        <f t="shared" si="62"/>
        <v>81.400000000000006</v>
      </c>
      <c r="T106" s="150">
        <f t="shared" si="62"/>
        <v>1182</v>
      </c>
      <c r="U106" s="150">
        <f t="shared" si="62"/>
        <v>1188</v>
      </c>
      <c r="V106" s="141"/>
    </row>
    <row r="107" spans="1:22" x14ac:dyDescent="0.3">
      <c r="A107" s="438"/>
      <c r="B107" s="527"/>
      <c r="C107" s="528"/>
      <c r="D107" s="528"/>
      <c r="E107" s="529"/>
      <c r="F107" s="82" t="s">
        <v>352</v>
      </c>
      <c r="G107" s="83" t="s">
        <v>29</v>
      </c>
      <c r="H107" s="84">
        <f>SUM(,H100,H94,H88,H82,H76)</f>
        <v>493.59999999999997</v>
      </c>
      <c r="I107" s="84">
        <f t="shared" ref="I107:U107" si="63">SUM(,I100,I94,I88,I82,I76)</f>
        <v>484.09999999999997</v>
      </c>
      <c r="J107" s="84">
        <f t="shared" si="63"/>
        <v>142.99700000000001</v>
      </c>
      <c r="K107" s="84">
        <f t="shared" si="63"/>
        <v>9.5</v>
      </c>
      <c r="L107" s="84">
        <f t="shared" si="63"/>
        <v>579</v>
      </c>
      <c r="M107" s="84">
        <f t="shared" si="63"/>
        <v>497.6</v>
      </c>
      <c r="N107" s="84">
        <f t="shared" si="63"/>
        <v>204.7</v>
      </c>
      <c r="O107" s="84">
        <f t="shared" si="63"/>
        <v>81.400000000000006</v>
      </c>
      <c r="P107" s="84">
        <f>SUM(,P100,P94,P88,P82,P76)</f>
        <v>554.79999999999995</v>
      </c>
      <c r="Q107" s="84">
        <f t="shared" si="63"/>
        <v>473.40000000000003</v>
      </c>
      <c r="R107" s="84">
        <f t="shared" si="63"/>
        <v>204.7</v>
      </c>
      <c r="S107" s="84">
        <f t="shared" si="63"/>
        <v>81.400000000000006</v>
      </c>
      <c r="T107" s="84">
        <f t="shared" si="63"/>
        <v>600</v>
      </c>
      <c r="U107" s="84">
        <f t="shared" si="63"/>
        <v>603</v>
      </c>
      <c r="V107" s="141"/>
    </row>
    <row r="108" spans="1:22" x14ac:dyDescent="0.3">
      <c r="A108" s="439"/>
      <c r="B108" s="530"/>
      <c r="C108" s="531"/>
      <c r="D108" s="531"/>
      <c r="E108" s="532"/>
      <c r="F108" s="86"/>
      <c r="G108" s="83" t="s">
        <v>39</v>
      </c>
      <c r="H108" s="84">
        <f>SUM(H101,H95,H89,H83,H77)</f>
        <v>658.6</v>
      </c>
      <c r="I108" s="84">
        <f t="shared" ref="I108:U108" si="64">SUM(I101,I95,I89,I83,I77)</f>
        <v>658.6</v>
      </c>
      <c r="J108" s="84">
        <f t="shared" si="64"/>
        <v>3.3639999999999999</v>
      </c>
      <c r="K108" s="84">
        <f t="shared" si="64"/>
        <v>0</v>
      </c>
      <c r="L108" s="84">
        <f t="shared" si="64"/>
        <v>544.6</v>
      </c>
      <c r="M108" s="84">
        <f t="shared" si="64"/>
        <v>544.6</v>
      </c>
      <c r="N108" s="84">
        <f t="shared" si="64"/>
        <v>4.9000000000000004</v>
      </c>
      <c r="O108" s="84">
        <f t="shared" si="64"/>
        <v>0</v>
      </c>
      <c r="P108" s="84">
        <f t="shared" si="64"/>
        <v>543.79999999999995</v>
      </c>
      <c r="Q108" s="84">
        <f t="shared" si="64"/>
        <v>543.79999999999995</v>
      </c>
      <c r="R108" s="84">
        <f t="shared" si="64"/>
        <v>4.9000000000000004</v>
      </c>
      <c r="S108" s="84">
        <f t="shared" si="64"/>
        <v>0</v>
      </c>
      <c r="T108" s="84">
        <f t="shared" si="64"/>
        <v>547</v>
      </c>
      <c r="U108" s="84">
        <f t="shared" si="64"/>
        <v>550</v>
      </c>
      <c r="V108" s="141"/>
    </row>
    <row r="109" spans="1:22" x14ac:dyDescent="0.3">
      <c r="A109" s="439"/>
      <c r="B109" s="530"/>
      <c r="C109" s="531"/>
      <c r="D109" s="531"/>
      <c r="E109" s="532"/>
      <c r="F109" s="86"/>
      <c r="G109" s="83" t="s">
        <v>32</v>
      </c>
      <c r="H109" s="84">
        <f>SUM(,H102,H96,H90,H84,H78)</f>
        <v>0</v>
      </c>
      <c r="I109" s="84">
        <f t="shared" ref="I109:U109" si="65">SUM(,I102,I96,I90,I84,I78)</f>
        <v>0</v>
      </c>
      <c r="J109" s="84">
        <f t="shared" si="65"/>
        <v>0</v>
      </c>
      <c r="K109" s="84">
        <f t="shared" si="65"/>
        <v>0</v>
      </c>
      <c r="L109" s="84">
        <f t="shared" si="65"/>
        <v>0</v>
      </c>
      <c r="M109" s="84">
        <f t="shared" si="65"/>
        <v>0</v>
      </c>
      <c r="N109" s="84">
        <f t="shared" si="65"/>
        <v>0</v>
      </c>
      <c r="O109" s="84">
        <f t="shared" si="65"/>
        <v>0</v>
      </c>
      <c r="P109" s="84">
        <f t="shared" si="65"/>
        <v>0</v>
      </c>
      <c r="Q109" s="84">
        <f t="shared" si="65"/>
        <v>0</v>
      </c>
      <c r="R109" s="84">
        <f t="shared" si="65"/>
        <v>0</v>
      </c>
      <c r="S109" s="84">
        <f t="shared" si="65"/>
        <v>0</v>
      </c>
      <c r="T109" s="84">
        <f t="shared" si="65"/>
        <v>0</v>
      </c>
      <c r="U109" s="84">
        <f t="shared" si="65"/>
        <v>0</v>
      </c>
      <c r="V109" s="141"/>
    </row>
    <row r="110" spans="1:22" x14ac:dyDescent="0.3">
      <c r="A110" s="439"/>
      <c r="B110" s="530"/>
      <c r="C110" s="531"/>
      <c r="D110" s="531"/>
      <c r="E110" s="532"/>
      <c r="F110" s="86"/>
      <c r="G110" s="83" t="s">
        <v>268</v>
      </c>
      <c r="H110" s="84">
        <f>SUM(H103,H97,H91,H85,H79)</f>
        <v>0</v>
      </c>
      <c r="I110" s="84">
        <f t="shared" ref="I110:U110" si="66">SUM(I103,I97,I91,I85,I79)</f>
        <v>0</v>
      </c>
      <c r="J110" s="84">
        <f t="shared" si="66"/>
        <v>0</v>
      </c>
      <c r="K110" s="84">
        <f t="shared" si="66"/>
        <v>0</v>
      </c>
      <c r="L110" s="84">
        <f t="shared" si="66"/>
        <v>0</v>
      </c>
      <c r="M110" s="84">
        <f t="shared" si="66"/>
        <v>0</v>
      </c>
      <c r="N110" s="84">
        <f t="shared" si="66"/>
        <v>0</v>
      </c>
      <c r="O110" s="84">
        <f t="shared" si="66"/>
        <v>0</v>
      </c>
      <c r="P110" s="84">
        <f>SUM(P103,P97,P91,P85,P79)</f>
        <v>0</v>
      </c>
      <c r="Q110" s="84">
        <f t="shared" si="66"/>
        <v>0</v>
      </c>
      <c r="R110" s="84">
        <f t="shared" si="66"/>
        <v>0</v>
      </c>
      <c r="S110" s="84">
        <f t="shared" si="66"/>
        <v>0</v>
      </c>
      <c r="T110" s="84">
        <f t="shared" si="66"/>
        <v>0</v>
      </c>
      <c r="U110" s="84">
        <f t="shared" si="66"/>
        <v>0</v>
      </c>
      <c r="V110" s="141"/>
    </row>
    <row r="111" spans="1:22" x14ac:dyDescent="0.3">
      <c r="A111" s="440"/>
      <c r="B111" s="533"/>
      <c r="C111" s="534"/>
      <c r="D111" s="534"/>
      <c r="E111" s="535"/>
      <c r="F111" s="86"/>
      <c r="G111" s="83" t="s">
        <v>43</v>
      </c>
      <c r="H111" s="84">
        <f>SUM(H104,H92,H86,H80)</f>
        <v>35.9</v>
      </c>
      <c r="I111" s="84">
        <f t="shared" ref="I111:U111" si="67">SUM(I104,I92,I86,I80)</f>
        <v>35.9</v>
      </c>
      <c r="J111" s="84">
        <f t="shared" si="67"/>
        <v>0</v>
      </c>
      <c r="K111" s="84">
        <f t="shared" si="67"/>
        <v>0</v>
      </c>
      <c r="L111" s="84">
        <f t="shared" si="67"/>
        <v>34.700000000000003</v>
      </c>
      <c r="M111" s="84">
        <f t="shared" si="67"/>
        <v>34.700000000000003</v>
      </c>
      <c r="N111" s="84">
        <f t="shared" si="67"/>
        <v>0</v>
      </c>
      <c r="O111" s="84">
        <f t="shared" si="67"/>
        <v>0</v>
      </c>
      <c r="P111" s="84">
        <f t="shared" si="67"/>
        <v>34.700000000000003</v>
      </c>
      <c r="Q111" s="84">
        <f t="shared" si="67"/>
        <v>34.700000000000003</v>
      </c>
      <c r="R111" s="84">
        <f t="shared" si="67"/>
        <v>0</v>
      </c>
      <c r="S111" s="84">
        <f t="shared" si="67"/>
        <v>0</v>
      </c>
      <c r="T111" s="84">
        <f t="shared" si="67"/>
        <v>35</v>
      </c>
      <c r="U111" s="84">
        <f t="shared" si="67"/>
        <v>35</v>
      </c>
      <c r="V111" s="141"/>
    </row>
    <row r="112" spans="1:22" x14ac:dyDescent="0.3">
      <c r="A112" s="143" t="s">
        <v>40</v>
      </c>
      <c r="B112" s="144" t="s">
        <v>40</v>
      </c>
      <c r="C112" s="437" t="s">
        <v>368</v>
      </c>
      <c r="D112" s="437"/>
      <c r="E112" s="437"/>
      <c r="F112" s="437"/>
      <c r="G112" s="437"/>
      <c r="H112" s="437"/>
      <c r="I112" s="437"/>
      <c r="J112" s="437"/>
      <c r="K112" s="437"/>
      <c r="L112" s="437"/>
      <c r="M112" s="437"/>
      <c r="N112" s="437"/>
      <c r="O112" s="437"/>
      <c r="P112" s="437"/>
      <c r="Q112" s="437"/>
      <c r="R112" s="437"/>
      <c r="S112" s="437"/>
      <c r="T112" s="437"/>
      <c r="U112" s="437"/>
      <c r="V112" s="141"/>
    </row>
    <row r="113" spans="1:22" x14ac:dyDescent="0.3">
      <c r="A113" s="438" t="s">
        <v>40</v>
      </c>
      <c r="B113" s="441" t="s">
        <v>40</v>
      </c>
      <c r="C113" s="444" t="s">
        <v>23</v>
      </c>
      <c r="D113" s="447" t="s">
        <v>369</v>
      </c>
      <c r="E113" s="450" t="s">
        <v>84</v>
      </c>
      <c r="F113" s="450" t="s">
        <v>28</v>
      </c>
      <c r="G113" s="138" t="s">
        <v>29</v>
      </c>
      <c r="H113" s="145">
        <f t="shared" ref="H113:H117" si="68">SUM(I113,K113)</f>
        <v>7.9</v>
      </c>
      <c r="I113" s="163">
        <v>7.9</v>
      </c>
      <c r="J113" s="163"/>
      <c r="K113" s="163"/>
      <c r="L113" s="101">
        <f>SUM(M113,O113)</f>
        <v>15</v>
      </c>
      <c r="M113" s="101">
        <f>SUM(N113,P113)</f>
        <v>15</v>
      </c>
      <c r="N113" s="163"/>
      <c r="O113" s="101"/>
      <c r="P113" s="163">
        <f>SUM(Q113,S113)</f>
        <v>15</v>
      </c>
      <c r="Q113" s="163">
        <v>15</v>
      </c>
      <c r="R113" s="163"/>
      <c r="S113" s="163"/>
      <c r="T113" s="163">
        <v>20</v>
      </c>
      <c r="U113" s="113">
        <v>20</v>
      </c>
      <c r="V113" s="141"/>
    </row>
    <row r="114" spans="1:22" x14ac:dyDescent="0.3">
      <c r="A114" s="439"/>
      <c r="B114" s="442"/>
      <c r="C114" s="445"/>
      <c r="D114" s="448"/>
      <c r="E114" s="451"/>
      <c r="F114" s="451"/>
      <c r="G114" s="138" t="s">
        <v>31</v>
      </c>
      <c r="H114" s="145">
        <f t="shared" si="68"/>
        <v>15.369</v>
      </c>
      <c r="I114" s="145">
        <v>15.369</v>
      </c>
      <c r="J114" s="163"/>
      <c r="K114" s="163"/>
      <c r="L114" s="78">
        <f t="shared" ref="L114:L117" si="69">SUM(M114,O114)</f>
        <v>30</v>
      </c>
      <c r="M114" s="92">
        <v>30</v>
      </c>
      <c r="N114" s="92"/>
      <c r="O114" s="262"/>
      <c r="P114" s="265">
        <f>SUM(Q114,S114)</f>
        <v>30</v>
      </c>
      <c r="Q114" s="265">
        <v>30</v>
      </c>
      <c r="R114" s="265"/>
      <c r="S114" s="265"/>
      <c r="T114" s="92">
        <v>30</v>
      </c>
      <c r="U114" s="273">
        <v>30</v>
      </c>
      <c r="V114" s="141"/>
    </row>
    <row r="115" spans="1:22" x14ac:dyDescent="0.3">
      <c r="A115" s="439"/>
      <c r="B115" s="442"/>
      <c r="C115" s="445"/>
      <c r="D115" s="448"/>
      <c r="E115" s="451"/>
      <c r="F115" s="451"/>
      <c r="G115" s="138" t="s">
        <v>32</v>
      </c>
      <c r="H115" s="145">
        <f t="shared" si="68"/>
        <v>0</v>
      </c>
      <c r="I115" s="145"/>
      <c r="J115" s="145"/>
      <c r="K115" s="145"/>
      <c r="L115" s="78">
        <f t="shared" si="69"/>
        <v>0</v>
      </c>
      <c r="M115" s="79"/>
      <c r="N115" s="172"/>
      <c r="O115" s="79"/>
      <c r="P115" s="163">
        <f t="shared" ref="P115:P117" si="70">SUM(Q115,S115)</f>
        <v>0</v>
      </c>
      <c r="Q115" s="172"/>
      <c r="R115" s="172"/>
      <c r="S115" s="172"/>
      <c r="T115" s="145"/>
      <c r="U115" s="161"/>
      <c r="V115" s="141"/>
    </row>
    <row r="116" spans="1:22" x14ac:dyDescent="0.3">
      <c r="A116" s="439"/>
      <c r="B116" s="442"/>
      <c r="C116" s="445"/>
      <c r="D116" s="448"/>
      <c r="E116" s="451"/>
      <c r="F116" s="451"/>
      <c r="G116" s="138" t="s">
        <v>268</v>
      </c>
      <c r="H116" s="145">
        <f t="shared" si="68"/>
        <v>0</v>
      </c>
      <c r="I116" s="145"/>
      <c r="J116" s="145"/>
      <c r="K116" s="145"/>
      <c r="L116" s="78">
        <f t="shared" si="69"/>
        <v>0</v>
      </c>
      <c r="M116" s="79"/>
      <c r="N116" s="172"/>
      <c r="O116" s="79"/>
      <c r="P116" s="163">
        <f t="shared" si="70"/>
        <v>0</v>
      </c>
      <c r="Q116" s="172"/>
      <c r="R116" s="172"/>
      <c r="S116" s="172"/>
      <c r="T116" s="145"/>
      <c r="U116" s="145"/>
      <c r="V116" s="141"/>
    </row>
    <row r="117" spans="1:22" x14ac:dyDescent="0.3">
      <c r="A117" s="439"/>
      <c r="B117" s="442"/>
      <c r="C117" s="445"/>
      <c r="D117" s="448"/>
      <c r="E117" s="451"/>
      <c r="F117" s="451"/>
      <c r="G117" s="158" t="s">
        <v>131</v>
      </c>
      <c r="H117" s="145">
        <f t="shared" si="68"/>
        <v>0</v>
      </c>
      <c r="I117" s="145"/>
      <c r="J117" s="145"/>
      <c r="K117" s="145"/>
      <c r="L117" s="78">
        <f t="shared" si="69"/>
        <v>0</v>
      </c>
      <c r="M117" s="172"/>
      <c r="N117" s="172"/>
      <c r="O117" s="172"/>
      <c r="P117" s="163">
        <f t="shared" si="70"/>
        <v>0</v>
      </c>
      <c r="Q117" s="172"/>
      <c r="R117" s="172"/>
      <c r="S117" s="80"/>
      <c r="T117" s="145"/>
      <c r="U117" s="145"/>
      <c r="V117" s="141"/>
    </row>
    <row r="118" spans="1:22" x14ac:dyDescent="0.3">
      <c r="A118" s="440"/>
      <c r="B118" s="443"/>
      <c r="C118" s="446"/>
      <c r="D118" s="449"/>
      <c r="E118" s="452"/>
      <c r="F118" s="452"/>
      <c r="G118" s="173" t="s">
        <v>34</v>
      </c>
      <c r="H118" s="81">
        <f t="shared" ref="H118:U118" si="71">SUM(H113:H117)</f>
        <v>23.268999999999998</v>
      </c>
      <c r="I118" s="81">
        <f t="shared" si="71"/>
        <v>23.268999999999998</v>
      </c>
      <c r="J118" s="81">
        <f t="shared" si="71"/>
        <v>0</v>
      </c>
      <c r="K118" s="81">
        <f t="shared" si="71"/>
        <v>0</v>
      </c>
      <c r="L118" s="81">
        <f t="shared" si="71"/>
        <v>45</v>
      </c>
      <c r="M118" s="81">
        <f t="shared" si="71"/>
        <v>45</v>
      </c>
      <c r="N118" s="81">
        <f t="shared" si="71"/>
        <v>0</v>
      </c>
      <c r="O118" s="81">
        <f t="shared" si="71"/>
        <v>0</v>
      </c>
      <c r="P118" s="81">
        <f t="shared" si="71"/>
        <v>45</v>
      </c>
      <c r="Q118" s="81">
        <f t="shared" si="71"/>
        <v>45</v>
      </c>
      <c r="R118" s="81">
        <f t="shared" si="71"/>
        <v>0</v>
      </c>
      <c r="S118" s="81">
        <f t="shared" si="71"/>
        <v>0</v>
      </c>
      <c r="T118" s="81">
        <f t="shared" si="71"/>
        <v>50</v>
      </c>
      <c r="U118" s="81">
        <f t="shared" si="71"/>
        <v>50</v>
      </c>
    </row>
    <row r="119" spans="1:22" x14ac:dyDescent="0.3">
      <c r="A119" s="143" t="s">
        <v>40</v>
      </c>
      <c r="B119" s="144" t="s">
        <v>40</v>
      </c>
      <c r="C119" s="436" t="s">
        <v>60</v>
      </c>
      <c r="D119" s="436"/>
      <c r="E119" s="436"/>
      <c r="F119" s="436"/>
      <c r="G119" s="436"/>
      <c r="H119" s="150">
        <f>SUM(H118)</f>
        <v>23.268999999999998</v>
      </c>
      <c r="I119" s="150">
        <f t="shared" ref="I119:U119" si="72">SUM(I118)</f>
        <v>23.268999999999998</v>
      </c>
      <c r="J119" s="150">
        <f t="shared" si="72"/>
        <v>0</v>
      </c>
      <c r="K119" s="150">
        <f t="shared" si="72"/>
        <v>0</v>
      </c>
      <c r="L119" s="150">
        <f t="shared" si="72"/>
        <v>45</v>
      </c>
      <c r="M119" s="150">
        <f t="shared" si="72"/>
        <v>45</v>
      </c>
      <c r="N119" s="150">
        <f t="shared" si="72"/>
        <v>0</v>
      </c>
      <c r="O119" s="150">
        <f t="shared" si="72"/>
        <v>0</v>
      </c>
      <c r="P119" s="150">
        <f t="shared" si="72"/>
        <v>45</v>
      </c>
      <c r="Q119" s="150">
        <f t="shared" si="72"/>
        <v>45</v>
      </c>
      <c r="R119" s="150">
        <f t="shared" si="72"/>
        <v>0</v>
      </c>
      <c r="S119" s="150">
        <f t="shared" si="72"/>
        <v>0</v>
      </c>
      <c r="T119" s="150">
        <f t="shared" si="72"/>
        <v>50</v>
      </c>
      <c r="U119" s="150">
        <f t="shared" si="72"/>
        <v>50</v>
      </c>
    </row>
    <row r="120" spans="1:22" x14ac:dyDescent="0.3">
      <c r="A120" s="438"/>
      <c r="B120" s="527"/>
      <c r="C120" s="528"/>
      <c r="D120" s="528"/>
      <c r="E120" s="529"/>
      <c r="F120" s="82" t="s">
        <v>352</v>
      </c>
      <c r="G120" s="83" t="s">
        <v>29</v>
      </c>
      <c r="H120" s="84">
        <f>SUM(H113)</f>
        <v>7.9</v>
      </c>
      <c r="I120" s="84">
        <f t="shared" ref="I120:U120" si="73">SUM(I113)</f>
        <v>7.9</v>
      </c>
      <c r="J120" s="84">
        <f t="shared" si="73"/>
        <v>0</v>
      </c>
      <c r="K120" s="84">
        <f t="shared" si="73"/>
        <v>0</v>
      </c>
      <c r="L120" s="84">
        <f t="shared" si="73"/>
        <v>15</v>
      </c>
      <c r="M120" s="84">
        <f t="shared" si="73"/>
        <v>15</v>
      </c>
      <c r="N120" s="84">
        <f t="shared" si="73"/>
        <v>0</v>
      </c>
      <c r="O120" s="84">
        <f t="shared" si="73"/>
        <v>0</v>
      </c>
      <c r="P120" s="84">
        <f t="shared" si="73"/>
        <v>15</v>
      </c>
      <c r="Q120" s="84">
        <f t="shared" si="73"/>
        <v>15</v>
      </c>
      <c r="R120" s="84">
        <f t="shared" si="73"/>
        <v>0</v>
      </c>
      <c r="S120" s="84">
        <f t="shared" si="73"/>
        <v>0</v>
      </c>
      <c r="T120" s="84">
        <f t="shared" si="73"/>
        <v>20</v>
      </c>
      <c r="U120" s="84">
        <f t="shared" si="73"/>
        <v>20</v>
      </c>
    </row>
    <row r="121" spans="1:22" x14ac:dyDescent="0.3">
      <c r="A121" s="439"/>
      <c r="B121" s="530"/>
      <c r="C121" s="531"/>
      <c r="D121" s="531"/>
      <c r="E121" s="532"/>
      <c r="F121" s="86"/>
      <c r="G121" s="83" t="s">
        <v>31</v>
      </c>
      <c r="H121" s="84">
        <f>SUM(H114)</f>
        <v>15.369</v>
      </c>
      <c r="I121" s="84">
        <f t="shared" ref="I121:U121" si="74">SUM(I114)</f>
        <v>15.369</v>
      </c>
      <c r="J121" s="84">
        <f t="shared" si="74"/>
        <v>0</v>
      </c>
      <c r="K121" s="84">
        <f t="shared" si="74"/>
        <v>0</v>
      </c>
      <c r="L121" s="84">
        <f t="shared" si="74"/>
        <v>30</v>
      </c>
      <c r="M121" s="84">
        <f t="shared" si="74"/>
        <v>30</v>
      </c>
      <c r="N121" s="84">
        <f t="shared" si="74"/>
        <v>0</v>
      </c>
      <c r="O121" s="84">
        <f t="shared" si="74"/>
        <v>0</v>
      </c>
      <c r="P121" s="84">
        <f t="shared" si="74"/>
        <v>30</v>
      </c>
      <c r="Q121" s="84">
        <f>SUM(Q114)</f>
        <v>30</v>
      </c>
      <c r="R121" s="84">
        <f>SUM(R114)</f>
        <v>0</v>
      </c>
      <c r="S121" s="84">
        <f t="shared" si="74"/>
        <v>0</v>
      </c>
      <c r="T121" s="84">
        <f t="shared" si="74"/>
        <v>30</v>
      </c>
      <c r="U121" s="84">
        <f t="shared" si="74"/>
        <v>30</v>
      </c>
    </row>
    <row r="122" spans="1:22" x14ac:dyDescent="0.3">
      <c r="A122" s="439"/>
      <c r="B122" s="530"/>
      <c r="C122" s="531"/>
      <c r="D122" s="531"/>
      <c r="E122" s="532"/>
      <c r="F122" s="86"/>
      <c r="G122" s="83" t="s">
        <v>32</v>
      </c>
      <c r="H122" s="84">
        <f>SUM(H115)</f>
        <v>0</v>
      </c>
      <c r="I122" s="84">
        <f t="shared" ref="I122:U122" si="75">SUM(I115)</f>
        <v>0</v>
      </c>
      <c r="J122" s="84">
        <f t="shared" si="75"/>
        <v>0</v>
      </c>
      <c r="K122" s="84">
        <f t="shared" si="75"/>
        <v>0</v>
      </c>
      <c r="L122" s="84">
        <f t="shared" si="75"/>
        <v>0</v>
      </c>
      <c r="M122" s="84">
        <f t="shared" si="75"/>
        <v>0</v>
      </c>
      <c r="N122" s="84">
        <f t="shared" si="75"/>
        <v>0</v>
      </c>
      <c r="O122" s="84">
        <f t="shared" si="75"/>
        <v>0</v>
      </c>
      <c r="P122" s="84">
        <f t="shared" si="75"/>
        <v>0</v>
      </c>
      <c r="Q122" s="84">
        <f t="shared" si="75"/>
        <v>0</v>
      </c>
      <c r="R122" s="84">
        <f t="shared" si="75"/>
        <v>0</v>
      </c>
      <c r="S122" s="84">
        <f t="shared" si="75"/>
        <v>0</v>
      </c>
      <c r="T122" s="84">
        <f t="shared" si="75"/>
        <v>0</v>
      </c>
      <c r="U122" s="84">
        <f t="shared" si="75"/>
        <v>0</v>
      </c>
    </row>
    <row r="123" spans="1:22" x14ac:dyDescent="0.3">
      <c r="A123" s="439"/>
      <c r="B123" s="530"/>
      <c r="C123" s="531"/>
      <c r="D123" s="531"/>
      <c r="E123" s="532"/>
      <c r="F123" s="86"/>
      <c r="G123" s="83" t="s">
        <v>268</v>
      </c>
      <c r="H123" s="84">
        <f>SUM(H116)</f>
        <v>0</v>
      </c>
      <c r="I123" s="84">
        <f t="shared" ref="I123:U123" si="76">SUM(I116)</f>
        <v>0</v>
      </c>
      <c r="J123" s="84">
        <f t="shared" si="76"/>
        <v>0</v>
      </c>
      <c r="K123" s="84">
        <f t="shared" si="76"/>
        <v>0</v>
      </c>
      <c r="L123" s="84">
        <f t="shared" si="76"/>
        <v>0</v>
      </c>
      <c r="M123" s="84">
        <f t="shared" si="76"/>
        <v>0</v>
      </c>
      <c r="N123" s="84">
        <f t="shared" si="76"/>
        <v>0</v>
      </c>
      <c r="O123" s="84">
        <f t="shared" si="76"/>
        <v>0</v>
      </c>
      <c r="P123" s="84">
        <f t="shared" si="76"/>
        <v>0</v>
      </c>
      <c r="Q123" s="84">
        <f t="shared" si="76"/>
        <v>0</v>
      </c>
      <c r="R123" s="84">
        <f t="shared" si="76"/>
        <v>0</v>
      </c>
      <c r="S123" s="84">
        <f t="shared" si="76"/>
        <v>0</v>
      </c>
      <c r="T123" s="84">
        <f t="shared" si="76"/>
        <v>0</v>
      </c>
      <c r="U123" s="84">
        <f t="shared" si="76"/>
        <v>0</v>
      </c>
    </row>
    <row r="124" spans="1:22" x14ac:dyDescent="0.3">
      <c r="A124" s="440"/>
      <c r="B124" s="533"/>
      <c r="C124" s="534"/>
      <c r="D124" s="534"/>
      <c r="E124" s="535"/>
      <c r="F124" s="86"/>
      <c r="G124" s="87" t="s">
        <v>131</v>
      </c>
      <c r="H124" s="84">
        <f>SUM(H117)</f>
        <v>0</v>
      </c>
      <c r="I124" s="84">
        <f t="shared" ref="I124:U124" si="77">SUM(I117)</f>
        <v>0</v>
      </c>
      <c r="J124" s="84">
        <f t="shared" si="77"/>
        <v>0</v>
      </c>
      <c r="K124" s="84">
        <f t="shared" si="77"/>
        <v>0</v>
      </c>
      <c r="L124" s="84">
        <f t="shared" si="77"/>
        <v>0</v>
      </c>
      <c r="M124" s="84">
        <f t="shared" si="77"/>
        <v>0</v>
      </c>
      <c r="N124" s="84">
        <f t="shared" si="77"/>
        <v>0</v>
      </c>
      <c r="O124" s="84">
        <f t="shared" si="77"/>
        <v>0</v>
      </c>
      <c r="P124" s="84">
        <f t="shared" si="77"/>
        <v>0</v>
      </c>
      <c r="Q124" s="84">
        <f t="shared" si="77"/>
        <v>0</v>
      </c>
      <c r="R124" s="84">
        <f t="shared" si="77"/>
        <v>0</v>
      </c>
      <c r="S124" s="84">
        <f t="shared" si="77"/>
        <v>0</v>
      </c>
      <c r="T124" s="84">
        <f t="shared" si="77"/>
        <v>0</v>
      </c>
      <c r="U124" s="84">
        <f t="shared" si="77"/>
        <v>0</v>
      </c>
    </row>
    <row r="125" spans="1:22" x14ac:dyDescent="0.3">
      <c r="A125" s="143" t="s">
        <v>40</v>
      </c>
      <c r="B125" s="432" t="s">
        <v>91</v>
      </c>
      <c r="C125" s="432"/>
      <c r="D125" s="432"/>
      <c r="E125" s="432"/>
      <c r="F125" s="432"/>
      <c r="G125" s="432"/>
      <c r="H125" s="154">
        <f t="shared" ref="H125:H129" si="78">SUM(H119,H106)</f>
        <v>1211.3689999999999</v>
      </c>
      <c r="I125" s="154">
        <f t="shared" ref="I125:U125" si="79">SUM(I119,I106)</f>
        <v>1201.8689999999999</v>
      </c>
      <c r="J125" s="154">
        <f t="shared" si="79"/>
        <v>146.36100000000002</v>
      </c>
      <c r="K125" s="154">
        <f t="shared" si="79"/>
        <v>9.5</v>
      </c>
      <c r="L125" s="154">
        <f t="shared" si="79"/>
        <v>1203.3000000000002</v>
      </c>
      <c r="M125" s="154">
        <f t="shared" si="79"/>
        <v>1121.9000000000001</v>
      </c>
      <c r="N125" s="154">
        <f t="shared" si="79"/>
        <v>209.6</v>
      </c>
      <c r="O125" s="154">
        <f t="shared" si="79"/>
        <v>81.400000000000006</v>
      </c>
      <c r="P125" s="154">
        <f t="shared" si="79"/>
        <v>1178.3</v>
      </c>
      <c r="Q125" s="154">
        <f t="shared" si="79"/>
        <v>1096.9000000000001</v>
      </c>
      <c r="R125" s="154">
        <f t="shared" si="79"/>
        <v>209.6</v>
      </c>
      <c r="S125" s="154">
        <f t="shared" si="79"/>
        <v>81.400000000000006</v>
      </c>
      <c r="T125" s="154">
        <f t="shared" si="79"/>
        <v>1232</v>
      </c>
      <c r="U125" s="154">
        <f t="shared" si="79"/>
        <v>1238</v>
      </c>
    </row>
    <row r="126" spans="1:22" x14ac:dyDescent="0.3">
      <c r="A126" s="438"/>
      <c r="B126" s="536"/>
      <c r="C126" s="537"/>
      <c r="D126" s="537"/>
      <c r="E126" s="538"/>
      <c r="F126" s="82" t="s">
        <v>352</v>
      </c>
      <c r="G126" s="83" t="s">
        <v>29</v>
      </c>
      <c r="H126" s="84">
        <f t="shared" si="78"/>
        <v>501.49999999999994</v>
      </c>
      <c r="I126" s="84">
        <f t="shared" ref="I126:U126" si="80">SUM(I120,I107)</f>
        <v>491.99999999999994</v>
      </c>
      <c r="J126" s="84">
        <f t="shared" si="80"/>
        <v>142.99700000000001</v>
      </c>
      <c r="K126" s="84">
        <f t="shared" si="80"/>
        <v>9.5</v>
      </c>
      <c r="L126" s="84">
        <f t="shared" si="80"/>
        <v>594</v>
      </c>
      <c r="M126" s="84">
        <f t="shared" si="80"/>
        <v>512.6</v>
      </c>
      <c r="N126" s="84">
        <f t="shared" si="80"/>
        <v>204.7</v>
      </c>
      <c r="O126" s="84">
        <f t="shared" si="80"/>
        <v>81.400000000000006</v>
      </c>
      <c r="P126" s="84">
        <f t="shared" si="80"/>
        <v>569.79999999999995</v>
      </c>
      <c r="Q126" s="84">
        <f t="shared" si="80"/>
        <v>488.40000000000003</v>
      </c>
      <c r="R126" s="84">
        <f t="shared" si="80"/>
        <v>204.7</v>
      </c>
      <c r="S126" s="84">
        <f t="shared" si="80"/>
        <v>81.400000000000006</v>
      </c>
      <c r="T126" s="84">
        <f t="shared" si="80"/>
        <v>620</v>
      </c>
      <c r="U126" s="84">
        <f t="shared" si="80"/>
        <v>623</v>
      </c>
    </row>
    <row r="127" spans="1:22" x14ac:dyDescent="0.3">
      <c r="A127" s="439"/>
      <c r="B127" s="539"/>
      <c r="C127" s="540"/>
      <c r="D127" s="540"/>
      <c r="E127" s="541"/>
      <c r="F127" s="86"/>
      <c r="G127" s="83" t="s">
        <v>39</v>
      </c>
      <c r="H127" s="84">
        <f>SUM(H108)</f>
        <v>658.6</v>
      </c>
      <c r="I127" s="84">
        <f t="shared" ref="I127:U127" si="81">SUM(I108)</f>
        <v>658.6</v>
      </c>
      <c r="J127" s="84">
        <f t="shared" si="81"/>
        <v>3.3639999999999999</v>
      </c>
      <c r="K127" s="84">
        <f t="shared" si="81"/>
        <v>0</v>
      </c>
      <c r="L127" s="84">
        <f t="shared" si="81"/>
        <v>544.6</v>
      </c>
      <c r="M127" s="84">
        <f t="shared" si="81"/>
        <v>544.6</v>
      </c>
      <c r="N127" s="84">
        <f t="shared" si="81"/>
        <v>4.9000000000000004</v>
      </c>
      <c r="O127" s="84">
        <f t="shared" si="81"/>
        <v>0</v>
      </c>
      <c r="P127" s="84">
        <f t="shared" si="81"/>
        <v>543.79999999999995</v>
      </c>
      <c r="Q127" s="84">
        <f t="shared" si="81"/>
        <v>543.79999999999995</v>
      </c>
      <c r="R127" s="84">
        <f t="shared" si="81"/>
        <v>4.9000000000000004</v>
      </c>
      <c r="S127" s="84">
        <f t="shared" si="81"/>
        <v>0</v>
      </c>
      <c r="T127" s="84">
        <f t="shared" si="81"/>
        <v>547</v>
      </c>
      <c r="U127" s="84">
        <f t="shared" si="81"/>
        <v>550</v>
      </c>
    </row>
    <row r="128" spans="1:22" x14ac:dyDescent="0.3">
      <c r="A128" s="439"/>
      <c r="B128" s="539"/>
      <c r="C128" s="540"/>
      <c r="D128" s="540"/>
      <c r="E128" s="541"/>
      <c r="F128" s="86"/>
      <c r="G128" s="83" t="s">
        <v>31</v>
      </c>
      <c r="H128" s="84">
        <f>SUM(H121)</f>
        <v>15.369</v>
      </c>
      <c r="I128" s="84">
        <f t="shared" ref="I128:U128" si="82">SUM(I121)</f>
        <v>15.369</v>
      </c>
      <c r="J128" s="84">
        <f t="shared" si="82"/>
        <v>0</v>
      </c>
      <c r="K128" s="84">
        <f t="shared" si="82"/>
        <v>0</v>
      </c>
      <c r="L128" s="84">
        <f t="shared" si="82"/>
        <v>30</v>
      </c>
      <c r="M128" s="84">
        <f t="shared" si="82"/>
        <v>30</v>
      </c>
      <c r="N128" s="84">
        <f t="shared" si="82"/>
        <v>0</v>
      </c>
      <c r="O128" s="84">
        <f t="shared" si="82"/>
        <v>0</v>
      </c>
      <c r="P128" s="84">
        <f t="shared" si="82"/>
        <v>30</v>
      </c>
      <c r="Q128" s="84">
        <f t="shared" si="82"/>
        <v>30</v>
      </c>
      <c r="R128" s="84">
        <f t="shared" si="82"/>
        <v>0</v>
      </c>
      <c r="S128" s="84">
        <f t="shared" si="82"/>
        <v>0</v>
      </c>
      <c r="T128" s="84">
        <f t="shared" si="82"/>
        <v>30</v>
      </c>
      <c r="U128" s="84">
        <f t="shared" si="82"/>
        <v>30</v>
      </c>
    </row>
    <row r="129" spans="1:21" x14ac:dyDescent="0.3">
      <c r="A129" s="439"/>
      <c r="B129" s="539"/>
      <c r="C129" s="540"/>
      <c r="D129" s="540"/>
      <c r="E129" s="541"/>
      <c r="F129" s="86"/>
      <c r="G129" s="83" t="s">
        <v>268</v>
      </c>
      <c r="H129" s="84">
        <f t="shared" si="78"/>
        <v>0</v>
      </c>
      <c r="I129" s="84">
        <f t="shared" ref="I129:U129" si="83">SUM(I123,I110)</f>
        <v>0</v>
      </c>
      <c r="J129" s="84">
        <f t="shared" si="83"/>
        <v>0</v>
      </c>
      <c r="K129" s="84">
        <f t="shared" si="83"/>
        <v>0</v>
      </c>
      <c r="L129" s="84">
        <f t="shared" si="83"/>
        <v>0</v>
      </c>
      <c r="M129" s="84">
        <f t="shared" si="83"/>
        <v>0</v>
      </c>
      <c r="N129" s="84">
        <f t="shared" si="83"/>
        <v>0</v>
      </c>
      <c r="O129" s="84">
        <f t="shared" si="83"/>
        <v>0</v>
      </c>
      <c r="P129" s="84">
        <f t="shared" si="83"/>
        <v>0</v>
      </c>
      <c r="Q129" s="84">
        <f t="shared" si="83"/>
        <v>0</v>
      </c>
      <c r="R129" s="84">
        <f t="shared" si="83"/>
        <v>0</v>
      </c>
      <c r="S129" s="84">
        <f t="shared" si="83"/>
        <v>0</v>
      </c>
      <c r="T129" s="84">
        <f t="shared" si="83"/>
        <v>0</v>
      </c>
      <c r="U129" s="84">
        <f t="shared" si="83"/>
        <v>0</v>
      </c>
    </row>
    <row r="130" spans="1:21" x14ac:dyDescent="0.3">
      <c r="A130" s="440"/>
      <c r="B130" s="542"/>
      <c r="C130" s="543"/>
      <c r="D130" s="543"/>
      <c r="E130" s="544"/>
      <c r="F130" s="86"/>
      <c r="G130" s="87" t="s">
        <v>43</v>
      </c>
      <c r="H130" s="84">
        <f>H111</f>
        <v>35.9</v>
      </c>
      <c r="I130" s="84">
        <f t="shared" ref="I130:U130" si="84">I111</f>
        <v>35.9</v>
      </c>
      <c r="J130" s="84">
        <f t="shared" si="84"/>
        <v>0</v>
      </c>
      <c r="K130" s="84">
        <f t="shared" si="84"/>
        <v>0</v>
      </c>
      <c r="L130" s="84">
        <f t="shared" si="84"/>
        <v>34.700000000000003</v>
      </c>
      <c r="M130" s="84">
        <f t="shared" si="84"/>
        <v>34.700000000000003</v>
      </c>
      <c r="N130" s="84">
        <f t="shared" si="84"/>
        <v>0</v>
      </c>
      <c r="O130" s="84">
        <f t="shared" si="84"/>
        <v>0</v>
      </c>
      <c r="P130" s="84">
        <f t="shared" si="84"/>
        <v>34.700000000000003</v>
      </c>
      <c r="Q130" s="84">
        <f t="shared" si="84"/>
        <v>34.700000000000003</v>
      </c>
      <c r="R130" s="84">
        <f t="shared" si="84"/>
        <v>0</v>
      </c>
      <c r="S130" s="84">
        <f t="shared" si="84"/>
        <v>0</v>
      </c>
      <c r="T130" s="84">
        <f t="shared" si="84"/>
        <v>35</v>
      </c>
      <c r="U130" s="84">
        <f t="shared" si="84"/>
        <v>35</v>
      </c>
    </row>
    <row r="131" spans="1:21" ht="18" customHeight="1" x14ac:dyDescent="0.3">
      <c r="A131" s="1" t="s">
        <v>44</v>
      </c>
      <c r="B131" s="473" t="s">
        <v>370</v>
      </c>
      <c r="C131" s="473"/>
      <c r="D131" s="473"/>
      <c r="E131" s="473"/>
      <c r="F131" s="473"/>
      <c r="G131" s="473"/>
      <c r="H131" s="473"/>
      <c r="I131" s="473"/>
      <c r="J131" s="473"/>
      <c r="K131" s="473"/>
      <c r="L131" s="473"/>
      <c r="M131" s="473"/>
      <c r="N131" s="473"/>
      <c r="O131" s="473"/>
      <c r="P131" s="473"/>
      <c r="Q131" s="473"/>
      <c r="R131" s="473"/>
      <c r="S131" s="473"/>
      <c r="T131" s="473"/>
      <c r="U131" s="473"/>
    </row>
    <row r="132" spans="1:21" x14ac:dyDescent="0.3">
      <c r="A132" s="143" t="s">
        <v>44</v>
      </c>
      <c r="B132" s="144" t="s">
        <v>23</v>
      </c>
      <c r="C132" s="437" t="s">
        <v>371</v>
      </c>
      <c r="D132" s="437"/>
      <c r="E132" s="437"/>
      <c r="F132" s="437"/>
      <c r="G132" s="437"/>
      <c r="H132" s="437"/>
      <c r="I132" s="437"/>
      <c r="J132" s="437"/>
      <c r="K132" s="437"/>
      <c r="L132" s="437"/>
      <c r="M132" s="437"/>
      <c r="N132" s="437"/>
      <c r="O132" s="437"/>
      <c r="P132" s="437"/>
      <c r="Q132" s="437"/>
      <c r="R132" s="437"/>
      <c r="S132" s="437"/>
      <c r="T132" s="437"/>
      <c r="U132" s="437"/>
    </row>
    <row r="133" spans="1:21" ht="12.75" customHeight="1" x14ac:dyDescent="0.3">
      <c r="A133" s="438" t="s">
        <v>44</v>
      </c>
      <c r="B133" s="441" t="s">
        <v>23</v>
      </c>
      <c r="C133" s="444" t="s">
        <v>23</v>
      </c>
      <c r="D133" s="447" t="s">
        <v>372</v>
      </c>
      <c r="E133" s="450" t="s">
        <v>84</v>
      </c>
      <c r="F133" s="450" t="s">
        <v>28</v>
      </c>
      <c r="G133" s="138" t="s">
        <v>29</v>
      </c>
      <c r="H133" s="145">
        <f>SUM(I133,K133)</f>
        <v>0</v>
      </c>
      <c r="I133" s="145"/>
      <c r="J133" s="145"/>
      <c r="K133" s="145"/>
      <c r="L133" s="78">
        <f>SUM(M133,O133)</f>
        <v>0</v>
      </c>
      <c r="M133" s="79"/>
      <c r="N133" s="172"/>
      <c r="O133" s="79"/>
      <c r="P133" s="172">
        <f>SUM(Q133,S133)</f>
        <v>0</v>
      </c>
      <c r="Q133" s="172"/>
      <c r="R133" s="172"/>
      <c r="S133" s="172"/>
      <c r="T133" s="145"/>
      <c r="U133" s="145"/>
    </row>
    <row r="134" spans="1:21" x14ac:dyDescent="0.3">
      <c r="A134" s="439"/>
      <c r="B134" s="442"/>
      <c r="C134" s="445"/>
      <c r="D134" s="448"/>
      <c r="E134" s="451"/>
      <c r="F134" s="451"/>
      <c r="G134" s="138" t="s">
        <v>31</v>
      </c>
      <c r="H134" s="145">
        <f t="shared" ref="H134:H137" si="85">SUM(I134,K134)</f>
        <v>1575.979</v>
      </c>
      <c r="I134" s="145">
        <v>1575.979</v>
      </c>
      <c r="J134" s="163"/>
      <c r="K134" s="163"/>
      <c r="L134" s="101">
        <f t="shared" ref="L134:L137" si="86">SUM(M134,O134)</f>
        <v>2230.1999999999998</v>
      </c>
      <c r="M134" s="92">
        <v>2230.1999999999998</v>
      </c>
      <c r="N134" s="145">
        <v>0</v>
      </c>
      <c r="O134" s="101"/>
      <c r="P134" s="163">
        <f t="shared" ref="P134:P137" si="87">SUM(Q134,S134)</f>
        <v>2230.1999999999998</v>
      </c>
      <c r="Q134" s="145">
        <v>2230.1999999999998</v>
      </c>
      <c r="R134" s="145">
        <v>0</v>
      </c>
      <c r="S134" s="163"/>
      <c r="T134" s="145">
        <v>1735.3</v>
      </c>
      <c r="U134" s="145">
        <v>1745.0250000000001</v>
      </c>
    </row>
    <row r="135" spans="1:21" x14ac:dyDescent="0.3">
      <c r="A135" s="439"/>
      <c r="B135" s="442"/>
      <c r="C135" s="445"/>
      <c r="D135" s="448"/>
      <c r="E135" s="451"/>
      <c r="F135" s="451"/>
      <c r="G135" s="138" t="s">
        <v>32</v>
      </c>
      <c r="H135" s="145">
        <f t="shared" si="85"/>
        <v>0</v>
      </c>
      <c r="I135" s="145"/>
      <c r="J135" s="145"/>
      <c r="K135" s="145"/>
      <c r="L135" s="78">
        <f t="shared" si="86"/>
        <v>0</v>
      </c>
      <c r="M135" s="79"/>
      <c r="N135" s="172"/>
      <c r="O135" s="79"/>
      <c r="P135" s="172">
        <f t="shared" si="87"/>
        <v>0</v>
      </c>
      <c r="Q135" s="172"/>
      <c r="R135" s="172"/>
      <c r="S135" s="172"/>
      <c r="T135" s="145"/>
      <c r="U135" s="145"/>
    </row>
    <row r="136" spans="1:21" x14ac:dyDescent="0.3">
      <c r="A136" s="439"/>
      <c r="B136" s="442"/>
      <c r="C136" s="445"/>
      <c r="D136" s="448"/>
      <c r="E136" s="451"/>
      <c r="F136" s="451"/>
      <c r="G136" s="138" t="s">
        <v>268</v>
      </c>
      <c r="H136" s="145">
        <f t="shared" si="85"/>
        <v>0</v>
      </c>
      <c r="I136" s="145"/>
      <c r="J136" s="145"/>
      <c r="K136" s="145"/>
      <c r="L136" s="78">
        <f t="shared" si="86"/>
        <v>0</v>
      </c>
      <c r="M136" s="79"/>
      <c r="N136" s="172"/>
      <c r="O136" s="79"/>
      <c r="P136" s="172">
        <f t="shared" si="87"/>
        <v>0</v>
      </c>
      <c r="Q136" s="172"/>
      <c r="R136" s="172"/>
      <c r="S136" s="172"/>
      <c r="T136" s="145"/>
      <c r="U136" s="145"/>
    </row>
    <row r="137" spans="1:21" ht="15.75" customHeight="1" x14ac:dyDescent="0.3">
      <c r="A137" s="439"/>
      <c r="B137" s="442"/>
      <c r="C137" s="445"/>
      <c r="D137" s="448"/>
      <c r="E137" s="451"/>
      <c r="F137" s="451"/>
      <c r="G137" s="158" t="s">
        <v>131</v>
      </c>
      <c r="H137" s="145">
        <f t="shared" si="85"/>
        <v>0</v>
      </c>
      <c r="I137" s="145"/>
      <c r="J137" s="145"/>
      <c r="K137" s="145"/>
      <c r="L137" s="78">
        <f t="shared" si="86"/>
        <v>0</v>
      </c>
      <c r="M137" s="172"/>
      <c r="N137" s="172"/>
      <c r="O137" s="172"/>
      <c r="P137" s="172">
        <f t="shared" si="87"/>
        <v>0</v>
      </c>
      <c r="Q137" s="172"/>
      <c r="R137" s="172"/>
      <c r="S137" s="80"/>
      <c r="T137" s="145"/>
      <c r="U137" s="145"/>
    </row>
    <row r="138" spans="1:21" x14ac:dyDescent="0.3">
      <c r="A138" s="440"/>
      <c r="B138" s="443"/>
      <c r="C138" s="446"/>
      <c r="D138" s="449"/>
      <c r="E138" s="452"/>
      <c r="F138" s="452"/>
      <c r="G138" s="173" t="s">
        <v>34</v>
      </c>
      <c r="H138" s="81">
        <f t="shared" ref="H138:U138" si="88">SUM(H133:H137)</f>
        <v>1575.979</v>
      </c>
      <c r="I138" s="81">
        <f t="shared" si="88"/>
        <v>1575.979</v>
      </c>
      <c r="J138" s="81">
        <f t="shared" si="88"/>
        <v>0</v>
      </c>
      <c r="K138" s="81">
        <f t="shared" si="88"/>
        <v>0</v>
      </c>
      <c r="L138" s="81">
        <f t="shared" si="88"/>
        <v>2230.1999999999998</v>
      </c>
      <c r="M138" s="81">
        <f t="shared" si="88"/>
        <v>2230.1999999999998</v>
      </c>
      <c r="N138" s="81">
        <f t="shared" si="88"/>
        <v>0</v>
      </c>
      <c r="O138" s="81">
        <f t="shared" si="88"/>
        <v>0</v>
      </c>
      <c r="P138" s="81">
        <f t="shared" si="88"/>
        <v>2230.1999999999998</v>
      </c>
      <c r="Q138" s="81">
        <f t="shared" si="88"/>
        <v>2230.1999999999998</v>
      </c>
      <c r="R138" s="81">
        <f t="shared" si="88"/>
        <v>0</v>
      </c>
      <c r="S138" s="81">
        <f t="shared" si="88"/>
        <v>0</v>
      </c>
      <c r="T138" s="81">
        <f t="shared" si="88"/>
        <v>1735.3</v>
      </c>
      <c r="U138" s="81">
        <f t="shared" si="88"/>
        <v>1745.0250000000001</v>
      </c>
    </row>
    <row r="139" spans="1:21" x14ac:dyDescent="0.3">
      <c r="A139" s="143" t="s">
        <v>44</v>
      </c>
      <c r="B139" s="144" t="s">
        <v>23</v>
      </c>
      <c r="C139" s="436" t="s">
        <v>60</v>
      </c>
      <c r="D139" s="436"/>
      <c r="E139" s="436"/>
      <c r="F139" s="436"/>
      <c r="G139" s="436"/>
      <c r="H139" s="150">
        <f>SUM(H138)</f>
        <v>1575.979</v>
      </c>
      <c r="I139" s="150">
        <f t="shared" ref="I139:U139" si="89">SUM(I138)</f>
        <v>1575.979</v>
      </c>
      <c r="J139" s="150">
        <f t="shared" si="89"/>
        <v>0</v>
      </c>
      <c r="K139" s="150">
        <f t="shared" si="89"/>
        <v>0</v>
      </c>
      <c r="L139" s="150">
        <f t="shared" si="89"/>
        <v>2230.1999999999998</v>
      </c>
      <c r="M139" s="150">
        <f t="shared" si="89"/>
        <v>2230.1999999999998</v>
      </c>
      <c r="N139" s="150">
        <f t="shared" si="89"/>
        <v>0</v>
      </c>
      <c r="O139" s="150">
        <f t="shared" si="89"/>
        <v>0</v>
      </c>
      <c r="P139" s="150">
        <f t="shared" si="89"/>
        <v>2230.1999999999998</v>
      </c>
      <c r="Q139" s="150">
        <f t="shared" si="89"/>
        <v>2230.1999999999998</v>
      </c>
      <c r="R139" s="150">
        <f t="shared" si="89"/>
        <v>0</v>
      </c>
      <c r="S139" s="150">
        <f t="shared" si="89"/>
        <v>0</v>
      </c>
      <c r="T139" s="150">
        <f t="shared" si="89"/>
        <v>1735.3</v>
      </c>
      <c r="U139" s="150">
        <f t="shared" si="89"/>
        <v>1745.0250000000001</v>
      </c>
    </row>
    <row r="140" spans="1:21" x14ac:dyDescent="0.3">
      <c r="A140" s="438"/>
      <c r="B140" s="527"/>
      <c r="C140" s="528"/>
      <c r="D140" s="528"/>
      <c r="E140" s="529"/>
      <c r="F140" s="82" t="s">
        <v>352</v>
      </c>
      <c r="G140" s="83" t="s">
        <v>29</v>
      </c>
      <c r="H140" s="84">
        <f>SUM(H133)</f>
        <v>0</v>
      </c>
      <c r="I140" s="84">
        <f t="shared" ref="I140:U140" si="90">SUM(I133)</f>
        <v>0</v>
      </c>
      <c r="J140" s="84">
        <f t="shared" si="90"/>
        <v>0</v>
      </c>
      <c r="K140" s="84">
        <f t="shared" si="90"/>
        <v>0</v>
      </c>
      <c r="L140" s="84">
        <f t="shared" si="90"/>
        <v>0</v>
      </c>
      <c r="M140" s="84">
        <f t="shared" si="90"/>
        <v>0</v>
      </c>
      <c r="N140" s="84">
        <f t="shared" si="90"/>
        <v>0</v>
      </c>
      <c r="O140" s="84">
        <f t="shared" si="90"/>
        <v>0</v>
      </c>
      <c r="P140" s="84">
        <f t="shared" si="90"/>
        <v>0</v>
      </c>
      <c r="Q140" s="84">
        <f t="shared" si="90"/>
        <v>0</v>
      </c>
      <c r="R140" s="84">
        <f t="shared" si="90"/>
        <v>0</v>
      </c>
      <c r="S140" s="84">
        <f t="shared" si="90"/>
        <v>0</v>
      </c>
      <c r="T140" s="84">
        <f t="shared" si="90"/>
        <v>0</v>
      </c>
      <c r="U140" s="84">
        <f t="shared" si="90"/>
        <v>0</v>
      </c>
    </row>
    <row r="141" spans="1:21" x14ac:dyDescent="0.3">
      <c r="A141" s="439"/>
      <c r="B141" s="530"/>
      <c r="C141" s="531"/>
      <c r="D141" s="531"/>
      <c r="E141" s="532"/>
      <c r="F141" s="86"/>
      <c r="G141" s="83" t="s">
        <v>31</v>
      </c>
      <c r="H141" s="84">
        <f>SUM(,H134)</f>
        <v>1575.979</v>
      </c>
      <c r="I141" s="84">
        <f t="shared" ref="I141:U141" si="91">SUM(,I134)</f>
        <v>1575.979</v>
      </c>
      <c r="J141" s="84">
        <f t="shared" si="91"/>
        <v>0</v>
      </c>
      <c r="K141" s="84">
        <f t="shared" si="91"/>
        <v>0</v>
      </c>
      <c r="L141" s="84">
        <f t="shared" si="91"/>
        <v>2230.1999999999998</v>
      </c>
      <c r="M141" s="84">
        <f t="shared" si="91"/>
        <v>2230.1999999999998</v>
      </c>
      <c r="N141" s="84">
        <f t="shared" si="91"/>
        <v>0</v>
      </c>
      <c r="O141" s="84">
        <f t="shared" si="91"/>
        <v>0</v>
      </c>
      <c r="P141" s="84">
        <f t="shared" si="91"/>
        <v>2230.1999999999998</v>
      </c>
      <c r="Q141" s="84">
        <f t="shared" si="91"/>
        <v>2230.1999999999998</v>
      </c>
      <c r="R141" s="84">
        <f t="shared" si="91"/>
        <v>0</v>
      </c>
      <c r="S141" s="84">
        <f t="shared" si="91"/>
        <v>0</v>
      </c>
      <c r="T141" s="84">
        <f t="shared" si="91"/>
        <v>1735.3</v>
      </c>
      <c r="U141" s="84">
        <f t="shared" si="91"/>
        <v>1745.0250000000001</v>
      </c>
    </row>
    <row r="142" spans="1:21" x14ac:dyDescent="0.3">
      <c r="A142" s="439"/>
      <c r="B142" s="530"/>
      <c r="C142" s="531"/>
      <c r="D142" s="531"/>
      <c r="E142" s="532"/>
      <c r="F142" s="86"/>
      <c r="G142" s="83" t="s">
        <v>32</v>
      </c>
      <c r="H142" s="84">
        <f>SUM(H135)</f>
        <v>0</v>
      </c>
      <c r="I142" s="84">
        <f t="shared" ref="I142:T142" si="92">SUM(I135)</f>
        <v>0</v>
      </c>
      <c r="J142" s="84">
        <f t="shared" si="92"/>
        <v>0</v>
      </c>
      <c r="K142" s="84">
        <f t="shared" si="92"/>
        <v>0</v>
      </c>
      <c r="L142" s="84">
        <f t="shared" si="92"/>
        <v>0</v>
      </c>
      <c r="M142" s="84">
        <f t="shared" si="92"/>
        <v>0</v>
      </c>
      <c r="N142" s="84">
        <f t="shared" si="92"/>
        <v>0</v>
      </c>
      <c r="O142" s="84">
        <f t="shared" si="92"/>
        <v>0</v>
      </c>
      <c r="P142" s="84">
        <f t="shared" si="92"/>
        <v>0</v>
      </c>
      <c r="Q142" s="84">
        <f t="shared" si="92"/>
        <v>0</v>
      </c>
      <c r="R142" s="84">
        <f t="shared" si="92"/>
        <v>0</v>
      </c>
      <c r="S142" s="84">
        <f t="shared" si="92"/>
        <v>0</v>
      </c>
      <c r="T142" s="84">
        <f t="shared" si="92"/>
        <v>0</v>
      </c>
      <c r="U142" s="84">
        <f>SUM(U135)</f>
        <v>0</v>
      </c>
    </row>
    <row r="143" spans="1:21" x14ac:dyDescent="0.3">
      <c r="A143" s="439"/>
      <c r="B143" s="530"/>
      <c r="C143" s="531"/>
      <c r="D143" s="531"/>
      <c r="E143" s="532"/>
      <c r="F143" s="86"/>
      <c r="G143" s="83" t="s">
        <v>268</v>
      </c>
      <c r="H143" s="84">
        <f>SUM(H136)</f>
        <v>0</v>
      </c>
      <c r="I143" s="84">
        <f t="shared" ref="I143:U143" si="93">SUM(I136)</f>
        <v>0</v>
      </c>
      <c r="J143" s="84">
        <f t="shared" si="93"/>
        <v>0</v>
      </c>
      <c r="K143" s="84">
        <f t="shared" si="93"/>
        <v>0</v>
      </c>
      <c r="L143" s="84">
        <f t="shared" si="93"/>
        <v>0</v>
      </c>
      <c r="M143" s="84">
        <f t="shared" si="93"/>
        <v>0</v>
      </c>
      <c r="N143" s="84">
        <f t="shared" si="93"/>
        <v>0</v>
      </c>
      <c r="O143" s="84">
        <f t="shared" si="93"/>
        <v>0</v>
      </c>
      <c r="P143" s="84">
        <f t="shared" si="93"/>
        <v>0</v>
      </c>
      <c r="Q143" s="84">
        <f t="shared" si="93"/>
        <v>0</v>
      </c>
      <c r="R143" s="84">
        <f t="shared" si="93"/>
        <v>0</v>
      </c>
      <c r="S143" s="84">
        <f t="shared" si="93"/>
        <v>0</v>
      </c>
      <c r="T143" s="84">
        <f t="shared" si="93"/>
        <v>0</v>
      </c>
      <c r="U143" s="84">
        <f t="shared" si="93"/>
        <v>0</v>
      </c>
    </row>
    <row r="144" spans="1:21" x14ac:dyDescent="0.3">
      <c r="A144" s="440"/>
      <c r="B144" s="533"/>
      <c r="C144" s="534"/>
      <c r="D144" s="534"/>
      <c r="E144" s="535"/>
      <c r="F144" s="86"/>
      <c r="G144" s="87" t="s">
        <v>131</v>
      </c>
      <c r="H144" s="84">
        <f>SUM(H137)</f>
        <v>0</v>
      </c>
      <c r="I144" s="84">
        <f t="shared" ref="I144:U144" si="94">SUM(I137)</f>
        <v>0</v>
      </c>
      <c r="J144" s="84">
        <f t="shared" si="94"/>
        <v>0</v>
      </c>
      <c r="K144" s="84">
        <f t="shared" si="94"/>
        <v>0</v>
      </c>
      <c r="L144" s="84">
        <f t="shared" si="94"/>
        <v>0</v>
      </c>
      <c r="M144" s="84">
        <f t="shared" si="94"/>
        <v>0</v>
      </c>
      <c r="N144" s="84">
        <f t="shared" si="94"/>
        <v>0</v>
      </c>
      <c r="O144" s="84">
        <f t="shared" si="94"/>
        <v>0</v>
      </c>
      <c r="P144" s="84">
        <f t="shared" si="94"/>
        <v>0</v>
      </c>
      <c r="Q144" s="84">
        <f t="shared" si="94"/>
        <v>0</v>
      </c>
      <c r="R144" s="84">
        <f t="shared" si="94"/>
        <v>0</v>
      </c>
      <c r="S144" s="84">
        <f t="shared" si="94"/>
        <v>0</v>
      </c>
      <c r="T144" s="84">
        <f t="shared" si="94"/>
        <v>0</v>
      </c>
      <c r="U144" s="84">
        <f t="shared" si="94"/>
        <v>0</v>
      </c>
    </row>
    <row r="145" spans="1:21" x14ac:dyDescent="0.3">
      <c r="A145" s="143" t="s">
        <v>44</v>
      </c>
      <c r="B145" s="144" t="s">
        <v>35</v>
      </c>
      <c r="C145" s="437" t="s">
        <v>373</v>
      </c>
      <c r="D145" s="437"/>
      <c r="E145" s="437"/>
      <c r="F145" s="437"/>
      <c r="G145" s="437"/>
      <c r="H145" s="437"/>
      <c r="I145" s="437"/>
      <c r="J145" s="437"/>
      <c r="K145" s="437"/>
      <c r="L145" s="437"/>
      <c r="M145" s="437"/>
      <c r="N145" s="437"/>
      <c r="O145" s="437"/>
      <c r="P145" s="437"/>
      <c r="Q145" s="437"/>
      <c r="R145" s="437"/>
      <c r="S145" s="437"/>
      <c r="T145" s="437"/>
      <c r="U145" s="437"/>
    </row>
    <row r="146" spans="1:21" ht="12.75" customHeight="1" x14ac:dyDescent="0.3">
      <c r="A146" s="438" t="s">
        <v>44</v>
      </c>
      <c r="B146" s="441" t="s">
        <v>35</v>
      </c>
      <c r="C146" s="444" t="s">
        <v>23</v>
      </c>
      <c r="D146" s="447" t="s">
        <v>384</v>
      </c>
      <c r="E146" s="450" t="s">
        <v>84</v>
      </c>
      <c r="F146" s="450" t="s">
        <v>28</v>
      </c>
      <c r="G146" s="138" t="s">
        <v>29</v>
      </c>
      <c r="H146" s="145">
        <f>SUM(I146,K146)</f>
        <v>0</v>
      </c>
      <c r="I146" s="145"/>
      <c r="J146" s="145"/>
      <c r="K146" s="145"/>
      <c r="L146" s="78">
        <f>SUM(M146,O146)</f>
        <v>0</v>
      </c>
      <c r="M146" s="79"/>
      <c r="N146" s="172"/>
      <c r="O146" s="79"/>
      <c r="P146" s="172">
        <f>SUM(Q146,S146)</f>
        <v>0</v>
      </c>
      <c r="Q146" s="172"/>
      <c r="R146" s="172"/>
      <c r="S146" s="172"/>
      <c r="T146" s="145"/>
      <c r="U146" s="145"/>
    </row>
    <row r="147" spans="1:21" x14ac:dyDescent="0.3">
      <c r="A147" s="439"/>
      <c r="B147" s="442"/>
      <c r="C147" s="445"/>
      <c r="D147" s="448"/>
      <c r="E147" s="451"/>
      <c r="F147" s="451"/>
      <c r="G147" s="138" t="s">
        <v>31</v>
      </c>
      <c r="H147" s="145">
        <f t="shared" ref="H147:H150" si="95">SUM(I147,K147)</f>
        <v>3362.5</v>
      </c>
      <c r="I147" s="145">
        <v>3362.5</v>
      </c>
      <c r="J147" s="163"/>
      <c r="K147" s="163"/>
      <c r="L147" s="101">
        <f>SUM(M147,O147)</f>
        <v>2536.4</v>
      </c>
      <c r="M147" s="92">
        <v>2536.4</v>
      </c>
      <c r="N147" s="163">
        <v>0</v>
      </c>
      <c r="O147" s="101"/>
      <c r="P147" s="163">
        <f t="shared" ref="P147:P150" si="96">SUM(Q147,S147)</f>
        <v>2536.4</v>
      </c>
      <c r="Q147" s="145">
        <v>2536.4</v>
      </c>
      <c r="R147" s="163">
        <v>0</v>
      </c>
      <c r="S147" s="163"/>
      <c r="T147" s="145">
        <v>3465</v>
      </c>
      <c r="U147" s="145">
        <v>3477</v>
      </c>
    </row>
    <row r="148" spans="1:21" x14ac:dyDescent="0.3">
      <c r="A148" s="439"/>
      <c r="B148" s="442"/>
      <c r="C148" s="445"/>
      <c r="D148" s="448"/>
      <c r="E148" s="451"/>
      <c r="F148" s="451"/>
      <c r="G148" s="138" t="s">
        <v>32</v>
      </c>
      <c r="H148" s="145">
        <f t="shared" si="95"/>
        <v>0</v>
      </c>
      <c r="I148" s="145"/>
      <c r="J148" s="145"/>
      <c r="K148" s="145"/>
      <c r="L148" s="78">
        <f t="shared" ref="L148:L150" si="97">SUM(M148,O148)</f>
        <v>0</v>
      </c>
      <c r="M148" s="79"/>
      <c r="N148" s="172"/>
      <c r="O148" s="79"/>
      <c r="P148" s="172">
        <f t="shared" si="96"/>
        <v>0</v>
      </c>
      <c r="Q148" s="172"/>
      <c r="R148" s="172"/>
      <c r="S148" s="172"/>
      <c r="T148" s="145"/>
      <c r="U148" s="145"/>
    </row>
    <row r="149" spans="1:21" x14ac:dyDescent="0.3">
      <c r="A149" s="439"/>
      <c r="B149" s="442"/>
      <c r="C149" s="445"/>
      <c r="D149" s="448"/>
      <c r="E149" s="451"/>
      <c r="F149" s="451"/>
      <c r="G149" s="138" t="s">
        <v>268</v>
      </c>
      <c r="H149" s="145">
        <f t="shared" si="95"/>
        <v>0</v>
      </c>
      <c r="I149" s="145"/>
      <c r="J149" s="145"/>
      <c r="K149" s="145"/>
      <c r="L149" s="78">
        <f t="shared" si="97"/>
        <v>0</v>
      </c>
      <c r="M149" s="79"/>
      <c r="N149" s="172"/>
      <c r="O149" s="79"/>
      <c r="P149" s="172">
        <f t="shared" si="96"/>
        <v>0</v>
      </c>
      <c r="Q149" s="172"/>
      <c r="R149" s="172"/>
      <c r="S149" s="172"/>
      <c r="T149" s="145"/>
      <c r="U149" s="145"/>
    </row>
    <row r="150" spans="1:21" x14ac:dyDescent="0.3">
      <c r="A150" s="439"/>
      <c r="B150" s="442"/>
      <c r="C150" s="445"/>
      <c r="D150" s="448"/>
      <c r="E150" s="451"/>
      <c r="F150" s="451"/>
      <c r="G150" s="158" t="s">
        <v>131</v>
      </c>
      <c r="H150" s="145">
        <f t="shared" si="95"/>
        <v>0</v>
      </c>
      <c r="I150" s="145"/>
      <c r="J150" s="145"/>
      <c r="K150" s="145"/>
      <c r="L150" s="78">
        <f t="shared" si="97"/>
        <v>0</v>
      </c>
      <c r="M150" s="172"/>
      <c r="N150" s="172"/>
      <c r="O150" s="172"/>
      <c r="P150" s="172">
        <f t="shared" si="96"/>
        <v>0</v>
      </c>
      <c r="Q150" s="172"/>
      <c r="R150" s="172"/>
      <c r="S150" s="80"/>
      <c r="T150" s="145"/>
      <c r="U150" s="145"/>
    </row>
    <row r="151" spans="1:21" x14ac:dyDescent="0.3">
      <c r="A151" s="440"/>
      <c r="B151" s="443"/>
      <c r="C151" s="446"/>
      <c r="D151" s="449"/>
      <c r="E151" s="452"/>
      <c r="F151" s="452"/>
      <c r="G151" s="173" t="s">
        <v>34</v>
      </c>
      <c r="H151" s="81">
        <f t="shared" ref="H151:U151" si="98">SUM(H146:H150)</f>
        <v>3362.5</v>
      </c>
      <c r="I151" s="81">
        <f t="shared" si="98"/>
        <v>3362.5</v>
      </c>
      <c r="J151" s="81">
        <f t="shared" si="98"/>
        <v>0</v>
      </c>
      <c r="K151" s="81">
        <f t="shared" si="98"/>
        <v>0</v>
      </c>
      <c r="L151" s="81">
        <f t="shared" si="98"/>
        <v>2536.4</v>
      </c>
      <c r="M151" s="81">
        <f t="shared" si="98"/>
        <v>2536.4</v>
      </c>
      <c r="N151" s="81">
        <f t="shared" si="98"/>
        <v>0</v>
      </c>
      <c r="O151" s="81">
        <f t="shared" si="98"/>
        <v>0</v>
      </c>
      <c r="P151" s="81">
        <f t="shared" si="98"/>
        <v>2536.4</v>
      </c>
      <c r="Q151" s="81">
        <f t="shared" si="98"/>
        <v>2536.4</v>
      </c>
      <c r="R151" s="81">
        <f t="shared" si="98"/>
        <v>0</v>
      </c>
      <c r="S151" s="81">
        <f t="shared" si="98"/>
        <v>0</v>
      </c>
      <c r="T151" s="81">
        <f t="shared" si="98"/>
        <v>3465</v>
      </c>
      <c r="U151" s="81">
        <f t="shared" si="98"/>
        <v>3477</v>
      </c>
    </row>
    <row r="152" spans="1:21" ht="12.75" customHeight="1" x14ac:dyDescent="0.3">
      <c r="A152" s="438" t="s">
        <v>44</v>
      </c>
      <c r="B152" s="441" t="s">
        <v>35</v>
      </c>
      <c r="C152" s="444" t="s">
        <v>35</v>
      </c>
      <c r="D152" s="447" t="s">
        <v>374</v>
      </c>
      <c r="E152" s="450" t="s">
        <v>84</v>
      </c>
      <c r="F152" s="450" t="s">
        <v>28</v>
      </c>
      <c r="G152" s="138" t="s">
        <v>29</v>
      </c>
      <c r="H152" s="145">
        <f>SUM(I152,K152)</f>
        <v>0</v>
      </c>
      <c r="I152" s="145"/>
      <c r="J152" s="145"/>
      <c r="K152" s="145"/>
      <c r="L152" s="78">
        <f>SUM(M152,O152)</f>
        <v>0</v>
      </c>
      <c r="M152" s="79"/>
      <c r="N152" s="172"/>
      <c r="O152" s="79"/>
      <c r="P152" s="172">
        <f>SUM(Q152,S152)</f>
        <v>0</v>
      </c>
      <c r="Q152" s="172"/>
      <c r="R152" s="172"/>
      <c r="S152" s="172"/>
      <c r="T152" s="145"/>
      <c r="U152" s="145"/>
    </row>
    <row r="153" spans="1:21" x14ac:dyDescent="0.3">
      <c r="A153" s="439"/>
      <c r="B153" s="442"/>
      <c r="C153" s="445"/>
      <c r="D153" s="448"/>
      <c r="E153" s="451"/>
      <c r="F153" s="451"/>
      <c r="G153" s="138" t="s">
        <v>31</v>
      </c>
      <c r="H153" s="145">
        <f t="shared" ref="H153:H154" si="99">SUM(I153,K153)</f>
        <v>7</v>
      </c>
      <c r="I153" s="145">
        <v>7</v>
      </c>
      <c r="J153" s="163"/>
      <c r="K153" s="163"/>
      <c r="L153" s="101">
        <f t="shared" ref="L153:L156" si="100">SUM(M153,O153)</f>
        <v>0</v>
      </c>
      <c r="M153" s="92">
        <v>0</v>
      </c>
      <c r="N153" s="145"/>
      <c r="O153" s="78"/>
      <c r="P153" s="145">
        <f t="shared" ref="P153:P156" si="101">SUM(Q153,S153)</f>
        <v>0</v>
      </c>
      <c r="Q153" s="145">
        <v>0</v>
      </c>
      <c r="R153" s="145"/>
      <c r="S153" s="145"/>
      <c r="T153" s="92">
        <v>0</v>
      </c>
      <c r="U153" s="145">
        <v>0</v>
      </c>
    </row>
    <row r="154" spans="1:21" x14ac:dyDescent="0.3">
      <c r="A154" s="439"/>
      <c r="B154" s="442"/>
      <c r="C154" s="445"/>
      <c r="D154" s="448"/>
      <c r="E154" s="451"/>
      <c r="F154" s="451"/>
      <c r="G154" s="138" t="s">
        <v>32</v>
      </c>
      <c r="H154" s="145">
        <f t="shared" si="99"/>
        <v>0</v>
      </c>
      <c r="I154" s="145"/>
      <c r="J154" s="145"/>
      <c r="K154" s="145"/>
      <c r="L154" s="78">
        <f t="shared" si="100"/>
        <v>0</v>
      </c>
      <c r="M154" s="78"/>
      <c r="N154" s="145"/>
      <c r="O154" s="78"/>
      <c r="P154" s="145">
        <f t="shared" si="101"/>
        <v>0</v>
      </c>
      <c r="Q154" s="145"/>
      <c r="R154" s="145"/>
      <c r="S154" s="145"/>
      <c r="T154" s="145"/>
      <c r="U154" s="145"/>
    </row>
    <row r="155" spans="1:21" x14ac:dyDescent="0.3">
      <c r="A155" s="439"/>
      <c r="B155" s="442"/>
      <c r="C155" s="445"/>
      <c r="D155" s="448"/>
      <c r="E155" s="451"/>
      <c r="F155" s="451"/>
      <c r="G155" s="138" t="s">
        <v>268</v>
      </c>
      <c r="H155" s="145">
        <f t="shared" ref="H155:H156" si="102">SUM(I155,K155)</f>
        <v>0</v>
      </c>
      <c r="I155" s="145"/>
      <c r="J155" s="145"/>
      <c r="K155" s="145"/>
      <c r="L155" s="78">
        <f t="shared" si="100"/>
        <v>0</v>
      </c>
      <c r="M155" s="79"/>
      <c r="N155" s="172"/>
      <c r="O155" s="79"/>
      <c r="P155" s="172">
        <f t="shared" si="101"/>
        <v>0</v>
      </c>
      <c r="Q155" s="172"/>
      <c r="R155" s="172"/>
      <c r="S155" s="172"/>
      <c r="T155" s="145"/>
      <c r="U155" s="145"/>
    </row>
    <row r="156" spans="1:21" x14ac:dyDescent="0.3">
      <c r="A156" s="439"/>
      <c r="B156" s="442"/>
      <c r="C156" s="445"/>
      <c r="D156" s="448"/>
      <c r="E156" s="451"/>
      <c r="F156" s="451"/>
      <c r="G156" s="158" t="s">
        <v>131</v>
      </c>
      <c r="H156" s="145">
        <f t="shared" si="102"/>
        <v>0</v>
      </c>
      <c r="I156" s="145"/>
      <c r="J156" s="145"/>
      <c r="K156" s="145"/>
      <c r="L156" s="78">
        <f t="shared" si="100"/>
        <v>0</v>
      </c>
      <c r="M156" s="172"/>
      <c r="N156" s="172"/>
      <c r="O156" s="172"/>
      <c r="P156" s="172">
        <f t="shared" si="101"/>
        <v>0</v>
      </c>
      <c r="Q156" s="172"/>
      <c r="R156" s="172"/>
      <c r="S156" s="80"/>
      <c r="T156" s="145"/>
      <c r="U156" s="145"/>
    </row>
    <row r="157" spans="1:21" x14ac:dyDescent="0.3">
      <c r="A157" s="440"/>
      <c r="B157" s="443"/>
      <c r="C157" s="446"/>
      <c r="D157" s="449"/>
      <c r="E157" s="452"/>
      <c r="F157" s="452"/>
      <c r="G157" s="173" t="s">
        <v>34</v>
      </c>
      <c r="H157" s="81">
        <f t="shared" ref="H157:U157" si="103">SUM(H152:H156)</f>
        <v>7</v>
      </c>
      <c r="I157" s="81">
        <f t="shared" si="103"/>
        <v>7</v>
      </c>
      <c r="J157" s="81">
        <f t="shared" si="103"/>
        <v>0</v>
      </c>
      <c r="K157" s="81">
        <f t="shared" si="103"/>
        <v>0</v>
      </c>
      <c r="L157" s="81">
        <f t="shared" si="103"/>
        <v>0</v>
      </c>
      <c r="M157" s="81">
        <f t="shared" si="103"/>
        <v>0</v>
      </c>
      <c r="N157" s="81">
        <f t="shared" si="103"/>
        <v>0</v>
      </c>
      <c r="O157" s="81">
        <f t="shared" si="103"/>
        <v>0</v>
      </c>
      <c r="P157" s="81">
        <f t="shared" si="103"/>
        <v>0</v>
      </c>
      <c r="Q157" s="81">
        <f t="shared" si="103"/>
        <v>0</v>
      </c>
      <c r="R157" s="81">
        <f t="shared" si="103"/>
        <v>0</v>
      </c>
      <c r="S157" s="81">
        <f t="shared" si="103"/>
        <v>0</v>
      </c>
      <c r="T157" s="81">
        <f t="shared" si="103"/>
        <v>0</v>
      </c>
      <c r="U157" s="81">
        <f t="shared" si="103"/>
        <v>0</v>
      </c>
    </row>
    <row r="158" spans="1:21" x14ac:dyDescent="0.3">
      <c r="A158" s="143" t="s">
        <v>44</v>
      </c>
      <c r="B158" s="144" t="s">
        <v>35</v>
      </c>
      <c r="C158" s="436" t="s">
        <v>60</v>
      </c>
      <c r="D158" s="436"/>
      <c r="E158" s="436"/>
      <c r="F158" s="436"/>
      <c r="G158" s="436"/>
      <c r="H158" s="150">
        <f>SUM(H157,H151)</f>
        <v>3369.5</v>
      </c>
      <c r="I158" s="150">
        <f t="shared" ref="I158:U158" si="104">SUM(I157,I151)</f>
        <v>3369.5</v>
      </c>
      <c r="J158" s="150">
        <f t="shared" si="104"/>
        <v>0</v>
      </c>
      <c r="K158" s="150">
        <f t="shared" si="104"/>
        <v>0</v>
      </c>
      <c r="L158" s="150">
        <f t="shared" si="104"/>
        <v>2536.4</v>
      </c>
      <c r="M158" s="151">
        <f t="shared" si="104"/>
        <v>2536.4</v>
      </c>
      <c r="N158" s="151">
        <f t="shared" si="104"/>
        <v>0</v>
      </c>
      <c r="O158" s="151">
        <f t="shared" si="104"/>
        <v>0</v>
      </c>
      <c r="P158" s="151">
        <f t="shared" si="104"/>
        <v>2536.4</v>
      </c>
      <c r="Q158" s="151">
        <f t="shared" si="104"/>
        <v>2536.4</v>
      </c>
      <c r="R158" s="151">
        <f t="shared" si="104"/>
        <v>0</v>
      </c>
      <c r="S158" s="151">
        <f t="shared" si="104"/>
        <v>0</v>
      </c>
      <c r="T158" s="150">
        <f t="shared" si="104"/>
        <v>3465</v>
      </c>
      <c r="U158" s="150">
        <f t="shared" si="104"/>
        <v>3477</v>
      </c>
    </row>
    <row r="159" spans="1:21" x14ac:dyDescent="0.3">
      <c r="A159" s="438"/>
      <c r="B159" s="527"/>
      <c r="C159" s="528"/>
      <c r="D159" s="528"/>
      <c r="E159" s="529"/>
      <c r="F159" s="82" t="s">
        <v>352</v>
      </c>
      <c r="G159" s="83" t="s">
        <v>29</v>
      </c>
      <c r="H159" s="84">
        <f>SUM(H152,H146)</f>
        <v>0</v>
      </c>
      <c r="I159" s="84">
        <f t="shared" ref="I159:U163" si="105">SUM(I152,I146)</f>
        <v>0</v>
      </c>
      <c r="J159" s="84">
        <f t="shared" si="105"/>
        <v>0</v>
      </c>
      <c r="K159" s="84">
        <f t="shared" si="105"/>
        <v>0</v>
      </c>
      <c r="L159" s="84">
        <f t="shared" si="105"/>
        <v>0</v>
      </c>
      <c r="M159" s="85">
        <f t="shared" si="105"/>
        <v>0</v>
      </c>
      <c r="N159" s="85">
        <f t="shared" si="105"/>
        <v>0</v>
      </c>
      <c r="O159" s="85">
        <f t="shared" si="105"/>
        <v>0</v>
      </c>
      <c r="P159" s="85">
        <f t="shared" si="105"/>
        <v>0</v>
      </c>
      <c r="Q159" s="85">
        <f t="shared" si="105"/>
        <v>0</v>
      </c>
      <c r="R159" s="85">
        <f t="shared" si="105"/>
        <v>0</v>
      </c>
      <c r="S159" s="85">
        <f t="shared" si="105"/>
        <v>0</v>
      </c>
      <c r="T159" s="84">
        <f t="shared" si="105"/>
        <v>0</v>
      </c>
      <c r="U159" s="84">
        <f t="shared" si="105"/>
        <v>0</v>
      </c>
    </row>
    <row r="160" spans="1:21" x14ac:dyDescent="0.3">
      <c r="A160" s="439"/>
      <c r="B160" s="530"/>
      <c r="C160" s="531"/>
      <c r="D160" s="531"/>
      <c r="E160" s="532"/>
      <c r="F160" s="86"/>
      <c r="G160" s="83" t="s">
        <v>31</v>
      </c>
      <c r="H160" s="84">
        <f>SUM(H153,H147)</f>
        <v>3369.5</v>
      </c>
      <c r="I160" s="84">
        <f t="shared" si="105"/>
        <v>3369.5</v>
      </c>
      <c r="J160" s="84">
        <f t="shared" si="105"/>
        <v>0</v>
      </c>
      <c r="K160" s="84">
        <f t="shared" si="105"/>
        <v>0</v>
      </c>
      <c r="L160" s="84">
        <f t="shared" si="105"/>
        <v>2536.4</v>
      </c>
      <c r="M160" s="85">
        <f t="shared" si="105"/>
        <v>2536.4</v>
      </c>
      <c r="N160" s="85">
        <f t="shared" si="105"/>
        <v>0</v>
      </c>
      <c r="O160" s="85">
        <f t="shared" si="105"/>
        <v>0</v>
      </c>
      <c r="P160" s="85">
        <f t="shared" si="105"/>
        <v>2536.4</v>
      </c>
      <c r="Q160" s="85">
        <f t="shared" si="105"/>
        <v>2536.4</v>
      </c>
      <c r="R160" s="85">
        <f t="shared" si="105"/>
        <v>0</v>
      </c>
      <c r="S160" s="85">
        <f t="shared" si="105"/>
        <v>0</v>
      </c>
      <c r="T160" s="84">
        <f t="shared" si="105"/>
        <v>3465</v>
      </c>
      <c r="U160" s="84">
        <f t="shared" si="105"/>
        <v>3477</v>
      </c>
    </row>
    <row r="161" spans="1:21" ht="12.75" customHeight="1" x14ac:dyDescent="0.3">
      <c r="A161" s="439"/>
      <c r="B161" s="530"/>
      <c r="C161" s="531"/>
      <c r="D161" s="531"/>
      <c r="E161" s="532"/>
      <c r="F161" s="86"/>
      <c r="G161" s="83" t="s">
        <v>32</v>
      </c>
      <c r="H161" s="84">
        <f>SUM(H154,H148)</f>
        <v>0</v>
      </c>
      <c r="I161" s="84">
        <f t="shared" si="105"/>
        <v>0</v>
      </c>
      <c r="J161" s="84">
        <f t="shared" si="105"/>
        <v>0</v>
      </c>
      <c r="K161" s="84">
        <f t="shared" si="105"/>
        <v>0</v>
      </c>
      <c r="L161" s="84">
        <f t="shared" si="105"/>
        <v>0</v>
      </c>
      <c r="M161" s="85">
        <f t="shared" si="105"/>
        <v>0</v>
      </c>
      <c r="N161" s="85">
        <f t="shared" si="105"/>
        <v>0</v>
      </c>
      <c r="O161" s="85">
        <f t="shared" si="105"/>
        <v>0</v>
      </c>
      <c r="P161" s="85">
        <f t="shared" si="105"/>
        <v>0</v>
      </c>
      <c r="Q161" s="85">
        <f t="shared" si="105"/>
        <v>0</v>
      </c>
      <c r="R161" s="85">
        <f t="shared" si="105"/>
        <v>0</v>
      </c>
      <c r="S161" s="85">
        <f t="shared" si="105"/>
        <v>0</v>
      </c>
      <c r="T161" s="84">
        <f t="shared" si="105"/>
        <v>0</v>
      </c>
      <c r="U161" s="84">
        <f t="shared" si="105"/>
        <v>0</v>
      </c>
    </row>
    <row r="162" spans="1:21" x14ac:dyDescent="0.3">
      <c r="A162" s="439"/>
      <c r="B162" s="530"/>
      <c r="C162" s="531"/>
      <c r="D162" s="531"/>
      <c r="E162" s="532"/>
      <c r="F162" s="86"/>
      <c r="G162" s="83" t="s">
        <v>268</v>
      </c>
      <c r="H162" s="84">
        <f>SUM(H155,H149)</f>
        <v>0</v>
      </c>
      <c r="I162" s="84">
        <f t="shared" si="105"/>
        <v>0</v>
      </c>
      <c r="J162" s="84">
        <f t="shared" si="105"/>
        <v>0</v>
      </c>
      <c r="K162" s="84">
        <f t="shared" si="105"/>
        <v>0</v>
      </c>
      <c r="L162" s="84">
        <f t="shared" si="105"/>
        <v>0</v>
      </c>
      <c r="M162" s="85">
        <f t="shared" si="105"/>
        <v>0</v>
      </c>
      <c r="N162" s="85">
        <f t="shared" si="105"/>
        <v>0</v>
      </c>
      <c r="O162" s="85">
        <f t="shared" si="105"/>
        <v>0</v>
      </c>
      <c r="P162" s="85">
        <f t="shared" si="105"/>
        <v>0</v>
      </c>
      <c r="Q162" s="85">
        <f t="shared" si="105"/>
        <v>0</v>
      </c>
      <c r="R162" s="85">
        <f t="shared" si="105"/>
        <v>0</v>
      </c>
      <c r="S162" s="85">
        <f t="shared" si="105"/>
        <v>0</v>
      </c>
      <c r="T162" s="84">
        <f t="shared" si="105"/>
        <v>0</v>
      </c>
      <c r="U162" s="84">
        <f t="shared" si="105"/>
        <v>0</v>
      </c>
    </row>
    <row r="163" spans="1:21" x14ac:dyDescent="0.3">
      <c r="A163" s="440"/>
      <c r="B163" s="533"/>
      <c r="C163" s="534"/>
      <c r="D163" s="534"/>
      <c r="E163" s="535"/>
      <c r="F163" s="86"/>
      <c r="G163" s="87" t="s">
        <v>131</v>
      </c>
      <c r="H163" s="84">
        <f>SUM(H156,H150)</f>
        <v>0</v>
      </c>
      <c r="I163" s="84">
        <f t="shared" si="105"/>
        <v>0</v>
      </c>
      <c r="J163" s="84">
        <f t="shared" si="105"/>
        <v>0</v>
      </c>
      <c r="K163" s="84">
        <f t="shared" si="105"/>
        <v>0</v>
      </c>
      <c r="L163" s="84">
        <f t="shared" si="105"/>
        <v>0</v>
      </c>
      <c r="M163" s="85">
        <f t="shared" si="105"/>
        <v>0</v>
      </c>
      <c r="N163" s="85">
        <f t="shared" si="105"/>
        <v>0</v>
      </c>
      <c r="O163" s="85">
        <f t="shared" si="105"/>
        <v>0</v>
      </c>
      <c r="P163" s="85">
        <f t="shared" si="105"/>
        <v>0</v>
      </c>
      <c r="Q163" s="85">
        <f t="shared" si="105"/>
        <v>0</v>
      </c>
      <c r="R163" s="85">
        <f t="shared" si="105"/>
        <v>0</v>
      </c>
      <c r="S163" s="85">
        <f t="shared" si="105"/>
        <v>0</v>
      </c>
      <c r="T163" s="84">
        <f t="shared" si="105"/>
        <v>0</v>
      </c>
      <c r="U163" s="84">
        <f t="shared" si="105"/>
        <v>0</v>
      </c>
    </row>
    <row r="164" spans="1:21" x14ac:dyDescent="0.3">
      <c r="A164" s="143" t="s">
        <v>44</v>
      </c>
      <c r="B164" s="144" t="s">
        <v>40</v>
      </c>
      <c r="C164" s="437" t="s">
        <v>375</v>
      </c>
      <c r="D164" s="437"/>
      <c r="E164" s="437"/>
      <c r="F164" s="437"/>
      <c r="G164" s="437"/>
      <c r="H164" s="437"/>
      <c r="I164" s="437"/>
      <c r="J164" s="437"/>
      <c r="K164" s="437"/>
      <c r="L164" s="437"/>
      <c r="M164" s="437"/>
      <c r="N164" s="437"/>
      <c r="O164" s="437"/>
      <c r="P164" s="437"/>
      <c r="Q164" s="437"/>
      <c r="R164" s="437"/>
      <c r="S164" s="437"/>
      <c r="T164" s="517"/>
      <c r="U164" s="437"/>
    </row>
    <row r="165" spans="1:21" ht="12.75" customHeight="1" x14ac:dyDescent="0.3">
      <c r="A165" s="438" t="s">
        <v>44</v>
      </c>
      <c r="B165" s="441" t="s">
        <v>40</v>
      </c>
      <c r="C165" s="444" t="s">
        <v>23</v>
      </c>
      <c r="D165" s="447" t="s">
        <v>385</v>
      </c>
      <c r="E165" s="450" t="s">
        <v>84</v>
      </c>
      <c r="F165" s="450" t="s">
        <v>28</v>
      </c>
      <c r="G165" s="138" t="s">
        <v>29</v>
      </c>
      <c r="H165" s="145">
        <f>SUM(I165,K165)</f>
        <v>1490.3</v>
      </c>
      <c r="I165" s="145">
        <v>1490.3</v>
      </c>
      <c r="J165" s="163"/>
      <c r="K165" s="163"/>
      <c r="L165" s="101">
        <f>SUM(M165,O165)</f>
        <v>1312</v>
      </c>
      <c r="M165" s="78">
        <v>1312</v>
      </c>
      <c r="N165" s="145"/>
      <c r="O165" s="78"/>
      <c r="P165" s="145">
        <f>SUM(Q165,S165)</f>
        <v>1310.5</v>
      </c>
      <c r="Q165" s="163">
        <v>1310.5</v>
      </c>
      <c r="R165" s="145"/>
      <c r="S165" s="159"/>
      <c r="T165" s="240">
        <v>1300</v>
      </c>
      <c r="U165" s="241">
        <v>1298</v>
      </c>
    </row>
    <row r="166" spans="1:21" x14ac:dyDescent="0.3">
      <c r="A166" s="439"/>
      <c r="B166" s="442"/>
      <c r="C166" s="445"/>
      <c r="D166" s="448"/>
      <c r="E166" s="451"/>
      <c r="F166" s="451"/>
      <c r="G166" s="138" t="s">
        <v>39</v>
      </c>
      <c r="H166" s="145">
        <f>SUM(I166,K166)</f>
        <v>0</v>
      </c>
      <c r="I166" s="219"/>
      <c r="J166" s="163"/>
      <c r="K166" s="163"/>
      <c r="L166" s="101">
        <f t="shared" ref="L166:L169" si="106">SUM(M166,O166)</f>
        <v>0</v>
      </c>
      <c r="M166" s="92"/>
      <c r="N166" s="145"/>
      <c r="O166" s="78"/>
      <c r="P166" s="145">
        <f t="shared" ref="P166:P169" si="107">SUM(Q166,S166)</f>
        <v>0</v>
      </c>
      <c r="Q166" s="163"/>
      <c r="R166" s="145"/>
      <c r="S166" s="145"/>
      <c r="T166" s="239"/>
      <c r="U166" s="145"/>
    </row>
    <row r="167" spans="1:21" x14ac:dyDescent="0.3">
      <c r="A167" s="439"/>
      <c r="B167" s="442"/>
      <c r="C167" s="445"/>
      <c r="D167" s="448"/>
      <c r="E167" s="451"/>
      <c r="F167" s="451"/>
      <c r="G167" s="138" t="s">
        <v>32</v>
      </c>
      <c r="H167" s="145">
        <f t="shared" ref="H167:H169" si="108">SUM(I167,K167)</f>
        <v>0</v>
      </c>
      <c r="I167" s="145"/>
      <c r="J167" s="145"/>
      <c r="K167" s="145"/>
      <c r="L167" s="78">
        <f t="shared" si="106"/>
        <v>0</v>
      </c>
      <c r="M167" s="79"/>
      <c r="N167" s="172"/>
      <c r="O167" s="79"/>
      <c r="P167" s="172">
        <f t="shared" si="107"/>
        <v>0</v>
      </c>
      <c r="Q167" s="172"/>
      <c r="R167" s="172"/>
      <c r="S167" s="172"/>
      <c r="T167" s="145"/>
      <c r="U167" s="145"/>
    </row>
    <row r="168" spans="1:21" x14ac:dyDescent="0.3">
      <c r="A168" s="439"/>
      <c r="B168" s="442"/>
      <c r="C168" s="445"/>
      <c r="D168" s="448"/>
      <c r="E168" s="451"/>
      <c r="F168" s="451"/>
      <c r="G168" s="138" t="s">
        <v>268</v>
      </c>
      <c r="H168" s="145">
        <f t="shared" si="108"/>
        <v>0</v>
      </c>
      <c r="I168" s="145"/>
      <c r="J168" s="145"/>
      <c r="K168" s="145"/>
      <c r="L168" s="78">
        <f t="shared" si="106"/>
        <v>0</v>
      </c>
      <c r="M168" s="79"/>
      <c r="N168" s="172"/>
      <c r="O168" s="79"/>
      <c r="P168" s="172">
        <f t="shared" si="107"/>
        <v>0</v>
      </c>
      <c r="Q168" s="172"/>
      <c r="R168" s="172"/>
      <c r="S168" s="172"/>
      <c r="T168" s="145"/>
      <c r="U168" s="145"/>
    </row>
    <row r="169" spans="1:21" ht="16.5" customHeight="1" x14ac:dyDescent="0.3">
      <c r="A169" s="439"/>
      <c r="B169" s="442"/>
      <c r="C169" s="445"/>
      <c r="D169" s="448"/>
      <c r="E169" s="451"/>
      <c r="F169" s="451"/>
      <c r="G169" s="158" t="s">
        <v>131</v>
      </c>
      <c r="H169" s="145">
        <f t="shared" si="108"/>
        <v>0</v>
      </c>
      <c r="I169" s="145"/>
      <c r="J169" s="145"/>
      <c r="K169" s="145"/>
      <c r="L169" s="78">
        <f t="shared" si="106"/>
        <v>0</v>
      </c>
      <c r="M169" s="172"/>
      <c r="N169" s="172"/>
      <c r="O169" s="172"/>
      <c r="P169" s="172">
        <f t="shared" si="107"/>
        <v>0</v>
      </c>
      <c r="Q169" s="172"/>
      <c r="R169" s="172"/>
      <c r="S169" s="80"/>
      <c r="T169" s="145"/>
      <c r="U169" s="145"/>
    </row>
    <row r="170" spans="1:21" x14ac:dyDescent="0.3">
      <c r="A170" s="440"/>
      <c r="B170" s="443"/>
      <c r="C170" s="446"/>
      <c r="D170" s="449"/>
      <c r="E170" s="452"/>
      <c r="F170" s="452"/>
      <c r="G170" s="173" t="s">
        <v>34</v>
      </c>
      <c r="H170" s="81">
        <f t="shared" ref="H170:U170" si="109">SUM(H165:H169)</f>
        <v>1490.3</v>
      </c>
      <c r="I170" s="81">
        <f t="shared" si="109"/>
        <v>1490.3</v>
      </c>
      <c r="J170" s="81">
        <f t="shared" si="109"/>
        <v>0</v>
      </c>
      <c r="K170" s="81">
        <f t="shared" si="109"/>
        <v>0</v>
      </c>
      <c r="L170" s="81">
        <f t="shared" si="109"/>
        <v>1312</v>
      </c>
      <c r="M170" s="81">
        <f t="shared" si="109"/>
        <v>1312</v>
      </c>
      <c r="N170" s="81">
        <f t="shared" si="109"/>
        <v>0</v>
      </c>
      <c r="O170" s="81">
        <f t="shared" si="109"/>
        <v>0</v>
      </c>
      <c r="P170" s="81">
        <f t="shared" si="109"/>
        <v>1310.5</v>
      </c>
      <c r="Q170" s="81">
        <f t="shared" si="109"/>
        <v>1310.5</v>
      </c>
      <c r="R170" s="81">
        <f t="shared" si="109"/>
        <v>0</v>
      </c>
      <c r="S170" s="81">
        <f t="shared" si="109"/>
        <v>0</v>
      </c>
      <c r="T170" s="103">
        <f t="shared" si="109"/>
        <v>1300</v>
      </c>
      <c r="U170" s="103">
        <f t="shared" si="109"/>
        <v>1298</v>
      </c>
    </row>
    <row r="171" spans="1:21" ht="12.75" customHeight="1" x14ac:dyDescent="0.3">
      <c r="A171" s="438" t="s">
        <v>44</v>
      </c>
      <c r="B171" s="441" t="s">
        <v>40</v>
      </c>
      <c r="C171" s="444" t="s">
        <v>35</v>
      </c>
      <c r="D171" s="447" t="s">
        <v>376</v>
      </c>
      <c r="E171" s="450" t="s">
        <v>84</v>
      </c>
      <c r="F171" s="450" t="s">
        <v>28</v>
      </c>
      <c r="G171" s="138" t="s">
        <v>29</v>
      </c>
      <c r="H171" s="145">
        <f t="shared" ref="H171:H175" si="110">SUM(I171,K171)</f>
        <v>82</v>
      </c>
      <c r="I171" s="145">
        <v>82</v>
      </c>
      <c r="J171" s="163"/>
      <c r="K171" s="163"/>
      <c r="L171" s="101">
        <f>SUM(M171,O171)</f>
        <v>82</v>
      </c>
      <c r="M171" s="100">
        <v>82</v>
      </c>
      <c r="N171" s="163"/>
      <c r="O171" s="101"/>
      <c r="P171" s="163">
        <f>SUM(Q171,S171)</f>
        <v>80</v>
      </c>
      <c r="Q171" s="145">
        <v>80</v>
      </c>
      <c r="R171" s="163"/>
      <c r="S171" s="102"/>
      <c r="T171" s="100">
        <v>80</v>
      </c>
      <c r="U171" s="171">
        <v>80</v>
      </c>
    </row>
    <row r="172" spans="1:21" x14ac:dyDescent="0.3">
      <c r="A172" s="439"/>
      <c r="B172" s="442"/>
      <c r="C172" s="445"/>
      <c r="D172" s="448"/>
      <c r="E172" s="451"/>
      <c r="F172" s="451"/>
      <c r="G172" s="138" t="s">
        <v>39</v>
      </c>
      <c r="H172" s="145">
        <f t="shared" si="110"/>
        <v>0</v>
      </c>
      <c r="I172" s="163"/>
      <c r="J172" s="163"/>
      <c r="K172" s="163"/>
      <c r="L172" s="104">
        <f t="shared" ref="L172:L175" si="111">SUM(M172,O172)</f>
        <v>0</v>
      </c>
      <c r="M172" s="100"/>
      <c r="N172" s="105"/>
      <c r="O172" s="101"/>
      <c r="P172" s="163">
        <f t="shared" ref="P172:P175" si="112">SUM(Q172,S172)</f>
        <v>0</v>
      </c>
      <c r="Q172" s="145"/>
      <c r="R172" s="163"/>
      <c r="S172" s="102"/>
      <c r="T172" s="100"/>
      <c r="U172" s="181"/>
    </row>
    <row r="173" spans="1:21" x14ac:dyDescent="0.3">
      <c r="A173" s="439"/>
      <c r="B173" s="442"/>
      <c r="C173" s="445"/>
      <c r="D173" s="448"/>
      <c r="E173" s="451"/>
      <c r="F173" s="451"/>
      <c r="G173" s="138" t="s">
        <v>32</v>
      </c>
      <c r="H173" s="145">
        <f t="shared" si="110"/>
        <v>0</v>
      </c>
      <c r="I173" s="145"/>
      <c r="J173" s="145"/>
      <c r="K173" s="145"/>
      <c r="L173" s="78">
        <f t="shared" si="111"/>
        <v>0</v>
      </c>
      <c r="M173" s="106"/>
      <c r="N173" s="172"/>
      <c r="O173" s="79"/>
      <c r="P173" s="172">
        <f t="shared" si="112"/>
        <v>0</v>
      </c>
      <c r="Q173" s="172"/>
      <c r="R173" s="172"/>
      <c r="S173" s="172"/>
      <c r="T173" s="161"/>
      <c r="U173" s="161"/>
    </row>
    <row r="174" spans="1:21" x14ac:dyDescent="0.3">
      <c r="A174" s="439"/>
      <c r="B174" s="442"/>
      <c r="C174" s="445"/>
      <c r="D174" s="448"/>
      <c r="E174" s="451"/>
      <c r="F174" s="451"/>
      <c r="G174" s="138" t="s">
        <v>268</v>
      </c>
      <c r="H174" s="145">
        <f t="shared" si="110"/>
        <v>0</v>
      </c>
      <c r="I174" s="145"/>
      <c r="J174" s="145"/>
      <c r="K174" s="145"/>
      <c r="L174" s="78">
        <f t="shared" si="111"/>
        <v>0</v>
      </c>
      <c r="M174" s="79"/>
      <c r="N174" s="172"/>
      <c r="O174" s="79"/>
      <c r="P174" s="172">
        <f t="shared" si="112"/>
        <v>0</v>
      </c>
      <c r="Q174" s="172"/>
      <c r="R174" s="172"/>
      <c r="S174" s="172"/>
      <c r="T174" s="145"/>
      <c r="U174" s="145"/>
    </row>
    <row r="175" spans="1:21" x14ac:dyDescent="0.3">
      <c r="A175" s="439"/>
      <c r="B175" s="442"/>
      <c r="C175" s="445"/>
      <c r="D175" s="448"/>
      <c r="E175" s="451"/>
      <c r="F175" s="451"/>
      <c r="G175" s="158" t="s">
        <v>131</v>
      </c>
      <c r="H175" s="145">
        <f t="shared" si="110"/>
        <v>0</v>
      </c>
      <c r="I175" s="145"/>
      <c r="J175" s="145"/>
      <c r="K175" s="145"/>
      <c r="L175" s="78">
        <f t="shared" si="111"/>
        <v>0</v>
      </c>
      <c r="M175" s="172"/>
      <c r="N175" s="172"/>
      <c r="O175" s="172"/>
      <c r="P175" s="172">
        <f t="shared" si="112"/>
        <v>0</v>
      </c>
      <c r="Q175" s="172"/>
      <c r="R175" s="172"/>
      <c r="S175" s="80"/>
      <c r="T175" s="145"/>
      <c r="U175" s="145"/>
    </row>
    <row r="176" spans="1:21" x14ac:dyDescent="0.3">
      <c r="A176" s="440"/>
      <c r="B176" s="443"/>
      <c r="C176" s="446"/>
      <c r="D176" s="449"/>
      <c r="E176" s="452"/>
      <c r="F176" s="452"/>
      <c r="G176" s="173" t="s">
        <v>34</v>
      </c>
      <c r="H176" s="81">
        <f t="shared" ref="H176:U176" si="113">SUM(H171:H175)</f>
        <v>82</v>
      </c>
      <c r="I176" s="81">
        <f t="shared" si="113"/>
        <v>82</v>
      </c>
      <c r="J176" s="81">
        <f t="shared" si="113"/>
        <v>0</v>
      </c>
      <c r="K176" s="81">
        <f t="shared" si="113"/>
        <v>0</v>
      </c>
      <c r="L176" s="81">
        <f t="shared" si="113"/>
        <v>82</v>
      </c>
      <c r="M176" s="81">
        <f t="shared" si="113"/>
        <v>82</v>
      </c>
      <c r="N176" s="81">
        <f t="shared" si="113"/>
        <v>0</v>
      </c>
      <c r="O176" s="81">
        <f t="shared" si="113"/>
        <v>0</v>
      </c>
      <c r="P176" s="81">
        <f t="shared" si="113"/>
        <v>80</v>
      </c>
      <c r="Q176" s="81">
        <f t="shared" si="113"/>
        <v>80</v>
      </c>
      <c r="R176" s="81">
        <f t="shared" si="113"/>
        <v>0</v>
      </c>
      <c r="S176" s="81">
        <f t="shared" si="113"/>
        <v>0</v>
      </c>
      <c r="T176" s="81">
        <f t="shared" si="113"/>
        <v>80</v>
      </c>
      <c r="U176" s="103">
        <f t="shared" si="113"/>
        <v>80</v>
      </c>
    </row>
    <row r="177" spans="1:21" ht="12.75" customHeight="1" x14ac:dyDescent="0.3">
      <c r="A177" s="438" t="s">
        <v>44</v>
      </c>
      <c r="B177" s="441" t="s">
        <v>40</v>
      </c>
      <c r="C177" s="444" t="s">
        <v>40</v>
      </c>
      <c r="D177" s="472" t="s">
        <v>377</v>
      </c>
      <c r="E177" s="450" t="s">
        <v>84</v>
      </c>
      <c r="F177" s="450" t="s">
        <v>28</v>
      </c>
      <c r="G177" s="138" t="s">
        <v>29</v>
      </c>
      <c r="H177" s="145">
        <f t="shared" ref="H177:H181" si="114">SUM(I177,K177)</f>
        <v>55</v>
      </c>
      <c r="I177" s="163">
        <v>55</v>
      </c>
      <c r="J177" s="163"/>
      <c r="K177" s="163"/>
      <c r="L177" s="101">
        <f>SUM(M177,O177)</f>
        <v>75</v>
      </c>
      <c r="M177" s="99">
        <v>75</v>
      </c>
      <c r="N177" s="163"/>
      <c r="O177" s="101"/>
      <c r="P177" s="163">
        <f>SUM(Q177,S177)</f>
        <v>74</v>
      </c>
      <c r="Q177" s="163">
        <v>74</v>
      </c>
      <c r="R177" s="163"/>
      <c r="S177" s="163"/>
      <c r="T177" s="99">
        <v>75</v>
      </c>
      <c r="U177" s="171">
        <v>75</v>
      </c>
    </row>
    <row r="178" spans="1:21" x14ac:dyDescent="0.3">
      <c r="A178" s="439"/>
      <c r="B178" s="442"/>
      <c r="C178" s="445"/>
      <c r="D178" s="462"/>
      <c r="E178" s="451"/>
      <c r="F178" s="451"/>
      <c r="G178" s="138" t="s">
        <v>39</v>
      </c>
      <c r="H178" s="145">
        <f t="shared" si="114"/>
        <v>0</v>
      </c>
      <c r="I178" s="145"/>
      <c r="J178" s="145"/>
      <c r="K178" s="145"/>
      <c r="L178" s="78">
        <f t="shared" ref="L178:L181" si="115">SUM(M178,O178)</f>
        <v>0</v>
      </c>
      <c r="M178" s="79"/>
      <c r="N178" s="172"/>
      <c r="O178" s="79"/>
      <c r="P178" s="172">
        <f>SUM(Q178,S178)</f>
        <v>0</v>
      </c>
      <c r="Q178" s="145"/>
      <c r="R178" s="172"/>
      <c r="S178" s="172"/>
      <c r="T178" s="145"/>
      <c r="U178" s="161"/>
    </row>
    <row r="179" spans="1:21" x14ac:dyDescent="0.3">
      <c r="A179" s="439"/>
      <c r="B179" s="442"/>
      <c r="C179" s="445"/>
      <c r="D179" s="462"/>
      <c r="E179" s="451"/>
      <c r="F179" s="451"/>
      <c r="G179" s="138" t="s">
        <v>32</v>
      </c>
      <c r="H179" s="145">
        <f t="shared" si="114"/>
        <v>0</v>
      </c>
      <c r="I179" s="145"/>
      <c r="J179" s="145"/>
      <c r="K179" s="145"/>
      <c r="L179" s="78">
        <f t="shared" si="115"/>
        <v>0</v>
      </c>
      <c r="M179" s="79"/>
      <c r="N179" s="172"/>
      <c r="O179" s="79"/>
      <c r="P179" s="172">
        <f t="shared" ref="P179:P181" si="116">SUM(Q179,S179)</f>
        <v>0</v>
      </c>
      <c r="Q179" s="172"/>
      <c r="R179" s="172"/>
      <c r="S179" s="172"/>
      <c r="T179" s="145"/>
      <c r="U179" s="145"/>
    </row>
    <row r="180" spans="1:21" x14ac:dyDescent="0.3">
      <c r="A180" s="439"/>
      <c r="B180" s="442"/>
      <c r="C180" s="445"/>
      <c r="D180" s="462"/>
      <c r="E180" s="451"/>
      <c r="F180" s="451"/>
      <c r="G180" s="138" t="s">
        <v>268</v>
      </c>
      <c r="H180" s="145">
        <f t="shared" si="114"/>
        <v>0</v>
      </c>
      <c r="I180" s="145"/>
      <c r="J180" s="145"/>
      <c r="K180" s="145"/>
      <c r="L180" s="78">
        <f t="shared" si="115"/>
        <v>0</v>
      </c>
      <c r="M180" s="79"/>
      <c r="N180" s="172"/>
      <c r="O180" s="79"/>
      <c r="P180" s="172">
        <f t="shared" si="116"/>
        <v>0</v>
      </c>
      <c r="Q180" s="172"/>
      <c r="R180" s="172"/>
      <c r="S180" s="172"/>
      <c r="T180" s="145"/>
      <c r="U180" s="145"/>
    </row>
    <row r="181" spans="1:21" x14ac:dyDescent="0.3">
      <c r="A181" s="439"/>
      <c r="B181" s="442"/>
      <c r="C181" s="445"/>
      <c r="D181" s="462"/>
      <c r="E181" s="451"/>
      <c r="F181" s="451"/>
      <c r="G181" s="158" t="s">
        <v>131</v>
      </c>
      <c r="H181" s="145">
        <f t="shared" si="114"/>
        <v>0</v>
      </c>
      <c r="I181" s="145"/>
      <c r="J181" s="145"/>
      <c r="K181" s="145"/>
      <c r="L181" s="78">
        <f t="shared" si="115"/>
        <v>0</v>
      </c>
      <c r="M181" s="172"/>
      <c r="N181" s="172"/>
      <c r="O181" s="172"/>
      <c r="P181" s="172">
        <f t="shared" si="116"/>
        <v>0</v>
      </c>
      <c r="Q181" s="172"/>
      <c r="R181" s="172"/>
      <c r="S181" s="80"/>
      <c r="T181" s="145"/>
      <c r="U181" s="145"/>
    </row>
    <row r="182" spans="1:21" x14ac:dyDescent="0.3">
      <c r="A182" s="440"/>
      <c r="B182" s="443"/>
      <c r="C182" s="446"/>
      <c r="D182" s="463"/>
      <c r="E182" s="452"/>
      <c r="F182" s="452"/>
      <c r="G182" s="173" t="s">
        <v>34</v>
      </c>
      <c r="H182" s="81">
        <f t="shared" ref="H182:U182" si="117">SUM(H177:H181)</f>
        <v>55</v>
      </c>
      <c r="I182" s="81">
        <f t="shared" si="117"/>
        <v>55</v>
      </c>
      <c r="J182" s="81">
        <f t="shared" si="117"/>
        <v>0</v>
      </c>
      <c r="K182" s="81">
        <f t="shared" si="117"/>
        <v>0</v>
      </c>
      <c r="L182" s="81">
        <f t="shared" si="117"/>
        <v>75</v>
      </c>
      <c r="M182" s="81">
        <f t="shared" si="117"/>
        <v>75</v>
      </c>
      <c r="N182" s="81">
        <f t="shared" si="117"/>
        <v>0</v>
      </c>
      <c r="O182" s="81">
        <f t="shared" si="117"/>
        <v>0</v>
      </c>
      <c r="P182" s="81">
        <f t="shared" si="117"/>
        <v>74</v>
      </c>
      <c r="Q182" s="81">
        <f t="shared" si="117"/>
        <v>74</v>
      </c>
      <c r="R182" s="81">
        <f t="shared" si="117"/>
        <v>0</v>
      </c>
      <c r="S182" s="81">
        <f t="shared" si="117"/>
        <v>0</v>
      </c>
      <c r="T182" s="81">
        <f t="shared" si="117"/>
        <v>75</v>
      </c>
      <c r="U182" s="81">
        <f t="shared" si="117"/>
        <v>75</v>
      </c>
    </row>
    <row r="183" spans="1:21" ht="12.75" customHeight="1" x14ac:dyDescent="0.3">
      <c r="A183" s="438" t="s">
        <v>44</v>
      </c>
      <c r="B183" s="441" t="s">
        <v>40</v>
      </c>
      <c r="C183" s="444" t="s">
        <v>44</v>
      </c>
      <c r="D183" s="447" t="s">
        <v>378</v>
      </c>
      <c r="E183" s="450" t="s">
        <v>84</v>
      </c>
      <c r="F183" s="450" t="s">
        <v>28</v>
      </c>
      <c r="G183" s="138" t="s">
        <v>29</v>
      </c>
      <c r="H183" s="145">
        <f t="shared" ref="H183:H187" si="118">SUM(I183,K183)</f>
        <v>51.9</v>
      </c>
      <c r="I183" s="172">
        <v>51.9</v>
      </c>
      <c r="J183" s="145"/>
      <c r="K183" s="145"/>
      <c r="L183" s="78">
        <f>SUM(M183,O183)</f>
        <v>60</v>
      </c>
      <c r="M183" s="160">
        <v>60</v>
      </c>
      <c r="N183" s="172"/>
      <c r="O183" s="79"/>
      <c r="P183" s="172">
        <f>SUM(Q183,S183)</f>
        <v>55</v>
      </c>
      <c r="Q183" s="172">
        <v>55</v>
      </c>
      <c r="R183" s="172"/>
      <c r="S183" s="172"/>
      <c r="T183" s="145">
        <v>60</v>
      </c>
      <c r="U183" s="167">
        <v>70</v>
      </c>
    </row>
    <row r="184" spans="1:21" x14ac:dyDescent="0.3">
      <c r="A184" s="439"/>
      <c r="B184" s="442"/>
      <c r="C184" s="445"/>
      <c r="D184" s="448"/>
      <c r="E184" s="451"/>
      <c r="F184" s="451"/>
      <c r="G184" s="138" t="s">
        <v>31</v>
      </c>
      <c r="H184" s="145">
        <f t="shared" si="118"/>
        <v>0</v>
      </c>
      <c r="I184" s="163"/>
      <c r="J184" s="163"/>
      <c r="K184" s="163"/>
      <c r="L184" s="101">
        <f t="shared" ref="L184:L187" si="119">SUM(M184,O184)</f>
        <v>0</v>
      </c>
      <c r="M184" s="99"/>
      <c r="N184" s="163"/>
      <c r="O184" s="101"/>
      <c r="P184" s="163">
        <f>SUM(Q184,S184)</f>
        <v>0</v>
      </c>
      <c r="Q184" s="163"/>
      <c r="R184" s="163"/>
      <c r="S184" s="163"/>
      <c r="T184" s="99"/>
      <c r="U184" s="171"/>
    </row>
    <row r="185" spans="1:21" x14ac:dyDescent="0.3">
      <c r="A185" s="439"/>
      <c r="B185" s="442"/>
      <c r="C185" s="445"/>
      <c r="D185" s="448"/>
      <c r="E185" s="451"/>
      <c r="F185" s="451"/>
      <c r="G185" s="138" t="s">
        <v>32</v>
      </c>
      <c r="H185" s="145">
        <f t="shared" si="118"/>
        <v>0</v>
      </c>
      <c r="I185" s="145"/>
      <c r="J185" s="145"/>
      <c r="K185" s="145"/>
      <c r="L185" s="78">
        <f t="shared" si="119"/>
        <v>0</v>
      </c>
      <c r="M185" s="79"/>
      <c r="N185" s="172"/>
      <c r="O185" s="79"/>
      <c r="P185" s="172">
        <f t="shared" ref="P185:P187" si="120">SUM(Q185,S185)</f>
        <v>0</v>
      </c>
      <c r="Q185" s="172"/>
      <c r="R185" s="172"/>
      <c r="S185" s="172"/>
      <c r="T185" s="145"/>
      <c r="U185" s="161"/>
    </row>
    <row r="186" spans="1:21" x14ac:dyDescent="0.3">
      <c r="A186" s="439"/>
      <c r="B186" s="442"/>
      <c r="C186" s="445"/>
      <c r="D186" s="448"/>
      <c r="E186" s="451"/>
      <c r="F186" s="451"/>
      <c r="G186" s="138" t="s">
        <v>268</v>
      </c>
      <c r="H186" s="145">
        <f t="shared" si="118"/>
        <v>0</v>
      </c>
      <c r="I186" s="145"/>
      <c r="J186" s="145"/>
      <c r="K186" s="145"/>
      <c r="L186" s="78">
        <f t="shared" si="119"/>
        <v>0</v>
      </c>
      <c r="M186" s="79"/>
      <c r="N186" s="172"/>
      <c r="O186" s="79"/>
      <c r="P186" s="172">
        <f t="shared" si="120"/>
        <v>0</v>
      </c>
      <c r="Q186" s="172"/>
      <c r="R186" s="172"/>
      <c r="S186" s="172"/>
      <c r="T186" s="145"/>
      <c r="U186" s="145"/>
    </row>
    <row r="187" spans="1:21" x14ac:dyDescent="0.3">
      <c r="A187" s="439"/>
      <c r="B187" s="442"/>
      <c r="C187" s="445"/>
      <c r="D187" s="448"/>
      <c r="E187" s="451"/>
      <c r="F187" s="451"/>
      <c r="G187" s="158" t="s">
        <v>131</v>
      </c>
      <c r="H187" s="145">
        <f t="shared" si="118"/>
        <v>0</v>
      </c>
      <c r="I187" s="145"/>
      <c r="J187" s="145"/>
      <c r="K187" s="145"/>
      <c r="L187" s="78">
        <f t="shared" si="119"/>
        <v>0</v>
      </c>
      <c r="M187" s="172"/>
      <c r="N187" s="172"/>
      <c r="O187" s="172"/>
      <c r="P187" s="172">
        <f t="shared" si="120"/>
        <v>0</v>
      </c>
      <c r="Q187" s="172"/>
      <c r="R187" s="172"/>
      <c r="S187" s="80"/>
      <c r="T187" s="145"/>
      <c r="U187" s="145"/>
    </row>
    <row r="188" spans="1:21" x14ac:dyDescent="0.3">
      <c r="A188" s="440"/>
      <c r="B188" s="443"/>
      <c r="C188" s="446"/>
      <c r="D188" s="449"/>
      <c r="E188" s="452"/>
      <c r="F188" s="452"/>
      <c r="G188" s="173" t="s">
        <v>34</v>
      </c>
      <c r="H188" s="81">
        <f t="shared" ref="H188:U188" si="121">SUM(H183:H187)</f>
        <v>51.9</v>
      </c>
      <c r="I188" s="81">
        <f t="shared" si="121"/>
        <v>51.9</v>
      </c>
      <c r="J188" s="81">
        <f t="shared" si="121"/>
        <v>0</v>
      </c>
      <c r="K188" s="81">
        <f t="shared" si="121"/>
        <v>0</v>
      </c>
      <c r="L188" s="81">
        <f t="shared" si="121"/>
        <v>60</v>
      </c>
      <c r="M188" s="81">
        <f t="shared" si="121"/>
        <v>60</v>
      </c>
      <c r="N188" s="81">
        <f t="shared" si="121"/>
        <v>0</v>
      </c>
      <c r="O188" s="81">
        <f t="shared" si="121"/>
        <v>0</v>
      </c>
      <c r="P188" s="81">
        <f t="shared" si="121"/>
        <v>55</v>
      </c>
      <c r="Q188" s="81">
        <f>SUM(Q183:Q187)</f>
        <v>55</v>
      </c>
      <c r="R188" s="81">
        <f t="shared" si="121"/>
        <v>0</v>
      </c>
      <c r="S188" s="81">
        <f t="shared" si="121"/>
        <v>0</v>
      </c>
      <c r="T188" s="103">
        <f t="shared" si="121"/>
        <v>60</v>
      </c>
      <c r="U188" s="103">
        <f t="shared" si="121"/>
        <v>70</v>
      </c>
    </row>
    <row r="189" spans="1:21" ht="12.75" customHeight="1" x14ac:dyDescent="0.3">
      <c r="A189" s="438" t="s">
        <v>44</v>
      </c>
      <c r="B189" s="441" t="s">
        <v>40</v>
      </c>
      <c r="C189" s="444" t="s">
        <v>46</v>
      </c>
      <c r="D189" s="447" t="s">
        <v>379</v>
      </c>
      <c r="E189" s="450" t="s">
        <v>84</v>
      </c>
      <c r="F189" s="450" t="s">
        <v>28</v>
      </c>
      <c r="G189" s="138" t="s">
        <v>29</v>
      </c>
      <c r="H189" s="145">
        <f>SUM(I189,K189)</f>
        <v>0</v>
      </c>
      <c r="I189" s="145"/>
      <c r="J189" s="145"/>
      <c r="K189" s="145"/>
      <c r="L189" s="78">
        <f>SUM(M189,O189)</f>
        <v>0</v>
      </c>
      <c r="M189" s="92"/>
      <c r="N189" s="145"/>
      <c r="O189" s="78"/>
      <c r="P189" s="145">
        <f>SUM(Q189,S189)</f>
        <v>0</v>
      </c>
      <c r="Q189" s="145"/>
      <c r="R189" s="145"/>
      <c r="S189" s="159"/>
      <c r="T189" s="181"/>
      <c r="U189" s="181"/>
    </row>
    <row r="190" spans="1:21" x14ac:dyDescent="0.3">
      <c r="A190" s="439"/>
      <c r="B190" s="442"/>
      <c r="C190" s="445"/>
      <c r="D190" s="448"/>
      <c r="E190" s="451"/>
      <c r="F190" s="451"/>
      <c r="G190" s="138" t="s">
        <v>39</v>
      </c>
      <c r="H190" s="145">
        <f t="shared" ref="H190:H193" si="122">SUM(I190,K190)</f>
        <v>116.9</v>
      </c>
      <c r="I190" s="145">
        <v>116.9</v>
      </c>
      <c r="J190" s="265">
        <v>2.6</v>
      </c>
      <c r="K190" s="145"/>
      <c r="L190" s="78">
        <f t="shared" ref="L190:L193" si="123">SUM(M190,O190)</f>
        <v>139.19999999999999</v>
      </c>
      <c r="M190" s="145">
        <v>139.19999999999999</v>
      </c>
      <c r="N190" s="145">
        <v>3.9</v>
      </c>
      <c r="O190" s="78"/>
      <c r="P190" s="145">
        <f t="shared" ref="P190:P193" si="124">SUM(Q190,S190)</f>
        <v>139.19999999999999</v>
      </c>
      <c r="Q190" s="145">
        <v>139.19999999999999</v>
      </c>
      <c r="R190" s="145">
        <v>3.9</v>
      </c>
      <c r="S190" s="159"/>
      <c r="T190" s="181">
        <v>138</v>
      </c>
      <c r="U190" s="181">
        <v>137</v>
      </c>
    </row>
    <row r="191" spans="1:21" x14ac:dyDescent="0.3">
      <c r="A191" s="439"/>
      <c r="B191" s="442"/>
      <c r="C191" s="445"/>
      <c r="D191" s="448"/>
      <c r="E191" s="451"/>
      <c r="F191" s="451"/>
      <c r="G191" s="138" t="s">
        <v>32</v>
      </c>
      <c r="H191" s="145">
        <f t="shared" si="122"/>
        <v>0</v>
      </c>
      <c r="I191" s="145"/>
      <c r="J191" s="145"/>
      <c r="K191" s="145"/>
      <c r="L191" s="78">
        <f t="shared" si="123"/>
        <v>0</v>
      </c>
      <c r="M191" s="79"/>
      <c r="N191" s="172"/>
      <c r="O191" s="79"/>
      <c r="P191" s="172">
        <f t="shared" si="124"/>
        <v>0</v>
      </c>
      <c r="Q191" s="172"/>
      <c r="R191" s="172"/>
      <c r="S191" s="172"/>
      <c r="T191" s="161"/>
      <c r="U191" s="161"/>
    </row>
    <row r="192" spans="1:21" x14ac:dyDescent="0.3">
      <c r="A192" s="439"/>
      <c r="B192" s="442"/>
      <c r="C192" s="445"/>
      <c r="D192" s="448"/>
      <c r="E192" s="451"/>
      <c r="F192" s="451"/>
      <c r="G192" s="138" t="s">
        <v>268</v>
      </c>
      <c r="H192" s="145">
        <f t="shared" si="122"/>
        <v>0</v>
      </c>
      <c r="I192" s="145"/>
      <c r="J192" s="145"/>
      <c r="K192" s="145"/>
      <c r="L192" s="78">
        <f t="shared" si="123"/>
        <v>0</v>
      </c>
      <c r="M192" s="79"/>
      <c r="N192" s="172"/>
      <c r="O192" s="79"/>
      <c r="P192" s="172">
        <f t="shared" si="124"/>
        <v>0</v>
      </c>
      <c r="Q192" s="172"/>
      <c r="R192" s="172"/>
      <c r="S192" s="172"/>
      <c r="T192" s="145"/>
      <c r="U192" s="145"/>
    </row>
    <row r="193" spans="1:21" x14ac:dyDescent="0.3">
      <c r="A193" s="439"/>
      <c r="B193" s="442"/>
      <c r="C193" s="445"/>
      <c r="D193" s="448"/>
      <c r="E193" s="451"/>
      <c r="F193" s="451"/>
      <c r="G193" s="158" t="s">
        <v>131</v>
      </c>
      <c r="H193" s="145">
        <f t="shared" si="122"/>
        <v>0</v>
      </c>
      <c r="I193" s="145"/>
      <c r="J193" s="145"/>
      <c r="K193" s="145"/>
      <c r="L193" s="78">
        <f t="shared" si="123"/>
        <v>0</v>
      </c>
      <c r="M193" s="172"/>
      <c r="N193" s="172"/>
      <c r="O193" s="172"/>
      <c r="P193" s="172">
        <f t="shared" si="124"/>
        <v>0</v>
      </c>
      <c r="Q193" s="172"/>
      <c r="R193" s="172"/>
      <c r="S193" s="80"/>
      <c r="T193" s="145"/>
      <c r="U193" s="145"/>
    </row>
    <row r="194" spans="1:21" x14ac:dyDescent="0.3">
      <c r="A194" s="440"/>
      <c r="B194" s="443"/>
      <c r="C194" s="446"/>
      <c r="D194" s="449"/>
      <c r="E194" s="452"/>
      <c r="F194" s="452"/>
      <c r="G194" s="173" t="s">
        <v>34</v>
      </c>
      <c r="H194" s="81">
        <f t="shared" ref="H194:U194" si="125">SUM(H189:H193)</f>
        <v>116.9</v>
      </c>
      <c r="I194" s="81">
        <f t="shared" si="125"/>
        <v>116.9</v>
      </c>
      <c r="J194" s="81">
        <f t="shared" si="125"/>
        <v>2.6</v>
      </c>
      <c r="K194" s="81">
        <f t="shared" si="125"/>
        <v>0</v>
      </c>
      <c r="L194" s="81">
        <f t="shared" si="125"/>
        <v>139.19999999999999</v>
      </c>
      <c r="M194" s="81">
        <f t="shared" si="125"/>
        <v>139.19999999999999</v>
      </c>
      <c r="N194" s="81">
        <f t="shared" si="125"/>
        <v>3.9</v>
      </c>
      <c r="O194" s="81">
        <f t="shared" si="125"/>
        <v>0</v>
      </c>
      <c r="P194" s="81">
        <f t="shared" si="125"/>
        <v>139.19999999999999</v>
      </c>
      <c r="Q194" s="81">
        <f t="shared" si="125"/>
        <v>139.19999999999999</v>
      </c>
      <c r="R194" s="81">
        <f t="shared" si="125"/>
        <v>3.9</v>
      </c>
      <c r="S194" s="81">
        <f t="shared" si="125"/>
        <v>0</v>
      </c>
      <c r="T194" s="81">
        <f t="shared" si="125"/>
        <v>138</v>
      </c>
      <c r="U194" s="81">
        <f t="shared" si="125"/>
        <v>137</v>
      </c>
    </row>
    <row r="195" spans="1:21" ht="12.75" customHeight="1" x14ac:dyDescent="0.3">
      <c r="A195" s="438" t="s">
        <v>44</v>
      </c>
      <c r="B195" s="441" t="s">
        <v>40</v>
      </c>
      <c r="C195" s="444" t="s">
        <v>49</v>
      </c>
      <c r="D195" s="472" t="s">
        <v>380</v>
      </c>
      <c r="E195" s="450" t="s">
        <v>84</v>
      </c>
      <c r="F195" s="450" t="s">
        <v>28</v>
      </c>
      <c r="G195" s="138" t="s">
        <v>29</v>
      </c>
      <c r="H195" s="145">
        <f t="shared" ref="H195:H199" si="126">SUM(I195,K195)</f>
        <v>6.1</v>
      </c>
      <c r="I195" s="163">
        <v>6.1</v>
      </c>
      <c r="J195" s="145"/>
      <c r="K195" s="145"/>
      <c r="L195" s="78">
        <f>SUM(M195,O195)</f>
        <v>7</v>
      </c>
      <c r="M195" s="160">
        <v>7</v>
      </c>
      <c r="N195" s="172"/>
      <c r="O195" s="79"/>
      <c r="P195" s="172">
        <f>SUM(Q195,S195)</f>
        <v>6</v>
      </c>
      <c r="Q195" s="145">
        <v>6</v>
      </c>
      <c r="R195" s="172"/>
      <c r="S195" s="172"/>
      <c r="T195" s="160">
        <v>7</v>
      </c>
      <c r="U195" s="91">
        <v>7</v>
      </c>
    </row>
    <row r="196" spans="1:21" x14ac:dyDescent="0.3">
      <c r="A196" s="439"/>
      <c r="B196" s="442"/>
      <c r="C196" s="445"/>
      <c r="D196" s="462"/>
      <c r="E196" s="451"/>
      <c r="F196" s="451"/>
      <c r="G196" s="138" t="s">
        <v>39</v>
      </c>
      <c r="H196" s="145">
        <f t="shared" si="126"/>
        <v>0</v>
      </c>
      <c r="I196" s="145"/>
      <c r="J196" s="145"/>
      <c r="K196" s="145"/>
      <c r="L196" s="78">
        <f t="shared" ref="L196:L199" si="127">SUM(M196,O196)</f>
        <v>0</v>
      </c>
      <c r="M196" s="79"/>
      <c r="N196" s="172"/>
      <c r="O196" s="79"/>
      <c r="P196" s="172">
        <f t="shared" ref="P196:P199" si="128">SUM(Q196,S196)</f>
        <v>0</v>
      </c>
      <c r="Q196" s="172"/>
      <c r="R196" s="172"/>
      <c r="S196" s="172"/>
      <c r="T196" s="145"/>
      <c r="U196" s="145"/>
    </row>
    <row r="197" spans="1:21" x14ac:dyDescent="0.3">
      <c r="A197" s="439"/>
      <c r="B197" s="442"/>
      <c r="C197" s="445"/>
      <c r="D197" s="462"/>
      <c r="E197" s="451"/>
      <c r="F197" s="451"/>
      <c r="G197" s="138" t="s">
        <v>32</v>
      </c>
      <c r="H197" s="145">
        <f t="shared" si="126"/>
        <v>0</v>
      </c>
      <c r="I197" s="145"/>
      <c r="J197" s="145"/>
      <c r="K197" s="145"/>
      <c r="L197" s="78">
        <f t="shared" si="127"/>
        <v>0</v>
      </c>
      <c r="M197" s="79"/>
      <c r="N197" s="172"/>
      <c r="O197" s="79"/>
      <c r="P197" s="172">
        <f t="shared" si="128"/>
        <v>0</v>
      </c>
      <c r="Q197" s="172"/>
      <c r="R197" s="172"/>
      <c r="S197" s="172"/>
      <c r="T197" s="145"/>
      <c r="U197" s="145"/>
    </row>
    <row r="198" spans="1:21" x14ac:dyDescent="0.3">
      <c r="A198" s="439"/>
      <c r="B198" s="442"/>
      <c r="C198" s="445"/>
      <c r="D198" s="462"/>
      <c r="E198" s="451"/>
      <c r="F198" s="451"/>
      <c r="G198" s="138" t="s">
        <v>268</v>
      </c>
      <c r="H198" s="145">
        <f t="shared" si="126"/>
        <v>0</v>
      </c>
      <c r="I198" s="145"/>
      <c r="J198" s="145"/>
      <c r="K198" s="145"/>
      <c r="L198" s="78">
        <f t="shared" si="127"/>
        <v>0</v>
      </c>
      <c r="M198" s="79"/>
      <c r="N198" s="172"/>
      <c r="O198" s="79"/>
      <c r="P198" s="172">
        <f t="shared" si="128"/>
        <v>0</v>
      </c>
      <c r="Q198" s="172"/>
      <c r="R198" s="172"/>
      <c r="S198" s="172"/>
      <c r="T198" s="145"/>
      <c r="U198" s="145"/>
    </row>
    <row r="199" spans="1:21" x14ac:dyDescent="0.3">
      <c r="A199" s="439"/>
      <c r="B199" s="442"/>
      <c r="C199" s="445"/>
      <c r="D199" s="462"/>
      <c r="E199" s="451"/>
      <c r="F199" s="451"/>
      <c r="G199" s="158" t="s">
        <v>131</v>
      </c>
      <c r="H199" s="145">
        <f t="shared" si="126"/>
        <v>0</v>
      </c>
      <c r="I199" s="145"/>
      <c r="J199" s="145"/>
      <c r="K199" s="145"/>
      <c r="L199" s="78">
        <f t="shared" si="127"/>
        <v>0</v>
      </c>
      <c r="M199" s="172"/>
      <c r="N199" s="172"/>
      <c r="O199" s="172"/>
      <c r="P199" s="172">
        <f t="shared" si="128"/>
        <v>0</v>
      </c>
      <c r="Q199" s="172"/>
      <c r="R199" s="172"/>
      <c r="S199" s="80"/>
      <c r="T199" s="145"/>
      <c r="U199" s="145"/>
    </row>
    <row r="200" spans="1:21" x14ac:dyDescent="0.3">
      <c r="A200" s="440"/>
      <c r="B200" s="443"/>
      <c r="C200" s="446"/>
      <c r="D200" s="463"/>
      <c r="E200" s="452"/>
      <c r="F200" s="452"/>
      <c r="G200" s="173" t="s">
        <v>34</v>
      </c>
      <c r="H200" s="81">
        <f t="shared" ref="H200:U200" si="129">SUM(H195:H199)</f>
        <v>6.1</v>
      </c>
      <c r="I200" s="81">
        <f t="shared" si="129"/>
        <v>6.1</v>
      </c>
      <c r="J200" s="81">
        <f t="shared" si="129"/>
        <v>0</v>
      </c>
      <c r="K200" s="81">
        <f t="shared" si="129"/>
        <v>0</v>
      </c>
      <c r="L200" s="81">
        <f t="shared" si="129"/>
        <v>7</v>
      </c>
      <c r="M200" s="81">
        <f t="shared" si="129"/>
        <v>7</v>
      </c>
      <c r="N200" s="81">
        <f t="shared" si="129"/>
        <v>0</v>
      </c>
      <c r="O200" s="81">
        <f t="shared" si="129"/>
        <v>0</v>
      </c>
      <c r="P200" s="81">
        <f t="shared" si="129"/>
        <v>6</v>
      </c>
      <c r="Q200" s="81">
        <f t="shared" si="129"/>
        <v>6</v>
      </c>
      <c r="R200" s="81">
        <f t="shared" si="129"/>
        <v>0</v>
      </c>
      <c r="S200" s="81">
        <f t="shared" si="129"/>
        <v>0</v>
      </c>
      <c r="T200" s="81">
        <f t="shared" si="129"/>
        <v>7</v>
      </c>
      <c r="U200" s="81">
        <f t="shared" si="129"/>
        <v>7</v>
      </c>
    </row>
    <row r="201" spans="1:21" x14ac:dyDescent="0.3">
      <c r="A201" s="143" t="s">
        <v>44</v>
      </c>
      <c r="B201" s="144" t="s">
        <v>40</v>
      </c>
      <c r="C201" s="436" t="s">
        <v>60</v>
      </c>
      <c r="D201" s="436"/>
      <c r="E201" s="436"/>
      <c r="F201" s="436"/>
      <c r="G201" s="436"/>
      <c r="H201" s="150">
        <f>SUM(H194,H188,H200,H182,H176,H170)</f>
        <v>1802.1999999999998</v>
      </c>
      <c r="I201" s="150">
        <f t="shared" ref="I201:U201" si="130">SUM(I194,I188,I200,I182,I176,I170)</f>
        <v>1802.1999999999998</v>
      </c>
      <c r="J201" s="150">
        <f t="shared" si="130"/>
        <v>2.6</v>
      </c>
      <c r="K201" s="150">
        <f t="shared" si="130"/>
        <v>0</v>
      </c>
      <c r="L201" s="150">
        <f t="shared" si="130"/>
        <v>1675.2</v>
      </c>
      <c r="M201" s="150">
        <f t="shared" si="130"/>
        <v>1675.2</v>
      </c>
      <c r="N201" s="150">
        <f t="shared" si="130"/>
        <v>3.9</v>
      </c>
      <c r="O201" s="150">
        <f t="shared" si="130"/>
        <v>0</v>
      </c>
      <c r="P201" s="150">
        <f t="shared" si="130"/>
        <v>1664.7</v>
      </c>
      <c r="Q201" s="150">
        <f t="shared" si="130"/>
        <v>1664.7</v>
      </c>
      <c r="R201" s="150">
        <f t="shared" si="130"/>
        <v>3.9</v>
      </c>
      <c r="S201" s="150">
        <f t="shared" si="130"/>
        <v>0</v>
      </c>
      <c r="T201" s="150">
        <f t="shared" si="130"/>
        <v>1660</v>
      </c>
      <c r="U201" s="150">
        <f t="shared" si="130"/>
        <v>1667</v>
      </c>
    </row>
    <row r="202" spans="1:21" x14ac:dyDescent="0.3">
      <c r="A202" s="438"/>
      <c r="B202" s="527"/>
      <c r="C202" s="528"/>
      <c r="D202" s="528"/>
      <c r="E202" s="529"/>
      <c r="F202" s="82" t="s">
        <v>352</v>
      </c>
      <c r="G202" s="83" t="s">
        <v>29</v>
      </c>
      <c r="H202" s="84">
        <f>SUM(H189,H183,H195,H177,H171,H165)</f>
        <v>1685.3</v>
      </c>
      <c r="I202" s="84">
        <f t="shared" ref="I202:U202" si="131">SUM(I189,I183,I195,I177,I171,I165)</f>
        <v>1685.3</v>
      </c>
      <c r="J202" s="84">
        <f t="shared" si="131"/>
        <v>0</v>
      </c>
      <c r="K202" s="84">
        <f t="shared" si="131"/>
        <v>0</v>
      </c>
      <c r="L202" s="84">
        <f t="shared" si="131"/>
        <v>1536</v>
      </c>
      <c r="M202" s="84">
        <f t="shared" si="131"/>
        <v>1536</v>
      </c>
      <c r="N202" s="84">
        <f t="shared" si="131"/>
        <v>0</v>
      </c>
      <c r="O202" s="84">
        <f t="shared" si="131"/>
        <v>0</v>
      </c>
      <c r="P202" s="84">
        <f t="shared" si="131"/>
        <v>1525.5</v>
      </c>
      <c r="Q202" s="84">
        <f>SUM(Q189,Q183,Q195,Q177,Q171,Q165)</f>
        <v>1525.5</v>
      </c>
      <c r="R202" s="84">
        <f t="shared" si="131"/>
        <v>0</v>
      </c>
      <c r="S202" s="84">
        <f t="shared" si="131"/>
        <v>0</v>
      </c>
      <c r="T202" s="84">
        <f t="shared" si="131"/>
        <v>1522</v>
      </c>
      <c r="U202" s="84">
        <f t="shared" si="131"/>
        <v>1530</v>
      </c>
    </row>
    <row r="203" spans="1:21" x14ac:dyDescent="0.3">
      <c r="A203" s="439"/>
      <c r="B203" s="530"/>
      <c r="C203" s="531"/>
      <c r="D203" s="531"/>
      <c r="E203" s="532"/>
      <c r="F203" s="86"/>
      <c r="G203" s="83" t="s">
        <v>31</v>
      </c>
      <c r="H203" s="84">
        <f>SUM(H190,H184,H196,H178,H172,H166)</f>
        <v>116.9</v>
      </c>
      <c r="I203" s="84">
        <f t="shared" ref="I203:U203" si="132">SUM(I190,I184,I196,I178,I172,I166)</f>
        <v>116.9</v>
      </c>
      <c r="J203" s="84">
        <f t="shared" si="132"/>
        <v>2.6</v>
      </c>
      <c r="K203" s="84">
        <f t="shared" si="132"/>
        <v>0</v>
      </c>
      <c r="L203" s="84">
        <f t="shared" si="132"/>
        <v>139.19999999999999</v>
      </c>
      <c r="M203" s="84">
        <f t="shared" si="132"/>
        <v>139.19999999999999</v>
      </c>
      <c r="N203" s="84">
        <f t="shared" si="132"/>
        <v>3.9</v>
      </c>
      <c r="O203" s="84">
        <f t="shared" si="132"/>
        <v>0</v>
      </c>
      <c r="P203" s="84">
        <f t="shared" si="132"/>
        <v>139.19999999999999</v>
      </c>
      <c r="Q203" s="84">
        <f>SUM(Q190,Q184,Q196,Q178,Q172,Q166)</f>
        <v>139.19999999999999</v>
      </c>
      <c r="R203" s="84">
        <f t="shared" si="132"/>
        <v>3.9</v>
      </c>
      <c r="S203" s="84">
        <f t="shared" si="132"/>
        <v>0</v>
      </c>
      <c r="T203" s="84">
        <f t="shared" si="132"/>
        <v>138</v>
      </c>
      <c r="U203" s="84">
        <f t="shared" si="132"/>
        <v>137</v>
      </c>
    </row>
    <row r="204" spans="1:21" x14ac:dyDescent="0.3">
      <c r="A204" s="439"/>
      <c r="B204" s="530"/>
      <c r="C204" s="531"/>
      <c r="D204" s="531"/>
      <c r="E204" s="532"/>
      <c r="F204" s="86"/>
      <c r="G204" s="83" t="s">
        <v>32</v>
      </c>
      <c r="H204" s="84">
        <f>SUM(H191,H185,H197,H179,H173,H167)</f>
        <v>0</v>
      </c>
      <c r="I204" s="84">
        <f t="shared" ref="I204:U204" si="133">SUM(I191,I185,I197,I179,I173,I167)</f>
        <v>0</v>
      </c>
      <c r="J204" s="84">
        <f t="shared" si="133"/>
        <v>0</v>
      </c>
      <c r="K204" s="84">
        <f t="shared" si="133"/>
        <v>0</v>
      </c>
      <c r="L204" s="84">
        <f t="shared" si="133"/>
        <v>0</v>
      </c>
      <c r="M204" s="84">
        <f t="shared" si="133"/>
        <v>0</v>
      </c>
      <c r="N204" s="84">
        <f t="shared" si="133"/>
        <v>0</v>
      </c>
      <c r="O204" s="84">
        <f t="shared" si="133"/>
        <v>0</v>
      </c>
      <c r="P204" s="84">
        <f t="shared" si="133"/>
        <v>0</v>
      </c>
      <c r="Q204" s="84">
        <f t="shared" si="133"/>
        <v>0</v>
      </c>
      <c r="R204" s="84">
        <f t="shared" si="133"/>
        <v>0</v>
      </c>
      <c r="S204" s="84">
        <f t="shared" si="133"/>
        <v>0</v>
      </c>
      <c r="T204" s="84">
        <f t="shared" si="133"/>
        <v>0</v>
      </c>
      <c r="U204" s="84">
        <f t="shared" si="133"/>
        <v>0</v>
      </c>
    </row>
    <row r="205" spans="1:21" x14ac:dyDescent="0.3">
      <c r="A205" s="439"/>
      <c r="B205" s="530"/>
      <c r="C205" s="531"/>
      <c r="D205" s="531"/>
      <c r="E205" s="532"/>
      <c r="F205" s="86"/>
      <c r="G205" s="83" t="s">
        <v>268</v>
      </c>
      <c r="H205" s="84">
        <f>SUM(H192,H186,H198,H180,H174,H168)</f>
        <v>0</v>
      </c>
      <c r="I205" s="84">
        <f t="shared" ref="I205:U205" si="134">SUM(I192,I186,I198,I180,I174,I168)</f>
        <v>0</v>
      </c>
      <c r="J205" s="84">
        <f t="shared" si="134"/>
        <v>0</v>
      </c>
      <c r="K205" s="84">
        <f t="shared" si="134"/>
        <v>0</v>
      </c>
      <c r="L205" s="84">
        <f t="shared" si="134"/>
        <v>0</v>
      </c>
      <c r="M205" s="84">
        <f t="shared" si="134"/>
        <v>0</v>
      </c>
      <c r="N205" s="84">
        <f t="shared" si="134"/>
        <v>0</v>
      </c>
      <c r="O205" s="84">
        <f t="shared" si="134"/>
        <v>0</v>
      </c>
      <c r="P205" s="84">
        <f t="shared" si="134"/>
        <v>0</v>
      </c>
      <c r="Q205" s="84">
        <f t="shared" si="134"/>
        <v>0</v>
      </c>
      <c r="R205" s="84">
        <f t="shared" si="134"/>
        <v>0</v>
      </c>
      <c r="S205" s="84">
        <f t="shared" si="134"/>
        <v>0</v>
      </c>
      <c r="T205" s="84">
        <f t="shared" si="134"/>
        <v>0</v>
      </c>
      <c r="U205" s="84">
        <f t="shared" si="134"/>
        <v>0</v>
      </c>
    </row>
    <row r="206" spans="1:21" x14ac:dyDescent="0.3">
      <c r="A206" s="440"/>
      <c r="B206" s="533"/>
      <c r="C206" s="534"/>
      <c r="D206" s="534"/>
      <c r="E206" s="535"/>
      <c r="F206" s="86"/>
      <c r="G206" s="87" t="s">
        <v>131</v>
      </c>
      <c r="H206" s="84">
        <f>SUM(H193,H187,H199,H181,H175,H169)</f>
        <v>0</v>
      </c>
      <c r="I206" s="84">
        <f t="shared" ref="I206:U206" si="135">SUM(I193,I187,I199,I181,I175,I169)</f>
        <v>0</v>
      </c>
      <c r="J206" s="84">
        <f t="shared" si="135"/>
        <v>0</v>
      </c>
      <c r="K206" s="84">
        <f t="shared" si="135"/>
        <v>0</v>
      </c>
      <c r="L206" s="84">
        <f t="shared" si="135"/>
        <v>0</v>
      </c>
      <c r="M206" s="84">
        <f t="shared" si="135"/>
        <v>0</v>
      </c>
      <c r="N206" s="84">
        <f t="shared" si="135"/>
        <v>0</v>
      </c>
      <c r="O206" s="84">
        <f t="shared" si="135"/>
        <v>0</v>
      </c>
      <c r="P206" s="84">
        <f t="shared" si="135"/>
        <v>0</v>
      </c>
      <c r="Q206" s="84">
        <f t="shared" si="135"/>
        <v>0</v>
      </c>
      <c r="R206" s="84">
        <f t="shared" si="135"/>
        <v>0</v>
      </c>
      <c r="S206" s="84">
        <f t="shared" si="135"/>
        <v>0</v>
      </c>
      <c r="T206" s="84">
        <f t="shared" si="135"/>
        <v>0</v>
      </c>
      <c r="U206" s="84">
        <f t="shared" si="135"/>
        <v>0</v>
      </c>
    </row>
    <row r="207" spans="1:21" x14ac:dyDescent="0.3">
      <c r="A207" s="143" t="s">
        <v>44</v>
      </c>
      <c r="B207" s="144" t="s">
        <v>44</v>
      </c>
      <c r="C207" s="437" t="s">
        <v>381</v>
      </c>
      <c r="D207" s="437"/>
      <c r="E207" s="437"/>
      <c r="F207" s="437"/>
      <c r="G207" s="437"/>
      <c r="H207" s="437"/>
      <c r="I207" s="437"/>
      <c r="J207" s="437"/>
      <c r="K207" s="437"/>
      <c r="L207" s="437"/>
      <c r="M207" s="437"/>
      <c r="N207" s="437"/>
      <c r="O207" s="437"/>
      <c r="P207" s="437"/>
      <c r="Q207" s="437"/>
      <c r="R207" s="437"/>
      <c r="S207" s="437"/>
      <c r="T207" s="437"/>
      <c r="U207" s="437"/>
    </row>
    <row r="208" spans="1:21" ht="12.75" customHeight="1" x14ac:dyDescent="0.3">
      <c r="A208" s="438" t="s">
        <v>44</v>
      </c>
      <c r="B208" s="441" t="s">
        <v>44</v>
      </c>
      <c r="C208" s="444" t="s">
        <v>23</v>
      </c>
      <c r="D208" s="447" t="s">
        <v>382</v>
      </c>
      <c r="E208" s="450" t="s">
        <v>84</v>
      </c>
      <c r="F208" s="450" t="s">
        <v>28</v>
      </c>
      <c r="G208" s="138" t="s">
        <v>29</v>
      </c>
      <c r="H208" s="145">
        <f>SUM(I208,K208)</f>
        <v>0</v>
      </c>
      <c r="I208" s="145"/>
      <c r="J208" s="145"/>
      <c r="K208" s="145"/>
      <c r="L208" s="78">
        <f>SUM(M208,O208)</f>
        <v>0</v>
      </c>
      <c r="M208" s="79"/>
      <c r="N208" s="172"/>
      <c r="O208" s="79"/>
      <c r="P208" s="172">
        <f>SUM(Q208,S208)</f>
        <v>0</v>
      </c>
      <c r="Q208" s="172"/>
      <c r="R208" s="172"/>
      <c r="S208" s="172"/>
      <c r="T208" s="145"/>
      <c r="U208" s="145"/>
    </row>
    <row r="209" spans="1:239" x14ac:dyDescent="0.3">
      <c r="A209" s="439"/>
      <c r="B209" s="442"/>
      <c r="C209" s="445"/>
      <c r="D209" s="448"/>
      <c r="E209" s="451"/>
      <c r="F209" s="451"/>
      <c r="G209" s="138" t="s">
        <v>31</v>
      </c>
      <c r="H209" s="145">
        <f t="shared" ref="H209:H210" si="136">SUM(I209,K209)</f>
        <v>0</v>
      </c>
      <c r="I209" s="145">
        <v>0</v>
      </c>
      <c r="J209" s="163"/>
      <c r="K209" s="163"/>
      <c r="L209" s="101">
        <f t="shared" ref="L209:L212" si="137">SUM(M209,O209)</f>
        <v>0</v>
      </c>
      <c r="M209" s="92">
        <v>0</v>
      </c>
      <c r="N209" s="163"/>
      <c r="O209" s="101"/>
      <c r="P209" s="163">
        <f t="shared" ref="P209:P212" si="138">SUM(Q209,S209)</f>
        <v>0</v>
      </c>
      <c r="Q209" s="145">
        <v>0</v>
      </c>
      <c r="R209" s="172"/>
      <c r="S209" s="172"/>
      <c r="T209" s="92">
        <v>0</v>
      </c>
      <c r="U209" s="92">
        <v>0</v>
      </c>
    </row>
    <row r="210" spans="1:239" x14ac:dyDescent="0.3">
      <c r="A210" s="439"/>
      <c r="B210" s="442"/>
      <c r="C210" s="445"/>
      <c r="D210" s="448"/>
      <c r="E210" s="451"/>
      <c r="F210" s="451"/>
      <c r="G210" s="138" t="s">
        <v>32</v>
      </c>
      <c r="H210" s="145">
        <f t="shared" si="136"/>
        <v>0</v>
      </c>
      <c r="I210" s="163"/>
      <c r="J210" s="163"/>
      <c r="K210" s="163"/>
      <c r="L210" s="101">
        <f t="shared" si="137"/>
        <v>0</v>
      </c>
      <c r="M210" s="101"/>
      <c r="N210" s="163"/>
      <c r="O210" s="101"/>
      <c r="P210" s="163">
        <f t="shared" si="138"/>
        <v>0</v>
      </c>
      <c r="Q210" s="163"/>
      <c r="R210" s="172"/>
      <c r="S210" s="172"/>
      <c r="T210" s="145"/>
      <c r="U210" s="145"/>
    </row>
    <row r="211" spans="1:239" x14ac:dyDescent="0.3">
      <c r="A211" s="439"/>
      <c r="B211" s="442"/>
      <c r="C211" s="445"/>
      <c r="D211" s="448"/>
      <c r="E211" s="451"/>
      <c r="F211" s="451"/>
      <c r="G211" s="138" t="s">
        <v>268</v>
      </c>
      <c r="H211" s="145">
        <f t="shared" ref="H211:H212" si="139">SUM(I211,K211)</f>
        <v>0</v>
      </c>
      <c r="I211" s="145"/>
      <c r="J211" s="145"/>
      <c r="K211" s="145"/>
      <c r="L211" s="78">
        <f t="shared" si="137"/>
        <v>0</v>
      </c>
      <c r="M211" s="79"/>
      <c r="N211" s="172"/>
      <c r="O211" s="79"/>
      <c r="P211" s="172">
        <f t="shared" si="138"/>
        <v>0</v>
      </c>
      <c r="Q211" s="172"/>
      <c r="R211" s="172"/>
      <c r="S211" s="172"/>
      <c r="T211" s="145"/>
      <c r="U211" s="145"/>
    </row>
    <row r="212" spans="1:239" x14ac:dyDescent="0.3">
      <c r="A212" s="439"/>
      <c r="B212" s="442"/>
      <c r="C212" s="445"/>
      <c r="D212" s="448"/>
      <c r="E212" s="451"/>
      <c r="F212" s="451"/>
      <c r="G212" s="158" t="s">
        <v>131</v>
      </c>
      <c r="H212" s="145">
        <f t="shared" si="139"/>
        <v>0</v>
      </c>
      <c r="I212" s="145"/>
      <c r="J212" s="145"/>
      <c r="K212" s="145"/>
      <c r="L212" s="78">
        <f t="shared" si="137"/>
        <v>0</v>
      </c>
      <c r="M212" s="172"/>
      <c r="N212" s="172"/>
      <c r="O212" s="172"/>
      <c r="P212" s="172">
        <f t="shared" si="138"/>
        <v>0</v>
      </c>
      <c r="Q212" s="172"/>
      <c r="R212" s="172"/>
      <c r="S212" s="80"/>
      <c r="T212" s="145"/>
      <c r="U212" s="145"/>
    </row>
    <row r="213" spans="1:239" x14ac:dyDescent="0.3">
      <c r="A213" s="440"/>
      <c r="B213" s="443"/>
      <c r="C213" s="446"/>
      <c r="D213" s="449"/>
      <c r="E213" s="452"/>
      <c r="F213" s="452"/>
      <c r="G213" s="173" t="s">
        <v>34</v>
      </c>
      <c r="H213" s="81">
        <f>SUM(H209:H212)</f>
        <v>0</v>
      </c>
      <c r="I213" s="81">
        <f t="shared" ref="I213:U213" si="140">SUM(I208:I212)</f>
        <v>0</v>
      </c>
      <c r="J213" s="81">
        <f t="shared" si="140"/>
        <v>0</v>
      </c>
      <c r="K213" s="81">
        <f t="shared" si="140"/>
        <v>0</v>
      </c>
      <c r="L213" s="81">
        <f t="shared" si="140"/>
        <v>0</v>
      </c>
      <c r="M213" s="81">
        <f t="shared" si="140"/>
        <v>0</v>
      </c>
      <c r="N213" s="81">
        <f t="shared" si="140"/>
        <v>0</v>
      </c>
      <c r="O213" s="81">
        <f t="shared" si="140"/>
        <v>0</v>
      </c>
      <c r="P213" s="81">
        <f t="shared" si="140"/>
        <v>0</v>
      </c>
      <c r="Q213" s="81">
        <f t="shared" si="140"/>
        <v>0</v>
      </c>
      <c r="R213" s="81">
        <f t="shared" si="140"/>
        <v>0</v>
      </c>
      <c r="S213" s="81">
        <f t="shared" si="140"/>
        <v>0</v>
      </c>
      <c r="T213" s="81">
        <f t="shared" si="140"/>
        <v>0</v>
      </c>
      <c r="U213" s="81">
        <f t="shared" si="140"/>
        <v>0</v>
      </c>
    </row>
    <row r="214" spans="1:239" x14ac:dyDescent="0.3">
      <c r="A214" s="143" t="s">
        <v>44</v>
      </c>
      <c r="B214" s="144" t="s">
        <v>44</v>
      </c>
      <c r="C214" s="436" t="s">
        <v>60</v>
      </c>
      <c r="D214" s="436"/>
      <c r="E214" s="436"/>
      <c r="F214" s="436"/>
      <c r="G214" s="436"/>
      <c r="H214" s="150">
        <f>SUM(H213)</f>
        <v>0</v>
      </c>
      <c r="I214" s="150">
        <f t="shared" ref="I214:U214" si="141">SUM(I213)</f>
        <v>0</v>
      </c>
      <c r="J214" s="150">
        <f t="shared" si="141"/>
        <v>0</v>
      </c>
      <c r="K214" s="150">
        <f t="shared" si="141"/>
        <v>0</v>
      </c>
      <c r="L214" s="150">
        <f t="shared" si="141"/>
        <v>0</v>
      </c>
      <c r="M214" s="150">
        <f t="shared" si="141"/>
        <v>0</v>
      </c>
      <c r="N214" s="150">
        <f t="shared" si="141"/>
        <v>0</v>
      </c>
      <c r="O214" s="150">
        <f t="shared" si="141"/>
        <v>0</v>
      </c>
      <c r="P214" s="150">
        <f t="shared" si="141"/>
        <v>0</v>
      </c>
      <c r="Q214" s="150">
        <f t="shared" si="141"/>
        <v>0</v>
      </c>
      <c r="R214" s="150">
        <f t="shared" si="141"/>
        <v>0</v>
      </c>
      <c r="S214" s="150">
        <f t="shared" si="141"/>
        <v>0</v>
      </c>
      <c r="T214" s="150">
        <f t="shared" si="141"/>
        <v>0</v>
      </c>
      <c r="U214" s="150">
        <f t="shared" si="141"/>
        <v>0</v>
      </c>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1"/>
      <c r="BK214" s="141"/>
      <c r="BL214" s="141"/>
      <c r="BM214" s="141"/>
      <c r="BN214" s="141"/>
      <c r="BO214" s="141"/>
      <c r="BP214" s="141"/>
      <c r="BQ214" s="141"/>
      <c r="BR214" s="141"/>
      <c r="BS214" s="141"/>
      <c r="BT214" s="141"/>
      <c r="BU214" s="141"/>
      <c r="BV214" s="141"/>
      <c r="BW214" s="141"/>
      <c r="BX214" s="141"/>
      <c r="BY214" s="141"/>
      <c r="BZ214" s="141"/>
      <c r="CA214" s="141"/>
      <c r="CB214" s="141"/>
      <c r="CC214" s="141"/>
      <c r="CD214" s="141"/>
      <c r="CE214" s="141"/>
      <c r="CF214" s="141"/>
      <c r="CG214" s="141"/>
      <c r="CH214" s="141"/>
      <c r="CI214" s="141"/>
      <c r="CJ214" s="141"/>
      <c r="CK214" s="141"/>
      <c r="CL214" s="141"/>
      <c r="CM214" s="141"/>
      <c r="CN214" s="141"/>
      <c r="CO214" s="141"/>
      <c r="CP214" s="141"/>
      <c r="CQ214" s="141"/>
      <c r="CR214" s="141"/>
      <c r="CS214" s="141"/>
      <c r="CT214" s="141"/>
      <c r="CU214" s="141"/>
      <c r="CV214" s="141"/>
      <c r="CW214" s="141"/>
      <c r="CX214" s="141"/>
      <c r="CY214" s="141"/>
      <c r="CZ214" s="141"/>
      <c r="DA214" s="141"/>
      <c r="DB214" s="141"/>
      <c r="DC214" s="141"/>
      <c r="DD214" s="141"/>
      <c r="DE214" s="141"/>
      <c r="DF214" s="141"/>
      <c r="DG214" s="141"/>
      <c r="DH214" s="141"/>
      <c r="DI214" s="141"/>
      <c r="DJ214" s="141"/>
      <c r="DK214" s="141"/>
      <c r="DL214" s="141"/>
      <c r="DM214" s="141"/>
      <c r="DN214" s="141"/>
      <c r="DO214" s="141"/>
      <c r="DP214" s="141"/>
      <c r="DQ214" s="141"/>
      <c r="DR214" s="141"/>
      <c r="DS214" s="141"/>
      <c r="DT214" s="141"/>
      <c r="DU214" s="141"/>
      <c r="DV214" s="141"/>
      <c r="DW214" s="141"/>
      <c r="DX214" s="141"/>
      <c r="DY214" s="141"/>
      <c r="DZ214" s="141"/>
      <c r="EA214" s="141"/>
      <c r="EB214" s="141"/>
      <c r="EC214" s="141"/>
      <c r="ED214" s="141"/>
      <c r="EE214" s="141"/>
      <c r="EF214" s="141"/>
      <c r="EG214" s="141"/>
      <c r="EH214" s="141"/>
      <c r="EI214" s="141"/>
      <c r="EJ214" s="141"/>
      <c r="EK214" s="141"/>
      <c r="EL214" s="141"/>
      <c r="EM214" s="141"/>
      <c r="EN214" s="141"/>
      <c r="EO214" s="141"/>
      <c r="EP214" s="141"/>
      <c r="EQ214" s="141"/>
      <c r="ER214" s="141"/>
      <c r="ES214" s="141"/>
      <c r="ET214" s="141"/>
      <c r="EU214" s="141"/>
      <c r="EV214" s="141"/>
      <c r="EW214" s="141"/>
      <c r="EX214" s="141"/>
      <c r="EY214" s="141"/>
      <c r="EZ214" s="141"/>
      <c r="FA214" s="141"/>
      <c r="FB214" s="141"/>
      <c r="FC214" s="141"/>
      <c r="FD214" s="141"/>
      <c r="FE214" s="141"/>
      <c r="FF214" s="141"/>
      <c r="FG214" s="141"/>
      <c r="FH214" s="141"/>
      <c r="FI214" s="141"/>
      <c r="FJ214" s="141"/>
      <c r="FK214" s="141"/>
      <c r="FL214" s="141"/>
      <c r="FM214" s="141"/>
      <c r="FN214" s="141"/>
      <c r="FO214" s="141"/>
      <c r="FP214" s="141"/>
      <c r="FQ214" s="141"/>
      <c r="FR214" s="141"/>
      <c r="FS214" s="141"/>
      <c r="FT214" s="141"/>
      <c r="FU214" s="141"/>
      <c r="FV214" s="141"/>
      <c r="FW214" s="141"/>
      <c r="FX214" s="141"/>
      <c r="FY214" s="141"/>
      <c r="FZ214" s="141"/>
      <c r="GA214" s="141"/>
      <c r="GB214" s="141"/>
      <c r="GC214" s="141"/>
      <c r="GD214" s="141"/>
      <c r="GE214" s="141"/>
      <c r="GF214" s="141"/>
      <c r="GG214" s="141"/>
      <c r="GH214" s="141"/>
      <c r="GI214" s="141"/>
      <c r="GJ214" s="141"/>
      <c r="GK214" s="141"/>
      <c r="GL214" s="141"/>
      <c r="GM214" s="141"/>
      <c r="GN214" s="141"/>
      <c r="GO214" s="141"/>
      <c r="GP214" s="141"/>
      <c r="GQ214" s="141"/>
      <c r="GR214" s="141"/>
      <c r="GS214" s="141"/>
      <c r="GT214" s="141"/>
      <c r="GU214" s="141"/>
      <c r="GV214" s="141"/>
      <c r="GW214" s="141"/>
      <c r="GX214" s="141"/>
      <c r="GY214" s="141"/>
      <c r="GZ214" s="141"/>
      <c r="HA214" s="141"/>
      <c r="HB214" s="141"/>
      <c r="HC214" s="141"/>
      <c r="HD214" s="141"/>
      <c r="HE214" s="141"/>
      <c r="HF214" s="141"/>
      <c r="HG214" s="141"/>
      <c r="HH214" s="141"/>
      <c r="HI214" s="141"/>
      <c r="HJ214" s="141"/>
      <c r="HK214" s="141"/>
      <c r="HL214" s="141"/>
      <c r="HM214" s="141"/>
      <c r="HN214" s="141"/>
      <c r="HO214" s="141"/>
      <c r="HP214" s="141"/>
      <c r="HQ214" s="141"/>
      <c r="HR214" s="141"/>
      <c r="HS214" s="141"/>
      <c r="HT214" s="141"/>
      <c r="HU214" s="141"/>
      <c r="HV214" s="141"/>
      <c r="HW214" s="141"/>
      <c r="HX214" s="141"/>
      <c r="HY214" s="141"/>
      <c r="HZ214" s="141"/>
      <c r="IA214" s="141"/>
      <c r="IB214" s="141"/>
      <c r="IC214" s="141"/>
      <c r="ID214" s="141"/>
      <c r="IE214" s="141"/>
    </row>
    <row r="215" spans="1:239" x14ac:dyDescent="0.3">
      <c r="A215" s="438"/>
      <c r="B215" s="527"/>
      <c r="C215" s="528"/>
      <c r="D215" s="528"/>
      <c r="E215" s="529"/>
      <c r="F215" s="82" t="s">
        <v>352</v>
      </c>
      <c r="G215" s="83" t="s">
        <v>29</v>
      </c>
      <c r="H215" s="84">
        <f>SUM(H208)</f>
        <v>0</v>
      </c>
      <c r="I215" s="84">
        <f t="shared" ref="I215:U215" si="142">SUM(I208)</f>
        <v>0</v>
      </c>
      <c r="J215" s="84">
        <f t="shared" si="142"/>
        <v>0</v>
      </c>
      <c r="K215" s="84">
        <f t="shared" si="142"/>
        <v>0</v>
      </c>
      <c r="L215" s="84">
        <f t="shared" si="142"/>
        <v>0</v>
      </c>
      <c r="M215" s="84">
        <f t="shared" si="142"/>
        <v>0</v>
      </c>
      <c r="N215" s="84">
        <f t="shared" si="142"/>
        <v>0</v>
      </c>
      <c r="O215" s="84">
        <f t="shared" si="142"/>
        <v>0</v>
      </c>
      <c r="P215" s="84">
        <f t="shared" si="142"/>
        <v>0</v>
      </c>
      <c r="Q215" s="84">
        <f t="shared" si="142"/>
        <v>0</v>
      </c>
      <c r="R215" s="84">
        <f t="shared" si="142"/>
        <v>0</v>
      </c>
      <c r="S215" s="84">
        <f t="shared" si="142"/>
        <v>0</v>
      </c>
      <c r="T215" s="84">
        <f t="shared" si="142"/>
        <v>0</v>
      </c>
      <c r="U215" s="84">
        <f t="shared" si="142"/>
        <v>0</v>
      </c>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c r="BG215" s="141"/>
      <c r="BH215" s="141"/>
      <c r="BI215" s="141"/>
      <c r="BJ215" s="141"/>
      <c r="BK215" s="141"/>
      <c r="BL215" s="141"/>
      <c r="BM215" s="141"/>
      <c r="BN215" s="141"/>
      <c r="BO215" s="141"/>
      <c r="BP215" s="141"/>
      <c r="BQ215" s="141"/>
      <c r="BR215" s="141"/>
      <c r="BS215" s="141"/>
      <c r="BT215" s="141"/>
      <c r="BU215" s="141"/>
      <c r="BV215" s="141"/>
      <c r="BW215" s="141"/>
      <c r="BX215" s="141"/>
      <c r="BY215" s="141"/>
      <c r="BZ215" s="141"/>
      <c r="CA215" s="141"/>
      <c r="CB215" s="141"/>
      <c r="CC215" s="141"/>
      <c r="CD215" s="141"/>
      <c r="CE215" s="141"/>
      <c r="CF215" s="141"/>
      <c r="CG215" s="141"/>
      <c r="CH215" s="141"/>
      <c r="CI215" s="141"/>
      <c r="CJ215" s="141"/>
      <c r="CK215" s="141"/>
      <c r="CL215" s="141"/>
      <c r="CM215" s="141"/>
      <c r="CN215" s="141"/>
      <c r="CO215" s="141"/>
      <c r="CP215" s="141"/>
      <c r="CQ215" s="141"/>
      <c r="CR215" s="141"/>
      <c r="CS215" s="141"/>
      <c r="CT215" s="141"/>
      <c r="CU215" s="141"/>
      <c r="CV215" s="141"/>
      <c r="CW215" s="141"/>
      <c r="CX215" s="141"/>
      <c r="CY215" s="141"/>
      <c r="CZ215" s="141"/>
      <c r="DA215" s="141"/>
      <c r="DB215" s="141"/>
      <c r="DC215" s="141"/>
      <c r="DD215" s="141"/>
      <c r="DE215" s="141"/>
      <c r="DF215" s="141"/>
      <c r="DG215" s="141"/>
      <c r="DH215" s="141"/>
      <c r="DI215" s="141"/>
      <c r="DJ215" s="141"/>
      <c r="DK215" s="141"/>
      <c r="DL215" s="141"/>
      <c r="DM215" s="141"/>
      <c r="DN215" s="141"/>
      <c r="DO215" s="141"/>
      <c r="DP215" s="141"/>
      <c r="DQ215" s="141"/>
      <c r="DR215" s="141"/>
      <c r="DS215" s="141"/>
      <c r="DT215" s="141"/>
      <c r="DU215" s="141"/>
      <c r="DV215" s="141"/>
      <c r="DW215" s="141"/>
      <c r="DX215" s="141"/>
      <c r="DY215" s="141"/>
      <c r="DZ215" s="141"/>
      <c r="EA215" s="141"/>
      <c r="EB215" s="141"/>
      <c r="EC215" s="141"/>
      <c r="ED215" s="141"/>
      <c r="EE215" s="141"/>
      <c r="EF215" s="141"/>
      <c r="EG215" s="141"/>
      <c r="EH215" s="141"/>
      <c r="EI215" s="141"/>
      <c r="EJ215" s="141"/>
      <c r="EK215" s="141"/>
      <c r="EL215" s="141"/>
      <c r="EM215" s="141"/>
      <c r="EN215" s="141"/>
      <c r="EO215" s="141"/>
      <c r="EP215" s="141"/>
      <c r="EQ215" s="141"/>
      <c r="ER215" s="141"/>
      <c r="ES215" s="141"/>
      <c r="ET215" s="141"/>
      <c r="EU215" s="141"/>
      <c r="EV215" s="141"/>
      <c r="EW215" s="141"/>
      <c r="EX215" s="141"/>
      <c r="EY215" s="141"/>
      <c r="EZ215" s="141"/>
      <c r="FA215" s="141"/>
      <c r="FB215" s="141"/>
      <c r="FC215" s="141"/>
      <c r="FD215" s="141"/>
      <c r="FE215" s="141"/>
      <c r="FF215" s="141"/>
      <c r="FG215" s="141"/>
      <c r="FH215" s="141"/>
      <c r="FI215" s="141"/>
      <c r="FJ215" s="141"/>
      <c r="FK215" s="141"/>
      <c r="FL215" s="141"/>
      <c r="FM215" s="141"/>
      <c r="FN215" s="141"/>
      <c r="FO215" s="141"/>
      <c r="FP215" s="141"/>
      <c r="FQ215" s="141"/>
      <c r="FR215" s="141"/>
      <c r="FS215" s="141"/>
      <c r="FT215" s="141"/>
      <c r="FU215" s="141"/>
      <c r="FV215" s="141"/>
      <c r="FW215" s="141"/>
      <c r="FX215" s="141"/>
      <c r="FY215" s="141"/>
      <c r="FZ215" s="141"/>
      <c r="GA215" s="141"/>
      <c r="GB215" s="141"/>
      <c r="GC215" s="141"/>
      <c r="GD215" s="141"/>
      <c r="GE215" s="141"/>
      <c r="GF215" s="141"/>
      <c r="GG215" s="141"/>
      <c r="GH215" s="141"/>
      <c r="GI215" s="141"/>
      <c r="GJ215" s="141"/>
      <c r="GK215" s="141"/>
      <c r="GL215" s="141"/>
      <c r="GM215" s="141"/>
      <c r="GN215" s="141"/>
      <c r="GO215" s="141"/>
      <c r="GP215" s="141"/>
      <c r="GQ215" s="141"/>
      <c r="GR215" s="141"/>
      <c r="GS215" s="141"/>
      <c r="GT215" s="141"/>
      <c r="GU215" s="141"/>
      <c r="GV215" s="141"/>
      <c r="GW215" s="141"/>
      <c r="GX215" s="141"/>
      <c r="GY215" s="141"/>
      <c r="GZ215" s="141"/>
      <c r="HA215" s="141"/>
      <c r="HB215" s="141"/>
      <c r="HC215" s="141"/>
      <c r="HD215" s="141"/>
      <c r="HE215" s="141"/>
      <c r="HF215" s="141"/>
      <c r="HG215" s="141"/>
      <c r="HH215" s="141"/>
      <c r="HI215" s="141"/>
      <c r="HJ215" s="141"/>
      <c r="HK215" s="141"/>
      <c r="HL215" s="141"/>
      <c r="HM215" s="141"/>
      <c r="HN215" s="141"/>
      <c r="HO215" s="141"/>
      <c r="HP215" s="141"/>
      <c r="HQ215" s="141"/>
      <c r="HR215" s="141"/>
      <c r="HS215" s="141"/>
      <c r="HT215" s="141"/>
      <c r="HU215" s="141"/>
      <c r="HV215" s="141"/>
      <c r="HW215" s="141"/>
      <c r="HX215" s="141"/>
      <c r="HY215" s="141"/>
      <c r="HZ215" s="141"/>
      <c r="IA215" s="141"/>
      <c r="IB215" s="141"/>
      <c r="IC215" s="141"/>
      <c r="ID215" s="141"/>
      <c r="IE215" s="141"/>
    </row>
    <row r="216" spans="1:239" x14ac:dyDescent="0.3">
      <c r="A216" s="439"/>
      <c r="B216" s="530"/>
      <c r="C216" s="531"/>
      <c r="D216" s="531"/>
      <c r="E216" s="532"/>
      <c r="F216" s="86"/>
      <c r="G216" s="83" t="s">
        <v>31</v>
      </c>
      <c r="H216" s="84">
        <f>SUM(H209)</f>
        <v>0</v>
      </c>
      <c r="I216" s="84">
        <f t="shared" ref="I216:U216" si="143">SUM(I209)</f>
        <v>0</v>
      </c>
      <c r="J216" s="84">
        <f t="shared" si="143"/>
        <v>0</v>
      </c>
      <c r="K216" s="84">
        <f t="shared" si="143"/>
        <v>0</v>
      </c>
      <c r="L216" s="84">
        <f t="shared" si="143"/>
        <v>0</v>
      </c>
      <c r="M216" s="84">
        <f t="shared" si="143"/>
        <v>0</v>
      </c>
      <c r="N216" s="84">
        <f t="shared" si="143"/>
        <v>0</v>
      </c>
      <c r="O216" s="84">
        <f t="shared" si="143"/>
        <v>0</v>
      </c>
      <c r="P216" s="84">
        <f t="shared" si="143"/>
        <v>0</v>
      </c>
      <c r="Q216" s="84">
        <f t="shared" si="143"/>
        <v>0</v>
      </c>
      <c r="R216" s="84">
        <f t="shared" si="143"/>
        <v>0</v>
      </c>
      <c r="S216" s="84">
        <f t="shared" si="143"/>
        <v>0</v>
      </c>
      <c r="T216" s="84">
        <f t="shared" si="143"/>
        <v>0</v>
      </c>
      <c r="U216" s="84">
        <f t="shared" si="143"/>
        <v>0</v>
      </c>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c r="BG216" s="141"/>
      <c r="BH216" s="141"/>
      <c r="BI216" s="141"/>
      <c r="BJ216" s="141"/>
      <c r="BK216" s="141"/>
      <c r="BL216" s="141"/>
      <c r="BM216" s="141"/>
      <c r="BN216" s="141"/>
      <c r="BO216" s="141"/>
      <c r="BP216" s="141"/>
      <c r="BQ216" s="141"/>
      <c r="BR216" s="141"/>
      <c r="BS216" s="141"/>
      <c r="BT216" s="141"/>
      <c r="BU216" s="141"/>
      <c r="BV216" s="141"/>
      <c r="BW216" s="141"/>
      <c r="BX216" s="141"/>
      <c r="BY216" s="141"/>
      <c r="BZ216" s="141"/>
      <c r="CA216" s="141"/>
      <c r="CB216" s="141"/>
      <c r="CC216" s="141"/>
      <c r="CD216" s="141"/>
      <c r="CE216" s="141"/>
      <c r="CF216" s="141"/>
      <c r="CG216" s="141"/>
      <c r="CH216" s="141"/>
      <c r="CI216" s="141"/>
      <c r="CJ216" s="141"/>
      <c r="CK216" s="141"/>
      <c r="CL216" s="141"/>
      <c r="CM216" s="141"/>
      <c r="CN216" s="141"/>
      <c r="CO216" s="141"/>
      <c r="CP216" s="141"/>
      <c r="CQ216" s="141"/>
      <c r="CR216" s="141"/>
      <c r="CS216" s="141"/>
      <c r="CT216" s="141"/>
      <c r="CU216" s="141"/>
      <c r="CV216" s="141"/>
      <c r="CW216" s="141"/>
      <c r="CX216" s="141"/>
      <c r="CY216" s="141"/>
      <c r="CZ216" s="141"/>
      <c r="DA216" s="141"/>
      <c r="DB216" s="141"/>
      <c r="DC216" s="141"/>
      <c r="DD216" s="141"/>
      <c r="DE216" s="141"/>
      <c r="DF216" s="141"/>
      <c r="DG216" s="141"/>
      <c r="DH216" s="141"/>
      <c r="DI216" s="141"/>
      <c r="DJ216" s="141"/>
      <c r="DK216" s="141"/>
      <c r="DL216" s="141"/>
      <c r="DM216" s="141"/>
      <c r="DN216" s="141"/>
      <c r="DO216" s="141"/>
      <c r="DP216" s="141"/>
      <c r="DQ216" s="141"/>
      <c r="DR216" s="141"/>
      <c r="DS216" s="141"/>
      <c r="DT216" s="141"/>
      <c r="DU216" s="141"/>
      <c r="DV216" s="141"/>
      <c r="DW216" s="141"/>
      <c r="DX216" s="141"/>
      <c r="DY216" s="141"/>
      <c r="DZ216" s="141"/>
      <c r="EA216" s="141"/>
      <c r="EB216" s="141"/>
      <c r="EC216" s="141"/>
      <c r="ED216" s="141"/>
      <c r="EE216" s="141"/>
      <c r="EF216" s="141"/>
      <c r="EG216" s="141"/>
      <c r="EH216" s="141"/>
      <c r="EI216" s="141"/>
      <c r="EJ216" s="141"/>
      <c r="EK216" s="141"/>
      <c r="EL216" s="141"/>
      <c r="EM216" s="141"/>
      <c r="EN216" s="141"/>
      <c r="EO216" s="141"/>
      <c r="EP216" s="141"/>
      <c r="EQ216" s="141"/>
      <c r="ER216" s="141"/>
      <c r="ES216" s="141"/>
      <c r="ET216" s="141"/>
      <c r="EU216" s="141"/>
      <c r="EV216" s="141"/>
      <c r="EW216" s="141"/>
      <c r="EX216" s="141"/>
      <c r="EY216" s="141"/>
      <c r="EZ216" s="141"/>
      <c r="FA216" s="141"/>
      <c r="FB216" s="141"/>
      <c r="FC216" s="141"/>
      <c r="FD216" s="141"/>
      <c r="FE216" s="141"/>
      <c r="FF216" s="141"/>
      <c r="FG216" s="141"/>
      <c r="FH216" s="141"/>
      <c r="FI216" s="141"/>
      <c r="FJ216" s="141"/>
      <c r="FK216" s="141"/>
      <c r="FL216" s="141"/>
      <c r="FM216" s="141"/>
      <c r="FN216" s="141"/>
      <c r="FO216" s="141"/>
      <c r="FP216" s="141"/>
      <c r="FQ216" s="141"/>
      <c r="FR216" s="141"/>
      <c r="FS216" s="141"/>
      <c r="FT216" s="141"/>
      <c r="FU216" s="141"/>
      <c r="FV216" s="141"/>
      <c r="FW216" s="141"/>
      <c r="FX216" s="141"/>
      <c r="FY216" s="141"/>
      <c r="FZ216" s="141"/>
      <c r="GA216" s="141"/>
      <c r="GB216" s="141"/>
      <c r="GC216" s="141"/>
      <c r="GD216" s="141"/>
      <c r="GE216" s="141"/>
      <c r="GF216" s="141"/>
      <c r="GG216" s="141"/>
      <c r="GH216" s="141"/>
      <c r="GI216" s="141"/>
      <c r="GJ216" s="141"/>
      <c r="GK216" s="141"/>
      <c r="GL216" s="141"/>
      <c r="GM216" s="141"/>
      <c r="GN216" s="141"/>
      <c r="GO216" s="141"/>
      <c r="GP216" s="141"/>
      <c r="GQ216" s="141"/>
      <c r="GR216" s="141"/>
      <c r="GS216" s="141"/>
      <c r="GT216" s="141"/>
      <c r="GU216" s="141"/>
      <c r="GV216" s="141"/>
      <c r="GW216" s="141"/>
      <c r="GX216" s="141"/>
      <c r="GY216" s="141"/>
      <c r="GZ216" s="141"/>
      <c r="HA216" s="141"/>
      <c r="HB216" s="141"/>
      <c r="HC216" s="141"/>
      <c r="HD216" s="141"/>
      <c r="HE216" s="141"/>
      <c r="HF216" s="141"/>
      <c r="HG216" s="141"/>
      <c r="HH216" s="141"/>
      <c r="HI216" s="141"/>
      <c r="HJ216" s="141"/>
      <c r="HK216" s="141"/>
      <c r="HL216" s="141"/>
      <c r="HM216" s="141"/>
      <c r="HN216" s="141"/>
      <c r="HO216" s="141"/>
      <c r="HP216" s="141"/>
      <c r="HQ216" s="141"/>
      <c r="HR216" s="141"/>
      <c r="HS216" s="141"/>
      <c r="HT216" s="141"/>
      <c r="HU216" s="141"/>
      <c r="HV216" s="141"/>
      <c r="HW216" s="141"/>
      <c r="HX216" s="141"/>
      <c r="HY216" s="141"/>
      <c r="HZ216" s="141"/>
      <c r="IA216" s="141"/>
      <c r="IB216" s="141"/>
      <c r="IC216" s="141"/>
      <c r="ID216" s="141"/>
      <c r="IE216" s="141"/>
    </row>
    <row r="217" spans="1:239" x14ac:dyDescent="0.3">
      <c r="A217" s="439"/>
      <c r="B217" s="530"/>
      <c r="C217" s="531"/>
      <c r="D217" s="531"/>
      <c r="E217" s="532"/>
      <c r="F217" s="86"/>
      <c r="G217" s="83" t="s">
        <v>32</v>
      </c>
      <c r="H217" s="84">
        <f>SUM(H210)</f>
        <v>0</v>
      </c>
      <c r="I217" s="84">
        <f t="shared" ref="I217:U217" si="144">SUM(I210)</f>
        <v>0</v>
      </c>
      <c r="J217" s="84">
        <f t="shared" si="144"/>
        <v>0</v>
      </c>
      <c r="K217" s="84">
        <f t="shared" si="144"/>
        <v>0</v>
      </c>
      <c r="L217" s="84">
        <f t="shared" si="144"/>
        <v>0</v>
      </c>
      <c r="M217" s="84">
        <f t="shared" si="144"/>
        <v>0</v>
      </c>
      <c r="N217" s="84">
        <f t="shared" si="144"/>
        <v>0</v>
      </c>
      <c r="O217" s="84">
        <f t="shared" si="144"/>
        <v>0</v>
      </c>
      <c r="P217" s="84">
        <f t="shared" si="144"/>
        <v>0</v>
      </c>
      <c r="Q217" s="84">
        <f t="shared" si="144"/>
        <v>0</v>
      </c>
      <c r="R217" s="84">
        <f t="shared" si="144"/>
        <v>0</v>
      </c>
      <c r="S217" s="84">
        <f t="shared" si="144"/>
        <v>0</v>
      </c>
      <c r="T217" s="84">
        <f t="shared" si="144"/>
        <v>0</v>
      </c>
      <c r="U217" s="84">
        <f t="shared" si="144"/>
        <v>0</v>
      </c>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c r="BG217" s="141"/>
      <c r="BH217" s="141"/>
      <c r="BI217" s="141"/>
      <c r="BJ217" s="141"/>
      <c r="BK217" s="141"/>
      <c r="BL217" s="141"/>
      <c r="BM217" s="141"/>
      <c r="BN217" s="141"/>
      <c r="BO217" s="141"/>
      <c r="BP217" s="141"/>
      <c r="BQ217" s="141"/>
      <c r="BR217" s="141"/>
      <c r="BS217" s="141"/>
      <c r="BT217" s="141"/>
      <c r="BU217" s="141"/>
      <c r="BV217" s="141"/>
      <c r="BW217" s="141"/>
      <c r="BX217" s="141"/>
      <c r="BY217" s="141"/>
      <c r="BZ217" s="141"/>
      <c r="CA217" s="141"/>
      <c r="CB217" s="141"/>
      <c r="CC217" s="141"/>
      <c r="CD217" s="141"/>
      <c r="CE217" s="141"/>
      <c r="CF217" s="141"/>
      <c r="CG217" s="141"/>
      <c r="CH217" s="141"/>
      <c r="CI217" s="141"/>
      <c r="CJ217" s="141"/>
      <c r="CK217" s="141"/>
      <c r="CL217" s="141"/>
      <c r="CM217" s="141"/>
      <c r="CN217" s="141"/>
      <c r="CO217" s="141"/>
      <c r="CP217" s="141"/>
      <c r="CQ217" s="141"/>
      <c r="CR217" s="141"/>
      <c r="CS217" s="141"/>
      <c r="CT217" s="141"/>
      <c r="CU217" s="141"/>
      <c r="CV217" s="141"/>
      <c r="CW217" s="141"/>
      <c r="CX217" s="141"/>
      <c r="CY217" s="141"/>
      <c r="CZ217" s="141"/>
      <c r="DA217" s="141"/>
      <c r="DB217" s="141"/>
      <c r="DC217" s="141"/>
      <c r="DD217" s="141"/>
      <c r="DE217" s="141"/>
      <c r="DF217" s="141"/>
      <c r="DG217" s="141"/>
      <c r="DH217" s="141"/>
      <c r="DI217" s="141"/>
      <c r="DJ217" s="141"/>
      <c r="DK217" s="141"/>
      <c r="DL217" s="141"/>
      <c r="DM217" s="141"/>
      <c r="DN217" s="141"/>
      <c r="DO217" s="141"/>
      <c r="DP217" s="141"/>
      <c r="DQ217" s="141"/>
      <c r="DR217" s="141"/>
      <c r="DS217" s="141"/>
      <c r="DT217" s="141"/>
      <c r="DU217" s="141"/>
      <c r="DV217" s="141"/>
      <c r="DW217" s="141"/>
      <c r="DX217" s="141"/>
      <c r="DY217" s="141"/>
      <c r="DZ217" s="141"/>
      <c r="EA217" s="141"/>
      <c r="EB217" s="141"/>
      <c r="EC217" s="141"/>
      <c r="ED217" s="141"/>
      <c r="EE217" s="141"/>
      <c r="EF217" s="141"/>
      <c r="EG217" s="141"/>
      <c r="EH217" s="141"/>
      <c r="EI217" s="141"/>
      <c r="EJ217" s="141"/>
      <c r="EK217" s="141"/>
      <c r="EL217" s="141"/>
      <c r="EM217" s="141"/>
      <c r="EN217" s="141"/>
      <c r="EO217" s="141"/>
      <c r="EP217" s="141"/>
      <c r="EQ217" s="141"/>
      <c r="ER217" s="141"/>
      <c r="ES217" s="141"/>
      <c r="ET217" s="141"/>
      <c r="EU217" s="141"/>
      <c r="EV217" s="141"/>
      <c r="EW217" s="141"/>
      <c r="EX217" s="141"/>
      <c r="EY217" s="141"/>
      <c r="EZ217" s="141"/>
      <c r="FA217" s="141"/>
      <c r="FB217" s="141"/>
      <c r="FC217" s="141"/>
      <c r="FD217" s="141"/>
      <c r="FE217" s="141"/>
      <c r="FF217" s="141"/>
      <c r="FG217" s="141"/>
      <c r="FH217" s="141"/>
      <c r="FI217" s="141"/>
      <c r="FJ217" s="141"/>
      <c r="FK217" s="141"/>
      <c r="FL217" s="141"/>
      <c r="FM217" s="141"/>
      <c r="FN217" s="141"/>
      <c r="FO217" s="141"/>
      <c r="FP217" s="141"/>
      <c r="FQ217" s="141"/>
      <c r="FR217" s="141"/>
      <c r="FS217" s="141"/>
      <c r="FT217" s="141"/>
      <c r="FU217" s="141"/>
      <c r="FV217" s="141"/>
      <c r="FW217" s="141"/>
      <c r="FX217" s="141"/>
      <c r="FY217" s="141"/>
      <c r="FZ217" s="141"/>
      <c r="GA217" s="141"/>
      <c r="GB217" s="141"/>
      <c r="GC217" s="141"/>
      <c r="GD217" s="141"/>
      <c r="GE217" s="141"/>
      <c r="GF217" s="141"/>
      <c r="GG217" s="141"/>
      <c r="GH217" s="141"/>
      <c r="GI217" s="141"/>
      <c r="GJ217" s="141"/>
      <c r="GK217" s="141"/>
      <c r="GL217" s="141"/>
      <c r="GM217" s="141"/>
      <c r="GN217" s="141"/>
      <c r="GO217" s="141"/>
      <c r="GP217" s="141"/>
      <c r="GQ217" s="141"/>
      <c r="GR217" s="141"/>
      <c r="GS217" s="141"/>
      <c r="GT217" s="141"/>
      <c r="GU217" s="141"/>
      <c r="GV217" s="141"/>
      <c r="GW217" s="141"/>
      <c r="GX217" s="141"/>
      <c r="GY217" s="141"/>
      <c r="GZ217" s="141"/>
      <c r="HA217" s="141"/>
      <c r="HB217" s="141"/>
      <c r="HC217" s="141"/>
      <c r="HD217" s="141"/>
      <c r="HE217" s="141"/>
      <c r="HF217" s="141"/>
      <c r="HG217" s="141"/>
      <c r="HH217" s="141"/>
      <c r="HI217" s="141"/>
      <c r="HJ217" s="141"/>
      <c r="HK217" s="141"/>
      <c r="HL217" s="141"/>
      <c r="HM217" s="141"/>
      <c r="HN217" s="141"/>
      <c r="HO217" s="141"/>
      <c r="HP217" s="141"/>
      <c r="HQ217" s="141"/>
      <c r="HR217" s="141"/>
      <c r="HS217" s="141"/>
      <c r="HT217" s="141"/>
      <c r="HU217" s="141"/>
      <c r="HV217" s="141"/>
      <c r="HW217" s="141"/>
      <c r="HX217" s="141"/>
      <c r="HY217" s="141"/>
      <c r="HZ217" s="141"/>
      <c r="IA217" s="141"/>
      <c r="IB217" s="141"/>
      <c r="IC217" s="141"/>
      <c r="ID217" s="141"/>
      <c r="IE217" s="141"/>
    </row>
    <row r="218" spans="1:239" x14ac:dyDescent="0.3">
      <c r="A218" s="439"/>
      <c r="B218" s="530"/>
      <c r="C218" s="531"/>
      <c r="D218" s="531"/>
      <c r="E218" s="532"/>
      <c r="F218" s="86"/>
      <c r="G218" s="83" t="s">
        <v>268</v>
      </c>
      <c r="H218" s="84">
        <f>SUM(H211)</f>
        <v>0</v>
      </c>
      <c r="I218" s="84">
        <f t="shared" ref="I218:U218" si="145">SUM(I211)</f>
        <v>0</v>
      </c>
      <c r="J218" s="84">
        <f t="shared" si="145"/>
        <v>0</v>
      </c>
      <c r="K218" s="84">
        <f t="shared" si="145"/>
        <v>0</v>
      </c>
      <c r="L218" s="84">
        <f t="shared" si="145"/>
        <v>0</v>
      </c>
      <c r="M218" s="84">
        <f t="shared" si="145"/>
        <v>0</v>
      </c>
      <c r="N218" s="84">
        <f t="shared" si="145"/>
        <v>0</v>
      </c>
      <c r="O218" s="84">
        <f t="shared" si="145"/>
        <v>0</v>
      </c>
      <c r="P218" s="84">
        <f t="shared" si="145"/>
        <v>0</v>
      </c>
      <c r="Q218" s="84">
        <f t="shared" si="145"/>
        <v>0</v>
      </c>
      <c r="R218" s="84">
        <f t="shared" si="145"/>
        <v>0</v>
      </c>
      <c r="S218" s="84">
        <f t="shared" si="145"/>
        <v>0</v>
      </c>
      <c r="T218" s="84">
        <f t="shared" si="145"/>
        <v>0</v>
      </c>
      <c r="U218" s="84">
        <f t="shared" si="145"/>
        <v>0</v>
      </c>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1"/>
      <c r="BI218" s="141"/>
      <c r="BJ218" s="141"/>
      <c r="BK218" s="141"/>
      <c r="BL218" s="141"/>
      <c r="BM218" s="141"/>
      <c r="BN218" s="141"/>
      <c r="BO218" s="141"/>
      <c r="BP218" s="141"/>
      <c r="BQ218" s="141"/>
      <c r="BR218" s="141"/>
      <c r="BS218" s="141"/>
      <c r="BT218" s="141"/>
      <c r="BU218" s="141"/>
      <c r="BV218" s="141"/>
      <c r="BW218" s="141"/>
      <c r="BX218" s="141"/>
      <c r="BY218" s="141"/>
      <c r="BZ218" s="141"/>
      <c r="CA218" s="141"/>
      <c r="CB218" s="141"/>
      <c r="CC218" s="141"/>
      <c r="CD218" s="141"/>
      <c r="CE218" s="141"/>
      <c r="CF218" s="141"/>
      <c r="CG218" s="141"/>
      <c r="CH218" s="141"/>
      <c r="CI218" s="141"/>
      <c r="CJ218" s="141"/>
      <c r="CK218" s="141"/>
      <c r="CL218" s="141"/>
      <c r="CM218" s="141"/>
      <c r="CN218" s="141"/>
      <c r="CO218" s="141"/>
      <c r="CP218" s="141"/>
      <c r="CQ218" s="141"/>
      <c r="CR218" s="141"/>
      <c r="CS218" s="141"/>
      <c r="CT218" s="141"/>
      <c r="CU218" s="141"/>
      <c r="CV218" s="141"/>
      <c r="CW218" s="141"/>
      <c r="CX218" s="141"/>
      <c r="CY218" s="141"/>
      <c r="CZ218" s="141"/>
      <c r="DA218" s="141"/>
      <c r="DB218" s="141"/>
      <c r="DC218" s="141"/>
      <c r="DD218" s="141"/>
      <c r="DE218" s="141"/>
      <c r="DF218" s="141"/>
      <c r="DG218" s="141"/>
      <c r="DH218" s="141"/>
      <c r="DI218" s="141"/>
      <c r="DJ218" s="141"/>
      <c r="DK218" s="141"/>
      <c r="DL218" s="141"/>
      <c r="DM218" s="141"/>
      <c r="DN218" s="141"/>
      <c r="DO218" s="141"/>
      <c r="DP218" s="141"/>
      <c r="DQ218" s="141"/>
      <c r="DR218" s="141"/>
      <c r="DS218" s="141"/>
      <c r="DT218" s="141"/>
      <c r="DU218" s="141"/>
      <c r="DV218" s="141"/>
      <c r="DW218" s="141"/>
      <c r="DX218" s="141"/>
      <c r="DY218" s="141"/>
      <c r="DZ218" s="141"/>
      <c r="EA218" s="141"/>
      <c r="EB218" s="141"/>
      <c r="EC218" s="141"/>
      <c r="ED218" s="141"/>
      <c r="EE218" s="141"/>
      <c r="EF218" s="141"/>
      <c r="EG218" s="141"/>
      <c r="EH218" s="141"/>
      <c r="EI218" s="141"/>
      <c r="EJ218" s="141"/>
      <c r="EK218" s="141"/>
      <c r="EL218" s="141"/>
      <c r="EM218" s="141"/>
      <c r="EN218" s="141"/>
      <c r="EO218" s="141"/>
      <c r="EP218" s="141"/>
      <c r="EQ218" s="141"/>
      <c r="ER218" s="141"/>
      <c r="ES218" s="141"/>
      <c r="ET218" s="141"/>
      <c r="EU218" s="141"/>
      <c r="EV218" s="141"/>
      <c r="EW218" s="141"/>
      <c r="EX218" s="141"/>
      <c r="EY218" s="141"/>
      <c r="EZ218" s="141"/>
      <c r="FA218" s="141"/>
      <c r="FB218" s="141"/>
      <c r="FC218" s="141"/>
      <c r="FD218" s="141"/>
      <c r="FE218" s="141"/>
      <c r="FF218" s="141"/>
      <c r="FG218" s="141"/>
      <c r="FH218" s="141"/>
      <c r="FI218" s="141"/>
      <c r="FJ218" s="141"/>
      <c r="FK218" s="141"/>
      <c r="FL218" s="141"/>
      <c r="FM218" s="141"/>
      <c r="FN218" s="141"/>
      <c r="FO218" s="141"/>
      <c r="FP218" s="141"/>
      <c r="FQ218" s="141"/>
      <c r="FR218" s="141"/>
      <c r="FS218" s="141"/>
      <c r="FT218" s="141"/>
      <c r="FU218" s="141"/>
      <c r="FV218" s="141"/>
      <c r="FW218" s="141"/>
      <c r="FX218" s="141"/>
      <c r="FY218" s="141"/>
      <c r="FZ218" s="141"/>
      <c r="GA218" s="141"/>
      <c r="GB218" s="141"/>
      <c r="GC218" s="141"/>
      <c r="GD218" s="141"/>
      <c r="GE218" s="141"/>
      <c r="GF218" s="141"/>
      <c r="GG218" s="141"/>
      <c r="GH218" s="141"/>
      <c r="GI218" s="141"/>
      <c r="GJ218" s="141"/>
      <c r="GK218" s="141"/>
      <c r="GL218" s="141"/>
      <c r="GM218" s="141"/>
      <c r="GN218" s="141"/>
      <c r="GO218" s="141"/>
      <c r="GP218" s="141"/>
      <c r="GQ218" s="141"/>
      <c r="GR218" s="141"/>
      <c r="GS218" s="141"/>
      <c r="GT218" s="141"/>
      <c r="GU218" s="141"/>
      <c r="GV218" s="141"/>
      <c r="GW218" s="141"/>
      <c r="GX218" s="141"/>
      <c r="GY218" s="141"/>
      <c r="GZ218" s="141"/>
      <c r="HA218" s="141"/>
      <c r="HB218" s="141"/>
      <c r="HC218" s="141"/>
      <c r="HD218" s="141"/>
      <c r="HE218" s="141"/>
      <c r="HF218" s="141"/>
      <c r="HG218" s="141"/>
      <c r="HH218" s="141"/>
      <c r="HI218" s="141"/>
      <c r="HJ218" s="141"/>
      <c r="HK218" s="141"/>
      <c r="HL218" s="141"/>
      <c r="HM218" s="141"/>
      <c r="HN218" s="141"/>
      <c r="HO218" s="141"/>
      <c r="HP218" s="141"/>
      <c r="HQ218" s="141"/>
      <c r="HR218" s="141"/>
      <c r="HS218" s="141"/>
      <c r="HT218" s="141"/>
      <c r="HU218" s="141"/>
      <c r="HV218" s="141"/>
      <c r="HW218" s="141"/>
      <c r="HX218" s="141"/>
      <c r="HY218" s="141"/>
      <c r="HZ218" s="141"/>
      <c r="IA218" s="141"/>
      <c r="IB218" s="141"/>
      <c r="IC218" s="141"/>
      <c r="ID218" s="141"/>
      <c r="IE218" s="141"/>
    </row>
    <row r="219" spans="1:239" x14ac:dyDescent="0.3">
      <c r="A219" s="440"/>
      <c r="B219" s="533"/>
      <c r="C219" s="534"/>
      <c r="D219" s="534"/>
      <c r="E219" s="535"/>
      <c r="F219" s="86"/>
      <c r="G219" s="87" t="s">
        <v>131</v>
      </c>
      <c r="H219" s="84">
        <f>SUM(H212)</f>
        <v>0</v>
      </c>
      <c r="I219" s="84">
        <f t="shared" ref="I219:U219" si="146">SUM(I212)</f>
        <v>0</v>
      </c>
      <c r="J219" s="84">
        <f t="shared" si="146"/>
        <v>0</v>
      </c>
      <c r="K219" s="84">
        <f t="shared" si="146"/>
        <v>0</v>
      </c>
      <c r="L219" s="84">
        <f t="shared" si="146"/>
        <v>0</v>
      </c>
      <c r="M219" s="84">
        <f t="shared" si="146"/>
        <v>0</v>
      </c>
      <c r="N219" s="84">
        <f t="shared" si="146"/>
        <v>0</v>
      </c>
      <c r="O219" s="84">
        <f t="shared" si="146"/>
        <v>0</v>
      </c>
      <c r="P219" s="84">
        <f t="shared" si="146"/>
        <v>0</v>
      </c>
      <c r="Q219" s="84">
        <f t="shared" si="146"/>
        <v>0</v>
      </c>
      <c r="R219" s="84">
        <f t="shared" si="146"/>
        <v>0</v>
      </c>
      <c r="S219" s="84">
        <f t="shared" si="146"/>
        <v>0</v>
      </c>
      <c r="T219" s="84">
        <f t="shared" si="146"/>
        <v>0</v>
      </c>
      <c r="U219" s="84">
        <f t="shared" si="146"/>
        <v>0</v>
      </c>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c r="BG219" s="141"/>
      <c r="BH219" s="141"/>
      <c r="BI219" s="141"/>
      <c r="BJ219" s="141"/>
      <c r="BK219" s="141"/>
      <c r="BL219" s="141"/>
      <c r="BM219" s="141"/>
      <c r="BN219" s="141"/>
      <c r="BO219" s="141"/>
      <c r="BP219" s="141"/>
      <c r="BQ219" s="141"/>
      <c r="BR219" s="141"/>
      <c r="BS219" s="141"/>
      <c r="BT219" s="141"/>
      <c r="BU219" s="141"/>
      <c r="BV219" s="141"/>
      <c r="BW219" s="141"/>
      <c r="BX219" s="141"/>
      <c r="BY219" s="141"/>
      <c r="BZ219" s="141"/>
      <c r="CA219" s="141"/>
      <c r="CB219" s="141"/>
      <c r="CC219" s="141"/>
      <c r="CD219" s="141"/>
      <c r="CE219" s="141"/>
      <c r="CF219" s="141"/>
      <c r="CG219" s="141"/>
      <c r="CH219" s="141"/>
      <c r="CI219" s="141"/>
      <c r="CJ219" s="141"/>
      <c r="CK219" s="141"/>
      <c r="CL219" s="141"/>
      <c r="CM219" s="141"/>
      <c r="CN219" s="141"/>
      <c r="CO219" s="141"/>
      <c r="CP219" s="141"/>
      <c r="CQ219" s="141"/>
      <c r="CR219" s="141"/>
      <c r="CS219" s="141"/>
      <c r="CT219" s="141"/>
      <c r="CU219" s="141"/>
      <c r="CV219" s="141"/>
      <c r="CW219" s="141"/>
      <c r="CX219" s="141"/>
      <c r="CY219" s="141"/>
      <c r="CZ219" s="141"/>
      <c r="DA219" s="141"/>
      <c r="DB219" s="141"/>
      <c r="DC219" s="141"/>
      <c r="DD219" s="141"/>
      <c r="DE219" s="141"/>
      <c r="DF219" s="141"/>
      <c r="DG219" s="141"/>
      <c r="DH219" s="141"/>
      <c r="DI219" s="141"/>
      <c r="DJ219" s="141"/>
      <c r="DK219" s="141"/>
      <c r="DL219" s="141"/>
      <c r="DM219" s="141"/>
      <c r="DN219" s="141"/>
      <c r="DO219" s="141"/>
      <c r="DP219" s="141"/>
      <c r="DQ219" s="141"/>
      <c r="DR219" s="141"/>
      <c r="DS219" s="141"/>
      <c r="DT219" s="141"/>
      <c r="DU219" s="141"/>
      <c r="DV219" s="141"/>
      <c r="DW219" s="141"/>
      <c r="DX219" s="141"/>
      <c r="DY219" s="141"/>
      <c r="DZ219" s="141"/>
      <c r="EA219" s="141"/>
      <c r="EB219" s="141"/>
      <c r="EC219" s="141"/>
      <c r="ED219" s="141"/>
      <c r="EE219" s="141"/>
      <c r="EF219" s="141"/>
      <c r="EG219" s="141"/>
      <c r="EH219" s="141"/>
      <c r="EI219" s="141"/>
      <c r="EJ219" s="141"/>
      <c r="EK219" s="141"/>
      <c r="EL219" s="141"/>
      <c r="EM219" s="141"/>
      <c r="EN219" s="141"/>
      <c r="EO219" s="141"/>
      <c r="EP219" s="141"/>
      <c r="EQ219" s="141"/>
      <c r="ER219" s="141"/>
      <c r="ES219" s="141"/>
      <c r="ET219" s="141"/>
      <c r="EU219" s="141"/>
      <c r="EV219" s="141"/>
      <c r="EW219" s="141"/>
      <c r="EX219" s="141"/>
      <c r="EY219" s="141"/>
      <c r="EZ219" s="141"/>
      <c r="FA219" s="141"/>
      <c r="FB219" s="141"/>
      <c r="FC219" s="141"/>
      <c r="FD219" s="141"/>
      <c r="FE219" s="141"/>
      <c r="FF219" s="141"/>
      <c r="FG219" s="141"/>
      <c r="FH219" s="141"/>
      <c r="FI219" s="141"/>
      <c r="FJ219" s="141"/>
      <c r="FK219" s="141"/>
      <c r="FL219" s="141"/>
      <c r="FM219" s="141"/>
      <c r="FN219" s="141"/>
      <c r="FO219" s="141"/>
      <c r="FP219" s="141"/>
      <c r="FQ219" s="141"/>
      <c r="FR219" s="141"/>
      <c r="FS219" s="141"/>
      <c r="FT219" s="141"/>
      <c r="FU219" s="141"/>
      <c r="FV219" s="141"/>
      <c r="FW219" s="141"/>
      <c r="FX219" s="141"/>
      <c r="FY219" s="141"/>
      <c r="FZ219" s="141"/>
      <c r="GA219" s="141"/>
      <c r="GB219" s="141"/>
      <c r="GC219" s="141"/>
      <c r="GD219" s="141"/>
      <c r="GE219" s="141"/>
      <c r="GF219" s="141"/>
      <c r="GG219" s="141"/>
      <c r="GH219" s="141"/>
      <c r="GI219" s="141"/>
      <c r="GJ219" s="141"/>
      <c r="GK219" s="141"/>
      <c r="GL219" s="141"/>
      <c r="GM219" s="141"/>
      <c r="GN219" s="141"/>
      <c r="GO219" s="141"/>
      <c r="GP219" s="141"/>
      <c r="GQ219" s="141"/>
      <c r="GR219" s="141"/>
      <c r="GS219" s="141"/>
      <c r="GT219" s="141"/>
      <c r="GU219" s="141"/>
      <c r="GV219" s="141"/>
      <c r="GW219" s="141"/>
      <c r="GX219" s="141"/>
      <c r="GY219" s="141"/>
      <c r="GZ219" s="141"/>
      <c r="HA219" s="141"/>
      <c r="HB219" s="141"/>
      <c r="HC219" s="141"/>
      <c r="HD219" s="141"/>
      <c r="HE219" s="141"/>
      <c r="HF219" s="141"/>
      <c r="HG219" s="141"/>
      <c r="HH219" s="141"/>
      <c r="HI219" s="141"/>
      <c r="HJ219" s="141"/>
      <c r="HK219" s="141"/>
      <c r="HL219" s="141"/>
      <c r="HM219" s="141"/>
      <c r="HN219" s="141"/>
      <c r="HO219" s="141"/>
      <c r="HP219" s="141"/>
      <c r="HQ219" s="141"/>
      <c r="HR219" s="141"/>
      <c r="HS219" s="141"/>
      <c r="HT219" s="141"/>
      <c r="HU219" s="141"/>
      <c r="HV219" s="141"/>
      <c r="HW219" s="141"/>
      <c r="HX219" s="141"/>
      <c r="HY219" s="141"/>
      <c r="HZ219" s="141"/>
      <c r="IA219" s="141"/>
      <c r="IB219" s="141"/>
      <c r="IC219" s="141"/>
      <c r="ID219" s="141"/>
      <c r="IE219" s="141"/>
    </row>
    <row r="220" spans="1:239" x14ac:dyDescent="0.3">
      <c r="A220" s="143" t="s">
        <v>44</v>
      </c>
      <c r="B220" s="432" t="s">
        <v>91</v>
      </c>
      <c r="C220" s="432"/>
      <c r="D220" s="432"/>
      <c r="E220" s="432"/>
      <c r="F220" s="432"/>
      <c r="G220" s="432"/>
      <c r="H220" s="154">
        <f t="shared" ref="H220:U220" si="147">SUM(H214,H201,H158,H139)</f>
        <v>6747.6790000000001</v>
      </c>
      <c r="I220" s="154">
        <f t="shared" si="147"/>
        <v>6747.6790000000001</v>
      </c>
      <c r="J220" s="154">
        <f t="shared" si="147"/>
        <v>2.6</v>
      </c>
      <c r="K220" s="154">
        <f t="shared" si="147"/>
        <v>0</v>
      </c>
      <c r="L220" s="154">
        <f t="shared" si="147"/>
        <v>6441.8</v>
      </c>
      <c r="M220" s="154">
        <f t="shared" si="147"/>
        <v>6441.8</v>
      </c>
      <c r="N220" s="154">
        <f t="shared" si="147"/>
        <v>3.9</v>
      </c>
      <c r="O220" s="154">
        <f t="shared" si="147"/>
        <v>0</v>
      </c>
      <c r="P220" s="154">
        <f t="shared" si="147"/>
        <v>6431.3</v>
      </c>
      <c r="Q220" s="154">
        <f t="shared" si="147"/>
        <v>6431.3</v>
      </c>
      <c r="R220" s="154">
        <f t="shared" si="147"/>
        <v>3.9</v>
      </c>
      <c r="S220" s="154">
        <f t="shared" si="147"/>
        <v>0</v>
      </c>
      <c r="T220" s="154">
        <f t="shared" si="147"/>
        <v>6860.3</v>
      </c>
      <c r="U220" s="154">
        <f t="shared" si="147"/>
        <v>6889.0249999999996</v>
      </c>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c r="BO220" s="141"/>
      <c r="BP220" s="141"/>
      <c r="BQ220" s="141"/>
      <c r="BR220" s="141"/>
      <c r="BS220" s="141"/>
      <c r="BT220" s="141"/>
      <c r="BU220" s="141"/>
      <c r="BV220" s="141"/>
      <c r="BW220" s="141"/>
      <c r="BX220" s="141"/>
      <c r="BY220" s="141"/>
      <c r="BZ220" s="141"/>
      <c r="CA220" s="141"/>
      <c r="CB220" s="141"/>
      <c r="CC220" s="141"/>
      <c r="CD220" s="141"/>
      <c r="CE220" s="141"/>
      <c r="CF220" s="141"/>
      <c r="CG220" s="141"/>
      <c r="CH220" s="141"/>
      <c r="CI220" s="141"/>
      <c r="CJ220" s="141"/>
      <c r="CK220" s="141"/>
      <c r="CL220" s="141"/>
      <c r="CM220" s="141"/>
      <c r="CN220" s="141"/>
      <c r="CO220" s="141"/>
      <c r="CP220" s="141"/>
      <c r="CQ220" s="141"/>
      <c r="CR220" s="141"/>
      <c r="CS220" s="141"/>
      <c r="CT220" s="141"/>
      <c r="CU220" s="141"/>
      <c r="CV220" s="141"/>
      <c r="CW220" s="141"/>
      <c r="CX220" s="141"/>
      <c r="CY220" s="141"/>
      <c r="CZ220" s="141"/>
      <c r="DA220" s="141"/>
      <c r="DB220" s="141"/>
      <c r="DC220" s="141"/>
      <c r="DD220" s="141"/>
      <c r="DE220" s="141"/>
      <c r="DF220" s="141"/>
      <c r="DG220" s="141"/>
      <c r="DH220" s="141"/>
      <c r="DI220" s="141"/>
      <c r="DJ220" s="141"/>
      <c r="DK220" s="141"/>
      <c r="DL220" s="141"/>
      <c r="DM220" s="141"/>
      <c r="DN220" s="141"/>
      <c r="DO220" s="141"/>
      <c r="DP220" s="141"/>
      <c r="DQ220" s="141"/>
      <c r="DR220" s="141"/>
      <c r="DS220" s="141"/>
      <c r="DT220" s="141"/>
      <c r="DU220" s="141"/>
      <c r="DV220" s="141"/>
      <c r="DW220" s="141"/>
      <c r="DX220" s="141"/>
      <c r="DY220" s="141"/>
      <c r="DZ220" s="141"/>
      <c r="EA220" s="141"/>
      <c r="EB220" s="141"/>
      <c r="EC220" s="141"/>
      <c r="ED220" s="141"/>
      <c r="EE220" s="141"/>
      <c r="EF220" s="141"/>
      <c r="EG220" s="141"/>
      <c r="EH220" s="141"/>
      <c r="EI220" s="141"/>
      <c r="EJ220" s="141"/>
      <c r="EK220" s="141"/>
      <c r="EL220" s="141"/>
      <c r="EM220" s="141"/>
      <c r="EN220" s="141"/>
      <c r="EO220" s="141"/>
      <c r="EP220" s="141"/>
      <c r="EQ220" s="141"/>
      <c r="ER220" s="141"/>
      <c r="ES220" s="141"/>
      <c r="ET220" s="141"/>
      <c r="EU220" s="141"/>
      <c r="EV220" s="141"/>
      <c r="EW220" s="141"/>
      <c r="EX220" s="141"/>
      <c r="EY220" s="141"/>
      <c r="EZ220" s="141"/>
      <c r="FA220" s="141"/>
      <c r="FB220" s="141"/>
      <c r="FC220" s="141"/>
      <c r="FD220" s="141"/>
      <c r="FE220" s="141"/>
      <c r="FF220" s="141"/>
      <c r="FG220" s="141"/>
      <c r="FH220" s="141"/>
      <c r="FI220" s="141"/>
      <c r="FJ220" s="141"/>
      <c r="FK220" s="141"/>
      <c r="FL220" s="141"/>
      <c r="FM220" s="141"/>
      <c r="FN220" s="141"/>
      <c r="FO220" s="141"/>
      <c r="FP220" s="141"/>
      <c r="FQ220" s="141"/>
      <c r="FR220" s="141"/>
      <c r="FS220" s="141"/>
      <c r="FT220" s="141"/>
      <c r="FU220" s="141"/>
      <c r="FV220" s="141"/>
      <c r="FW220" s="141"/>
      <c r="FX220" s="141"/>
      <c r="FY220" s="141"/>
      <c r="FZ220" s="141"/>
      <c r="GA220" s="141"/>
      <c r="GB220" s="141"/>
      <c r="GC220" s="141"/>
      <c r="GD220" s="141"/>
      <c r="GE220" s="141"/>
      <c r="GF220" s="141"/>
      <c r="GG220" s="141"/>
      <c r="GH220" s="141"/>
      <c r="GI220" s="141"/>
      <c r="GJ220" s="141"/>
      <c r="GK220" s="141"/>
      <c r="GL220" s="141"/>
      <c r="GM220" s="141"/>
      <c r="GN220" s="141"/>
      <c r="GO220" s="141"/>
      <c r="GP220" s="141"/>
      <c r="GQ220" s="141"/>
      <c r="GR220" s="141"/>
      <c r="GS220" s="141"/>
      <c r="GT220" s="141"/>
      <c r="GU220" s="141"/>
      <c r="GV220" s="141"/>
      <c r="GW220" s="141"/>
      <c r="GX220" s="141"/>
      <c r="GY220" s="141"/>
      <c r="GZ220" s="141"/>
      <c r="HA220" s="141"/>
      <c r="HB220" s="141"/>
      <c r="HC220" s="141"/>
      <c r="HD220" s="141"/>
      <c r="HE220" s="141"/>
      <c r="HF220" s="141"/>
      <c r="HG220" s="141"/>
      <c r="HH220" s="141"/>
      <c r="HI220" s="141"/>
      <c r="HJ220" s="141"/>
      <c r="HK220" s="141"/>
      <c r="HL220" s="141"/>
      <c r="HM220" s="141"/>
      <c r="HN220" s="141"/>
      <c r="HO220" s="141"/>
      <c r="HP220" s="141"/>
      <c r="HQ220" s="141"/>
      <c r="HR220" s="141"/>
      <c r="HS220" s="141"/>
      <c r="HT220" s="141"/>
      <c r="HU220" s="141"/>
      <c r="HV220" s="141"/>
      <c r="HW220" s="141"/>
      <c r="HX220" s="141"/>
      <c r="HY220" s="141"/>
      <c r="HZ220" s="141"/>
      <c r="IA220" s="141"/>
      <c r="IB220" s="141"/>
      <c r="IC220" s="141"/>
      <c r="ID220" s="141"/>
      <c r="IE220" s="141"/>
    </row>
    <row r="221" spans="1:239" x14ac:dyDescent="0.3">
      <c r="A221" s="438"/>
      <c r="B221" s="536"/>
      <c r="C221" s="537"/>
      <c r="D221" s="537"/>
      <c r="E221" s="538"/>
      <c r="F221" s="82" t="s">
        <v>352</v>
      </c>
      <c r="G221" s="83" t="s">
        <v>29</v>
      </c>
      <c r="H221" s="84">
        <f t="shared" ref="H221:U221" si="148">SUM(H215,H202,H159,H140)</f>
        <v>1685.3</v>
      </c>
      <c r="I221" s="84">
        <f t="shared" si="148"/>
        <v>1685.3</v>
      </c>
      <c r="J221" s="84">
        <f t="shared" si="148"/>
        <v>0</v>
      </c>
      <c r="K221" s="84">
        <f t="shared" si="148"/>
        <v>0</v>
      </c>
      <c r="L221" s="84">
        <f t="shared" si="148"/>
        <v>1536</v>
      </c>
      <c r="M221" s="85">
        <f t="shared" si="148"/>
        <v>1536</v>
      </c>
      <c r="N221" s="85">
        <f t="shared" si="148"/>
        <v>0</v>
      </c>
      <c r="O221" s="85">
        <f t="shared" si="148"/>
        <v>0</v>
      </c>
      <c r="P221" s="85">
        <f t="shared" si="148"/>
        <v>1525.5</v>
      </c>
      <c r="Q221" s="85">
        <f t="shared" si="148"/>
        <v>1525.5</v>
      </c>
      <c r="R221" s="85">
        <f t="shared" si="148"/>
        <v>0</v>
      </c>
      <c r="S221" s="85">
        <f t="shared" si="148"/>
        <v>0</v>
      </c>
      <c r="T221" s="84">
        <f t="shared" si="148"/>
        <v>1522</v>
      </c>
      <c r="U221" s="84">
        <f t="shared" si="148"/>
        <v>1530</v>
      </c>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c r="BI221" s="141"/>
      <c r="BJ221" s="141"/>
      <c r="BK221" s="141"/>
      <c r="BL221" s="141"/>
      <c r="BM221" s="141"/>
      <c r="BN221" s="141"/>
      <c r="BO221" s="141"/>
      <c r="BP221" s="141"/>
      <c r="BQ221" s="141"/>
      <c r="BR221" s="141"/>
      <c r="BS221" s="141"/>
      <c r="BT221" s="141"/>
      <c r="BU221" s="141"/>
      <c r="BV221" s="141"/>
      <c r="BW221" s="141"/>
      <c r="BX221" s="141"/>
      <c r="BY221" s="141"/>
      <c r="BZ221" s="141"/>
      <c r="CA221" s="141"/>
      <c r="CB221" s="141"/>
      <c r="CC221" s="141"/>
      <c r="CD221" s="141"/>
      <c r="CE221" s="141"/>
      <c r="CF221" s="141"/>
      <c r="CG221" s="141"/>
      <c r="CH221" s="141"/>
      <c r="CI221" s="141"/>
      <c r="CJ221" s="141"/>
      <c r="CK221" s="141"/>
      <c r="CL221" s="141"/>
      <c r="CM221" s="141"/>
      <c r="CN221" s="141"/>
      <c r="CO221" s="141"/>
      <c r="CP221" s="141"/>
      <c r="CQ221" s="141"/>
      <c r="CR221" s="141"/>
      <c r="CS221" s="141"/>
      <c r="CT221" s="141"/>
      <c r="CU221" s="141"/>
      <c r="CV221" s="141"/>
      <c r="CW221" s="141"/>
      <c r="CX221" s="141"/>
      <c r="CY221" s="141"/>
      <c r="CZ221" s="141"/>
      <c r="DA221" s="141"/>
      <c r="DB221" s="141"/>
      <c r="DC221" s="141"/>
      <c r="DD221" s="141"/>
      <c r="DE221" s="141"/>
      <c r="DF221" s="141"/>
      <c r="DG221" s="141"/>
      <c r="DH221" s="141"/>
      <c r="DI221" s="141"/>
      <c r="DJ221" s="141"/>
      <c r="DK221" s="141"/>
      <c r="DL221" s="141"/>
      <c r="DM221" s="141"/>
      <c r="DN221" s="141"/>
      <c r="DO221" s="141"/>
      <c r="DP221" s="141"/>
      <c r="DQ221" s="141"/>
      <c r="DR221" s="141"/>
      <c r="DS221" s="141"/>
      <c r="DT221" s="141"/>
      <c r="DU221" s="141"/>
      <c r="DV221" s="141"/>
      <c r="DW221" s="141"/>
      <c r="DX221" s="141"/>
      <c r="DY221" s="141"/>
      <c r="DZ221" s="141"/>
      <c r="EA221" s="141"/>
      <c r="EB221" s="141"/>
      <c r="EC221" s="141"/>
      <c r="ED221" s="141"/>
      <c r="EE221" s="141"/>
      <c r="EF221" s="141"/>
      <c r="EG221" s="141"/>
      <c r="EH221" s="141"/>
      <c r="EI221" s="141"/>
      <c r="EJ221" s="141"/>
      <c r="EK221" s="141"/>
      <c r="EL221" s="141"/>
      <c r="EM221" s="141"/>
      <c r="EN221" s="141"/>
      <c r="EO221" s="141"/>
      <c r="EP221" s="141"/>
      <c r="EQ221" s="141"/>
      <c r="ER221" s="141"/>
      <c r="ES221" s="141"/>
      <c r="ET221" s="141"/>
      <c r="EU221" s="141"/>
      <c r="EV221" s="141"/>
      <c r="EW221" s="141"/>
      <c r="EX221" s="141"/>
      <c r="EY221" s="141"/>
      <c r="EZ221" s="141"/>
      <c r="FA221" s="141"/>
      <c r="FB221" s="141"/>
      <c r="FC221" s="141"/>
      <c r="FD221" s="141"/>
      <c r="FE221" s="141"/>
      <c r="FF221" s="141"/>
      <c r="FG221" s="141"/>
      <c r="FH221" s="141"/>
      <c r="FI221" s="141"/>
      <c r="FJ221" s="141"/>
      <c r="FK221" s="141"/>
      <c r="FL221" s="141"/>
      <c r="FM221" s="141"/>
      <c r="FN221" s="141"/>
      <c r="FO221" s="141"/>
      <c r="FP221" s="141"/>
      <c r="FQ221" s="141"/>
      <c r="FR221" s="141"/>
      <c r="FS221" s="141"/>
      <c r="FT221" s="141"/>
      <c r="FU221" s="141"/>
      <c r="FV221" s="141"/>
      <c r="FW221" s="141"/>
      <c r="FX221" s="141"/>
      <c r="FY221" s="141"/>
      <c r="FZ221" s="141"/>
      <c r="GA221" s="141"/>
      <c r="GB221" s="141"/>
      <c r="GC221" s="141"/>
      <c r="GD221" s="141"/>
      <c r="GE221" s="141"/>
      <c r="GF221" s="141"/>
      <c r="GG221" s="141"/>
      <c r="GH221" s="141"/>
      <c r="GI221" s="141"/>
      <c r="GJ221" s="141"/>
      <c r="GK221" s="141"/>
      <c r="GL221" s="141"/>
      <c r="GM221" s="141"/>
      <c r="GN221" s="141"/>
      <c r="GO221" s="141"/>
      <c r="GP221" s="141"/>
      <c r="GQ221" s="141"/>
      <c r="GR221" s="141"/>
      <c r="GS221" s="141"/>
      <c r="GT221" s="141"/>
      <c r="GU221" s="141"/>
      <c r="GV221" s="141"/>
      <c r="GW221" s="141"/>
      <c r="GX221" s="141"/>
      <c r="GY221" s="141"/>
      <c r="GZ221" s="141"/>
      <c r="HA221" s="141"/>
      <c r="HB221" s="141"/>
      <c r="HC221" s="141"/>
      <c r="HD221" s="141"/>
      <c r="HE221" s="141"/>
      <c r="HF221" s="141"/>
      <c r="HG221" s="141"/>
      <c r="HH221" s="141"/>
      <c r="HI221" s="141"/>
      <c r="HJ221" s="141"/>
      <c r="HK221" s="141"/>
      <c r="HL221" s="141"/>
      <c r="HM221" s="141"/>
      <c r="HN221" s="141"/>
      <c r="HO221" s="141"/>
      <c r="HP221" s="141"/>
      <c r="HQ221" s="141"/>
      <c r="HR221" s="141"/>
      <c r="HS221" s="141"/>
      <c r="HT221" s="141"/>
      <c r="HU221" s="141"/>
      <c r="HV221" s="141"/>
      <c r="HW221" s="141"/>
      <c r="HX221" s="141"/>
      <c r="HY221" s="141"/>
      <c r="HZ221" s="141"/>
      <c r="IA221" s="141"/>
      <c r="IB221" s="141"/>
      <c r="IC221" s="141"/>
      <c r="ID221" s="141"/>
      <c r="IE221" s="141"/>
    </row>
    <row r="222" spans="1:239" x14ac:dyDescent="0.3">
      <c r="A222" s="439"/>
      <c r="B222" s="539"/>
      <c r="C222" s="540"/>
      <c r="D222" s="540"/>
      <c r="E222" s="541"/>
      <c r="F222" s="86"/>
      <c r="G222" s="83" t="s">
        <v>31</v>
      </c>
      <c r="H222" s="84">
        <f t="shared" ref="H222:U222" si="149">SUM(H216,H203,H160,H141)</f>
        <v>5062.3789999999999</v>
      </c>
      <c r="I222" s="84">
        <f t="shared" si="149"/>
        <v>5062.3789999999999</v>
      </c>
      <c r="J222" s="84">
        <f t="shared" si="149"/>
        <v>2.6</v>
      </c>
      <c r="K222" s="84">
        <f t="shared" si="149"/>
        <v>0</v>
      </c>
      <c r="L222" s="84">
        <f t="shared" si="149"/>
        <v>4905.7999999999993</v>
      </c>
      <c r="M222" s="85">
        <f t="shared" si="149"/>
        <v>4905.7999999999993</v>
      </c>
      <c r="N222" s="85">
        <f t="shared" si="149"/>
        <v>3.9</v>
      </c>
      <c r="O222" s="85">
        <f t="shared" si="149"/>
        <v>0</v>
      </c>
      <c r="P222" s="85">
        <f t="shared" si="149"/>
        <v>4905.7999999999993</v>
      </c>
      <c r="Q222" s="85">
        <f t="shared" si="149"/>
        <v>4905.7999999999993</v>
      </c>
      <c r="R222" s="85">
        <f t="shared" si="149"/>
        <v>3.9</v>
      </c>
      <c r="S222" s="85">
        <f t="shared" si="149"/>
        <v>0</v>
      </c>
      <c r="T222" s="84">
        <f t="shared" si="149"/>
        <v>5338.3</v>
      </c>
      <c r="U222" s="84">
        <f t="shared" si="149"/>
        <v>5359.0249999999996</v>
      </c>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c r="BI222" s="141"/>
      <c r="BJ222" s="141"/>
      <c r="BK222" s="141"/>
      <c r="BL222" s="141"/>
      <c r="BM222" s="141"/>
      <c r="BN222" s="141"/>
      <c r="BO222" s="141"/>
      <c r="BP222" s="141"/>
      <c r="BQ222" s="141"/>
      <c r="BR222" s="141"/>
      <c r="BS222" s="141"/>
      <c r="BT222" s="141"/>
      <c r="BU222" s="141"/>
      <c r="BV222" s="141"/>
      <c r="BW222" s="141"/>
      <c r="BX222" s="141"/>
      <c r="BY222" s="141"/>
      <c r="BZ222" s="141"/>
      <c r="CA222" s="141"/>
      <c r="CB222" s="141"/>
      <c r="CC222" s="141"/>
      <c r="CD222" s="141"/>
      <c r="CE222" s="141"/>
      <c r="CF222" s="141"/>
      <c r="CG222" s="141"/>
      <c r="CH222" s="141"/>
      <c r="CI222" s="141"/>
      <c r="CJ222" s="141"/>
      <c r="CK222" s="141"/>
      <c r="CL222" s="141"/>
      <c r="CM222" s="141"/>
      <c r="CN222" s="141"/>
      <c r="CO222" s="141"/>
      <c r="CP222" s="141"/>
      <c r="CQ222" s="141"/>
      <c r="CR222" s="141"/>
      <c r="CS222" s="141"/>
      <c r="CT222" s="141"/>
      <c r="CU222" s="141"/>
      <c r="CV222" s="141"/>
      <c r="CW222" s="141"/>
      <c r="CX222" s="141"/>
      <c r="CY222" s="141"/>
      <c r="CZ222" s="141"/>
      <c r="DA222" s="141"/>
      <c r="DB222" s="141"/>
      <c r="DC222" s="141"/>
      <c r="DD222" s="141"/>
      <c r="DE222" s="141"/>
      <c r="DF222" s="141"/>
      <c r="DG222" s="141"/>
      <c r="DH222" s="141"/>
      <c r="DI222" s="141"/>
      <c r="DJ222" s="141"/>
      <c r="DK222" s="141"/>
      <c r="DL222" s="141"/>
      <c r="DM222" s="141"/>
      <c r="DN222" s="141"/>
      <c r="DO222" s="141"/>
      <c r="DP222" s="141"/>
      <c r="DQ222" s="141"/>
      <c r="DR222" s="141"/>
      <c r="DS222" s="141"/>
      <c r="DT222" s="141"/>
      <c r="DU222" s="141"/>
      <c r="DV222" s="141"/>
      <c r="DW222" s="141"/>
      <c r="DX222" s="141"/>
      <c r="DY222" s="141"/>
      <c r="DZ222" s="141"/>
      <c r="EA222" s="141"/>
      <c r="EB222" s="141"/>
      <c r="EC222" s="141"/>
      <c r="ED222" s="141"/>
      <c r="EE222" s="141"/>
      <c r="EF222" s="141"/>
      <c r="EG222" s="141"/>
      <c r="EH222" s="141"/>
      <c r="EI222" s="141"/>
      <c r="EJ222" s="141"/>
      <c r="EK222" s="141"/>
      <c r="EL222" s="141"/>
      <c r="EM222" s="141"/>
      <c r="EN222" s="141"/>
      <c r="EO222" s="141"/>
      <c r="EP222" s="141"/>
      <c r="EQ222" s="141"/>
      <c r="ER222" s="141"/>
      <c r="ES222" s="141"/>
      <c r="ET222" s="141"/>
      <c r="EU222" s="141"/>
      <c r="EV222" s="141"/>
      <c r="EW222" s="141"/>
      <c r="EX222" s="141"/>
      <c r="EY222" s="141"/>
      <c r="EZ222" s="141"/>
      <c r="FA222" s="141"/>
      <c r="FB222" s="141"/>
      <c r="FC222" s="141"/>
      <c r="FD222" s="141"/>
      <c r="FE222" s="141"/>
      <c r="FF222" s="141"/>
      <c r="FG222" s="141"/>
      <c r="FH222" s="141"/>
      <c r="FI222" s="141"/>
      <c r="FJ222" s="141"/>
      <c r="FK222" s="141"/>
      <c r="FL222" s="141"/>
      <c r="FM222" s="141"/>
      <c r="FN222" s="141"/>
      <c r="FO222" s="141"/>
      <c r="FP222" s="141"/>
      <c r="FQ222" s="141"/>
      <c r="FR222" s="141"/>
      <c r="FS222" s="141"/>
      <c r="FT222" s="141"/>
      <c r="FU222" s="141"/>
      <c r="FV222" s="141"/>
      <c r="FW222" s="141"/>
      <c r="FX222" s="141"/>
      <c r="FY222" s="141"/>
      <c r="FZ222" s="141"/>
      <c r="GA222" s="141"/>
      <c r="GB222" s="141"/>
      <c r="GC222" s="141"/>
      <c r="GD222" s="141"/>
      <c r="GE222" s="141"/>
      <c r="GF222" s="141"/>
      <c r="GG222" s="141"/>
      <c r="GH222" s="141"/>
      <c r="GI222" s="141"/>
      <c r="GJ222" s="141"/>
      <c r="GK222" s="141"/>
      <c r="GL222" s="141"/>
      <c r="GM222" s="141"/>
      <c r="GN222" s="141"/>
      <c r="GO222" s="141"/>
      <c r="GP222" s="141"/>
      <c r="GQ222" s="141"/>
      <c r="GR222" s="141"/>
      <c r="GS222" s="141"/>
      <c r="GT222" s="141"/>
      <c r="GU222" s="141"/>
      <c r="GV222" s="141"/>
      <c r="GW222" s="141"/>
      <c r="GX222" s="141"/>
      <c r="GY222" s="141"/>
      <c r="GZ222" s="141"/>
      <c r="HA222" s="141"/>
      <c r="HB222" s="141"/>
      <c r="HC222" s="141"/>
      <c r="HD222" s="141"/>
      <c r="HE222" s="141"/>
      <c r="HF222" s="141"/>
      <c r="HG222" s="141"/>
      <c r="HH222" s="141"/>
      <c r="HI222" s="141"/>
      <c r="HJ222" s="141"/>
      <c r="HK222" s="141"/>
      <c r="HL222" s="141"/>
      <c r="HM222" s="141"/>
      <c r="HN222" s="141"/>
      <c r="HO222" s="141"/>
      <c r="HP222" s="141"/>
      <c r="HQ222" s="141"/>
      <c r="HR222" s="141"/>
      <c r="HS222" s="141"/>
      <c r="HT222" s="141"/>
      <c r="HU222" s="141"/>
      <c r="HV222" s="141"/>
      <c r="HW222" s="141"/>
      <c r="HX222" s="141"/>
      <c r="HY222" s="141"/>
      <c r="HZ222" s="141"/>
      <c r="IA222" s="141"/>
      <c r="IB222" s="141"/>
      <c r="IC222" s="141"/>
      <c r="ID222" s="141"/>
      <c r="IE222" s="141"/>
    </row>
    <row r="223" spans="1:239" x14ac:dyDescent="0.3">
      <c r="A223" s="439"/>
      <c r="B223" s="539"/>
      <c r="C223" s="540"/>
      <c r="D223" s="540"/>
      <c r="E223" s="541"/>
      <c r="F223" s="86"/>
      <c r="G223" s="83" t="s">
        <v>32</v>
      </c>
      <c r="H223" s="84">
        <f t="shared" ref="H223:U223" si="150">SUM(H217,H204,H161,H142)</f>
        <v>0</v>
      </c>
      <c r="I223" s="84">
        <f t="shared" si="150"/>
        <v>0</v>
      </c>
      <c r="J223" s="84">
        <f t="shared" si="150"/>
        <v>0</v>
      </c>
      <c r="K223" s="84">
        <f t="shared" si="150"/>
        <v>0</v>
      </c>
      <c r="L223" s="84">
        <f t="shared" si="150"/>
        <v>0</v>
      </c>
      <c r="M223" s="85">
        <f t="shared" si="150"/>
        <v>0</v>
      </c>
      <c r="N223" s="85">
        <f t="shared" si="150"/>
        <v>0</v>
      </c>
      <c r="O223" s="85">
        <f t="shared" si="150"/>
        <v>0</v>
      </c>
      <c r="P223" s="85">
        <f t="shared" si="150"/>
        <v>0</v>
      </c>
      <c r="Q223" s="85">
        <f t="shared" si="150"/>
        <v>0</v>
      </c>
      <c r="R223" s="85">
        <f t="shared" si="150"/>
        <v>0</v>
      </c>
      <c r="S223" s="85">
        <f t="shared" si="150"/>
        <v>0</v>
      </c>
      <c r="T223" s="84">
        <f t="shared" si="150"/>
        <v>0</v>
      </c>
      <c r="U223" s="84">
        <f t="shared" si="150"/>
        <v>0</v>
      </c>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c r="BG223" s="141"/>
      <c r="BH223" s="141"/>
      <c r="BI223" s="141"/>
      <c r="BJ223" s="141"/>
      <c r="BK223" s="141"/>
      <c r="BL223" s="141"/>
      <c r="BM223" s="141"/>
      <c r="BN223" s="141"/>
      <c r="BO223" s="141"/>
      <c r="BP223" s="141"/>
      <c r="BQ223" s="141"/>
      <c r="BR223" s="141"/>
      <c r="BS223" s="141"/>
      <c r="BT223" s="141"/>
      <c r="BU223" s="141"/>
      <c r="BV223" s="141"/>
      <c r="BW223" s="141"/>
      <c r="BX223" s="141"/>
      <c r="BY223" s="141"/>
      <c r="BZ223" s="141"/>
      <c r="CA223" s="141"/>
      <c r="CB223" s="141"/>
      <c r="CC223" s="141"/>
      <c r="CD223" s="141"/>
      <c r="CE223" s="141"/>
      <c r="CF223" s="141"/>
      <c r="CG223" s="141"/>
      <c r="CH223" s="141"/>
      <c r="CI223" s="141"/>
      <c r="CJ223" s="141"/>
      <c r="CK223" s="141"/>
      <c r="CL223" s="141"/>
      <c r="CM223" s="141"/>
      <c r="CN223" s="141"/>
      <c r="CO223" s="141"/>
      <c r="CP223" s="141"/>
      <c r="CQ223" s="141"/>
      <c r="CR223" s="141"/>
      <c r="CS223" s="141"/>
      <c r="CT223" s="141"/>
      <c r="CU223" s="141"/>
      <c r="CV223" s="141"/>
      <c r="CW223" s="141"/>
      <c r="CX223" s="141"/>
      <c r="CY223" s="141"/>
      <c r="CZ223" s="141"/>
      <c r="DA223" s="141"/>
      <c r="DB223" s="141"/>
      <c r="DC223" s="141"/>
      <c r="DD223" s="141"/>
      <c r="DE223" s="141"/>
      <c r="DF223" s="141"/>
      <c r="DG223" s="141"/>
      <c r="DH223" s="141"/>
      <c r="DI223" s="141"/>
      <c r="DJ223" s="141"/>
      <c r="DK223" s="141"/>
      <c r="DL223" s="141"/>
      <c r="DM223" s="141"/>
      <c r="DN223" s="141"/>
      <c r="DO223" s="141"/>
      <c r="DP223" s="141"/>
      <c r="DQ223" s="141"/>
      <c r="DR223" s="141"/>
      <c r="DS223" s="141"/>
      <c r="DT223" s="141"/>
      <c r="DU223" s="141"/>
      <c r="DV223" s="141"/>
      <c r="DW223" s="141"/>
      <c r="DX223" s="141"/>
      <c r="DY223" s="141"/>
      <c r="DZ223" s="141"/>
      <c r="EA223" s="141"/>
      <c r="EB223" s="141"/>
      <c r="EC223" s="141"/>
      <c r="ED223" s="141"/>
      <c r="EE223" s="141"/>
      <c r="EF223" s="141"/>
      <c r="EG223" s="141"/>
      <c r="EH223" s="141"/>
      <c r="EI223" s="141"/>
      <c r="EJ223" s="141"/>
      <c r="EK223" s="141"/>
      <c r="EL223" s="141"/>
      <c r="EM223" s="141"/>
      <c r="EN223" s="141"/>
      <c r="EO223" s="141"/>
      <c r="EP223" s="141"/>
      <c r="EQ223" s="141"/>
      <c r="ER223" s="141"/>
      <c r="ES223" s="141"/>
      <c r="ET223" s="141"/>
      <c r="EU223" s="141"/>
      <c r="EV223" s="141"/>
      <c r="EW223" s="141"/>
      <c r="EX223" s="141"/>
      <c r="EY223" s="141"/>
      <c r="EZ223" s="141"/>
      <c r="FA223" s="141"/>
      <c r="FB223" s="141"/>
      <c r="FC223" s="141"/>
      <c r="FD223" s="141"/>
      <c r="FE223" s="141"/>
      <c r="FF223" s="141"/>
      <c r="FG223" s="141"/>
      <c r="FH223" s="141"/>
      <c r="FI223" s="141"/>
      <c r="FJ223" s="141"/>
      <c r="FK223" s="141"/>
      <c r="FL223" s="141"/>
      <c r="FM223" s="141"/>
      <c r="FN223" s="141"/>
      <c r="FO223" s="141"/>
      <c r="FP223" s="141"/>
      <c r="FQ223" s="141"/>
      <c r="FR223" s="141"/>
      <c r="FS223" s="141"/>
      <c r="FT223" s="141"/>
      <c r="FU223" s="141"/>
      <c r="FV223" s="141"/>
      <c r="FW223" s="141"/>
      <c r="FX223" s="141"/>
      <c r="FY223" s="141"/>
      <c r="FZ223" s="141"/>
      <c r="GA223" s="141"/>
      <c r="GB223" s="141"/>
      <c r="GC223" s="141"/>
      <c r="GD223" s="141"/>
      <c r="GE223" s="141"/>
      <c r="GF223" s="141"/>
      <c r="GG223" s="141"/>
      <c r="GH223" s="141"/>
      <c r="GI223" s="141"/>
      <c r="GJ223" s="141"/>
      <c r="GK223" s="141"/>
      <c r="GL223" s="141"/>
      <c r="GM223" s="141"/>
      <c r="GN223" s="141"/>
      <c r="GO223" s="141"/>
      <c r="GP223" s="141"/>
      <c r="GQ223" s="141"/>
      <c r="GR223" s="141"/>
      <c r="GS223" s="141"/>
      <c r="GT223" s="141"/>
      <c r="GU223" s="141"/>
      <c r="GV223" s="141"/>
      <c r="GW223" s="141"/>
      <c r="GX223" s="141"/>
      <c r="GY223" s="141"/>
      <c r="GZ223" s="141"/>
      <c r="HA223" s="141"/>
      <c r="HB223" s="141"/>
      <c r="HC223" s="141"/>
      <c r="HD223" s="141"/>
      <c r="HE223" s="141"/>
      <c r="HF223" s="141"/>
      <c r="HG223" s="141"/>
      <c r="HH223" s="141"/>
      <c r="HI223" s="141"/>
      <c r="HJ223" s="141"/>
      <c r="HK223" s="141"/>
      <c r="HL223" s="141"/>
      <c r="HM223" s="141"/>
      <c r="HN223" s="141"/>
      <c r="HO223" s="141"/>
      <c r="HP223" s="141"/>
      <c r="HQ223" s="141"/>
      <c r="HR223" s="141"/>
      <c r="HS223" s="141"/>
      <c r="HT223" s="141"/>
      <c r="HU223" s="141"/>
      <c r="HV223" s="141"/>
      <c r="HW223" s="141"/>
      <c r="HX223" s="141"/>
      <c r="HY223" s="141"/>
      <c r="HZ223" s="141"/>
      <c r="IA223" s="141"/>
      <c r="IB223" s="141"/>
      <c r="IC223" s="141"/>
      <c r="ID223" s="141"/>
      <c r="IE223" s="141"/>
    </row>
    <row r="224" spans="1:239" x14ac:dyDescent="0.3">
      <c r="A224" s="439"/>
      <c r="B224" s="539"/>
      <c r="C224" s="540"/>
      <c r="D224" s="540"/>
      <c r="E224" s="541"/>
      <c r="F224" s="86"/>
      <c r="G224" s="83" t="s">
        <v>268</v>
      </c>
      <c r="H224" s="84">
        <f t="shared" ref="H224:U224" si="151">SUM(H218,H205,H162,H143)</f>
        <v>0</v>
      </c>
      <c r="I224" s="84">
        <f t="shared" si="151"/>
        <v>0</v>
      </c>
      <c r="J224" s="84">
        <f t="shared" si="151"/>
        <v>0</v>
      </c>
      <c r="K224" s="84">
        <f t="shared" si="151"/>
        <v>0</v>
      </c>
      <c r="L224" s="84">
        <f t="shared" si="151"/>
        <v>0</v>
      </c>
      <c r="M224" s="85">
        <f t="shared" si="151"/>
        <v>0</v>
      </c>
      <c r="N224" s="85">
        <f t="shared" si="151"/>
        <v>0</v>
      </c>
      <c r="O224" s="85">
        <f t="shared" si="151"/>
        <v>0</v>
      </c>
      <c r="P224" s="85">
        <f t="shared" si="151"/>
        <v>0</v>
      </c>
      <c r="Q224" s="85">
        <f t="shared" si="151"/>
        <v>0</v>
      </c>
      <c r="R224" s="85">
        <f t="shared" si="151"/>
        <v>0</v>
      </c>
      <c r="S224" s="85">
        <f t="shared" si="151"/>
        <v>0</v>
      </c>
      <c r="T224" s="84">
        <f t="shared" si="151"/>
        <v>0</v>
      </c>
      <c r="U224" s="84">
        <f t="shared" si="151"/>
        <v>0</v>
      </c>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c r="BG224" s="141"/>
      <c r="BH224" s="141"/>
      <c r="BI224" s="141"/>
      <c r="BJ224" s="141"/>
      <c r="BK224" s="141"/>
      <c r="BL224" s="141"/>
      <c r="BM224" s="141"/>
      <c r="BN224" s="141"/>
      <c r="BO224" s="141"/>
      <c r="BP224" s="141"/>
      <c r="BQ224" s="141"/>
      <c r="BR224" s="141"/>
      <c r="BS224" s="141"/>
      <c r="BT224" s="141"/>
      <c r="BU224" s="141"/>
      <c r="BV224" s="141"/>
      <c r="BW224" s="141"/>
      <c r="BX224" s="141"/>
      <c r="BY224" s="141"/>
      <c r="BZ224" s="141"/>
      <c r="CA224" s="141"/>
      <c r="CB224" s="141"/>
      <c r="CC224" s="141"/>
      <c r="CD224" s="141"/>
      <c r="CE224" s="141"/>
      <c r="CF224" s="141"/>
      <c r="CG224" s="141"/>
      <c r="CH224" s="141"/>
      <c r="CI224" s="141"/>
      <c r="CJ224" s="141"/>
      <c r="CK224" s="141"/>
      <c r="CL224" s="141"/>
      <c r="CM224" s="141"/>
      <c r="CN224" s="141"/>
      <c r="CO224" s="141"/>
      <c r="CP224" s="141"/>
      <c r="CQ224" s="141"/>
      <c r="CR224" s="141"/>
      <c r="CS224" s="141"/>
      <c r="CT224" s="141"/>
      <c r="CU224" s="141"/>
      <c r="CV224" s="141"/>
      <c r="CW224" s="141"/>
      <c r="CX224" s="141"/>
      <c r="CY224" s="141"/>
      <c r="CZ224" s="141"/>
      <c r="DA224" s="141"/>
      <c r="DB224" s="141"/>
      <c r="DC224" s="141"/>
      <c r="DD224" s="141"/>
      <c r="DE224" s="141"/>
      <c r="DF224" s="141"/>
      <c r="DG224" s="141"/>
      <c r="DH224" s="141"/>
      <c r="DI224" s="141"/>
      <c r="DJ224" s="141"/>
      <c r="DK224" s="141"/>
      <c r="DL224" s="141"/>
      <c r="DM224" s="141"/>
      <c r="DN224" s="141"/>
      <c r="DO224" s="141"/>
      <c r="DP224" s="141"/>
      <c r="DQ224" s="141"/>
      <c r="DR224" s="141"/>
      <c r="DS224" s="141"/>
      <c r="DT224" s="141"/>
      <c r="DU224" s="141"/>
      <c r="DV224" s="141"/>
      <c r="DW224" s="141"/>
      <c r="DX224" s="141"/>
      <c r="DY224" s="141"/>
      <c r="DZ224" s="141"/>
      <c r="EA224" s="141"/>
      <c r="EB224" s="141"/>
      <c r="EC224" s="141"/>
      <c r="ED224" s="141"/>
      <c r="EE224" s="141"/>
      <c r="EF224" s="141"/>
      <c r="EG224" s="141"/>
      <c r="EH224" s="141"/>
      <c r="EI224" s="141"/>
      <c r="EJ224" s="141"/>
      <c r="EK224" s="141"/>
      <c r="EL224" s="141"/>
      <c r="EM224" s="141"/>
      <c r="EN224" s="141"/>
      <c r="EO224" s="141"/>
      <c r="EP224" s="141"/>
      <c r="EQ224" s="141"/>
      <c r="ER224" s="141"/>
      <c r="ES224" s="141"/>
      <c r="ET224" s="141"/>
      <c r="EU224" s="141"/>
      <c r="EV224" s="141"/>
      <c r="EW224" s="141"/>
      <c r="EX224" s="141"/>
      <c r="EY224" s="141"/>
      <c r="EZ224" s="141"/>
      <c r="FA224" s="141"/>
      <c r="FB224" s="141"/>
      <c r="FC224" s="141"/>
      <c r="FD224" s="141"/>
      <c r="FE224" s="141"/>
      <c r="FF224" s="141"/>
      <c r="FG224" s="141"/>
      <c r="FH224" s="141"/>
      <c r="FI224" s="141"/>
      <c r="FJ224" s="141"/>
      <c r="FK224" s="141"/>
      <c r="FL224" s="141"/>
      <c r="FM224" s="141"/>
      <c r="FN224" s="141"/>
      <c r="FO224" s="141"/>
      <c r="FP224" s="141"/>
      <c r="FQ224" s="141"/>
      <c r="FR224" s="141"/>
      <c r="FS224" s="141"/>
      <c r="FT224" s="141"/>
      <c r="FU224" s="141"/>
      <c r="FV224" s="141"/>
      <c r="FW224" s="141"/>
      <c r="FX224" s="141"/>
      <c r="FY224" s="141"/>
      <c r="FZ224" s="141"/>
      <c r="GA224" s="141"/>
      <c r="GB224" s="141"/>
      <c r="GC224" s="141"/>
      <c r="GD224" s="141"/>
      <c r="GE224" s="141"/>
      <c r="GF224" s="141"/>
      <c r="GG224" s="141"/>
      <c r="GH224" s="141"/>
      <c r="GI224" s="141"/>
      <c r="GJ224" s="141"/>
      <c r="GK224" s="141"/>
      <c r="GL224" s="141"/>
      <c r="GM224" s="141"/>
      <c r="GN224" s="141"/>
      <c r="GO224" s="141"/>
      <c r="GP224" s="141"/>
      <c r="GQ224" s="141"/>
      <c r="GR224" s="141"/>
      <c r="GS224" s="141"/>
      <c r="GT224" s="141"/>
      <c r="GU224" s="141"/>
      <c r="GV224" s="141"/>
      <c r="GW224" s="141"/>
      <c r="GX224" s="141"/>
      <c r="GY224" s="141"/>
      <c r="GZ224" s="141"/>
      <c r="HA224" s="141"/>
      <c r="HB224" s="141"/>
      <c r="HC224" s="141"/>
      <c r="HD224" s="141"/>
      <c r="HE224" s="141"/>
      <c r="HF224" s="141"/>
      <c r="HG224" s="141"/>
      <c r="HH224" s="141"/>
      <c r="HI224" s="141"/>
      <c r="HJ224" s="141"/>
      <c r="HK224" s="141"/>
      <c r="HL224" s="141"/>
      <c r="HM224" s="141"/>
      <c r="HN224" s="141"/>
      <c r="HO224" s="141"/>
      <c r="HP224" s="141"/>
      <c r="HQ224" s="141"/>
      <c r="HR224" s="141"/>
      <c r="HS224" s="141"/>
      <c r="HT224" s="141"/>
      <c r="HU224" s="141"/>
      <c r="HV224" s="141"/>
      <c r="HW224" s="141"/>
      <c r="HX224" s="141"/>
      <c r="HY224" s="141"/>
      <c r="HZ224" s="141"/>
      <c r="IA224" s="141"/>
      <c r="IB224" s="141"/>
      <c r="IC224" s="141"/>
      <c r="ID224" s="141"/>
      <c r="IE224" s="141"/>
    </row>
    <row r="225" spans="1:239" x14ac:dyDescent="0.3">
      <c r="A225" s="440"/>
      <c r="B225" s="542"/>
      <c r="C225" s="543"/>
      <c r="D225" s="543"/>
      <c r="E225" s="544"/>
      <c r="F225" s="86"/>
      <c r="G225" s="87" t="s">
        <v>131</v>
      </c>
      <c r="H225" s="84">
        <f t="shared" ref="H225:U225" si="152">SUM(H219,H206,H163,H144)</f>
        <v>0</v>
      </c>
      <c r="I225" s="84">
        <f t="shared" si="152"/>
        <v>0</v>
      </c>
      <c r="J225" s="84">
        <f t="shared" si="152"/>
        <v>0</v>
      </c>
      <c r="K225" s="84">
        <f t="shared" si="152"/>
        <v>0</v>
      </c>
      <c r="L225" s="84">
        <f t="shared" si="152"/>
        <v>0</v>
      </c>
      <c r="M225" s="85">
        <f t="shared" si="152"/>
        <v>0</v>
      </c>
      <c r="N225" s="85">
        <f t="shared" si="152"/>
        <v>0</v>
      </c>
      <c r="O225" s="85">
        <f t="shared" si="152"/>
        <v>0</v>
      </c>
      <c r="P225" s="85">
        <f t="shared" si="152"/>
        <v>0</v>
      </c>
      <c r="Q225" s="85">
        <f t="shared" si="152"/>
        <v>0</v>
      </c>
      <c r="R225" s="85">
        <f t="shared" si="152"/>
        <v>0</v>
      </c>
      <c r="S225" s="85">
        <f t="shared" si="152"/>
        <v>0</v>
      </c>
      <c r="T225" s="84">
        <f t="shared" si="152"/>
        <v>0</v>
      </c>
      <c r="U225" s="84">
        <f t="shared" si="152"/>
        <v>0</v>
      </c>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1"/>
      <c r="BK225" s="141"/>
      <c r="BL225" s="141"/>
      <c r="BM225" s="141"/>
      <c r="BN225" s="141"/>
      <c r="BO225" s="141"/>
      <c r="BP225" s="141"/>
      <c r="BQ225" s="141"/>
      <c r="BR225" s="141"/>
      <c r="BS225" s="141"/>
      <c r="BT225" s="141"/>
      <c r="BU225" s="141"/>
      <c r="BV225" s="141"/>
      <c r="BW225" s="141"/>
      <c r="BX225" s="141"/>
      <c r="BY225" s="141"/>
      <c r="BZ225" s="141"/>
      <c r="CA225" s="141"/>
      <c r="CB225" s="141"/>
      <c r="CC225" s="141"/>
      <c r="CD225" s="141"/>
      <c r="CE225" s="141"/>
      <c r="CF225" s="141"/>
      <c r="CG225" s="141"/>
      <c r="CH225" s="141"/>
      <c r="CI225" s="141"/>
      <c r="CJ225" s="141"/>
      <c r="CK225" s="141"/>
      <c r="CL225" s="141"/>
      <c r="CM225" s="141"/>
      <c r="CN225" s="141"/>
      <c r="CO225" s="141"/>
      <c r="CP225" s="141"/>
      <c r="CQ225" s="141"/>
      <c r="CR225" s="141"/>
      <c r="CS225" s="141"/>
      <c r="CT225" s="141"/>
      <c r="CU225" s="141"/>
      <c r="CV225" s="141"/>
      <c r="CW225" s="141"/>
      <c r="CX225" s="141"/>
      <c r="CY225" s="141"/>
      <c r="CZ225" s="141"/>
      <c r="DA225" s="141"/>
      <c r="DB225" s="141"/>
      <c r="DC225" s="141"/>
      <c r="DD225" s="141"/>
      <c r="DE225" s="141"/>
      <c r="DF225" s="141"/>
      <c r="DG225" s="141"/>
      <c r="DH225" s="141"/>
      <c r="DI225" s="141"/>
      <c r="DJ225" s="141"/>
      <c r="DK225" s="141"/>
      <c r="DL225" s="141"/>
      <c r="DM225" s="141"/>
      <c r="DN225" s="141"/>
      <c r="DO225" s="141"/>
      <c r="DP225" s="141"/>
      <c r="DQ225" s="141"/>
      <c r="DR225" s="141"/>
      <c r="DS225" s="141"/>
      <c r="DT225" s="141"/>
      <c r="DU225" s="141"/>
      <c r="DV225" s="141"/>
      <c r="DW225" s="141"/>
      <c r="DX225" s="141"/>
      <c r="DY225" s="141"/>
      <c r="DZ225" s="141"/>
      <c r="EA225" s="141"/>
      <c r="EB225" s="141"/>
      <c r="EC225" s="141"/>
      <c r="ED225" s="141"/>
      <c r="EE225" s="141"/>
      <c r="EF225" s="141"/>
      <c r="EG225" s="141"/>
      <c r="EH225" s="141"/>
      <c r="EI225" s="141"/>
      <c r="EJ225" s="141"/>
      <c r="EK225" s="141"/>
      <c r="EL225" s="141"/>
      <c r="EM225" s="141"/>
      <c r="EN225" s="141"/>
      <c r="EO225" s="141"/>
      <c r="EP225" s="141"/>
      <c r="EQ225" s="141"/>
      <c r="ER225" s="141"/>
      <c r="ES225" s="141"/>
      <c r="ET225" s="141"/>
      <c r="EU225" s="141"/>
      <c r="EV225" s="141"/>
      <c r="EW225" s="141"/>
      <c r="EX225" s="141"/>
      <c r="EY225" s="141"/>
      <c r="EZ225" s="141"/>
      <c r="FA225" s="141"/>
      <c r="FB225" s="141"/>
      <c r="FC225" s="141"/>
      <c r="FD225" s="141"/>
      <c r="FE225" s="141"/>
      <c r="FF225" s="141"/>
      <c r="FG225" s="141"/>
      <c r="FH225" s="141"/>
      <c r="FI225" s="141"/>
      <c r="FJ225" s="141"/>
      <c r="FK225" s="141"/>
      <c r="FL225" s="141"/>
      <c r="FM225" s="141"/>
      <c r="FN225" s="141"/>
      <c r="FO225" s="141"/>
      <c r="FP225" s="141"/>
      <c r="FQ225" s="141"/>
      <c r="FR225" s="141"/>
      <c r="FS225" s="141"/>
      <c r="FT225" s="141"/>
      <c r="FU225" s="141"/>
      <c r="FV225" s="141"/>
      <c r="FW225" s="141"/>
      <c r="FX225" s="141"/>
      <c r="FY225" s="141"/>
      <c r="FZ225" s="141"/>
      <c r="GA225" s="141"/>
      <c r="GB225" s="141"/>
      <c r="GC225" s="141"/>
      <c r="GD225" s="141"/>
      <c r="GE225" s="141"/>
      <c r="GF225" s="141"/>
      <c r="GG225" s="141"/>
      <c r="GH225" s="141"/>
      <c r="GI225" s="141"/>
      <c r="GJ225" s="141"/>
      <c r="GK225" s="141"/>
      <c r="GL225" s="141"/>
      <c r="GM225" s="141"/>
      <c r="GN225" s="141"/>
      <c r="GO225" s="141"/>
      <c r="GP225" s="141"/>
      <c r="GQ225" s="141"/>
      <c r="GR225" s="141"/>
      <c r="GS225" s="141"/>
      <c r="GT225" s="141"/>
      <c r="GU225" s="141"/>
      <c r="GV225" s="141"/>
      <c r="GW225" s="141"/>
      <c r="GX225" s="141"/>
      <c r="GY225" s="141"/>
      <c r="GZ225" s="141"/>
      <c r="HA225" s="141"/>
      <c r="HB225" s="141"/>
      <c r="HC225" s="141"/>
      <c r="HD225" s="141"/>
      <c r="HE225" s="141"/>
      <c r="HF225" s="141"/>
      <c r="HG225" s="141"/>
      <c r="HH225" s="141"/>
      <c r="HI225" s="141"/>
      <c r="HJ225" s="141"/>
      <c r="HK225" s="141"/>
      <c r="HL225" s="141"/>
      <c r="HM225" s="141"/>
      <c r="HN225" s="141"/>
      <c r="HO225" s="141"/>
      <c r="HP225" s="141"/>
      <c r="HQ225" s="141"/>
      <c r="HR225" s="141"/>
      <c r="HS225" s="141"/>
      <c r="HT225" s="141"/>
      <c r="HU225" s="141"/>
      <c r="HV225" s="141"/>
      <c r="HW225" s="141"/>
      <c r="HX225" s="141"/>
      <c r="HY225" s="141"/>
      <c r="HZ225" s="141"/>
      <c r="IA225" s="141"/>
      <c r="IB225" s="141"/>
      <c r="IC225" s="141"/>
      <c r="ID225" s="141"/>
      <c r="IE225" s="141"/>
    </row>
    <row r="226" spans="1:239" ht="30" customHeight="1" x14ac:dyDescent="0.3">
      <c r="A226" s="67" t="s">
        <v>209</v>
      </c>
      <c r="B226" s="504" t="s">
        <v>92</v>
      </c>
      <c r="C226" s="505"/>
      <c r="D226" s="505"/>
      <c r="E226" s="505"/>
      <c r="F226" s="505"/>
      <c r="G226" s="506"/>
      <c r="H226" s="68">
        <f t="shared" ref="H226:U226" si="153">SUM(H220,H125,H68,H42)</f>
        <v>8135.848</v>
      </c>
      <c r="I226" s="68">
        <f t="shared" si="153"/>
        <v>8126.348</v>
      </c>
      <c r="J226" s="68">
        <f t="shared" si="153"/>
        <v>154.26100000000002</v>
      </c>
      <c r="K226" s="68">
        <f t="shared" si="153"/>
        <v>9.5</v>
      </c>
      <c r="L226" s="68">
        <f t="shared" si="153"/>
        <v>7907</v>
      </c>
      <c r="M226" s="68">
        <f t="shared" si="153"/>
        <v>7825.6</v>
      </c>
      <c r="N226" s="68">
        <f t="shared" si="153"/>
        <v>224</v>
      </c>
      <c r="O226" s="68">
        <f t="shared" si="153"/>
        <v>81.400000000000006</v>
      </c>
      <c r="P226" s="68">
        <f t="shared" si="153"/>
        <v>7876.5</v>
      </c>
      <c r="Q226" s="68">
        <f t="shared" si="153"/>
        <v>7795.1</v>
      </c>
      <c r="R226" s="68">
        <f t="shared" si="153"/>
        <v>224</v>
      </c>
      <c r="S226" s="68">
        <f t="shared" si="153"/>
        <v>81.400000000000006</v>
      </c>
      <c r="T226" s="68">
        <f t="shared" si="153"/>
        <v>8341.5</v>
      </c>
      <c r="U226" s="68">
        <f t="shared" si="153"/>
        <v>8376.2250000000004</v>
      </c>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141"/>
      <c r="BH226" s="141"/>
      <c r="BI226" s="141"/>
      <c r="BJ226" s="141"/>
      <c r="BK226" s="141"/>
      <c r="BL226" s="141"/>
      <c r="BM226" s="141"/>
      <c r="BN226" s="141"/>
      <c r="BO226" s="141"/>
      <c r="BP226" s="141"/>
      <c r="BQ226" s="141"/>
      <c r="BR226" s="141"/>
      <c r="BS226" s="141"/>
      <c r="BT226" s="141"/>
      <c r="BU226" s="141"/>
      <c r="BV226" s="141"/>
      <c r="BW226" s="141"/>
      <c r="BX226" s="141"/>
      <c r="BY226" s="141"/>
      <c r="BZ226" s="141"/>
      <c r="CA226" s="141"/>
      <c r="CB226" s="141"/>
      <c r="CC226" s="141"/>
      <c r="CD226" s="141"/>
      <c r="CE226" s="141"/>
      <c r="CF226" s="141"/>
      <c r="CG226" s="141"/>
      <c r="CH226" s="141"/>
      <c r="CI226" s="141"/>
      <c r="CJ226" s="141"/>
      <c r="CK226" s="141"/>
      <c r="CL226" s="141"/>
      <c r="CM226" s="141"/>
      <c r="CN226" s="141"/>
      <c r="CO226" s="141"/>
      <c r="CP226" s="141"/>
      <c r="CQ226" s="141"/>
      <c r="CR226" s="141"/>
      <c r="CS226" s="141"/>
      <c r="CT226" s="141"/>
      <c r="CU226" s="141"/>
      <c r="CV226" s="141"/>
      <c r="CW226" s="141"/>
      <c r="CX226" s="141"/>
      <c r="CY226" s="141"/>
      <c r="CZ226" s="141"/>
      <c r="DA226" s="141"/>
      <c r="DB226" s="141"/>
      <c r="DC226" s="141"/>
      <c r="DD226" s="141"/>
      <c r="DE226" s="141"/>
      <c r="DF226" s="141"/>
      <c r="DG226" s="141"/>
      <c r="DH226" s="141"/>
      <c r="DI226" s="141"/>
      <c r="DJ226" s="141"/>
      <c r="DK226" s="141"/>
      <c r="DL226" s="141"/>
      <c r="DM226" s="141"/>
      <c r="DN226" s="141"/>
      <c r="DO226" s="141"/>
      <c r="DP226" s="141"/>
      <c r="DQ226" s="141"/>
      <c r="DR226" s="141"/>
      <c r="DS226" s="141"/>
      <c r="DT226" s="141"/>
      <c r="DU226" s="141"/>
      <c r="DV226" s="141"/>
      <c r="DW226" s="141"/>
      <c r="DX226" s="141"/>
      <c r="DY226" s="141"/>
      <c r="DZ226" s="141"/>
      <c r="EA226" s="141"/>
      <c r="EB226" s="141"/>
      <c r="EC226" s="141"/>
      <c r="ED226" s="141"/>
      <c r="EE226" s="141"/>
      <c r="EF226" s="141"/>
      <c r="EG226" s="141"/>
      <c r="EH226" s="141"/>
      <c r="EI226" s="141"/>
      <c r="EJ226" s="141"/>
      <c r="EK226" s="141"/>
      <c r="EL226" s="141"/>
      <c r="EM226" s="141"/>
      <c r="EN226" s="141"/>
      <c r="EO226" s="141"/>
      <c r="EP226" s="141"/>
      <c r="EQ226" s="141"/>
      <c r="ER226" s="141"/>
      <c r="ES226" s="141"/>
      <c r="ET226" s="141"/>
      <c r="EU226" s="141"/>
      <c r="EV226" s="141"/>
      <c r="EW226" s="141"/>
      <c r="EX226" s="141"/>
      <c r="EY226" s="141"/>
      <c r="EZ226" s="141"/>
      <c r="FA226" s="141"/>
      <c r="FB226" s="141"/>
      <c r="FC226" s="141"/>
      <c r="FD226" s="141"/>
      <c r="FE226" s="141"/>
      <c r="FF226" s="141"/>
      <c r="FG226" s="141"/>
      <c r="FH226" s="141"/>
      <c r="FI226" s="141"/>
      <c r="FJ226" s="141"/>
      <c r="FK226" s="141"/>
      <c r="FL226" s="141"/>
      <c r="FM226" s="141"/>
      <c r="FN226" s="141"/>
      <c r="FO226" s="141"/>
      <c r="FP226" s="141"/>
      <c r="FQ226" s="141"/>
      <c r="FR226" s="141"/>
      <c r="FS226" s="141"/>
      <c r="FT226" s="141"/>
      <c r="FU226" s="141"/>
      <c r="FV226" s="141"/>
      <c r="FW226" s="141"/>
      <c r="FX226" s="141"/>
      <c r="FY226" s="141"/>
      <c r="FZ226" s="141"/>
      <c r="GA226" s="141"/>
      <c r="GB226" s="141"/>
      <c r="GC226" s="141"/>
      <c r="GD226" s="141"/>
      <c r="GE226" s="141"/>
      <c r="GF226" s="141"/>
      <c r="GG226" s="141"/>
      <c r="GH226" s="141"/>
      <c r="GI226" s="141"/>
      <c r="GJ226" s="141"/>
      <c r="GK226" s="141"/>
      <c r="GL226" s="141"/>
      <c r="GM226" s="141"/>
      <c r="GN226" s="141"/>
      <c r="GO226" s="141"/>
      <c r="GP226" s="141"/>
      <c r="GQ226" s="141"/>
      <c r="GR226" s="141"/>
      <c r="GS226" s="141"/>
      <c r="GT226" s="141"/>
      <c r="GU226" s="141"/>
      <c r="GV226" s="141"/>
      <c r="GW226" s="141"/>
      <c r="GX226" s="141"/>
      <c r="GY226" s="141"/>
      <c r="GZ226" s="141"/>
      <c r="HA226" s="141"/>
      <c r="HB226" s="141"/>
      <c r="HC226" s="141"/>
      <c r="HD226" s="141"/>
      <c r="HE226" s="141"/>
      <c r="HF226" s="141"/>
      <c r="HG226" s="141"/>
      <c r="HH226" s="141"/>
      <c r="HI226" s="141"/>
      <c r="HJ226" s="141"/>
      <c r="HK226" s="141"/>
      <c r="HL226" s="141"/>
      <c r="HM226" s="141"/>
      <c r="HN226" s="141"/>
      <c r="HO226" s="141"/>
      <c r="HP226" s="141"/>
      <c r="HQ226" s="141"/>
      <c r="HR226" s="141"/>
      <c r="HS226" s="141"/>
      <c r="HT226" s="141"/>
      <c r="HU226" s="141"/>
      <c r="HV226" s="141"/>
      <c r="HW226" s="141"/>
      <c r="HX226" s="141"/>
      <c r="HY226" s="141"/>
      <c r="HZ226" s="141"/>
      <c r="IA226" s="141"/>
      <c r="IB226" s="141"/>
      <c r="IC226" s="141"/>
      <c r="ID226" s="141"/>
      <c r="IE226" s="141"/>
    </row>
    <row r="227" spans="1:239" ht="15" customHeight="1" x14ac:dyDescent="0.3">
      <c r="A227" s="507" t="s">
        <v>93</v>
      </c>
      <c r="B227" s="508"/>
      <c r="C227" s="508"/>
      <c r="D227" s="508"/>
      <c r="E227" s="508"/>
      <c r="F227" s="508"/>
      <c r="G227" s="509"/>
      <c r="H227" s="69"/>
      <c r="I227" s="69"/>
      <c r="J227" s="69"/>
      <c r="K227" s="69"/>
      <c r="L227" s="69"/>
      <c r="M227" s="70"/>
      <c r="N227" s="70"/>
      <c r="O227" s="70"/>
      <c r="P227" s="70"/>
      <c r="Q227" s="70"/>
      <c r="R227" s="70"/>
      <c r="S227" s="70"/>
      <c r="T227" s="69"/>
      <c r="U227" s="69"/>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c r="BI227" s="141"/>
      <c r="BJ227" s="141"/>
      <c r="BK227" s="141"/>
      <c r="BL227" s="141"/>
      <c r="BM227" s="141"/>
      <c r="BN227" s="141"/>
      <c r="BO227" s="141"/>
      <c r="BP227" s="141"/>
      <c r="BQ227" s="141"/>
      <c r="BR227" s="141"/>
      <c r="BS227" s="141"/>
      <c r="BT227" s="141"/>
      <c r="BU227" s="141"/>
      <c r="BV227" s="141"/>
      <c r="BW227" s="141"/>
      <c r="BX227" s="141"/>
      <c r="BY227" s="141"/>
      <c r="BZ227" s="141"/>
      <c r="CA227" s="141"/>
      <c r="CB227" s="141"/>
      <c r="CC227" s="141"/>
      <c r="CD227" s="141"/>
      <c r="CE227" s="141"/>
      <c r="CF227" s="141"/>
      <c r="CG227" s="141"/>
      <c r="CH227" s="141"/>
      <c r="CI227" s="141"/>
      <c r="CJ227" s="141"/>
      <c r="CK227" s="141"/>
      <c r="CL227" s="141"/>
      <c r="CM227" s="141"/>
      <c r="CN227" s="141"/>
      <c r="CO227" s="141"/>
      <c r="CP227" s="141"/>
      <c r="CQ227" s="141"/>
      <c r="CR227" s="141"/>
      <c r="CS227" s="141"/>
      <c r="CT227" s="141"/>
      <c r="CU227" s="141"/>
      <c r="CV227" s="141"/>
      <c r="CW227" s="141"/>
      <c r="CX227" s="141"/>
      <c r="CY227" s="141"/>
      <c r="CZ227" s="141"/>
      <c r="DA227" s="141"/>
      <c r="DB227" s="141"/>
      <c r="DC227" s="141"/>
      <c r="DD227" s="141"/>
      <c r="DE227" s="141"/>
      <c r="DF227" s="141"/>
      <c r="DG227" s="141"/>
      <c r="DH227" s="141"/>
      <c r="DI227" s="141"/>
      <c r="DJ227" s="141"/>
      <c r="DK227" s="141"/>
      <c r="DL227" s="141"/>
      <c r="DM227" s="141"/>
      <c r="DN227" s="141"/>
      <c r="DO227" s="141"/>
      <c r="DP227" s="141"/>
      <c r="DQ227" s="141"/>
      <c r="DR227" s="141"/>
      <c r="DS227" s="141"/>
      <c r="DT227" s="141"/>
      <c r="DU227" s="141"/>
      <c r="DV227" s="141"/>
      <c r="DW227" s="141"/>
      <c r="DX227" s="141"/>
      <c r="DY227" s="141"/>
      <c r="DZ227" s="141"/>
      <c r="EA227" s="141"/>
      <c r="EB227" s="141"/>
      <c r="EC227" s="141"/>
      <c r="ED227" s="141"/>
      <c r="EE227" s="141"/>
      <c r="EF227" s="141"/>
      <c r="EG227" s="141"/>
      <c r="EH227" s="141"/>
      <c r="EI227" s="141"/>
      <c r="EJ227" s="141"/>
      <c r="EK227" s="141"/>
      <c r="EL227" s="141"/>
      <c r="EM227" s="141"/>
      <c r="EN227" s="141"/>
      <c r="EO227" s="141"/>
      <c r="EP227" s="141"/>
      <c r="EQ227" s="141"/>
      <c r="ER227" s="141"/>
      <c r="ES227" s="141"/>
      <c r="ET227" s="141"/>
      <c r="EU227" s="141"/>
      <c r="EV227" s="141"/>
      <c r="EW227" s="141"/>
      <c r="EX227" s="141"/>
      <c r="EY227" s="141"/>
      <c r="EZ227" s="141"/>
      <c r="FA227" s="141"/>
      <c r="FB227" s="141"/>
      <c r="FC227" s="141"/>
      <c r="FD227" s="141"/>
      <c r="FE227" s="141"/>
      <c r="FF227" s="141"/>
      <c r="FG227" s="141"/>
      <c r="FH227" s="141"/>
      <c r="FI227" s="141"/>
      <c r="FJ227" s="141"/>
      <c r="FK227" s="141"/>
      <c r="FL227" s="141"/>
      <c r="FM227" s="141"/>
      <c r="FN227" s="141"/>
      <c r="FO227" s="141"/>
      <c r="FP227" s="141"/>
      <c r="FQ227" s="141"/>
      <c r="FR227" s="141"/>
      <c r="FS227" s="141"/>
      <c r="FT227" s="141"/>
      <c r="FU227" s="141"/>
      <c r="FV227" s="141"/>
      <c r="FW227" s="141"/>
      <c r="FX227" s="141"/>
      <c r="FY227" s="141"/>
      <c r="FZ227" s="141"/>
      <c r="GA227" s="141"/>
      <c r="GB227" s="141"/>
      <c r="GC227" s="141"/>
      <c r="GD227" s="141"/>
      <c r="GE227" s="141"/>
      <c r="GF227" s="141"/>
      <c r="GG227" s="141"/>
      <c r="GH227" s="141"/>
      <c r="GI227" s="141"/>
      <c r="GJ227" s="141"/>
      <c r="GK227" s="141"/>
      <c r="GL227" s="141"/>
      <c r="GM227" s="141"/>
      <c r="GN227" s="141"/>
      <c r="GO227" s="141"/>
      <c r="GP227" s="141"/>
      <c r="GQ227" s="141"/>
      <c r="GR227" s="141"/>
      <c r="GS227" s="141"/>
      <c r="GT227" s="141"/>
      <c r="GU227" s="141"/>
      <c r="GV227" s="141"/>
      <c r="GW227" s="141"/>
      <c r="GX227" s="141"/>
      <c r="GY227" s="141"/>
      <c r="GZ227" s="141"/>
      <c r="HA227" s="141"/>
      <c r="HB227" s="141"/>
      <c r="HC227" s="141"/>
      <c r="HD227" s="141"/>
      <c r="HE227" s="141"/>
      <c r="HF227" s="141"/>
      <c r="HG227" s="141"/>
      <c r="HH227" s="141"/>
      <c r="HI227" s="141"/>
      <c r="HJ227" s="141"/>
      <c r="HK227" s="141"/>
      <c r="HL227" s="141"/>
      <c r="HM227" s="141"/>
      <c r="HN227" s="141"/>
      <c r="HO227" s="141"/>
      <c r="HP227" s="141"/>
      <c r="HQ227" s="141"/>
      <c r="HR227" s="141"/>
      <c r="HS227" s="141"/>
      <c r="HT227" s="141"/>
      <c r="HU227" s="141"/>
      <c r="HV227" s="141"/>
      <c r="HW227" s="141"/>
      <c r="HX227" s="141"/>
      <c r="HY227" s="141"/>
      <c r="HZ227" s="141"/>
      <c r="IA227" s="141"/>
      <c r="IB227" s="141"/>
      <c r="IC227" s="141"/>
      <c r="ID227" s="141"/>
      <c r="IE227" s="141"/>
    </row>
    <row r="228" spans="1:239" ht="15" customHeight="1" x14ac:dyDescent="0.3">
      <c r="A228" s="510" t="s">
        <v>94</v>
      </c>
      <c r="B228" s="511"/>
      <c r="C228" s="511"/>
      <c r="D228" s="511"/>
      <c r="E228" s="511"/>
      <c r="F228" s="511"/>
      <c r="G228" s="512"/>
      <c r="H228" s="71">
        <f>SUM(H229:H238)</f>
        <v>3174.9999999999995</v>
      </c>
      <c r="I228" s="71">
        <f>SUM(I229:I238)</f>
        <v>3165.4999999999995</v>
      </c>
      <c r="J228" s="71">
        <f t="shared" ref="J228:U228" si="154">SUM(J229:J238)</f>
        <v>154.26100000000002</v>
      </c>
      <c r="K228" s="71">
        <f t="shared" si="154"/>
        <v>9.5</v>
      </c>
      <c r="L228" s="71">
        <f t="shared" si="154"/>
        <v>3115.4</v>
      </c>
      <c r="M228" s="71">
        <f t="shared" si="154"/>
        <v>3034</v>
      </c>
      <c r="N228" s="71">
        <f t="shared" si="154"/>
        <v>224</v>
      </c>
      <c r="O228" s="71">
        <f t="shared" si="154"/>
        <v>81.400000000000006</v>
      </c>
      <c r="P228" s="71">
        <f>SUM(P229:P238)</f>
        <v>3079.9</v>
      </c>
      <c r="Q228" s="71">
        <f>SUM(Q229:Q238)</f>
        <v>2998.5</v>
      </c>
      <c r="R228" s="71">
        <f t="shared" si="154"/>
        <v>224</v>
      </c>
      <c r="S228" s="71">
        <f t="shared" si="154"/>
        <v>81.400000000000006</v>
      </c>
      <c r="T228" s="71">
        <f t="shared" si="154"/>
        <v>3111.2</v>
      </c>
      <c r="U228" s="71">
        <f t="shared" si="154"/>
        <v>3124.2</v>
      </c>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1"/>
      <c r="BK228" s="141"/>
      <c r="BL228" s="141"/>
      <c r="BM228" s="141"/>
      <c r="BN228" s="141"/>
      <c r="BO228" s="141"/>
      <c r="BP228" s="141"/>
      <c r="BQ228" s="141"/>
      <c r="BR228" s="141"/>
      <c r="BS228" s="141"/>
      <c r="BT228" s="141"/>
      <c r="BU228" s="141"/>
      <c r="BV228" s="141"/>
      <c r="BW228" s="141"/>
      <c r="BX228" s="141"/>
      <c r="BY228" s="141"/>
      <c r="BZ228" s="141"/>
      <c r="CA228" s="141"/>
      <c r="CB228" s="141"/>
      <c r="CC228" s="141"/>
      <c r="CD228" s="141"/>
      <c r="CE228" s="141"/>
      <c r="CF228" s="141"/>
      <c r="CG228" s="141"/>
      <c r="CH228" s="141"/>
      <c r="CI228" s="141"/>
      <c r="CJ228" s="141"/>
      <c r="CK228" s="141"/>
      <c r="CL228" s="141"/>
      <c r="CM228" s="141"/>
      <c r="CN228" s="141"/>
      <c r="CO228" s="141"/>
      <c r="CP228" s="141"/>
      <c r="CQ228" s="141"/>
      <c r="CR228" s="141"/>
      <c r="CS228" s="141"/>
      <c r="CT228" s="141"/>
      <c r="CU228" s="141"/>
      <c r="CV228" s="141"/>
      <c r="CW228" s="141"/>
      <c r="CX228" s="141"/>
      <c r="CY228" s="141"/>
      <c r="CZ228" s="141"/>
      <c r="DA228" s="141"/>
      <c r="DB228" s="141"/>
      <c r="DC228" s="141"/>
      <c r="DD228" s="141"/>
      <c r="DE228" s="141"/>
      <c r="DF228" s="141"/>
      <c r="DG228" s="141"/>
      <c r="DH228" s="141"/>
      <c r="DI228" s="141"/>
      <c r="DJ228" s="141"/>
      <c r="DK228" s="141"/>
      <c r="DL228" s="141"/>
      <c r="DM228" s="141"/>
      <c r="DN228" s="141"/>
      <c r="DO228" s="141"/>
      <c r="DP228" s="141"/>
      <c r="DQ228" s="141"/>
      <c r="DR228" s="141"/>
      <c r="DS228" s="141"/>
      <c r="DT228" s="141"/>
      <c r="DU228" s="141"/>
      <c r="DV228" s="141"/>
      <c r="DW228" s="141"/>
      <c r="DX228" s="141"/>
      <c r="DY228" s="141"/>
      <c r="DZ228" s="141"/>
      <c r="EA228" s="141"/>
      <c r="EB228" s="141"/>
      <c r="EC228" s="141"/>
      <c r="ED228" s="141"/>
      <c r="EE228" s="141"/>
      <c r="EF228" s="141"/>
      <c r="EG228" s="141"/>
      <c r="EH228" s="141"/>
      <c r="EI228" s="141"/>
      <c r="EJ228" s="141"/>
      <c r="EK228" s="141"/>
      <c r="EL228" s="141"/>
      <c r="EM228" s="141"/>
      <c r="EN228" s="141"/>
      <c r="EO228" s="141"/>
      <c r="EP228" s="141"/>
      <c r="EQ228" s="141"/>
      <c r="ER228" s="141"/>
      <c r="ES228" s="141"/>
      <c r="ET228" s="141"/>
      <c r="EU228" s="141"/>
      <c r="EV228" s="141"/>
      <c r="EW228" s="141"/>
      <c r="EX228" s="141"/>
      <c r="EY228" s="141"/>
      <c r="EZ228" s="141"/>
      <c r="FA228" s="141"/>
      <c r="FB228" s="141"/>
      <c r="FC228" s="141"/>
      <c r="FD228" s="141"/>
      <c r="FE228" s="141"/>
      <c r="FF228" s="141"/>
      <c r="FG228" s="141"/>
      <c r="FH228" s="141"/>
      <c r="FI228" s="141"/>
      <c r="FJ228" s="141"/>
      <c r="FK228" s="141"/>
      <c r="FL228" s="141"/>
      <c r="FM228" s="141"/>
      <c r="FN228" s="141"/>
      <c r="FO228" s="141"/>
      <c r="FP228" s="141"/>
      <c r="FQ228" s="141"/>
      <c r="FR228" s="141"/>
      <c r="FS228" s="141"/>
      <c r="FT228" s="141"/>
      <c r="FU228" s="141"/>
      <c r="FV228" s="141"/>
      <c r="FW228" s="141"/>
      <c r="FX228" s="141"/>
      <c r="FY228" s="141"/>
      <c r="FZ228" s="141"/>
      <c r="GA228" s="141"/>
      <c r="GB228" s="141"/>
      <c r="GC228" s="141"/>
      <c r="GD228" s="141"/>
      <c r="GE228" s="141"/>
      <c r="GF228" s="141"/>
      <c r="GG228" s="141"/>
      <c r="GH228" s="141"/>
      <c r="GI228" s="141"/>
      <c r="GJ228" s="141"/>
      <c r="GK228" s="141"/>
      <c r="GL228" s="141"/>
      <c r="GM228" s="141"/>
      <c r="GN228" s="141"/>
      <c r="GO228" s="141"/>
      <c r="GP228" s="141"/>
      <c r="GQ228" s="141"/>
      <c r="GR228" s="141"/>
      <c r="GS228" s="141"/>
      <c r="GT228" s="141"/>
      <c r="GU228" s="141"/>
      <c r="GV228" s="141"/>
      <c r="GW228" s="141"/>
      <c r="GX228" s="141"/>
      <c r="GY228" s="141"/>
      <c r="GZ228" s="141"/>
      <c r="HA228" s="141"/>
      <c r="HB228" s="141"/>
      <c r="HC228" s="141"/>
      <c r="HD228" s="141"/>
      <c r="HE228" s="141"/>
      <c r="HF228" s="141"/>
      <c r="HG228" s="141"/>
      <c r="HH228" s="141"/>
      <c r="HI228" s="141"/>
      <c r="HJ228" s="141"/>
      <c r="HK228" s="141"/>
      <c r="HL228" s="141"/>
      <c r="HM228" s="141"/>
      <c r="HN228" s="141"/>
      <c r="HO228" s="141"/>
      <c r="HP228" s="141"/>
      <c r="HQ228" s="141"/>
      <c r="HR228" s="141"/>
      <c r="HS228" s="141"/>
      <c r="HT228" s="141"/>
      <c r="HU228" s="141"/>
      <c r="HV228" s="141"/>
      <c r="HW228" s="141"/>
      <c r="HX228" s="141"/>
      <c r="HY228" s="141"/>
      <c r="HZ228" s="141"/>
      <c r="IA228" s="141"/>
      <c r="IB228" s="141"/>
      <c r="IC228" s="141"/>
      <c r="ID228" s="141"/>
      <c r="IE228" s="141"/>
    </row>
    <row r="229" spans="1:239" ht="15" customHeight="1" x14ac:dyDescent="0.3">
      <c r="A229" s="424" t="s">
        <v>95</v>
      </c>
      <c r="B229" s="425"/>
      <c r="C229" s="425"/>
      <c r="D229" s="425"/>
      <c r="E229" s="425"/>
      <c r="F229" s="425"/>
      <c r="G229" s="426"/>
      <c r="H229" s="155">
        <f>SUM(H208,H189,H183,H195,H177,H171,H165,H152,H146,H133,H113,H100,H94,H88,H82,H76,H50,H17,H56,H30)</f>
        <v>2186.7999999999997</v>
      </c>
      <c r="I229" s="155">
        <f t="shared" ref="I229:U229" si="155">SUM(I208,I189,I183,I195,I177,I171,I165,I152,I146,I133,I113,I100,I94,I88,I82,I76,I50,I17,I56,I30)</f>
        <v>2177.2999999999997</v>
      </c>
      <c r="J229" s="155">
        <f t="shared" si="155"/>
        <v>142.99700000000001</v>
      </c>
      <c r="K229" s="155">
        <f t="shared" si="155"/>
        <v>9.5</v>
      </c>
      <c r="L229" s="155">
        <f t="shared" si="155"/>
        <v>2135</v>
      </c>
      <c r="M229" s="155">
        <f t="shared" si="155"/>
        <v>2053.6</v>
      </c>
      <c r="N229" s="155">
        <f t="shared" si="155"/>
        <v>204.7</v>
      </c>
      <c r="O229" s="155">
        <f t="shared" si="155"/>
        <v>81.400000000000006</v>
      </c>
      <c r="P229" s="155">
        <f>SUM(P208,P189,P183,P195,P177,P171,P165,P152,P146,P133,P113,P100,P94,P88,P82,P76,P50,P17,P56,P30)</f>
        <v>2100.3000000000002</v>
      </c>
      <c r="Q229" s="155">
        <f t="shared" si="155"/>
        <v>2018.9</v>
      </c>
      <c r="R229" s="155">
        <f t="shared" si="155"/>
        <v>204.7</v>
      </c>
      <c r="S229" s="155">
        <f t="shared" si="155"/>
        <v>81.400000000000006</v>
      </c>
      <c r="T229" s="155">
        <f t="shared" si="155"/>
        <v>2147</v>
      </c>
      <c r="U229" s="155">
        <f t="shared" si="155"/>
        <v>2158</v>
      </c>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c r="BI229" s="141"/>
      <c r="BJ229" s="141"/>
      <c r="BK229" s="141"/>
      <c r="BL229" s="141"/>
      <c r="BM229" s="141"/>
      <c r="BN229" s="141"/>
      <c r="BO229" s="141"/>
      <c r="BP229" s="141"/>
      <c r="BQ229" s="141"/>
      <c r="BR229" s="141"/>
      <c r="BS229" s="141"/>
      <c r="BT229" s="141"/>
      <c r="BU229" s="141"/>
      <c r="BV229" s="141"/>
      <c r="BW229" s="141"/>
      <c r="BX229" s="141"/>
      <c r="BY229" s="141"/>
      <c r="BZ229" s="141"/>
      <c r="CA229" s="141"/>
      <c r="CB229" s="141"/>
      <c r="CC229" s="141"/>
      <c r="CD229" s="141"/>
      <c r="CE229" s="141"/>
      <c r="CF229" s="141"/>
      <c r="CG229" s="141"/>
      <c r="CH229" s="141"/>
      <c r="CI229" s="141"/>
      <c r="CJ229" s="141"/>
      <c r="CK229" s="141"/>
      <c r="CL229" s="141"/>
      <c r="CM229" s="141"/>
      <c r="CN229" s="141"/>
      <c r="CO229" s="141"/>
      <c r="CP229" s="141"/>
      <c r="CQ229" s="141"/>
      <c r="CR229" s="141"/>
      <c r="CS229" s="141"/>
      <c r="CT229" s="141"/>
      <c r="CU229" s="141"/>
      <c r="CV229" s="141"/>
      <c r="CW229" s="141"/>
      <c r="CX229" s="141"/>
      <c r="CY229" s="141"/>
      <c r="CZ229" s="141"/>
      <c r="DA229" s="141"/>
      <c r="DB229" s="141"/>
      <c r="DC229" s="141"/>
      <c r="DD229" s="141"/>
      <c r="DE229" s="141"/>
      <c r="DF229" s="141"/>
      <c r="DG229" s="141"/>
      <c r="DH229" s="141"/>
      <c r="DI229" s="141"/>
      <c r="DJ229" s="141"/>
      <c r="DK229" s="141"/>
      <c r="DL229" s="141"/>
      <c r="DM229" s="141"/>
      <c r="DN229" s="141"/>
      <c r="DO229" s="141"/>
      <c r="DP229" s="141"/>
      <c r="DQ229" s="141"/>
      <c r="DR229" s="141"/>
      <c r="DS229" s="141"/>
      <c r="DT229" s="141"/>
      <c r="DU229" s="141"/>
      <c r="DV229" s="141"/>
      <c r="DW229" s="141"/>
      <c r="DX229" s="141"/>
      <c r="DY229" s="141"/>
      <c r="DZ229" s="141"/>
      <c r="EA229" s="141"/>
      <c r="EB229" s="141"/>
      <c r="EC229" s="141"/>
      <c r="ED229" s="141"/>
      <c r="EE229" s="141"/>
      <c r="EF229" s="141"/>
      <c r="EG229" s="141"/>
      <c r="EH229" s="141"/>
      <c r="EI229" s="141"/>
      <c r="EJ229" s="141"/>
      <c r="EK229" s="141"/>
      <c r="EL229" s="141"/>
      <c r="EM229" s="141"/>
      <c r="EN229" s="141"/>
      <c r="EO229" s="141"/>
      <c r="EP229" s="141"/>
      <c r="EQ229" s="141"/>
      <c r="ER229" s="141"/>
      <c r="ES229" s="141"/>
      <c r="ET229" s="141"/>
      <c r="EU229" s="141"/>
      <c r="EV229" s="141"/>
      <c r="EW229" s="141"/>
      <c r="EX229" s="141"/>
      <c r="EY229" s="141"/>
      <c r="EZ229" s="141"/>
      <c r="FA229" s="141"/>
      <c r="FB229" s="141"/>
      <c r="FC229" s="141"/>
      <c r="FD229" s="141"/>
      <c r="FE229" s="141"/>
      <c r="FF229" s="141"/>
      <c r="FG229" s="141"/>
      <c r="FH229" s="141"/>
      <c r="FI229" s="141"/>
      <c r="FJ229" s="141"/>
      <c r="FK229" s="141"/>
      <c r="FL229" s="141"/>
      <c r="FM229" s="141"/>
      <c r="FN229" s="141"/>
      <c r="FO229" s="141"/>
      <c r="FP229" s="141"/>
      <c r="FQ229" s="141"/>
      <c r="FR229" s="141"/>
      <c r="FS229" s="141"/>
      <c r="FT229" s="141"/>
      <c r="FU229" s="141"/>
      <c r="FV229" s="141"/>
      <c r="FW229" s="141"/>
      <c r="FX229" s="141"/>
      <c r="FY229" s="141"/>
      <c r="FZ229" s="141"/>
      <c r="GA229" s="141"/>
      <c r="GB229" s="141"/>
      <c r="GC229" s="141"/>
      <c r="GD229" s="141"/>
      <c r="GE229" s="141"/>
      <c r="GF229" s="141"/>
      <c r="GG229" s="141"/>
      <c r="GH229" s="141"/>
      <c r="GI229" s="141"/>
      <c r="GJ229" s="141"/>
      <c r="GK229" s="141"/>
      <c r="GL229" s="141"/>
      <c r="GM229" s="141"/>
      <c r="GN229" s="141"/>
      <c r="GO229" s="141"/>
      <c r="GP229" s="141"/>
      <c r="GQ229" s="141"/>
      <c r="GR229" s="141"/>
      <c r="GS229" s="141"/>
      <c r="GT229" s="141"/>
      <c r="GU229" s="141"/>
      <c r="GV229" s="141"/>
      <c r="GW229" s="141"/>
      <c r="GX229" s="141"/>
      <c r="GY229" s="141"/>
      <c r="GZ229" s="141"/>
      <c r="HA229" s="141"/>
      <c r="HB229" s="141"/>
      <c r="HC229" s="141"/>
      <c r="HD229" s="141"/>
      <c r="HE229" s="141"/>
      <c r="HF229" s="141"/>
      <c r="HG229" s="141"/>
      <c r="HH229" s="141"/>
      <c r="HI229" s="141"/>
      <c r="HJ229" s="141"/>
      <c r="HK229" s="141"/>
      <c r="HL229" s="141"/>
      <c r="HM229" s="141"/>
      <c r="HN229" s="141"/>
      <c r="HO229" s="141"/>
      <c r="HP229" s="141"/>
      <c r="HQ229" s="141"/>
      <c r="HR229" s="141"/>
      <c r="HS229" s="141"/>
      <c r="HT229" s="141"/>
      <c r="HU229" s="141"/>
      <c r="HV229" s="141"/>
      <c r="HW229" s="141"/>
      <c r="HX229" s="141"/>
      <c r="HY229" s="141"/>
      <c r="HZ229" s="141"/>
      <c r="IA229" s="141"/>
      <c r="IB229" s="141"/>
      <c r="IC229" s="141"/>
      <c r="ID229" s="141"/>
      <c r="IE229" s="141"/>
    </row>
    <row r="230" spans="1:239" ht="29.25" customHeight="1" x14ac:dyDescent="0.3">
      <c r="A230" s="424" t="s">
        <v>96</v>
      </c>
      <c r="B230" s="425"/>
      <c r="C230" s="425"/>
      <c r="D230" s="425"/>
      <c r="E230" s="425"/>
      <c r="F230" s="425"/>
      <c r="G230" s="426"/>
      <c r="H230" s="155"/>
      <c r="I230" s="155"/>
      <c r="J230" s="155"/>
      <c r="K230" s="155"/>
      <c r="L230" s="155"/>
      <c r="M230" s="156"/>
      <c r="N230" s="156"/>
      <c r="O230" s="156"/>
      <c r="P230" s="156"/>
      <c r="Q230" s="156"/>
      <c r="R230" s="156"/>
      <c r="S230" s="156"/>
      <c r="T230" s="155"/>
      <c r="U230" s="155"/>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141"/>
      <c r="BL230" s="141"/>
      <c r="BM230" s="141"/>
      <c r="BN230" s="141"/>
      <c r="BO230" s="141"/>
      <c r="BP230" s="141"/>
      <c r="BQ230" s="141"/>
      <c r="BR230" s="141"/>
      <c r="BS230" s="141"/>
      <c r="BT230" s="141"/>
      <c r="BU230" s="141"/>
      <c r="BV230" s="141"/>
      <c r="BW230" s="141"/>
      <c r="BX230" s="141"/>
      <c r="BY230" s="141"/>
      <c r="BZ230" s="141"/>
      <c r="CA230" s="141"/>
      <c r="CB230" s="141"/>
      <c r="CC230" s="141"/>
      <c r="CD230" s="141"/>
      <c r="CE230" s="141"/>
      <c r="CF230" s="141"/>
      <c r="CG230" s="141"/>
      <c r="CH230" s="141"/>
      <c r="CI230" s="141"/>
      <c r="CJ230" s="141"/>
      <c r="CK230" s="141"/>
      <c r="CL230" s="141"/>
      <c r="CM230" s="141"/>
      <c r="CN230" s="141"/>
      <c r="CO230" s="141"/>
      <c r="CP230" s="141"/>
      <c r="CQ230" s="141"/>
      <c r="CR230" s="141"/>
      <c r="CS230" s="141"/>
      <c r="CT230" s="141"/>
      <c r="CU230" s="141"/>
      <c r="CV230" s="141"/>
      <c r="CW230" s="141"/>
      <c r="CX230" s="141"/>
      <c r="CY230" s="141"/>
      <c r="CZ230" s="141"/>
      <c r="DA230" s="141"/>
      <c r="DB230" s="141"/>
      <c r="DC230" s="141"/>
      <c r="DD230" s="141"/>
      <c r="DE230" s="141"/>
      <c r="DF230" s="141"/>
      <c r="DG230" s="141"/>
      <c r="DH230" s="141"/>
      <c r="DI230" s="141"/>
      <c r="DJ230" s="141"/>
      <c r="DK230" s="141"/>
      <c r="DL230" s="141"/>
      <c r="DM230" s="141"/>
      <c r="DN230" s="141"/>
      <c r="DO230" s="141"/>
      <c r="DP230" s="141"/>
      <c r="DQ230" s="141"/>
      <c r="DR230" s="141"/>
      <c r="DS230" s="141"/>
      <c r="DT230" s="141"/>
      <c r="DU230" s="141"/>
      <c r="DV230" s="141"/>
      <c r="DW230" s="141"/>
      <c r="DX230" s="141"/>
      <c r="DY230" s="141"/>
      <c r="DZ230" s="141"/>
      <c r="EA230" s="141"/>
      <c r="EB230" s="141"/>
      <c r="EC230" s="141"/>
      <c r="ED230" s="141"/>
      <c r="EE230" s="141"/>
      <c r="EF230" s="141"/>
      <c r="EG230" s="141"/>
      <c r="EH230" s="141"/>
      <c r="EI230" s="141"/>
      <c r="EJ230" s="141"/>
      <c r="EK230" s="141"/>
      <c r="EL230" s="141"/>
      <c r="EM230" s="141"/>
      <c r="EN230" s="141"/>
      <c r="EO230" s="141"/>
      <c r="EP230" s="141"/>
      <c r="EQ230" s="141"/>
      <c r="ER230" s="141"/>
      <c r="ES230" s="141"/>
      <c r="ET230" s="141"/>
      <c r="EU230" s="141"/>
      <c r="EV230" s="141"/>
      <c r="EW230" s="141"/>
      <c r="EX230" s="141"/>
      <c r="EY230" s="141"/>
      <c r="EZ230" s="141"/>
      <c r="FA230" s="141"/>
      <c r="FB230" s="141"/>
      <c r="FC230" s="141"/>
      <c r="FD230" s="141"/>
      <c r="FE230" s="141"/>
      <c r="FF230" s="141"/>
      <c r="FG230" s="141"/>
      <c r="FH230" s="141"/>
      <c r="FI230" s="141"/>
      <c r="FJ230" s="141"/>
      <c r="FK230" s="141"/>
      <c r="FL230" s="141"/>
      <c r="FM230" s="141"/>
      <c r="FN230" s="141"/>
      <c r="FO230" s="141"/>
      <c r="FP230" s="141"/>
      <c r="FQ230" s="141"/>
      <c r="FR230" s="141"/>
      <c r="FS230" s="141"/>
      <c r="FT230" s="141"/>
      <c r="FU230" s="141"/>
      <c r="FV230" s="141"/>
      <c r="FW230" s="141"/>
      <c r="FX230" s="141"/>
      <c r="FY230" s="141"/>
      <c r="FZ230" s="141"/>
      <c r="GA230" s="141"/>
      <c r="GB230" s="141"/>
      <c r="GC230" s="141"/>
      <c r="GD230" s="141"/>
      <c r="GE230" s="141"/>
      <c r="GF230" s="141"/>
      <c r="GG230" s="141"/>
      <c r="GH230" s="141"/>
      <c r="GI230" s="141"/>
      <c r="GJ230" s="141"/>
      <c r="GK230" s="141"/>
      <c r="GL230" s="141"/>
      <c r="GM230" s="141"/>
      <c r="GN230" s="141"/>
      <c r="GO230" s="141"/>
      <c r="GP230" s="141"/>
      <c r="GQ230" s="141"/>
      <c r="GR230" s="141"/>
      <c r="GS230" s="141"/>
      <c r="GT230" s="141"/>
      <c r="GU230" s="141"/>
      <c r="GV230" s="141"/>
      <c r="GW230" s="141"/>
      <c r="GX230" s="141"/>
      <c r="GY230" s="141"/>
      <c r="GZ230" s="141"/>
      <c r="HA230" s="141"/>
      <c r="HB230" s="141"/>
      <c r="HC230" s="141"/>
      <c r="HD230" s="141"/>
      <c r="HE230" s="141"/>
      <c r="HF230" s="141"/>
      <c r="HG230" s="141"/>
      <c r="HH230" s="141"/>
      <c r="HI230" s="141"/>
      <c r="HJ230" s="141"/>
      <c r="HK230" s="141"/>
      <c r="HL230" s="141"/>
      <c r="HM230" s="141"/>
      <c r="HN230" s="141"/>
      <c r="HO230" s="141"/>
      <c r="HP230" s="141"/>
      <c r="HQ230" s="141"/>
      <c r="HR230" s="141"/>
      <c r="HS230" s="141"/>
      <c r="HT230" s="141"/>
      <c r="HU230" s="141"/>
      <c r="HV230" s="141"/>
      <c r="HW230" s="141"/>
      <c r="HX230" s="141"/>
      <c r="HY230" s="141"/>
      <c r="HZ230" s="141"/>
      <c r="IA230" s="141"/>
      <c r="IB230" s="141"/>
      <c r="IC230" s="141"/>
      <c r="ID230" s="141"/>
      <c r="IE230" s="141"/>
    </row>
    <row r="231" spans="1:239" ht="33" customHeight="1" x14ac:dyDescent="0.3">
      <c r="A231" s="424" t="s">
        <v>383</v>
      </c>
      <c r="B231" s="425"/>
      <c r="C231" s="425"/>
      <c r="D231" s="425"/>
      <c r="E231" s="425"/>
      <c r="F231" s="425"/>
      <c r="G231" s="426"/>
      <c r="H231" s="155">
        <f>SUM(H190,H196,H178,H172,H166,H101,H95,H89,H77,H51, H83,H57,H31)</f>
        <v>952.29999999999984</v>
      </c>
      <c r="I231" s="155">
        <f t="shared" ref="I231:U231" si="156">SUM(I190,I196,I178,I172,I166,I101,I95,I89,I77,I51, I83,I57,I31)</f>
        <v>952.29999999999984</v>
      </c>
      <c r="J231" s="155">
        <f t="shared" si="156"/>
        <v>11.264000000000001</v>
      </c>
      <c r="K231" s="155">
        <f t="shared" si="156"/>
        <v>0</v>
      </c>
      <c r="L231" s="155">
        <f t="shared" si="156"/>
        <v>945.70000000000016</v>
      </c>
      <c r="M231" s="155">
        <f t="shared" si="156"/>
        <v>945.70000000000016</v>
      </c>
      <c r="N231" s="155">
        <f t="shared" si="156"/>
        <v>19.3</v>
      </c>
      <c r="O231" s="155">
        <f t="shared" si="156"/>
        <v>0</v>
      </c>
      <c r="P231" s="155">
        <f>SUM(P190,P196,P178,P172,P166,P101,P95,P89,P77,P51, P83,P57,P31)</f>
        <v>944.90000000000009</v>
      </c>
      <c r="Q231" s="155">
        <f t="shared" si="156"/>
        <v>944.90000000000009</v>
      </c>
      <c r="R231" s="155">
        <f t="shared" si="156"/>
        <v>19.3</v>
      </c>
      <c r="S231" s="155">
        <f t="shared" si="156"/>
        <v>0</v>
      </c>
      <c r="T231" s="155">
        <f t="shared" si="156"/>
        <v>929.2</v>
      </c>
      <c r="U231" s="155">
        <f t="shared" si="156"/>
        <v>931.2</v>
      </c>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c r="BI231" s="141"/>
      <c r="BJ231" s="141"/>
      <c r="BK231" s="141"/>
      <c r="BL231" s="141"/>
      <c r="BM231" s="141"/>
      <c r="BN231" s="141"/>
      <c r="BO231" s="141"/>
      <c r="BP231" s="141"/>
      <c r="BQ231" s="141"/>
      <c r="BR231" s="141"/>
      <c r="BS231" s="141"/>
      <c r="BT231" s="141"/>
      <c r="BU231" s="141"/>
      <c r="BV231" s="141"/>
      <c r="BW231" s="141"/>
      <c r="BX231" s="141"/>
      <c r="BY231" s="141"/>
      <c r="BZ231" s="141"/>
      <c r="CA231" s="141"/>
      <c r="CB231" s="141"/>
      <c r="CC231" s="141"/>
      <c r="CD231" s="141"/>
      <c r="CE231" s="141"/>
      <c r="CF231" s="141"/>
      <c r="CG231" s="141"/>
      <c r="CH231" s="141"/>
      <c r="CI231" s="141"/>
      <c r="CJ231" s="141"/>
      <c r="CK231" s="141"/>
      <c r="CL231" s="141"/>
      <c r="CM231" s="141"/>
      <c r="CN231" s="141"/>
      <c r="CO231" s="141"/>
      <c r="CP231" s="141"/>
      <c r="CQ231" s="141"/>
      <c r="CR231" s="141"/>
      <c r="CS231" s="141"/>
      <c r="CT231" s="141"/>
      <c r="CU231" s="141"/>
      <c r="CV231" s="141"/>
      <c r="CW231" s="141"/>
      <c r="CX231" s="141"/>
      <c r="CY231" s="141"/>
      <c r="CZ231" s="141"/>
      <c r="DA231" s="141"/>
      <c r="DB231" s="141"/>
      <c r="DC231" s="141"/>
      <c r="DD231" s="141"/>
      <c r="DE231" s="141"/>
      <c r="DF231" s="141"/>
      <c r="DG231" s="141"/>
      <c r="DH231" s="141"/>
      <c r="DI231" s="141"/>
      <c r="DJ231" s="141"/>
      <c r="DK231" s="141"/>
      <c r="DL231" s="141"/>
      <c r="DM231" s="141"/>
      <c r="DN231" s="141"/>
      <c r="DO231" s="141"/>
      <c r="DP231" s="141"/>
      <c r="DQ231" s="141"/>
      <c r="DR231" s="141"/>
      <c r="DS231" s="141"/>
      <c r="DT231" s="141"/>
      <c r="DU231" s="141"/>
      <c r="DV231" s="141"/>
      <c r="DW231" s="141"/>
      <c r="DX231" s="141"/>
      <c r="DY231" s="141"/>
      <c r="DZ231" s="141"/>
      <c r="EA231" s="141"/>
      <c r="EB231" s="141"/>
      <c r="EC231" s="141"/>
      <c r="ED231" s="141"/>
      <c r="EE231" s="141"/>
      <c r="EF231" s="141"/>
      <c r="EG231" s="141"/>
      <c r="EH231" s="141"/>
      <c r="EI231" s="141"/>
      <c r="EJ231" s="141"/>
      <c r="EK231" s="141"/>
      <c r="EL231" s="141"/>
      <c r="EM231" s="141"/>
      <c r="EN231" s="141"/>
      <c r="EO231" s="141"/>
      <c r="EP231" s="141"/>
      <c r="EQ231" s="141"/>
      <c r="ER231" s="141"/>
      <c r="ES231" s="141"/>
      <c r="ET231" s="141"/>
      <c r="EU231" s="141"/>
      <c r="EV231" s="141"/>
      <c r="EW231" s="141"/>
      <c r="EX231" s="141"/>
      <c r="EY231" s="141"/>
      <c r="EZ231" s="141"/>
      <c r="FA231" s="141"/>
      <c r="FB231" s="141"/>
      <c r="FC231" s="141"/>
      <c r="FD231" s="141"/>
      <c r="FE231" s="141"/>
      <c r="FF231" s="141"/>
      <c r="FG231" s="141"/>
      <c r="FH231" s="141"/>
      <c r="FI231" s="141"/>
      <c r="FJ231" s="141"/>
      <c r="FK231" s="141"/>
      <c r="FL231" s="141"/>
      <c r="FM231" s="141"/>
      <c r="FN231" s="141"/>
      <c r="FO231" s="141"/>
      <c r="FP231" s="141"/>
      <c r="FQ231" s="141"/>
      <c r="FR231" s="141"/>
      <c r="FS231" s="141"/>
      <c r="FT231" s="141"/>
      <c r="FU231" s="141"/>
      <c r="FV231" s="141"/>
      <c r="FW231" s="141"/>
      <c r="FX231" s="141"/>
      <c r="FY231" s="141"/>
      <c r="FZ231" s="141"/>
      <c r="GA231" s="141"/>
      <c r="GB231" s="141"/>
      <c r="GC231" s="141"/>
      <c r="GD231" s="141"/>
      <c r="GE231" s="141"/>
      <c r="GF231" s="141"/>
      <c r="GG231" s="141"/>
      <c r="GH231" s="141"/>
      <c r="GI231" s="141"/>
      <c r="GJ231" s="141"/>
      <c r="GK231" s="141"/>
      <c r="GL231" s="141"/>
      <c r="GM231" s="141"/>
      <c r="GN231" s="141"/>
      <c r="GO231" s="141"/>
      <c r="GP231" s="141"/>
      <c r="GQ231" s="141"/>
      <c r="GR231" s="141"/>
      <c r="GS231" s="141"/>
      <c r="GT231" s="141"/>
      <c r="GU231" s="141"/>
      <c r="GV231" s="141"/>
      <c r="GW231" s="141"/>
      <c r="GX231" s="141"/>
      <c r="GY231" s="141"/>
      <c r="GZ231" s="141"/>
      <c r="HA231" s="141"/>
      <c r="HB231" s="141"/>
      <c r="HC231" s="141"/>
      <c r="HD231" s="141"/>
      <c r="HE231" s="141"/>
      <c r="HF231" s="141"/>
      <c r="HG231" s="141"/>
      <c r="HH231" s="141"/>
      <c r="HI231" s="141"/>
      <c r="HJ231" s="141"/>
      <c r="HK231" s="141"/>
      <c r="HL231" s="141"/>
      <c r="HM231" s="141"/>
      <c r="HN231" s="141"/>
      <c r="HO231" s="141"/>
      <c r="HP231" s="141"/>
      <c r="HQ231" s="141"/>
      <c r="HR231" s="141"/>
      <c r="HS231" s="141"/>
      <c r="HT231" s="141"/>
      <c r="HU231" s="141"/>
      <c r="HV231" s="141"/>
      <c r="HW231" s="141"/>
      <c r="HX231" s="141"/>
      <c r="HY231" s="141"/>
      <c r="HZ231" s="141"/>
      <c r="IA231" s="141"/>
      <c r="IB231" s="141"/>
      <c r="IC231" s="141"/>
      <c r="ID231" s="141"/>
      <c r="IE231" s="141"/>
    </row>
    <row r="232" spans="1:239" ht="34.5" customHeight="1" x14ac:dyDescent="0.3">
      <c r="A232" s="424" t="s">
        <v>98</v>
      </c>
      <c r="B232" s="425"/>
      <c r="C232" s="425"/>
      <c r="D232" s="425"/>
      <c r="E232" s="425"/>
      <c r="F232" s="425"/>
      <c r="G232" s="426"/>
      <c r="H232" s="155"/>
      <c r="I232" s="155"/>
      <c r="J232" s="155"/>
      <c r="K232" s="155"/>
      <c r="L232" s="155"/>
      <c r="M232" s="156"/>
      <c r="N232" s="156"/>
      <c r="O232" s="156"/>
      <c r="P232" s="156"/>
      <c r="Q232" s="156"/>
      <c r="R232" s="156"/>
      <c r="S232" s="156"/>
      <c r="T232" s="155"/>
      <c r="U232" s="155"/>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1"/>
      <c r="BO232" s="141"/>
      <c r="BP232" s="141"/>
      <c r="BQ232" s="141"/>
      <c r="BR232" s="141"/>
      <c r="BS232" s="141"/>
      <c r="BT232" s="141"/>
      <c r="BU232" s="141"/>
      <c r="BV232" s="141"/>
      <c r="BW232" s="141"/>
      <c r="BX232" s="141"/>
      <c r="BY232" s="141"/>
      <c r="BZ232" s="141"/>
      <c r="CA232" s="141"/>
      <c r="CB232" s="141"/>
      <c r="CC232" s="141"/>
      <c r="CD232" s="141"/>
      <c r="CE232" s="141"/>
      <c r="CF232" s="141"/>
      <c r="CG232" s="141"/>
      <c r="CH232" s="141"/>
      <c r="CI232" s="141"/>
      <c r="CJ232" s="141"/>
      <c r="CK232" s="141"/>
      <c r="CL232" s="141"/>
      <c r="CM232" s="141"/>
      <c r="CN232" s="141"/>
      <c r="CO232" s="141"/>
      <c r="CP232" s="141"/>
      <c r="CQ232" s="141"/>
      <c r="CR232" s="141"/>
      <c r="CS232" s="141"/>
      <c r="CT232" s="141"/>
      <c r="CU232" s="141"/>
      <c r="CV232" s="141"/>
      <c r="CW232" s="141"/>
      <c r="CX232" s="141"/>
      <c r="CY232" s="141"/>
      <c r="CZ232" s="141"/>
      <c r="DA232" s="141"/>
      <c r="DB232" s="141"/>
      <c r="DC232" s="141"/>
      <c r="DD232" s="141"/>
      <c r="DE232" s="141"/>
      <c r="DF232" s="141"/>
      <c r="DG232" s="141"/>
      <c r="DH232" s="141"/>
      <c r="DI232" s="141"/>
      <c r="DJ232" s="141"/>
      <c r="DK232" s="141"/>
      <c r="DL232" s="141"/>
      <c r="DM232" s="141"/>
      <c r="DN232" s="141"/>
      <c r="DO232" s="141"/>
      <c r="DP232" s="141"/>
      <c r="DQ232" s="141"/>
      <c r="DR232" s="141"/>
      <c r="DS232" s="141"/>
      <c r="DT232" s="141"/>
      <c r="DU232" s="141"/>
      <c r="DV232" s="141"/>
      <c r="DW232" s="141"/>
      <c r="DX232" s="141"/>
      <c r="DY232" s="141"/>
      <c r="DZ232" s="141"/>
      <c r="EA232" s="141"/>
      <c r="EB232" s="141"/>
      <c r="EC232" s="141"/>
      <c r="ED232" s="141"/>
      <c r="EE232" s="141"/>
      <c r="EF232" s="141"/>
      <c r="EG232" s="141"/>
      <c r="EH232" s="141"/>
      <c r="EI232" s="141"/>
      <c r="EJ232" s="141"/>
      <c r="EK232" s="141"/>
      <c r="EL232" s="141"/>
      <c r="EM232" s="141"/>
      <c r="EN232" s="141"/>
      <c r="EO232" s="141"/>
      <c r="EP232" s="141"/>
      <c r="EQ232" s="141"/>
      <c r="ER232" s="141"/>
      <c r="ES232" s="141"/>
      <c r="ET232" s="141"/>
      <c r="EU232" s="141"/>
      <c r="EV232" s="141"/>
      <c r="EW232" s="141"/>
      <c r="EX232" s="141"/>
      <c r="EY232" s="141"/>
      <c r="EZ232" s="141"/>
      <c r="FA232" s="141"/>
      <c r="FB232" s="141"/>
      <c r="FC232" s="141"/>
      <c r="FD232" s="141"/>
      <c r="FE232" s="141"/>
      <c r="FF232" s="141"/>
      <c r="FG232" s="141"/>
      <c r="FH232" s="141"/>
      <c r="FI232" s="141"/>
      <c r="FJ232" s="141"/>
      <c r="FK232" s="141"/>
      <c r="FL232" s="141"/>
      <c r="FM232" s="141"/>
      <c r="FN232" s="141"/>
      <c r="FO232" s="141"/>
      <c r="FP232" s="141"/>
      <c r="FQ232" s="141"/>
      <c r="FR232" s="141"/>
      <c r="FS232" s="141"/>
      <c r="FT232" s="141"/>
      <c r="FU232" s="141"/>
      <c r="FV232" s="141"/>
      <c r="FW232" s="141"/>
      <c r="FX232" s="141"/>
      <c r="FY232" s="141"/>
      <c r="FZ232" s="141"/>
      <c r="GA232" s="141"/>
      <c r="GB232" s="141"/>
      <c r="GC232" s="141"/>
      <c r="GD232" s="141"/>
      <c r="GE232" s="141"/>
      <c r="GF232" s="141"/>
      <c r="GG232" s="141"/>
      <c r="GH232" s="141"/>
      <c r="GI232" s="141"/>
      <c r="GJ232" s="141"/>
      <c r="GK232" s="141"/>
      <c r="GL232" s="141"/>
      <c r="GM232" s="141"/>
      <c r="GN232" s="141"/>
      <c r="GO232" s="141"/>
      <c r="GP232" s="141"/>
      <c r="GQ232" s="141"/>
      <c r="GR232" s="141"/>
      <c r="GS232" s="141"/>
      <c r="GT232" s="141"/>
      <c r="GU232" s="141"/>
      <c r="GV232" s="141"/>
      <c r="GW232" s="141"/>
      <c r="GX232" s="141"/>
      <c r="GY232" s="141"/>
      <c r="GZ232" s="141"/>
      <c r="HA232" s="141"/>
      <c r="HB232" s="141"/>
      <c r="HC232" s="141"/>
      <c r="HD232" s="141"/>
      <c r="HE232" s="141"/>
      <c r="HF232" s="141"/>
      <c r="HG232" s="141"/>
      <c r="HH232" s="141"/>
      <c r="HI232" s="141"/>
      <c r="HJ232" s="141"/>
      <c r="HK232" s="141"/>
      <c r="HL232" s="141"/>
      <c r="HM232" s="141"/>
      <c r="HN232" s="141"/>
      <c r="HO232" s="141"/>
      <c r="HP232" s="141"/>
      <c r="HQ232" s="141"/>
      <c r="HR232" s="141"/>
      <c r="HS232" s="141"/>
      <c r="HT232" s="141"/>
      <c r="HU232" s="141"/>
      <c r="HV232" s="141"/>
      <c r="HW232" s="141"/>
      <c r="HX232" s="141"/>
      <c r="HY232" s="141"/>
      <c r="HZ232" s="141"/>
      <c r="IA232" s="141"/>
      <c r="IB232" s="141"/>
      <c r="IC232" s="141"/>
      <c r="ID232" s="141"/>
      <c r="IE232" s="141"/>
    </row>
    <row r="233" spans="1:239" ht="15" customHeight="1" x14ac:dyDescent="0.3">
      <c r="A233" s="424" t="s">
        <v>99</v>
      </c>
      <c r="B233" s="425"/>
      <c r="C233" s="425"/>
      <c r="D233" s="425"/>
      <c r="E233" s="425"/>
      <c r="F233" s="425"/>
      <c r="G233" s="426"/>
      <c r="H233" s="155"/>
      <c r="I233" s="155"/>
      <c r="J233" s="155"/>
      <c r="K233" s="155"/>
      <c r="L233" s="155"/>
      <c r="M233" s="156"/>
      <c r="N233" s="156"/>
      <c r="O233" s="156"/>
      <c r="P233" s="156"/>
      <c r="Q233" s="156"/>
      <c r="R233" s="156"/>
      <c r="S233" s="156"/>
      <c r="T233" s="155"/>
      <c r="U233" s="155"/>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c r="BI233" s="141"/>
      <c r="BJ233" s="141"/>
      <c r="BK233" s="141"/>
      <c r="BL233" s="141"/>
      <c r="BM233" s="141"/>
      <c r="BN233" s="141"/>
      <c r="BO233" s="141"/>
      <c r="BP233" s="141"/>
      <c r="BQ233" s="141"/>
      <c r="BR233" s="141"/>
      <c r="BS233" s="141"/>
      <c r="BT233" s="141"/>
      <c r="BU233" s="141"/>
      <c r="BV233" s="141"/>
      <c r="BW233" s="141"/>
      <c r="BX233" s="141"/>
      <c r="BY233" s="141"/>
      <c r="BZ233" s="141"/>
      <c r="CA233" s="141"/>
      <c r="CB233" s="141"/>
      <c r="CC233" s="141"/>
      <c r="CD233" s="141"/>
      <c r="CE233" s="141"/>
      <c r="CF233" s="141"/>
      <c r="CG233" s="141"/>
      <c r="CH233" s="141"/>
      <c r="CI233" s="141"/>
      <c r="CJ233" s="141"/>
      <c r="CK233" s="141"/>
      <c r="CL233" s="141"/>
      <c r="CM233" s="141"/>
      <c r="CN233" s="141"/>
      <c r="CO233" s="141"/>
      <c r="CP233" s="141"/>
      <c r="CQ233" s="141"/>
      <c r="CR233" s="141"/>
      <c r="CS233" s="141"/>
      <c r="CT233" s="141"/>
      <c r="CU233" s="141"/>
      <c r="CV233" s="141"/>
      <c r="CW233" s="141"/>
      <c r="CX233" s="141"/>
      <c r="CY233" s="141"/>
      <c r="CZ233" s="141"/>
      <c r="DA233" s="141"/>
      <c r="DB233" s="141"/>
      <c r="DC233" s="141"/>
      <c r="DD233" s="141"/>
      <c r="DE233" s="141"/>
      <c r="DF233" s="141"/>
      <c r="DG233" s="141"/>
      <c r="DH233" s="141"/>
      <c r="DI233" s="141"/>
      <c r="DJ233" s="141"/>
      <c r="DK233" s="141"/>
      <c r="DL233" s="141"/>
      <c r="DM233" s="141"/>
      <c r="DN233" s="141"/>
      <c r="DO233" s="141"/>
      <c r="DP233" s="141"/>
      <c r="DQ233" s="141"/>
      <c r="DR233" s="141"/>
      <c r="DS233" s="141"/>
      <c r="DT233" s="141"/>
      <c r="DU233" s="141"/>
      <c r="DV233" s="141"/>
      <c r="DW233" s="141"/>
      <c r="DX233" s="141"/>
      <c r="DY233" s="141"/>
      <c r="DZ233" s="141"/>
      <c r="EA233" s="141"/>
      <c r="EB233" s="141"/>
      <c r="EC233" s="141"/>
      <c r="ED233" s="141"/>
      <c r="EE233" s="141"/>
      <c r="EF233" s="141"/>
      <c r="EG233" s="141"/>
      <c r="EH233" s="141"/>
      <c r="EI233" s="141"/>
      <c r="EJ233" s="141"/>
      <c r="EK233" s="141"/>
      <c r="EL233" s="141"/>
      <c r="EM233" s="141"/>
      <c r="EN233" s="141"/>
      <c r="EO233" s="141"/>
      <c r="EP233" s="141"/>
      <c r="EQ233" s="141"/>
      <c r="ER233" s="141"/>
      <c r="ES233" s="141"/>
      <c r="ET233" s="141"/>
      <c r="EU233" s="141"/>
      <c r="EV233" s="141"/>
      <c r="EW233" s="141"/>
      <c r="EX233" s="141"/>
      <c r="EY233" s="141"/>
      <c r="EZ233" s="141"/>
      <c r="FA233" s="141"/>
      <c r="FB233" s="141"/>
      <c r="FC233" s="141"/>
      <c r="FD233" s="141"/>
      <c r="FE233" s="141"/>
      <c r="FF233" s="141"/>
      <c r="FG233" s="141"/>
      <c r="FH233" s="141"/>
      <c r="FI233" s="141"/>
      <c r="FJ233" s="141"/>
      <c r="FK233" s="141"/>
      <c r="FL233" s="141"/>
      <c r="FM233" s="141"/>
      <c r="FN233" s="141"/>
      <c r="FO233" s="141"/>
      <c r="FP233" s="141"/>
      <c r="FQ233" s="141"/>
      <c r="FR233" s="141"/>
      <c r="FS233" s="141"/>
      <c r="FT233" s="141"/>
      <c r="FU233" s="141"/>
      <c r="FV233" s="141"/>
      <c r="FW233" s="141"/>
      <c r="FX233" s="141"/>
      <c r="FY233" s="141"/>
      <c r="FZ233" s="141"/>
      <c r="GA233" s="141"/>
      <c r="GB233" s="141"/>
      <c r="GC233" s="141"/>
      <c r="GD233" s="141"/>
      <c r="GE233" s="141"/>
      <c r="GF233" s="141"/>
      <c r="GG233" s="141"/>
      <c r="GH233" s="141"/>
      <c r="GI233" s="141"/>
      <c r="GJ233" s="141"/>
      <c r="GK233" s="141"/>
      <c r="GL233" s="141"/>
      <c r="GM233" s="141"/>
      <c r="GN233" s="141"/>
      <c r="GO233" s="141"/>
      <c r="GP233" s="141"/>
      <c r="GQ233" s="141"/>
      <c r="GR233" s="141"/>
      <c r="GS233" s="141"/>
      <c r="GT233" s="141"/>
      <c r="GU233" s="141"/>
      <c r="GV233" s="141"/>
      <c r="GW233" s="141"/>
      <c r="GX233" s="141"/>
      <c r="GY233" s="141"/>
      <c r="GZ233" s="141"/>
      <c r="HA233" s="141"/>
      <c r="HB233" s="141"/>
      <c r="HC233" s="141"/>
      <c r="HD233" s="141"/>
      <c r="HE233" s="141"/>
      <c r="HF233" s="141"/>
      <c r="HG233" s="141"/>
      <c r="HH233" s="141"/>
      <c r="HI233" s="141"/>
      <c r="HJ233" s="141"/>
      <c r="HK233" s="141"/>
      <c r="HL233" s="141"/>
      <c r="HM233" s="141"/>
      <c r="HN233" s="141"/>
      <c r="HO233" s="141"/>
      <c r="HP233" s="141"/>
      <c r="HQ233" s="141"/>
      <c r="HR233" s="141"/>
      <c r="HS233" s="141"/>
      <c r="HT233" s="141"/>
      <c r="HU233" s="141"/>
      <c r="HV233" s="141"/>
      <c r="HW233" s="141"/>
      <c r="HX233" s="141"/>
      <c r="HY233" s="141"/>
      <c r="HZ233" s="141"/>
      <c r="IA233" s="141"/>
      <c r="IB233" s="141"/>
      <c r="IC233" s="141"/>
      <c r="ID233" s="141"/>
      <c r="IE233" s="141"/>
    </row>
    <row r="234" spans="1:239" ht="28.5" customHeight="1" x14ac:dyDescent="0.3">
      <c r="A234" s="424" t="s">
        <v>100</v>
      </c>
      <c r="B234" s="425"/>
      <c r="C234" s="425"/>
      <c r="D234" s="425"/>
      <c r="E234" s="425"/>
      <c r="F234" s="425"/>
      <c r="G234" s="426"/>
      <c r="H234" s="155"/>
      <c r="I234" s="155"/>
      <c r="J234" s="155"/>
      <c r="K234" s="155"/>
      <c r="L234" s="155"/>
      <c r="M234" s="156"/>
      <c r="N234" s="156"/>
      <c r="O234" s="156"/>
      <c r="P234" s="156"/>
      <c r="Q234" s="156"/>
      <c r="R234" s="156"/>
      <c r="S234" s="156"/>
      <c r="T234" s="155"/>
      <c r="U234" s="155"/>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c r="BH234" s="141"/>
      <c r="BI234" s="141"/>
      <c r="BJ234" s="141"/>
      <c r="BK234" s="141"/>
      <c r="BL234" s="141"/>
      <c r="BM234" s="141"/>
      <c r="BN234" s="141"/>
      <c r="BO234" s="141"/>
      <c r="BP234" s="141"/>
      <c r="BQ234" s="141"/>
      <c r="BR234" s="141"/>
      <c r="BS234" s="141"/>
      <c r="BT234" s="141"/>
      <c r="BU234" s="141"/>
      <c r="BV234" s="141"/>
      <c r="BW234" s="141"/>
      <c r="BX234" s="141"/>
      <c r="BY234" s="141"/>
      <c r="BZ234" s="141"/>
      <c r="CA234" s="141"/>
      <c r="CB234" s="141"/>
      <c r="CC234" s="141"/>
      <c r="CD234" s="141"/>
      <c r="CE234" s="141"/>
      <c r="CF234" s="141"/>
      <c r="CG234" s="141"/>
      <c r="CH234" s="141"/>
      <c r="CI234" s="141"/>
      <c r="CJ234" s="141"/>
      <c r="CK234" s="141"/>
      <c r="CL234" s="141"/>
      <c r="CM234" s="141"/>
      <c r="CN234" s="141"/>
      <c r="CO234" s="141"/>
      <c r="CP234" s="141"/>
      <c r="CQ234" s="141"/>
      <c r="CR234" s="141"/>
      <c r="CS234" s="141"/>
      <c r="CT234" s="141"/>
      <c r="CU234" s="141"/>
      <c r="CV234" s="141"/>
      <c r="CW234" s="141"/>
      <c r="CX234" s="141"/>
      <c r="CY234" s="141"/>
      <c r="CZ234" s="141"/>
      <c r="DA234" s="141"/>
      <c r="DB234" s="141"/>
      <c r="DC234" s="141"/>
      <c r="DD234" s="141"/>
      <c r="DE234" s="141"/>
      <c r="DF234" s="141"/>
      <c r="DG234" s="141"/>
      <c r="DH234" s="141"/>
      <c r="DI234" s="141"/>
      <c r="DJ234" s="141"/>
      <c r="DK234" s="141"/>
      <c r="DL234" s="141"/>
      <c r="DM234" s="141"/>
      <c r="DN234" s="141"/>
      <c r="DO234" s="141"/>
      <c r="DP234" s="141"/>
      <c r="DQ234" s="141"/>
      <c r="DR234" s="141"/>
      <c r="DS234" s="141"/>
      <c r="DT234" s="141"/>
      <c r="DU234" s="141"/>
      <c r="DV234" s="141"/>
      <c r="DW234" s="141"/>
      <c r="DX234" s="141"/>
      <c r="DY234" s="141"/>
      <c r="DZ234" s="141"/>
      <c r="EA234" s="141"/>
      <c r="EB234" s="141"/>
      <c r="EC234" s="141"/>
      <c r="ED234" s="141"/>
      <c r="EE234" s="141"/>
      <c r="EF234" s="141"/>
      <c r="EG234" s="141"/>
      <c r="EH234" s="141"/>
      <c r="EI234" s="141"/>
      <c r="EJ234" s="141"/>
      <c r="EK234" s="141"/>
      <c r="EL234" s="141"/>
      <c r="EM234" s="141"/>
      <c r="EN234" s="141"/>
      <c r="EO234" s="141"/>
      <c r="EP234" s="141"/>
      <c r="EQ234" s="141"/>
      <c r="ER234" s="141"/>
      <c r="ES234" s="141"/>
      <c r="ET234" s="141"/>
      <c r="EU234" s="141"/>
      <c r="EV234" s="141"/>
      <c r="EW234" s="141"/>
      <c r="EX234" s="141"/>
      <c r="EY234" s="141"/>
      <c r="EZ234" s="141"/>
      <c r="FA234" s="141"/>
      <c r="FB234" s="141"/>
      <c r="FC234" s="141"/>
      <c r="FD234" s="141"/>
      <c r="FE234" s="141"/>
      <c r="FF234" s="141"/>
      <c r="FG234" s="141"/>
      <c r="FH234" s="141"/>
      <c r="FI234" s="141"/>
      <c r="FJ234" s="141"/>
      <c r="FK234" s="141"/>
      <c r="FL234" s="141"/>
      <c r="FM234" s="141"/>
      <c r="FN234" s="141"/>
      <c r="FO234" s="141"/>
      <c r="FP234" s="141"/>
      <c r="FQ234" s="141"/>
      <c r="FR234" s="141"/>
      <c r="FS234" s="141"/>
      <c r="FT234" s="141"/>
      <c r="FU234" s="141"/>
      <c r="FV234" s="141"/>
      <c r="FW234" s="141"/>
      <c r="FX234" s="141"/>
      <c r="FY234" s="141"/>
      <c r="FZ234" s="141"/>
      <c r="GA234" s="141"/>
      <c r="GB234" s="141"/>
      <c r="GC234" s="141"/>
      <c r="GD234" s="141"/>
      <c r="GE234" s="141"/>
      <c r="GF234" s="141"/>
      <c r="GG234" s="141"/>
      <c r="GH234" s="141"/>
      <c r="GI234" s="141"/>
      <c r="GJ234" s="141"/>
      <c r="GK234" s="141"/>
      <c r="GL234" s="141"/>
      <c r="GM234" s="141"/>
      <c r="GN234" s="141"/>
      <c r="GO234" s="141"/>
      <c r="GP234" s="141"/>
      <c r="GQ234" s="141"/>
      <c r="GR234" s="141"/>
      <c r="GS234" s="141"/>
      <c r="GT234" s="141"/>
      <c r="GU234" s="141"/>
      <c r="GV234" s="141"/>
      <c r="GW234" s="141"/>
      <c r="GX234" s="141"/>
      <c r="GY234" s="141"/>
      <c r="GZ234" s="141"/>
      <c r="HA234" s="141"/>
      <c r="HB234" s="141"/>
      <c r="HC234" s="141"/>
      <c r="HD234" s="141"/>
      <c r="HE234" s="141"/>
      <c r="HF234" s="141"/>
      <c r="HG234" s="141"/>
      <c r="HH234" s="141"/>
      <c r="HI234" s="141"/>
      <c r="HJ234" s="141"/>
      <c r="HK234" s="141"/>
      <c r="HL234" s="141"/>
      <c r="HM234" s="141"/>
      <c r="HN234" s="141"/>
      <c r="HO234" s="141"/>
      <c r="HP234" s="141"/>
      <c r="HQ234" s="141"/>
      <c r="HR234" s="141"/>
      <c r="HS234" s="141"/>
      <c r="HT234" s="141"/>
      <c r="HU234" s="141"/>
      <c r="HV234" s="141"/>
      <c r="HW234" s="141"/>
      <c r="HX234" s="141"/>
      <c r="HY234" s="141"/>
      <c r="HZ234" s="141"/>
      <c r="IA234" s="141"/>
      <c r="IB234" s="141"/>
      <c r="IC234" s="141"/>
      <c r="ID234" s="141"/>
      <c r="IE234" s="141"/>
    </row>
    <row r="235" spans="1:239" ht="15" customHeight="1" x14ac:dyDescent="0.3">
      <c r="A235" s="424" t="s">
        <v>430</v>
      </c>
      <c r="B235" s="425"/>
      <c r="C235" s="425"/>
      <c r="D235" s="425"/>
      <c r="E235" s="425"/>
      <c r="F235" s="425"/>
      <c r="G235" s="426"/>
      <c r="H235" s="155"/>
      <c r="I235" s="155"/>
      <c r="J235" s="155"/>
      <c r="K235" s="155"/>
      <c r="L235" s="155"/>
      <c r="M235" s="157"/>
      <c r="N235" s="157"/>
      <c r="O235" s="157"/>
      <c r="P235" s="157"/>
      <c r="Q235" s="157"/>
      <c r="R235" s="157"/>
      <c r="S235" s="157"/>
      <c r="T235" s="155"/>
      <c r="U235" s="155"/>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c r="BG235" s="141"/>
      <c r="BH235" s="141"/>
      <c r="BI235" s="141"/>
      <c r="BJ235" s="141"/>
      <c r="BK235" s="141"/>
      <c r="BL235" s="141"/>
      <c r="BM235" s="141"/>
      <c r="BN235" s="141"/>
      <c r="BO235" s="141"/>
      <c r="BP235" s="141"/>
      <c r="BQ235" s="141"/>
      <c r="BR235" s="141"/>
      <c r="BS235" s="141"/>
      <c r="BT235" s="141"/>
      <c r="BU235" s="141"/>
      <c r="BV235" s="141"/>
      <c r="BW235" s="141"/>
      <c r="BX235" s="141"/>
      <c r="BY235" s="141"/>
      <c r="BZ235" s="141"/>
      <c r="CA235" s="141"/>
      <c r="CB235" s="141"/>
      <c r="CC235" s="141"/>
      <c r="CD235" s="141"/>
      <c r="CE235" s="141"/>
      <c r="CF235" s="141"/>
      <c r="CG235" s="141"/>
      <c r="CH235" s="141"/>
      <c r="CI235" s="141"/>
      <c r="CJ235" s="141"/>
      <c r="CK235" s="141"/>
      <c r="CL235" s="141"/>
      <c r="CM235" s="141"/>
      <c r="CN235" s="141"/>
      <c r="CO235" s="141"/>
      <c r="CP235" s="141"/>
      <c r="CQ235" s="141"/>
      <c r="CR235" s="141"/>
      <c r="CS235" s="141"/>
      <c r="CT235" s="141"/>
      <c r="CU235" s="141"/>
      <c r="CV235" s="141"/>
      <c r="CW235" s="141"/>
      <c r="CX235" s="141"/>
      <c r="CY235" s="141"/>
      <c r="CZ235" s="141"/>
      <c r="DA235" s="141"/>
      <c r="DB235" s="141"/>
      <c r="DC235" s="141"/>
      <c r="DD235" s="141"/>
      <c r="DE235" s="141"/>
      <c r="DF235" s="141"/>
      <c r="DG235" s="141"/>
      <c r="DH235" s="141"/>
      <c r="DI235" s="141"/>
      <c r="DJ235" s="141"/>
      <c r="DK235" s="141"/>
      <c r="DL235" s="141"/>
      <c r="DM235" s="141"/>
      <c r="DN235" s="141"/>
      <c r="DO235" s="141"/>
      <c r="DP235" s="141"/>
      <c r="DQ235" s="141"/>
      <c r="DR235" s="141"/>
      <c r="DS235" s="141"/>
      <c r="DT235" s="141"/>
      <c r="DU235" s="141"/>
      <c r="DV235" s="141"/>
      <c r="DW235" s="141"/>
      <c r="DX235" s="141"/>
      <c r="DY235" s="141"/>
      <c r="DZ235" s="141"/>
      <c r="EA235" s="141"/>
      <c r="EB235" s="141"/>
      <c r="EC235" s="141"/>
      <c r="ED235" s="141"/>
      <c r="EE235" s="141"/>
      <c r="EF235" s="141"/>
      <c r="EG235" s="141"/>
      <c r="EH235" s="141"/>
      <c r="EI235" s="141"/>
      <c r="EJ235" s="141"/>
      <c r="EK235" s="141"/>
      <c r="EL235" s="141"/>
      <c r="EM235" s="141"/>
      <c r="EN235" s="141"/>
      <c r="EO235" s="141"/>
      <c r="EP235" s="141"/>
      <c r="EQ235" s="141"/>
      <c r="ER235" s="141"/>
      <c r="ES235" s="141"/>
      <c r="ET235" s="141"/>
      <c r="EU235" s="141"/>
      <c r="EV235" s="141"/>
      <c r="EW235" s="141"/>
      <c r="EX235" s="141"/>
      <c r="EY235" s="141"/>
      <c r="EZ235" s="141"/>
      <c r="FA235" s="141"/>
      <c r="FB235" s="141"/>
      <c r="FC235" s="141"/>
      <c r="FD235" s="141"/>
      <c r="FE235" s="141"/>
      <c r="FF235" s="141"/>
      <c r="FG235" s="141"/>
      <c r="FH235" s="141"/>
      <c r="FI235" s="141"/>
      <c r="FJ235" s="141"/>
      <c r="FK235" s="141"/>
      <c r="FL235" s="141"/>
      <c r="FM235" s="141"/>
      <c r="FN235" s="141"/>
      <c r="FO235" s="141"/>
      <c r="FP235" s="141"/>
      <c r="FQ235" s="141"/>
      <c r="FR235" s="141"/>
      <c r="FS235" s="141"/>
      <c r="FT235" s="141"/>
      <c r="FU235" s="141"/>
      <c r="FV235" s="141"/>
      <c r="FW235" s="141"/>
      <c r="FX235" s="141"/>
      <c r="FY235" s="141"/>
      <c r="FZ235" s="141"/>
      <c r="GA235" s="141"/>
      <c r="GB235" s="141"/>
      <c r="GC235" s="141"/>
      <c r="GD235" s="141"/>
      <c r="GE235" s="141"/>
      <c r="GF235" s="141"/>
      <c r="GG235" s="141"/>
      <c r="GH235" s="141"/>
      <c r="GI235" s="141"/>
      <c r="GJ235" s="141"/>
      <c r="GK235" s="141"/>
      <c r="GL235" s="141"/>
      <c r="GM235" s="141"/>
      <c r="GN235" s="141"/>
      <c r="GO235" s="141"/>
      <c r="GP235" s="141"/>
      <c r="GQ235" s="141"/>
      <c r="GR235" s="141"/>
      <c r="GS235" s="141"/>
      <c r="GT235" s="141"/>
      <c r="GU235" s="141"/>
      <c r="GV235" s="141"/>
      <c r="GW235" s="141"/>
      <c r="GX235" s="141"/>
      <c r="GY235" s="141"/>
      <c r="GZ235" s="141"/>
      <c r="HA235" s="141"/>
      <c r="HB235" s="141"/>
      <c r="HC235" s="141"/>
      <c r="HD235" s="141"/>
      <c r="HE235" s="141"/>
      <c r="HF235" s="141"/>
      <c r="HG235" s="141"/>
      <c r="HH235" s="141"/>
      <c r="HI235" s="141"/>
      <c r="HJ235" s="141"/>
      <c r="HK235" s="141"/>
      <c r="HL235" s="141"/>
      <c r="HM235" s="141"/>
      <c r="HN235" s="141"/>
      <c r="HO235" s="141"/>
      <c r="HP235" s="141"/>
      <c r="HQ235" s="141"/>
      <c r="HR235" s="141"/>
      <c r="HS235" s="141"/>
      <c r="HT235" s="141"/>
      <c r="HU235" s="141"/>
      <c r="HV235" s="141"/>
      <c r="HW235" s="141"/>
      <c r="HX235" s="141"/>
      <c r="HY235" s="141"/>
      <c r="HZ235" s="141"/>
      <c r="IA235" s="141"/>
      <c r="IB235" s="141"/>
      <c r="IC235" s="141"/>
      <c r="ID235" s="141"/>
      <c r="IE235" s="141"/>
    </row>
    <row r="236" spans="1:239" ht="15" customHeight="1" x14ac:dyDescent="0.3">
      <c r="A236" s="424" t="s">
        <v>101</v>
      </c>
      <c r="B236" s="425"/>
      <c r="C236" s="425"/>
      <c r="D236" s="425"/>
      <c r="E236" s="425"/>
      <c r="F236" s="425"/>
      <c r="G236" s="426"/>
      <c r="H236" s="155">
        <f t="shared" ref="H236:U236" si="157">SUM(H98,H86)</f>
        <v>35.9</v>
      </c>
      <c r="I236" s="155">
        <f t="shared" si="157"/>
        <v>35.9</v>
      </c>
      <c r="J236" s="155">
        <f t="shared" si="157"/>
        <v>0</v>
      </c>
      <c r="K236" s="155">
        <f t="shared" si="157"/>
        <v>0</v>
      </c>
      <c r="L236" s="155">
        <f t="shared" si="157"/>
        <v>34.700000000000003</v>
      </c>
      <c r="M236" s="155">
        <f t="shared" si="157"/>
        <v>34.700000000000003</v>
      </c>
      <c r="N236" s="155">
        <f t="shared" si="157"/>
        <v>0</v>
      </c>
      <c r="O236" s="155">
        <f t="shared" si="157"/>
        <v>0</v>
      </c>
      <c r="P236" s="155">
        <f t="shared" si="157"/>
        <v>34.700000000000003</v>
      </c>
      <c r="Q236" s="155">
        <f t="shared" si="157"/>
        <v>34.700000000000003</v>
      </c>
      <c r="R236" s="155">
        <f t="shared" si="157"/>
        <v>0</v>
      </c>
      <c r="S236" s="155">
        <f t="shared" si="157"/>
        <v>0</v>
      </c>
      <c r="T236" s="155">
        <f t="shared" si="157"/>
        <v>35</v>
      </c>
      <c r="U236" s="155">
        <f t="shared" si="157"/>
        <v>35</v>
      </c>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1"/>
      <c r="AY236" s="141"/>
      <c r="AZ236" s="141"/>
      <c r="BA236" s="141"/>
      <c r="BB236" s="141"/>
      <c r="BC236" s="141"/>
      <c r="BD236" s="141"/>
      <c r="BE236" s="141"/>
      <c r="BF236" s="141"/>
      <c r="BG236" s="141"/>
      <c r="BH236" s="141"/>
      <c r="BI236" s="141"/>
      <c r="BJ236" s="141"/>
      <c r="BK236" s="141"/>
      <c r="BL236" s="141"/>
      <c r="BM236" s="141"/>
      <c r="BN236" s="141"/>
      <c r="BO236" s="141"/>
      <c r="BP236" s="141"/>
      <c r="BQ236" s="141"/>
      <c r="BR236" s="141"/>
      <c r="BS236" s="141"/>
      <c r="BT236" s="141"/>
      <c r="BU236" s="141"/>
      <c r="BV236" s="141"/>
      <c r="BW236" s="141"/>
      <c r="BX236" s="141"/>
      <c r="BY236" s="141"/>
      <c r="BZ236" s="141"/>
      <c r="CA236" s="141"/>
      <c r="CB236" s="141"/>
      <c r="CC236" s="141"/>
      <c r="CD236" s="141"/>
      <c r="CE236" s="141"/>
      <c r="CF236" s="141"/>
      <c r="CG236" s="141"/>
      <c r="CH236" s="141"/>
      <c r="CI236" s="141"/>
      <c r="CJ236" s="141"/>
      <c r="CK236" s="141"/>
      <c r="CL236" s="141"/>
      <c r="CM236" s="141"/>
      <c r="CN236" s="141"/>
      <c r="CO236" s="141"/>
      <c r="CP236" s="141"/>
      <c r="CQ236" s="141"/>
      <c r="CR236" s="141"/>
      <c r="CS236" s="141"/>
      <c r="CT236" s="141"/>
      <c r="CU236" s="141"/>
      <c r="CV236" s="141"/>
      <c r="CW236" s="141"/>
      <c r="CX236" s="141"/>
      <c r="CY236" s="141"/>
      <c r="CZ236" s="141"/>
      <c r="DA236" s="141"/>
      <c r="DB236" s="141"/>
      <c r="DC236" s="141"/>
      <c r="DD236" s="141"/>
      <c r="DE236" s="141"/>
      <c r="DF236" s="141"/>
      <c r="DG236" s="141"/>
      <c r="DH236" s="141"/>
      <c r="DI236" s="141"/>
      <c r="DJ236" s="141"/>
      <c r="DK236" s="141"/>
      <c r="DL236" s="141"/>
      <c r="DM236" s="141"/>
      <c r="DN236" s="141"/>
      <c r="DO236" s="141"/>
      <c r="DP236" s="141"/>
      <c r="DQ236" s="141"/>
      <c r="DR236" s="141"/>
      <c r="DS236" s="141"/>
      <c r="DT236" s="141"/>
      <c r="DU236" s="141"/>
      <c r="DV236" s="141"/>
      <c r="DW236" s="141"/>
      <c r="DX236" s="141"/>
      <c r="DY236" s="141"/>
      <c r="DZ236" s="141"/>
      <c r="EA236" s="141"/>
      <c r="EB236" s="141"/>
      <c r="EC236" s="141"/>
      <c r="ED236" s="141"/>
      <c r="EE236" s="141"/>
      <c r="EF236" s="141"/>
      <c r="EG236" s="141"/>
      <c r="EH236" s="141"/>
      <c r="EI236" s="141"/>
      <c r="EJ236" s="141"/>
      <c r="EK236" s="141"/>
      <c r="EL236" s="141"/>
      <c r="EM236" s="141"/>
      <c r="EN236" s="141"/>
      <c r="EO236" s="141"/>
      <c r="EP236" s="141"/>
      <c r="EQ236" s="141"/>
      <c r="ER236" s="141"/>
      <c r="ES236" s="141"/>
      <c r="ET236" s="141"/>
      <c r="EU236" s="141"/>
      <c r="EV236" s="141"/>
      <c r="EW236" s="141"/>
      <c r="EX236" s="141"/>
      <c r="EY236" s="141"/>
      <c r="EZ236" s="141"/>
      <c r="FA236" s="141"/>
      <c r="FB236" s="141"/>
      <c r="FC236" s="141"/>
      <c r="FD236" s="141"/>
      <c r="FE236" s="141"/>
      <c r="FF236" s="141"/>
      <c r="FG236" s="141"/>
      <c r="FH236" s="141"/>
      <c r="FI236" s="141"/>
      <c r="FJ236" s="141"/>
      <c r="FK236" s="141"/>
      <c r="FL236" s="141"/>
      <c r="FM236" s="141"/>
      <c r="FN236" s="141"/>
      <c r="FO236" s="141"/>
      <c r="FP236" s="141"/>
      <c r="FQ236" s="141"/>
      <c r="FR236" s="141"/>
      <c r="FS236" s="141"/>
      <c r="FT236" s="141"/>
      <c r="FU236" s="141"/>
      <c r="FV236" s="141"/>
      <c r="FW236" s="141"/>
      <c r="FX236" s="141"/>
      <c r="FY236" s="141"/>
      <c r="FZ236" s="141"/>
      <c r="GA236" s="141"/>
      <c r="GB236" s="141"/>
      <c r="GC236" s="141"/>
      <c r="GD236" s="141"/>
      <c r="GE236" s="141"/>
      <c r="GF236" s="141"/>
      <c r="GG236" s="141"/>
      <c r="GH236" s="141"/>
      <c r="GI236" s="141"/>
      <c r="GJ236" s="141"/>
      <c r="GK236" s="141"/>
      <c r="GL236" s="141"/>
      <c r="GM236" s="141"/>
      <c r="GN236" s="141"/>
      <c r="GO236" s="141"/>
      <c r="GP236" s="141"/>
      <c r="GQ236" s="141"/>
      <c r="GR236" s="141"/>
      <c r="GS236" s="141"/>
      <c r="GT236" s="141"/>
      <c r="GU236" s="141"/>
      <c r="GV236" s="141"/>
      <c r="GW236" s="141"/>
      <c r="GX236" s="141"/>
      <c r="GY236" s="141"/>
      <c r="GZ236" s="141"/>
      <c r="HA236" s="141"/>
      <c r="HB236" s="141"/>
      <c r="HC236" s="141"/>
      <c r="HD236" s="141"/>
      <c r="HE236" s="141"/>
      <c r="HF236" s="141"/>
      <c r="HG236" s="141"/>
      <c r="HH236" s="141"/>
      <c r="HI236" s="141"/>
      <c r="HJ236" s="141"/>
      <c r="HK236" s="141"/>
      <c r="HL236" s="141"/>
      <c r="HM236" s="141"/>
      <c r="HN236" s="141"/>
      <c r="HO236" s="141"/>
      <c r="HP236" s="141"/>
      <c r="HQ236" s="141"/>
      <c r="HR236" s="141"/>
      <c r="HS236" s="141"/>
      <c r="HT236" s="141"/>
      <c r="HU236" s="141"/>
      <c r="HV236" s="141"/>
      <c r="HW236" s="141"/>
      <c r="HX236" s="141"/>
      <c r="HY236" s="141"/>
      <c r="HZ236" s="141"/>
      <c r="IA236" s="141"/>
      <c r="IB236" s="141"/>
      <c r="IC236" s="141"/>
      <c r="ID236" s="141"/>
      <c r="IE236" s="141"/>
    </row>
    <row r="237" spans="1:239" ht="15" customHeight="1" x14ac:dyDescent="0.3">
      <c r="A237" s="424" t="s">
        <v>102</v>
      </c>
      <c r="B237" s="425"/>
      <c r="C237" s="425"/>
      <c r="D237" s="425"/>
      <c r="E237" s="425"/>
      <c r="F237" s="425"/>
      <c r="G237" s="426"/>
      <c r="H237" s="155"/>
      <c r="I237" s="155"/>
      <c r="J237" s="155"/>
      <c r="K237" s="155"/>
      <c r="L237" s="155"/>
      <c r="M237" s="157"/>
      <c r="N237" s="157"/>
      <c r="O237" s="157"/>
      <c r="P237" s="157"/>
      <c r="Q237" s="157"/>
      <c r="R237" s="157"/>
      <c r="S237" s="157"/>
      <c r="T237" s="155"/>
      <c r="U237" s="155"/>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c r="BG237" s="141"/>
      <c r="BH237" s="141"/>
      <c r="BI237" s="141"/>
      <c r="BJ237" s="141"/>
      <c r="BK237" s="141"/>
      <c r="BL237" s="141"/>
      <c r="BM237" s="141"/>
      <c r="BN237" s="141"/>
      <c r="BO237" s="141"/>
      <c r="BP237" s="141"/>
      <c r="BQ237" s="141"/>
      <c r="BR237" s="141"/>
      <c r="BS237" s="141"/>
      <c r="BT237" s="141"/>
      <c r="BU237" s="141"/>
      <c r="BV237" s="141"/>
      <c r="BW237" s="141"/>
      <c r="BX237" s="141"/>
      <c r="BY237" s="141"/>
      <c r="BZ237" s="141"/>
      <c r="CA237" s="141"/>
      <c r="CB237" s="141"/>
      <c r="CC237" s="141"/>
      <c r="CD237" s="141"/>
      <c r="CE237" s="141"/>
      <c r="CF237" s="141"/>
      <c r="CG237" s="141"/>
      <c r="CH237" s="141"/>
      <c r="CI237" s="141"/>
      <c r="CJ237" s="141"/>
      <c r="CK237" s="141"/>
      <c r="CL237" s="141"/>
      <c r="CM237" s="141"/>
      <c r="CN237" s="141"/>
      <c r="CO237" s="141"/>
      <c r="CP237" s="141"/>
      <c r="CQ237" s="141"/>
      <c r="CR237" s="141"/>
      <c r="CS237" s="141"/>
      <c r="CT237" s="141"/>
      <c r="CU237" s="141"/>
      <c r="CV237" s="141"/>
      <c r="CW237" s="141"/>
      <c r="CX237" s="141"/>
      <c r="CY237" s="141"/>
      <c r="CZ237" s="141"/>
      <c r="DA237" s="141"/>
      <c r="DB237" s="141"/>
      <c r="DC237" s="141"/>
      <c r="DD237" s="141"/>
      <c r="DE237" s="141"/>
      <c r="DF237" s="141"/>
      <c r="DG237" s="141"/>
      <c r="DH237" s="141"/>
      <c r="DI237" s="141"/>
      <c r="DJ237" s="141"/>
      <c r="DK237" s="141"/>
      <c r="DL237" s="141"/>
      <c r="DM237" s="141"/>
      <c r="DN237" s="141"/>
      <c r="DO237" s="141"/>
      <c r="DP237" s="141"/>
      <c r="DQ237" s="141"/>
      <c r="DR237" s="141"/>
      <c r="DS237" s="141"/>
      <c r="DT237" s="141"/>
      <c r="DU237" s="141"/>
      <c r="DV237" s="141"/>
      <c r="DW237" s="141"/>
      <c r="DX237" s="141"/>
      <c r="DY237" s="141"/>
      <c r="DZ237" s="141"/>
      <c r="EA237" s="141"/>
      <c r="EB237" s="141"/>
      <c r="EC237" s="141"/>
      <c r="ED237" s="141"/>
      <c r="EE237" s="141"/>
      <c r="EF237" s="141"/>
      <c r="EG237" s="141"/>
      <c r="EH237" s="141"/>
      <c r="EI237" s="141"/>
      <c r="EJ237" s="141"/>
      <c r="EK237" s="141"/>
      <c r="EL237" s="141"/>
      <c r="EM237" s="141"/>
      <c r="EN237" s="141"/>
      <c r="EO237" s="141"/>
      <c r="EP237" s="141"/>
      <c r="EQ237" s="141"/>
      <c r="ER237" s="141"/>
      <c r="ES237" s="141"/>
      <c r="ET237" s="141"/>
      <c r="EU237" s="141"/>
      <c r="EV237" s="141"/>
      <c r="EW237" s="141"/>
      <c r="EX237" s="141"/>
      <c r="EY237" s="141"/>
      <c r="EZ237" s="141"/>
      <c r="FA237" s="141"/>
      <c r="FB237" s="141"/>
      <c r="FC237" s="141"/>
      <c r="FD237" s="141"/>
      <c r="FE237" s="141"/>
      <c r="FF237" s="141"/>
      <c r="FG237" s="141"/>
      <c r="FH237" s="141"/>
      <c r="FI237" s="141"/>
      <c r="FJ237" s="141"/>
      <c r="FK237" s="141"/>
      <c r="FL237" s="141"/>
      <c r="FM237" s="141"/>
      <c r="FN237" s="141"/>
      <c r="FO237" s="141"/>
      <c r="FP237" s="141"/>
      <c r="FQ237" s="141"/>
      <c r="FR237" s="141"/>
      <c r="FS237" s="141"/>
      <c r="FT237" s="141"/>
      <c r="FU237" s="141"/>
      <c r="FV237" s="141"/>
      <c r="FW237" s="141"/>
      <c r="FX237" s="141"/>
      <c r="FY237" s="141"/>
      <c r="FZ237" s="141"/>
      <c r="GA237" s="141"/>
      <c r="GB237" s="141"/>
      <c r="GC237" s="141"/>
      <c r="GD237" s="141"/>
      <c r="GE237" s="141"/>
      <c r="GF237" s="141"/>
      <c r="GG237" s="141"/>
      <c r="GH237" s="141"/>
      <c r="GI237" s="141"/>
      <c r="GJ237" s="141"/>
      <c r="GK237" s="141"/>
      <c r="GL237" s="141"/>
      <c r="GM237" s="141"/>
      <c r="GN237" s="141"/>
      <c r="GO237" s="141"/>
      <c r="GP237" s="141"/>
      <c r="GQ237" s="141"/>
      <c r="GR237" s="141"/>
      <c r="GS237" s="141"/>
      <c r="GT237" s="141"/>
      <c r="GU237" s="141"/>
      <c r="GV237" s="141"/>
      <c r="GW237" s="141"/>
      <c r="GX237" s="141"/>
      <c r="GY237" s="141"/>
      <c r="GZ237" s="141"/>
      <c r="HA237" s="141"/>
      <c r="HB237" s="141"/>
      <c r="HC237" s="141"/>
      <c r="HD237" s="141"/>
      <c r="HE237" s="141"/>
      <c r="HF237" s="141"/>
      <c r="HG237" s="141"/>
      <c r="HH237" s="141"/>
      <c r="HI237" s="141"/>
      <c r="HJ237" s="141"/>
      <c r="HK237" s="141"/>
      <c r="HL237" s="141"/>
      <c r="HM237" s="141"/>
      <c r="HN237" s="141"/>
      <c r="HO237" s="141"/>
      <c r="HP237" s="141"/>
      <c r="HQ237" s="141"/>
      <c r="HR237" s="141"/>
      <c r="HS237" s="141"/>
      <c r="HT237" s="141"/>
      <c r="HU237" s="141"/>
      <c r="HV237" s="141"/>
      <c r="HW237" s="141"/>
      <c r="HX237" s="141"/>
      <c r="HY237" s="141"/>
      <c r="HZ237" s="141"/>
      <c r="IA237" s="141"/>
      <c r="IB237" s="141"/>
      <c r="IC237" s="141"/>
      <c r="ID237" s="141"/>
      <c r="IE237" s="141"/>
    </row>
    <row r="238" spans="1:239" ht="15" customHeight="1" x14ac:dyDescent="0.3">
      <c r="A238" s="424" t="s">
        <v>103</v>
      </c>
      <c r="B238" s="425"/>
      <c r="C238" s="425"/>
      <c r="D238" s="425"/>
      <c r="E238" s="425"/>
      <c r="F238" s="425"/>
      <c r="G238" s="426"/>
      <c r="H238" s="155"/>
      <c r="I238" s="155"/>
      <c r="J238" s="155"/>
      <c r="K238" s="155"/>
      <c r="L238" s="155"/>
      <c r="M238" s="156"/>
      <c r="N238" s="156"/>
      <c r="O238" s="156"/>
      <c r="P238" s="156"/>
      <c r="Q238" s="156"/>
      <c r="R238" s="156"/>
      <c r="S238" s="156"/>
      <c r="T238" s="155"/>
      <c r="U238" s="155"/>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c r="BG238" s="141"/>
      <c r="BH238" s="141"/>
      <c r="BI238" s="141"/>
      <c r="BJ238" s="141"/>
      <c r="BK238" s="141"/>
      <c r="BL238" s="141"/>
      <c r="BM238" s="141"/>
      <c r="BN238" s="141"/>
      <c r="BO238" s="141"/>
      <c r="BP238" s="141"/>
      <c r="BQ238" s="141"/>
      <c r="BR238" s="141"/>
      <c r="BS238" s="141"/>
      <c r="BT238" s="141"/>
      <c r="BU238" s="141"/>
      <c r="BV238" s="141"/>
      <c r="BW238" s="141"/>
      <c r="BX238" s="141"/>
      <c r="BY238" s="141"/>
      <c r="BZ238" s="141"/>
      <c r="CA238" s="141"/>
      <c r="CB238" s="141"/>
      <c r="CC238" s="141"/>
      <c r="CD238" s="141"/>
      <c r="CE238" s="141"/>
      <c r="CF238" s="141"/>
      <c r="CG238" s="141"/>
      <c r="CH238" s="141"/>
      <c r="CI238" s="141"/>
      <c r="CJ238" s="141"/>
      <c r="CK238" s="141"/>
      <c r="CL238" s="141"/>
      <c r="CM238" s="141"/>
      <c r="CN238" s="141"/>
      <c r="CO238" s="141"/>
      <c r="CP238" s="141"/>
      <c r="CQ238" s="141"/>
      <c r="CR238" s="141"/>
      <c r="CS238" s="141"/>
      <c r="CT238" s="141"/>
      <c r="CU238" s="141"/>
      <c r="CV238" s="141"/>
      <c r="CW238" s="141"/>
      <c r="CX238" s="141"/>
      <c r="CY238" s="141"/>
      <c r="CZ238" s="141"/>
      <c r="DA238" s="141"/>
      <c r="DB238" s="141"/>
      <c r="DC238" s="141"/>
      <c r="DD238" s="141"/>
      <c r="DE238" s="141"/>
      <c r="DF238" s="141"/>
      <c r="DG238" s="141"/>
      <c r="DH238" s="141"/>
      <c r="DI238" s="141"/>
      <c r="DJ238" s="141"/>
      <c r="DK238" s="141"/>
      <c r="DL238" s="141"/>
      <c r="DM238" s="141"/>
      <c r="DN238" s="141"/>
      <c r="DO238" s="141"/>
      <c r="DP238" s="141"/>
      <c r="DQ238" s="141"/>
      <c r="DR238" s="141"/>
      <c r="DS238" s="141"/>
      <c r="DT238" s="141"/>
      <c r="DU238" s="141"/>
      <c r="DV238" s="141"/>
      <c r="DW238" s="141"/>
      <c r="DX238" s="141"/>
      <c r="DY238" s="141"/>
      <c r="DZ238" s="141"/>
      <c r="EA238" s="141"/>
      <c r="EB238" s="141"/>
      <c r="EC238" s="141"/>
      <c r="ED238" s="141"/>
      <c r="EE238" s="141"/>
      <c r="EF238" s="141"/>
      <c r="EG238" s="141"/>
      <c r="EH238" s="141"/>
      <c r="EI238" s="141"/>
      <c r="EJ238" s="141"/>
      <c r="EK238" s="141"/>
      <c r="EL238" s="141"/>
      <c r="EM238" s="141"/>
      <c r="EN238" s="141"/>
      <c r="EO238" s="141"/>
      <c r="EP238" s="141"/>
      <c r="EQ238" s="141"/>
      <c r="ER238" s="141"/>
      <c r="ES238" s="141"/>
      <c r="ET238" s="141"/>
      <c r="EU238" s="141"/>
      <c r="EV238" s="141"/>
      <c r="EW238" s="141"/>
      <c r="EX238" s="141"/>
      <c r="EY238" s="141"/>
      <c r="EZ238" s="141"/>
      <c r="FA238" s="141"/>
      <c r="FB238" s="141"/>
      <c r="FC238" s="141"/>
      <c r="FD238" s="141"/>
      <c r="FE238" s="141"/>
      <c r="FF238" s="141"/>
      <c r="FG238" s="141"/>
      <c r="FH238" s="141"/>
      <c r="FI238" s="141"/>
      <c r="FJ238" s="141"/>
      <c r="FK238" s="141"/>
      <c r="FL238" s="141"/>
      <c r="FM238" s="141"/>
      <c r="FN238" s="141"/>
      <c r="FO238" s="141"/>
      <c r="FP238" s="141"/>
      <c r="FQ238" s="141"/>
      <c r="FR238" s="141"/>
      <c r="FS238" s="141"/>
      <c r="FT238" s="141"/>
      <c r="FU238" s="141"/>
      <c r="FV238" s="141"/>
      <c r="FW238" s="141"/>
      <c r="FX238" s="141"/>
      <c r="FY238" s="141"/>
      <c r="FZ238" s="141"/>
      <c r="GA238" s="141"/>
      <c r="GB238" s="141"/>
      <c r="GC238" s="141"/>
      <c r="GD238" s="141"/>
      <c r="GE238" s="141"/>
      <c r="GF238" s="141"/>
      <c r="GG238" s="141"/>
      <c r="GH238" s="141"/>
      <c r="GI238" s="141"/>
      <c r="GJ238" s="141"/>
      <c r="GK238" s="141"/>
      <c r="GL238" s="141"/>
      <c r="GM238" s="141"/>
      <c r="GN238" s="141"/>
      <c r="GO238" s="141"/>
      <c r="GP238" s="141"/>
      <c r="GQ238" s="141"/>
      <c r="GR238" s="141"/>
      <c r="GS238" s="141"/>
      <c r="GT238" s="141"/>
      <c r="GU238" s="141"/>
      <c r="GV238" s="141"/>
      <c r="GW238" s="141"/>
      <c r="GX238" s="141"/>
      <c r="GY238" s="141"/>
      <c r="GZ238" s="141"/>
      <c r="HA238" s="141"/>
      <c r="HB238" s="141"/>
      <c r="HC238" s="141"/>
      <c r="HD238" s="141"/>
      <c r="HE238" s="141"/>
      <c r="HF238" s="141"/>
      <c r="HG238" s="141"/>
      <c r="HH238" s="141"/>
      <c r="HI238" s="141"/>
      <c r="HJ238" s="141"/>
      <c r="HK238" s="141"/>
      <c r="HL238" s="141"/>
      <c r="HM238" s="141"/>
      <c r="HN238" s="141"/>
      <c r="HO238" s="141"/>
      <c r="HP238" s="141"/>
      <c r="HQ238" s="141"/>
      <c r="HR238" s="141"/>
      <c r="HS238" s="141"/>
      <c r="HT238" s="141"/>
      <c r="HU238" s="141"/>
      <c r="HV238" s="141"/>
      <c r="HW238" s="141"/>
      <c r="HX238" s="141"/>
      <c r="HY238" s="141"/>
      <c r="HZ238" s="141"/>
      <c r="IA238" s="141"/>
      <c r="IB238" s="141"/>
      <c r="IC238" s="141"/>
      <c r="ID238" s="141"/>
      <c r="IE238" s="141"/>
    </row>
    <row r="239" spans="1:239" ht="15" customHeight="1" x14ac:dyDescent="0.3">
      <c r="A239" s="510" t="s">
        <v>104</v>
      </c>
      <c r="B239" s="511"/>
      <c r="C239" s="511"/>
      <c r="D239" s="511"/>
      <c r="E239" s="511"/>
      <c r="F239" s="511"/>
      <c r="G239" s="512"/>
      <c r="H239" s="71">
        <f t="shared" ref="H239:U239" si="158">SUM(H240:H246)</f>
        <v>4976.2169999999996</v>
      </c>
      <c r="I239" s="71">
        <f t="shared" si="158"/>
        <v>4976.2169999999996</v>
      </c>
      <c r="J239" s="71">
        <f t="shared" si="158"/>
        <v>0</v>
      </c>
      <c r="K239" s="71">
        <f t="shared" si="158"/>
        <v>0</v>
      </c>
      <c r="L239" s="71">
        <f t="shared" si="158"/>
        <v>4826.6000000000004</v>
      </c>
      <c r="M239" s="71">
        <f t="shared" si="158"/>
        <v>4826.6000000000004</v>
      </c>
      <c r="N239" s="71">
        <f t="shared" si="158"/>
        <v>0</v>
      </c>
      <c r="O239" s="71">
        <f t="shared" si="158"/>
        <v>0</v>
      </c>
      <c r="P239" s="71">
        <f>SUM(P240:P246)</f>
        <v>4826.6000000000004</v>
      </c>
      <c r="Q239" s="71">
        <f t="shared" si="158"/>
        <v>4826.6000000000004</v>
      </c>
      <c r="R239" s="71">
        <f t="shared" si="158"/>
        <v>0</v>
      </c>
      <c r="S239" s="71">
        <f t="shared" si="158"/>
        <v>0</v>
      </c>
      <c r="T239" s="71">
        <f t="shared" si="158"/>
        <v>5260.3</v>
      </c>
      <c r="U239" s="71">
        <f t="shared" si="158"/>
        <v>5282.0249999999996</v>
      </c>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c r="BI239" s="141"/>
      <c r="BJ239" s="141"/>
      <c r="BK239" s="141"/>
      <c r="BL239" s="141"/>
      <c r="BM239" s="141"/>
      <c r="BN239" s="141"/>
      <c r="BO239" s="141"/>
      <c r="BP239" s="141"/>
      <c r="BQ239" s="141"/>
      <c r="BR239" s="141"/>
      <c r="BS239" s="141"/>
      <c r="BT239" s="141"/>
      <c r="BU239" s="141"/>
      <c r="BV239" s="141"/>
      <c r="BW239" s="141"/>
      <c r="BX239" s="141"/>
      <c r="BY239" s="141"/>
      <c r="BZ239" s="141"/>
      <c r="CA239" s="141"/>
      <c r="CB239" s="141"/>
      <c r="CC239" s="141"/>
      <c r="CD239" s="141"/>
      <c r="CE239" s="141"/>
      <c r="CF239" s="141"/>
      <c r="CG239" s="141"/>
      <c r="CH239" s="141"/>
      <c r="CI239" s="141"/>
      <c r="CJ239" s="141"/>
      <c r="CK239" s="141"/>
      <c r="CL239" s="141"/>
      <c r="CM239" s="141"/>
      <c r="CN239" s="141"/>
      <c r="CO239" s="141"/>
      <c r="CP239" s="141"/>
      <c r="CQ239" s="141"/>
      <c r="CR239" s="141"/>
      <c r="CS239" s="141"/>
      <c r="CT239" s="141"/>
      <c r="CU239" s="141"/>
      <c r="CV239" s="141"/>
      <c r="CW239" s="141"/>
      <c r="CX239" s="141"/>
      <c r="CY239" s="141"/>
      <c r="CZ239" s="141"/>
      <c r="DA239" s="141"/>
      <c r="DB239" s="141"/>
      <c r="DC239" s="141"/>
      <c r="DD239" s="141"/>
      <c r="DE239" s="141"/>
      <c r="DF239" s="141"/>
      <c r="DG239" s="141"/>
      <c r="DH239" s="141"/>
      <c r="DI239" s="141"/>
      <c r="DJ239" s="141"/>
      <c r="DK239" s="141"/>
      <c r="DL239" s="141"/>
      <c r="DM239" s="141"/>
      <c r="DN239" s="141"/>
      <c r="DO239" s="141"/>
      <c r="DP239" s="141"/>
      <c r="DQ239" s="141"/>
      <c r="DR239" s="141"/>
      <c r="DS239" s="141"/>
      <c r="DT239" s="141"/>
      <c r="DU239" s="141"/>
      <c r="DV239" s="141"/>
      <c r="DW239" s="141"/>
      <c r="DX239" s="141"/>
      <c r="DY239" s="141"/>
      <c r="DZ239" s="141"/>
      <c r="EA239" s="141"/>
      <c r="EB239" s="141"/>
      <c r="EC239" s="141"/>
      <c r="ED239" s="141"/>
      <c r="EE239" s="141"/>
      <c r="EF239" s="141"/>
      <c r="EG239" s="141"/>
      <c r="EH239" s="141"/>
      <c r="EI239" s="141"/>
      <c r="EJ239" s="141"/>
      <c r="EK239" s="141"/>
      <c r="EL239" s="141"/>
      <c r="EM239" s="141"/>
      <c r="EN239" s="141"/>
      <c r="EO239" s="141"/>
      <c r="EP239" s="141"/>
      <c r="EQ239" s="141"/>
      <c r="ER239" s="141"/>
      <c r="ES239" s="141"/>
      <c r="ET239" s="141"/>
      <c r="EU239" s="141"/>
      <c r="EV239" s="141"/>
      <c r="EW239" s="141"/>
      <c r="EX239" s="141"/>
      <c r="EY239" s="141"/>
      <c r="EZ239" s="141"/>
      <c r="FA239" s="141"/>
      <c r="FB239" s="141"/>
      <c r="FC239" s="141"/>
      <c r="FD239" s="141"/>
      <c r="FE239" s="141"/>
      <c r="FF239" s="141"/>
      <c r="FG239" s="141"/>
      <c r="FH239" s="141"/>
      <c r="FI239" s="141"/>
      <c r="FJ239" s="141"/>
      <c r="FK239" s="141"/>
      <c r="FL239" s="141"/>
      <c r="FM239" s="141"/>
      <c r="FN239" s="141"/>
      <c r="FO239" s="141"/>
      <c r="FP239" s="141"/>
      <c r="FQ239" s="141"/>
      <c r="FR239" s="141"/>
      <c r="FS239" s="141"/>
      <c r="FT239" s="141"/>
      <c r="FU239" s="141"/>
      <c r="FV239" s="141"/>
      <c r="FW239" s="141"/>
      <c r="FX239" s="141"/>
      <c r="FY239" s="141"/>
      <c r="FZ239" s="141"/>
      <c r="GA239" s="141"/>
      <c r="GB239" s="141"/>
      <c r="GC239" s="141"/>
      <c r="GD239" s="141"/>
      <c r="GE239" s="141"/>
      <c r="GF239" s="141"/>
      <c r="GG239" s="141"/>
      <c r="GH239" s="141"/>
      <c r="GI239" s="141"/>
      <c r="GJ239" s="141"/>
      <c r="GK239" s="141"/>
      <c r="GL239" s="141"/>
      <c r="GM239" s="141"/>
      <c r="GN239" s="141"/>
      <c r="GO239" s="141"/>
      <c r="GP239" s="141"/>
      <c r="GQ239" s="141"/>
      <c r="GR239" s="141"/>
      <c r="GS239" s="141"/>
      <c r="GT239" s="141"/>
      <c r="GU239" s="141"/>
      <c r="GV239" s="141"/>
      <c r="GW239" s="141"/>
      <c r="GX239" s="141"/>
      <c r="GY239" s="141"/>
      <c r="GZ239" s="141"/>
      <c r="HA239" s="141"/>
      <c r="HB239" s="141"/>
      <c r="HC239" s="141"/>
      <c r="HD239" s="141"/>
      <c r="HE239" s="141"/>
      <c r="HF239" s="141"/>
      <c r="HG239" s="141"/>
      <c r="HH239" s="141"/>
      <c r="HI239" s="141"/>
      <c r="HJ239" s="141"/>
      <c r="HK239" s="141"/>
      <c r="HL239" s="141"/>
      <c r="HM239" s="141"/>
      <c r="HN239" s="141"/>
      <c r="HO239" s="141"/>
      <c r="HP239" s="141"/>
      <c r="HQ239" s="141"/>
      <c r="HR239" s="141"/>
      <c r="HS239" s="141"/>
      <c r="HT239" s="141"/>
      <c r="HU239" s="141"/>
      <c r="HV239" s="141"/>
      <c r="HW239" s="141"/>
      <c r="HX239" s="141"/>
      <c r="HY239" s="141"/>
      <c r="HZ239" s="141"/>
      <c r="IA239" s="141"/>
      <c r="IB239" s="141"/>
      <c r="IC239" s="141"/>
      <c r="ID239" s="141"/>
      <c r="IE239" s="141"/>
    </row>
    <row r="240" spans="1:239" ht="15" customHeight="1" x14ac:dyDescent="0.3">
      <c r="A240" s="514" t="s">
        <v>105</v>
      </c>
      <c r="B240" s="515"/>
      <c r="C240" s="515"/>
      <c r="D240" s="515"/>
      <c r="E240" s="515"/>
      <c r="F240" s="515"/>
      <c r="G240" s="516"/>
      <c r="H240" s="155">
        <f t="shared" ref="H240:U240" si="159">SUM(H223,H128,H71,H45)</f>
        <v>15.369</v>
      </c>
      <c r="I240" s="155">
        <f t="shared" si="159"/>
        <v>15.369</v>
      </c>
      <c r="J240" s="155">
        <f t="shared" si="159"/>
        <v>0</v>
      </c>
      <c r="K240" s="155">
        <f t="shared" si="159"/>
        <v>0</v>
      </c>
      <c r="L240" s="155">
        <f t="shared" si="159"/>
        <v>30</v>
      </c>
      <c r="M240" s="155">
        <f t="shared" si="159"/>
        <v>30</v>
      </c>
      <c r="N240" s="155">
        <f t="shared" si="159"/>
        <v>0</v>
      </c>
      <c r="O240" s="155">
        <f t="shared" si="159"/>
        <v>0</v>
      </c>
      <c r="P240" s="155">
        <f t="shared" si="159"/>
        <v>30</v>
      </c>
      <c r="Q240" s="155">
        <f t="shared" si="159"/>
        <v>30</v>
      </c>
      <c r="R240" s="155">
        <f t="shared" si="159"/>
        <v>0</v>
      </c>
      <c r="S240" s="155">
        <f t="shared" si="159"/>
        <v>0</v>
      </c>
      <c r="T240" s="155">
        <f t="shared" si="159"/>
        <v>30</v>
      </c>
      <c r="U240" s="155">
        <f t="shared" si="159"/>
        <v>30</v>
      </c>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1"/>
      <c r="BO240" s="141"/>
      <c r="BP240" s="141"/>
      <c r="BQ240" s="141"/>
      <c r="BR240" s="141"/>
      <c r="BS240" s="141"/>
      <c r="BT240" s="141"/>
      <c r="BU240" s="141"/>
      <c r="BV240" s="141"/>
      <c r="BW240" s="141"/>
      <c r="BX240" s="141"/>
      <c r="BY240" s="141"/>
      <c r="BZ240" s="141"/>
      <c r="CA240" s="141"/>
      <c r="CB240" s="141"/>
      <c r="CC240" s="141"/>
      <c r="CD240" s="141"/>
      <c r="CE240" s="141"/>
      <c r="CF240" s="141"/>
      <c r="CG240" s="141"/>
      <c r="CH240" s="141"/>
      <c r="CI240" s="141"/>
      <c r="CJ240" s="141"/>
      <c r="CK240" s="141"/>
      <c r="CL240" s="141"/>
      <c r="CM240" s="141"/>
      <c r="CN240" s="141"/>
      <c r="CO240" s="141"/>
      <c r="CP240" s="141"/>
      <c r="CQ240" s="141"/>
      <c r="CR240" s="141"/>
      <c r="CS240" s="141"/>
      <c r="CT240" s="141"/>
      <c r="CU240" s="141"/>
      <c r="CV240" s="141"/>
      <c r="CW240" s="141"/>
      <c r="CX240" s="141"/>
      <c r="CY240" s="141"/>
      <c r="CZ240" s="141"/>
      <c r="DA240" s="141"/>
      <c r="DB240" s="141"/>
      <c r="DC240" s="141"/>
      <c r="DD240" s="141"/>
      <c r="DE240" s="141"/>
      <c r="DF240" s="141"/>
      <c r="DG240" s="141"/>
      <c r="DH240" s="141"/>
      <c r="DI240" s="141"/>
      <c r="DJ240" s="141"/>
      <c r="DK240" s="141"/>
      <c r="DL240" s="141"/>
      <c r="DM240" s="141"/>
      <c r="DN240" s="141"/>
      <c r="DO240" s="141"/>
      <c r="DP240" s="141"/>
      <c r="DQ240" s="141"/>
      <c r="DR240" s="141"/>
      <c r="DS240" s="141"/>
      <c r="DT240" s="141"/>
      <c r="DU240" s="141"/>
      <c r="DV240" s="141"/>
      <c r="DW240" s="141"/>
      <c r="DX240" s="141"/>
      <c r="DY240" s="141"/>
      <c r="DZ240" s="141"/>
      <c r="EA240" s="141"/>
      <c r="EB240" s="141"/>
      <c r="EC240" s="141"/>
      <c r="ED240" s="141"/>
      <c r="EE240" s="141"/>
      <c r="EF240" s="141"/>
      <c r="EG240" s="141"/>
      <c r="EH240" s="141"/>
      <c r="EI240" s="141"/>
      <c r="EJ240" s="141"/>
      <c r="EK240" s="141"/>
      <c r="EL240" s="141"/>
      <c r="EM240" s="141"/>
      <c r="EN240" s="141"/>
      <c r="EO240" s="141"/>
      <c r="EP240" s="141"/>
      <c r="EQ240" s="141"/>
      <c r="ER240" s="141"/>
      <c r="ES240" s="141"/>
      <c r="ET240" s="141"/>
      <c r="EU240" s="141"/>
      <c r="EV240" s="141"/>
      <c r="EW240" s="141"/>
      <c r="EX240" s="141"/>
      <c r="EY240" s="141"/>
      <c r="EZ240" s="141"/>
      <c r="FA240" s="141"/>
      <c r="FB240" s="141"/>
      <c r="FC240" s="141"/>
      <c r="FD240" s="141"/>
      <c r="FE240" s="141"/>
      <c r="FF240" s="141"/>
      <c r="FG240" s="141"/>
      <c r="FH240" s="141"/>
      <c r="FI240" s="141"/>
      <c r="FJ240" s="141"/>
      <c r="FK240" s="141"/>
      <c r="FL240" s="141"/>
      <c r="FM240" s="141"/>
      <c r="FN240" s="141"/>
      <c r="FO240" s="141"/>
      <c r="FP240" s="141"/>
      <c r="FQ240" s="141"/>
      <c r="FR240" s="141"/>
      <c r="FS240" s="141"/>
      <c r="FT240" s="141"/>
      <c r="FU240" s="141"/>
      <c r="FV240" s="141"/>
      <c r="FW240" s="141"/>
      <c r="FX240" s="141"/>
      <c r="FY240" s="141"/>
      <c r="FZ240" s="141"/>
      <c r="GA240" s="141"/>
      <c r="GB240" s="141"/>
      <c r="GC240" s="141"/>
      <c r="GD240" s="141"/>
      <c r="GE240" s="141"/>
      <c r="GF240" s="141"/>
      <c r="GG240" s="141"/>
      <c r="GH240" s="141"/>
      <c r="GI240" s="141"/>
      <c r="GJ240" s="141"/>
      <c r="GK240" s="141"/>
      <c r="GL240" s="141"/>
      <c r="GM240" s="141"/>
      <c r="GN240" s="141"/>
      <c r="GO240" s="141"/>
      <c r="GP240" s="141"/>
      <c r="GQ240" s="141"/>
      <c r="GR240" s="141"/>
      <c r="GS240" s="141"/>
      <c r="GT240" s="141"/>
      <c r="GU240" s="141"/>
      <c r="GV240" s="141"/>
      <c r="GW240" s="141"/>
      <c r="GX240" s="141"/>
      <c r="GY240" s="141"/>
      <c r="GZ240" s="141"/>
      <c r="HA240" s="141"/>
      <c r="HB240" s="141"/>
      <c r="HC240" s="141"/>
      <c r="HD240" s="141"/>
      <c r="HE240" s="141"/>
      <c r="HF240" s="141"/>
      <c r="HG240" s="141"/>
      <c r="HH240" s="141"/>
      <c r="HI240" s="141"/>
      <c r="HJ240" s="141"/>
      <c r="HK240" s="141"/>
      <c r="HL240" s="141"/>
      <c r="HM240" s="141"/>
      <c r="HN240" s="141"/>
      <c r="HO240" s="141"/>
      <c r="HP240" s="141"/>
      <c r="HQ240" s="141"/>
      <c r="HR240" s="141"/>
      <c r="HS240" s="141"/>
      <c r="HT240" s="141"/>
      <c r="HU240" s="141"/>
      <c r="HV240" s="141"/>
      <c r="HW240" s="141"/>
      <c r="HX240" s="141"/>
      <c r="HY240" s="141"/>
      <c r="HZ240" s="141"/>
      <c r="IA240" s="141"/>
      <c r="IB240" s="141"/>
      <c r="IC240" s="141"/>
      <c r="ID240" s="141"/>
      <c r="IE240" s="141"/>
    </row>
    <row r="241" spans="1:239" ht="15" customHeight="1" x14ac:dyDescent="0.3">
      <c r="A241" s="514" t="s">
        <v>106</v>
      </c>
      <c r="B241" s="515"/>
      <c r="C241" s="515"/>
      <c r="D241" s="515"/>
      <c r="E241" s="515"/>
      <c r="F241" s="515"/>
      <c r="G241" s="516"/>
      <c r="H241" s="155"/>
      <c r="I241" s="155"/>
      <c r="J241" s="155"/>
      <c r="K241" s="155"/>
      <c r="L241" s="155"/>
      <c r="M241" s="157"/>
      <c r="N241" s="157"/>
      <c r="O241" s="157"/>
      <c r="P241" s="157"/>
      <c r="Q241" s="157"/>
      <c r="R241" s="157"/>
      <c r="S241" s="157"/>
      <c r="T241" s="155"/>
      <c r="U241" s="155"/>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c r="BI241" s="141"/>
      <c r="BJ241" s="141"/>
      <c r="BK241" s="141"/>
      <c r="BL241" s="141"/>
      <c r="BM241" s="141"/>
      <c r="BN241" s="141"/>
      <c r="BO241" s="141"/>
      <c r="BP241" s="141"/>
      <c r="BQ241" s="141"/>
      <c r="BR241" s="141"/>
      <c r="BS241" s="141"/>
      <c r="BT241" s="141"/>
      <c r="BU241" s="141"/>
      <c r="BV241" s="141"/>
      <c r="BW241" s="141"/>
      <c r="BX241" s="141"/>
      <c r="BY241" s="141"/>
      <c r="BZ241" s="141"/>
      <c r="CA241" s="141"/>
      <c r="CB241" s="141"/>
      <c r="CC241" s="141"/>
      <c r="CD241" s="141"/>
      <c r="CE241" s="141"/>
      <c r="CF241" s="141"/>
      <c r="CG241" s="141"/>
      <c r="CH241" s="141"/>
      <c r="CI241" s="141"/>
      <c r="CJ241" s="141"/>
      <c r="CK241" s="141"/>
      <c r="CL241" s="141"/>
      <c r="CM241" s="141"/>
      <c r="CN241" s="141"/>
      <c r="CO241" s="141"/>
      <c r="CP241" s="141"/>
      <c r="CQ241" s="141"/>
      <c r="CR241" s="141"/>
      <c r="CS241" s="141"/>
      <c r="CT241" s="141"/>
      <c r="CU241" s="141"/>
      <c r="CV241" s="141"/>
      <c r="CW241" s="141"/>
      <c r="CX241" s="141"/>
      <c r="CY241" s="141"/>
      <c r="CZ241" s="141"/>
      <c r="DA241" s="141"/>
      <c r="DB241" s="141"/>
      <c r="DC241" s="141"/>
      <c r="DD241" s="141"/>
      <c r="DE241" s="141"/>
      <c r="DF241" s="141"/>
      <c r="DG241" s="141"/>
      <c r="DH241" s="141"/>
      <c r="DI241" s="141"/>
      <c r="DJ241" s="141"/>
      <c r="DK241" s="141"/>
      <c r="DL241" s="141"/>
      <c r="DM241" s="141"/>
      <c r="DN241" s="141"/>
      <c r="DO241" s="141"/>
      <c r="DP241" s="141"/>
      <c r="DQ241" s="141"/>
      <c r="DR241" s="141"/>
      <c r="DS241" s="141"/>
      <c r="DT241" s="141"/>
      <c r="DU241" s="141"/>
      <c r="DV241" s="141"/>
      <c r="DW241" s="141"/>
      <c r="DX241" s="141"/>
      <c r="DY241" s="141"/>
      <c r="DZ241" s="141"/>
      <c r="EA241" s="141"/>
      <c r="EB241" s="141"/>
      <c r="EC241" s="141"/>
      <c r="ED241" s="141"/>
      <c r="EE241" s="141"/>
      <c r="EF241" s="141"/>
      <c r="EG241" s="141"/>
      <c r="EH241" s="141"/>
      <c r="EI241" s="141"/>
      <c r="EJ241" s="141"/>
      <c r="EK241" s="141"/>
      <c r="EL241" s="141"/>
      <c r="EM241" s="141"/>
      <c r="EN241" s="141"/>
      <c r="EO241" s="141"/>
      <c r="EP241" s="141"/>
      <c r="EQ241" s="141"/>
      <c r="ER241" s="141"/>
      <c r="ES241" s="141"/>
      <c r="ET241" s="141"/>
      <c r="EU241" s="141"/>
      <c r="EV241" s="141"/>
      <c r="EW241" s="141"/>
      <c r="EX241" s="141"/>
      <c r="EY241" s="141"/>
      <c r="EZ241" s="141"/>
      <c r="FA241" s="141"/>
      <c r="FB241" s="141"/>
      <c r="FC241" s="141"/>
      <c r="FD241" s="141"/>
      <c r="FE241" s="141"/>
      <c r="FF241" s="141"/>
      <c r="FG241" s="141"/>
      <c r="FH241" s="141"/>
      <c r="FI241" s="141"/>
      <c r="FJ241" s="141"/>
      <c r="FK241" s="141"/>
      <c r="FL241" s="141"/>
      <c r="FM241" s="141"/>
      <c r="FN241" s="141"/>
      <c r="FO241" s="141"/>
      <c r="FP241" s="141"/>
      <c r="FQ241" s="141"/>
      <c r="FR241" s="141"/>
      <c r="FS241" s="141"/>
      <c r="FT241" s="141"/>
      <c r="FU241" s="141"/>
      <c r="FV241" s="141"/>
      <c r="FW241" s="141"/>
      <c r="FX241" s="141"/>
      <c r="FY241" s="141"/>
      <c r="FZ241" s="141"/>
      <c r="GA241" s="141"/>
      <c r="GB241" s="141"/>
      <c r="GC241" s="141"/>
      <c r="GD241" s="141"/>
      <c r="GE241" s="141"/>
      <c r="GF241" s="141"/>
      <c r="GG241" s="141"/>
      <c r="GH241" s="141"/>
      <c r="GI241" s="141"/>
      <c r="GJ241" s="141"/>
      <c r="GK241" s="141"/>
      <c r="GL241" s="141"/>
      <c r="GM241" s="141"/>
      <c r="GN241" s="141"/>
      <c r="GO241" s="141"/>
      <c r="GP241" s="141"/>
      <c r="GQ241" s="141"/>
      <c r="GR241" s="141"/>
      <c r="GS241" s="141"/>
      <c r="GT241" s="141"/>
      <c r="GU241" s="141"/>
      <c r="GV241" s="141"/>
      <c r="GW241" s="141"/>
      <c r="GX241" s="141"/>
      <c r="GY241" s="141"/>
      <c r="GZ241" s="141"/>
      <c r="HA241" s="141"/>
      <c r="HB241" s="141"/>
      <c r="HC241" s="141"/>
      <c r="HD241" s="141"/>
      <c r="HE241" s="141"/>
      <c r="HF241" s="141"/>
      <c r="HG241" s="141"/>
      <c r="HH241" s="141"/>
      <c r="HI241" s="141"/>
      <c r="HJ241" s="141"/>
      <c r="HK241" s="141"/>
      <c r="HL241" s="141"/>
      <c r="HM241" s="141"/>
      <c r="HN241" s="141"/>
      <c r="HO241" s="141"/>
      <c r="HP241" s="141"/>
      <c r="HQ241" s="141"/>
      <c r="HR241" s="141"/>
      <c r="HS241" s="141"/>
      <c r="HT241" s="141"/>
      <c r="HU241" s="141"/>
      <c r="HV241" s="141"/>
      <c r="HW241" s="141"/>
      <c r="HX241" s="141"/>
      <c r="HY241" s="141"/>
      <c r="HZ241" s="141"/>
      <c r="IA241" s="141"/>
      <c r="IB241" s="141"/>
      <c r="IC241" s="141"/>
      <c r="ID241" s="141"/>
      <c r="IE241" s="141"/>
    </row>
    <row r="242" spans="1:239" ht="15" customHeight="1" x14ac:dyDescent="0.3">
      <c r="A242" s="424" t="s">
        <v>107</v>
      </c>
      <c r="B242" s="425"/>
      <c r="C242" s="425"/>
      <c r="D242" s="425"/>
      <c r="E242" s="425"/>
      <c r="F242" s="425"/>
      <c r="G242" s="426"/>
      <c r="H242" s="155">
        <f t="shared" ref="H242:U242" si="160">SUM(,H153,H147,H134,H114,H18, H102,H184, H209)</f>
        <v>4960.848</v>
      </c>
      <c r="I242" s="155">
        <f t="shared" si="160"/>
        <v>4960.848</v>
      </c>
      <c r="J242" s="155">
        <f t="shared" si="160"/>
        <v>0</v>
      </c>
      <c r="K242" s="155">
        <f t="shared" si="160"/>
        <v>0</v>
      </c>
      <c r="L242" s="155">
        <f t="shared" si="160"/>
        <v>4796.6000000000004</v>
      </c>
      <c r="M242" s="155">
        <f t="shared" si="160"/>
        <v>4796.6000000000004</v>
      </c>
      <c r="N242" s="155">
        <f t="shared" si="160"/>
        <v>0</v>
      </c>
      <c r="O242" s="155">
        <f t="shared" si="160"/>
        <v>0</v>
      </c>
      <c r="P242" s="155">
        <f t="shared" si="160"/>
        <v>4796.6000000000004</v>
      </c>
      <c r="Q242" s="155">
        <f>SUM(,Q153,Q147,Q134,Q114,Q18, Q102,Q184, Q209)</f>
        <v>4796.6000000000004</v>
      </c>
      <c r="R242" s="155">
        <f>SUM(,R153,R147,R134,R114,R18, R102,R184, R209)</f>
        <v>0</v>
      </c>
      <c r="S242" s="155">
        <f t="shared" si="160"/>
        <v>0</v>
      </c>
      <c r="T242" s="155">
        <f t="shared" si="160"/>
        <v>5230.3</v>
      </c>
      <c r="U242" s="155">
        <f t="shared" si="160"/>
        <v>5252.0249999999996</v>
      </c>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c r="BI242" s="141"/>
      <c r="BJ242" s="141"/>
      <c r="BK242" s="141"/>
      <c r="BL242" s="141"/>
      <c r="BM242" s="141"/>
      <c r="BN242" s="141"/>
      <c r="BO242" s="141"/>
      <c r="BP242" s="141"/>
      <c r="BQ242" s="141"/>
      <c r="BR242" s="141"/>
      <c r="BS242" s="141"/>
      <c r="BT242" s="141"/>
      <c r="BU242" s="141"/>
      <c r="BV242" s="141"/>
      <c r="BW242" s="141"/>
      <c r="BX242" s="141"/>
      <c r="BY242" s="141"/>
      <c r="BZ242" s="141"/>
      <c r="CA242" s="141"/>
      <c r="CB242" s="141"/>
      <c r="CC242" s="141"/>
      <c r="CD242" s="141"/>
      <c r="CE242" s="141"/>
      <c r="CF242" s="141"/>
      <c r="CG242" s="141"/>
      <c r="CH242" s="141"/>
      <c r="CI242" s="141"/>
      <c r="CJ242" s="141"/>
      <c r="CK242" s="141"/>
      <c r="CL242" s="141"/>
      <c r="CM242" s="141"/>
      <c r="CN242" s="141"/>
      <c r="CO242" s="141"/>
      <c r="CP242" s="141"/>
      <c r="CQ242" s="141"/>
      <c r="CR242" s="141"/>
      <c r="CS242" s="141"/>
      <c r="CT242" s="141"/>
      <c r="CU242" s="141"/>
      <c r="CV242" s="141"/>
      <c r="CW242" s="141"/>
      <c r="CX242" s="141"/>
      <c r="CY242" s="141"/>
      <c r="CZ242" s="141"/>
      <c r="DA242" s="141"/>
      <c r="DB242" s="141"/>
      <c r="DC242" s="141"/>
      <c r="DD242" s="141"/>
      <c r="DE242" s="141"/>
      <c r="DF242" s="141"/>
      <c r="DG242" s="141"/>
      <c r="DH242" s="141"/>
      <c r="DI242" s="141"/>
      <c r="DJ242" s="141"/>
      <c r="DK242" s="141"/>
      <c r="DL242" s="141"/>
      <c r="DM242" s="141"/>
      <c r="DN242" s="141"/>
      <c r="DO242" s="141"/>
      <c r="DP242" s="141"/>
      <c r="DQ242" s="141"/>
      <c r="DR242" s="141"/>
      <c r="DS242" s="141"/>
      <c r="DT242" s="141"/>
      <c r="DU242" s="141"/>
      <c r="DV242" s="141"/>
      <c r="DW242" s="141"/>
      <c r="DX242" s="141"/>
      <c r="DY242" s="141"/>
      <c r="DZ242" s="141"/>
      <c r="EA242" s="141"/>
      <c r="EB242" s="141"/>
      <c r="EC242" s="141"/>
      <c r="ED242" s="141"/>
      <c r="EE242" s="141"/>
      <c r="EF242" s="141"/>
      <c r="EG242" s="141"/>
      <c r="EH242" s="141"/>
      <c r="EI242" s="141"/>
      <c r="EJ242" s="141"/>
      <c r="EK242" s="141"/>
      <c r="EL242" s="141"/>
      <c r="EM242" s="141"/>
      <c r="EN242" s="141"/>
      <c r="EO242" s="141"/>
      <c r="EP242" s="141"/>
      <c r="EQ242" s="141"/>
      <c r="ER242" s="141"/>
      <c r="ES242" s="141"/>
      <c r="ET242" s="141"/>
      <c r="EU242" s="141"/>
      <c r="EV242" s="141"/>
      <c r="EW242" s="141"/>
      <c r="EX242" s="141"/>
      <c r="EY242" s="141"/>
      <c r="EZ242" s="141"/>
      <c r="FA242" s="141"/>
      <c r="FB242" s="141"/>
      <c r="FC242" s="141"/>
      <c r="FD242" s="141"/>
      <c r="FE242" s="141"/>
      <c r="FF242" s="141"/>
      <c r="FG242" s="141"/>
      <c r="FH242" s="141"/>
      <c r="FI242" s="141"/>
      <c r="FJ242" s="141"/>
      <c r="FK242" s="141"/>
      <c r="FL242" s="141"/>
      <c r="FM242" s="141"/>
      <c r="FN242" s="141"/>
      <c r="FO242" s="141"/>
      <c r="FP242" s="141"/>
      <c r="FQ242" s="141"/>
      <c r="FR242" s="141"/>
      <c r="FS242" s="141"/>
      <c r="FT242" s="141"/>
      <c r="FU242" s="141"/>
      <c r="FV242" s="141"/>
      <c r="FW242" s="141"/>
      <c r="FX242" s="141"/>
      <c r="FY242" s="141"/>
      <c r="FZ242" s="141"/>
      <c r="GA242" s="141"/>
      <c r="GB242" s="141"/>
      <c r="GC242" s="141"/>
      <c r="GD242" s="141"/>
      <c r="GE242" s="141"/>
      <c r="GF242" s="141"/>
      <c r="GG242" s="141"/>
      <c r="GH242" s="141"/>
      <c r="GI242" s="141"/>
      <c r="GJ242" s="141"/>
      <c r="GK242" s="141"/>
      <c r="GL242" s="141"/>
      <c r="GM242" s="141"/>
      <c r="GN242" s="141"/>
      <c r="GO242" s="141"/>
      <c r="GP242" s="141"/>
      <c r="GQ242" s="141"/>
      <c r="GR242" s="141"/>
      <c r="GS242" s="141"/>
      <c r="GT242" s="141"/>
      <c r="GU242" s="141"/>
      <c r="GV242" s="141"/>
      <c r="GW242" s="141"/>
      <c r="GX242" s="141"/>
      <c r="GY242" s="141"/>
      <c r="GZ242" s="141"/>
      <c r="HA242" s="141"/>
      <c r="HB242" s="141"/>
      <c r="HC242" s="141"/>
      <c r="HD242" s="141"/>
      <c r="HE242" s="141"/>
      <c r="HF242" s="141"/>
      <c r="HG242" s="141"/>
      <c r="HH242" s="141"/>
      <c r="HI242" s="141"/>
      <c r="HJ242" s="141"/>
      <c r="HK242" s="141"/>
      <c r="HL242" s="141"/>
      <c r="HM242" s="141"/>
      <c r="HN242" s="141"/>
      <c r="HO242" s="141"/>
      <c r="HP242" s="141"/>
      <c r="HQ242" s="141"/>
      <c r="HR242" s="141"/>
      <c r="HS242" s="141"/>
      <c r="HT242" s="141"/>
      <c r="HU242" s="141"/>
      <c r="HV242" s="141"/>
      <c r="HW242" s="141"/>
      <c r="HX242" s="141"/>
      <c r="HY242" s="141"/>
      <c r="HZ242" s="141"/>
      <c r="IA242" s="141"/>
      <c r="IB242" s="141"/>
      <c r="IC242" s="141"/>
      <c r="ID242" s="141"/>
      <c r="IE242" s="141"/>
    </row>
    <row r="243" spans="1:239" ht="15" customHeight="1" x14ac:dyDescent="0.3">
      <c r="A243" s="424" t="s">
        <v>108</v>
      </c>
      <c r="B243" s="425"/>
      <c r="C243" s="425"/>
      <c r="D243" s="425"/>
      <c r="E243" s="425"/>
      <c r="F243" s="425"/>
      <c r="G243" s="426"/>
      <c r="H243" s="155">
        <f>SUM(H211,H192,H186,H198,H180,H174,H155,H149,H136,H116,H103,H97,H91,H85,H79,H53,H20)</f>
        <v>0</v>
      </c>
      <c r="I243" s="155">
        <f t="shared" ref="I243:U243" si="161">SUM(I211,I192,I186,I198,I180,I174,I155,I149,I136,I116,I103,I97,I91,I85,I79,I53,I20)</f>
        <v>0</v>
      </c>
      <c r="J243" s="155">
        <f t="shared" si="161"/>
        <v>0</v>
      </c>
      <c r="K243" s="155">
        <f t="shared" si="161"/>
        <v>0</v>
      </c>
      <c r="L243" s="155">
        <f t="shared" si="161"/>
        <v>0</v>
      </c>
      <c r="M243" s="155">
        <f t="shared" si="161"/>
        <v>0</v>
      </c>
      <c r="N243" s="155">
        <f t="shared" si="161"/>
        <v>0</v>
      </c>
      <c r="O243" s="155">
        <f t="shared" si="161"/>
        <v>0</v>
      </c>
      <c r="P243" s="155">
        <f>SUM(P211,P192,P186,P198,P180,P174,P155,P149,P136,P116,P103,P97,P91,P85,P79,P53,P20)</f>
        <v>0</v>
      </c>
      <c r="Q243" s="155">
        <f t="shared" si="161"/>
        <v>0</v>
      </c>
      <c r="R243" s="155">
        <f t="shared" si="161"/>
        <v>0</v>
      </c>
      <c r="S243" s="155">
        <f t="shared" si="161"/>
        <v>0</v>
      </c>
      <c r="T243" s="155">
        <f t="shared" si="161"/>
        <v>0</v>
      </c>
      <c r="U243" s="155">
        <f t="shared" si="161"/>
        <v>0</v>
      </c>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c r="DN243" s="141"/>
      <c r="DO243" s="141"/>
      <c r="DP243" s="141"/>
      <c r="DQ243" s="141"/>
      <c r="DR243" s="141"/>
      <c r="DS243" s="141"/>
      <c r="DT243" s="141"/>
      <c r="DU243" s="141"/>
      <c r="DV243" s="141"/>
      <c r="DW243" s="141"/>
      <c r="DX243" s="141"/>
      <c r="DY243" s="141"/>
      <c r="DZ243" s="141"/>
      <c r="EA243" s="141"/>
      <c r="EB243" s="141"/>
      <c r="EC243" s="141"/>
      <c r="ED243" s="141"/>
      <c r="EE243" s="141"/>
      <c r="EF243" s="141"/>
      <c r="EG243" s="141"/>
      <c r="EH243" s="141"/>
      <c r="EI243" s="141"/>
      <c r="EJ243" s="141"/>
      <c r="EK243" s="141"/>
      <c r="EL243" s="141"/>
      <c r="EM243" s="141"/>
      <c r="EN243" s="141"/>
      <c r="EO243" s="141"/>
      <c r="EP243" s="141"/>
      <c r="EQ243" s="141"/>
      <c r="ER243" s="141"/>
      <c r="ES243" s="141"/>
      <c r="ET243" s="141"/>
      <c r="EU243" s="141"/>
      <c r="EV243" s="141"/>
      <c r="EW243" s="141"/>
      <c r="EX243" s="141"/>
      <c r="EY243" s="141"/>
      <c r="EZ243" s="141"/>
      <c r="FA243" s="141"/>
      <c r="FB243" s="141"/>
      <c r="FC243" s="141"/>
      <c r="FD243" s="141"/>
      <c r="FE243" s="141"/>
      <c r="FF243" s="141"/>
      <c r="FG243" s="141"/>
      <c r="FH243" s="141"/>
      <c r="FI243" s="141"/>
      <c r="FJ243" s="141"/>
      <c r="FK243" s="141"/>
      <c r="FL243" s="141"/>
      <c r="FM243" s="141"/>
      <c r="FN243" s="141"/>
      <c r="FO243" s="141"/>
      <c r="FP243" s="141"/>
      <c r="FQ243" s="141"/>
      <c r="FR243" s="141"/>
      <c r="FS243" s="141"/>
      <c r="FT243" s="141"/>
      <c r="FU243" s="141"/>
      <c r="FV243" s="141"/>
      <c r="FW243" s="141"/>
      <c r="FX243" s="141"/>
      <c r="FY243" s="141"/>
      <c r="FZ243" s="141"/>
      <c r="GA243" s="141"/>
      <c r="GB243" s="141"/>
      <c r="GC243" s="141"/>
      <c r="GD243" s="141"/>
      <c r="GE243" s="141"/>
      <c r="GF243" s="141"/>
      <c r="GG243" s="141"/>
      <c r="GH243" s="141"/>
      <c r="GI243" s="141"/>
      <c r="GJ243" s="141"/>
      <c r="GK243" s="141"/>
      <c r="GL243" s="141"/>
      <c r="GM243" s="141"/>
      <c r="GN243" s="141"/>
      <c r="GO243" s="141"/>
      <c r="GP243" s="141"/>
      <c r="GQ243" s="141"/>
      <c r="GR243" s="141"/>
      <c r="GS243" s="141"/>
      <c r="GT243" s="141"/>
      <c r="GU243" s="141"/>
      <c r="GV243" s="141"/>
      <c r="GW243" s="141"/>
      <c r="GX243" s="141"/>
      <c r="GY243" s="141"/>
      <c r="GZ243" s="141"/>
      <c r="HA243" s="141"/>
      <c r="HB243" s="141"/>
      <c r="HC243" s="141"/>
      <c r="HD243" s="141"/>
      <c r="HE243" s="141"/>
      <c r="HF243" s="141"/>
      <c r="HG243" s="141"/>
      <c r="HH243" s="141"/>
      <c r="HI243" s="141"/>
      <c r="HJ243" s="141"/>
      <c r="HK243" s="141"/>
      <c r="HL243" s="141"/>
      <c r="HM243" s="141"/>
      <c r="HN243" s="141"/>
      <c r="HO243" s="141"/>
      <c r="HP243" s="141"/>
      <c r="HQ243" s="141"/>
      <c r="HR243" s="141"/>
      <c r="HS243" s="141"/>
      <c r="HT243" s="141"/>
      <c r="HU243" s="141"/>
      <c r="HV243" s="141"/>
      <c r="HW243" s="141"/>
      <c r="HX243" s="141"/>
      <c r="HY243" s="141"/>
      <c r="HZ243" s="141"/>
      <c r="IA243" s="141"/>
      <c r="IB243" s="141"/>
      <c r="IC243" s="141"/>
      <c r="ID243" s="141"/>
      <c r="IE243" s="141"/>
    </row>
    <row r="244" spans="1:239" ht="15" customHeight="1" x14ac:dyDescent="0.3">
      <c r="A244" s="424" t="s">
        <v>109</v>
      </c>
      <c r="B244" s="425"/>
      <c r="C244" s="425"/>
      <c r="D244" s="425"/>
      <c r="E244" s="425"/>
      <c r="F244" s="425"/>
      <c r="G244" s="426"/>
      <c r="H244" s="155"/>
      <c r="I244" s="155"/>
      <c r="J244" s="155"/>
      <c r="K244" s="155"/>
      <c r="L244" s="155"/>
      <c r="M244" s="157"/>
      <c r="N244" s="157"/>
      <c r="O244" s="157"/>
      <c r="P244" s="157"/>
      <c r="Q244" s="157"/>
      <c r="R244" s="157"/>
      <c r="S244" s="157"/>
      <c r="T244" s="155"/>
      <c r="U244" s="155"/>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c r="DN244" s="141"/>
      <c r="DO244" s="141"/>
      <c r="DP244" s="141"/>
      <c r="DQ244" s="141"/>
      <c r="DR244" s="141"/>
      <c r="DS244" s="141"/>
      <c r="DT244" s="141"/>
      <c r="DU244" s="141"/>
      <c r="DV244" s="141"/>
      <c r="DW244" s="141"/>
      <c r="DX244" s="141"/>
      <c r="DY244" s="141"/>
      <c r="DZ244" s="141"/>
      <c r="EA244" s="141"/>
      <c r="EB244" s="141"/>
      <c r="EC244" s="141"/>
      <c r="ED244" s="141"/>
      <c r="EE244" s="141"/>
      <c r="EF244" s="141"/>
      <c r="EG244" s="141"/>
      <c r="EH244" s="141"/>
      <c r="EI244" s="141"/>
      <c r="EJ244" s="141"/>
      <c r="EK244" s="141"/>
      <c r="EL244" s="141"/>
      <c r="EM244" s="141"/>
      <c r="EN244" s="141"/>
      <c r="EO244" s="141"/>
      <c r="EP244" s="141"/>
      <c r="EQ244" s="141"/>
      <c r="ER244" s="141"/>
      <c r="ES244" s="141"/>
      <c r="ET244" s="141"/>
      <c r="EU244" s="141"/>
      <c r="EV244" s="141"/>
      <c r="EW244" s="141"/>
      <c r="EX244" s="141"/>
      <c r="EY244" s="141"/>
      <c r="EZ244" s="141"/>
      <c r="FA244" s="141"/>
      <c r="FB244" s="141"/>
      <c r="FC244" s="141"/>
      <c r="FD244" s="141"/>
      <c r="FE244" s="141"/>
      <c r="FF244" s="141"/>
      <c r="FG244" s="141"/>
      <c r="FH244" s="141"/>
      <c r="FI244" s="141"/>
      <c r="FJ244" s="141"/>
      <c r="FK244" s="141"/>
      <c r="FL244" s="141"/>
      <c r="FM244" s="141"/>
      <c r="FN244" s="141"/>
      <c r="FO244" s="141"/>
      <c r="FP244" s="141"/>
      <c r="FQ244" s="141"/>
      <c r="FR244" s="141"/>
      <c r="FS244" s="141"/>
      <c r="FT244" s="141"/>
      <c r="FU244" s="141"/>
      <c r="FV244" s="141"/>
      <c r="FW244" s="141"/>
      <c r="FX244" s="141"/>
      <c r="FY244" s="141"/>
      <c r="FZ244" s="141"/>
      <c r="GA244" s="141"/>
      <c r="GB244" s="141"/>
      <c r="GC244" s="141"/>
      <c r="GD244" s="141"/>
      <c r="GE244" s="141"/>
      <c r="GF244" s="141"/>
      <c r="GG244" s="141"/>
      <c r="GH244" s="141"/>
      <c r="GI244" s="141"/>
      <c r="GJ244" s="141"/>
      <c r="GK244" s="141"/>
      <c r="GL244" s="141"/>
      <c r="GM244" s="141"/>
      <c r="GN244" s="141"/>
      <c r="GO244" s="141"/>
      <c r="GP244" s="141"/>
      <c r="GQ244" s="141"/>
      <c r="GR244" s="141"/>
      <c r="GS244" s="141"/>
      <c r="GT244" s="141"/>
      <c r="GU244" s="141"/>
      <c r="GV244" s="141"/>
      <c r="GW244" s="141"/>
      <c r="GX244" s="141"/>
      <c r="GY244" s="141"/>
      <c r="GZ244" s="141"/>
      <c r="HA244" s="141"/>
      <c r="HB244" s="141"/>
      <c r="HC244" s="141"/>
      <c r="HD244" s="141"/>
      <c r="HE244" s="141"/>
      <c r="HF244" s="141"/>
      <c r="HG244" s="141"/>
      <c r="HH244" s="141"/>
      <c r="HI244" s="141"/>
      <c r="HJ244" s="141"/>
      <c r="HK244" s="141"/>
      <c r="HL244" s="141"/>
      <c r="HM244" s="141"/>
      <c r="HN244" s="141"/>
      <c r="HO244" s="141"/>
      <c r="HP244" s="141"/>
      <c r="HQ244" s="141"/>
      <c r="HR244" s="141"/>
      <c r="HS244" s="141"/>
      <c r="HT244" s="141"/>
      <c r="HU244" s="141"/>
      <c r="HV244" s="141"/>
      <c r="HW244" s="141"/>
      <c r="HX244" s="141"/>
      <c r="HY244" s="141"/>
      <c r="HZ244" s="141"/>
      <c r="IA244" s="141"/>
      <c r="IB244" s="141"/>
      <c r="IC244" s="141"/>
      <c r="ID244" s="141"/>
      <c r="IE244" s="141"/>
    </row>
    <row r="245" spans="1:239" ht="15" customHeight="1" x14ac:dyDescent="0.3">
      <c r="A245" s="424" t="s">
        <v>110</v>
      </c>
      <c r="B245" s="425"/>
      <c r="C245" s="425"/>
      <c r="D245" s="425"/>
      <c r="E245" s="425"/>
      <c r="F245" s="425"/>
      <c r="G245" s="426"/>
      <c r="H245" s="155"/>
      <c r="I245" s="155"/>
      <c r="J245" s="155"/>
      <c r="K245" s="155"/>
      <c r="L245" s="155"/>
      <c r="M245" s="157"/>
      <c r="N245" s="157"/>
      <c r="O245" s="157"/>
      <c r="P245" s="157"/>
      <c r="Q245" s="157"/>
      <c r="R245" s="157"/>
      <c r="S245" s="157"/>
      <c r="T245" s="155"/>
      <c r="U245" s="155"/>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1"/>
      <c r="BQ245" s="141"/>
      <c r="BR245" s="141"/>
      <c r="BS245" s="141"/>
      <c r="BT245" s="141"/>
      <c r="BU245" s="141"/>
      <c r="BV245" s="141"/>
      <c r="BW245" s="141"/>
      <c r="BX245" s="141"/>
      <c r="BY245" s="141"/>
      <c r="BZ245" s="141"/>
      <c r="CA245" s="141"/>
      <c r="CB245" s="141"/>
      <c r="CC245" s="141"/>
      <c r="CD245" s="141"/>
      <c r="CE245" s="141"/>
      <c r="CF245" s="141"/>
      <c r="CG245" s="141"/>
      <c r="CH245" s="141"/>
      <c r="CI245" s="141"/>
      <c r="CJ245" s="141"/>
      <c r="CK245" s="141"/>
      <c r="CL245" s="141"/>
      <c r="CM245" s="141"/>
      <c r="CN245" s="141"/>
      <c r="CO245" s="141"/>
      <c r="CP245" s="141"/>
      <c r="CQ245" s="141"/>
      <c r="CR245" s="141"/>
      <c r="CS245" s="141"/>
      <c r="CT245" s="141"/>
      <c r="CU245" s="141"/>
      <c r="CV245" s="141"/>
      <c r="CW245" s="141"/>
      <c r="CX245" s="141"/>
      <c r="CY245" s="141"/>
      <c r="CZ245" s="141"/>
      <c r="DA245" s="141"/>
      <c r="DB245" s="141"/>
      <c r="DC245" s="141"/>
      <c r="DD245" s="141"/>
      <c r="DE245" s="141"/>
      <c r="DF245" s="141"/>
      <c r="DG245" s="141"/>
      <c r="DH245" s="141"/>
      <c r="DI245" s="141"/>
      <c r="DJ245" s="141"/>
      <c r="DK245" s="141"/>
      <c r="DL245" s="141"/>
      <c r="DM245" s="141"/>
      <c r="DN245" s="141"/>
      <c r="DO245" s="141"/>
      <c r="DP245" s="141"/>
      <c r="DQ245" s="141"/>
      <c r="DR245" s="141"/>
      <c r="DS245" s="141"/>
      <c r="DT245" s="141"/>
      <c r="DU245" s="141"/>
      <c r="DV245" s="141"/>
      <c r="DW245" s="141"/>
      <c r="DX245" s="141"/>
      <c r="DY245" s="141"/>
      <c r="DZ245" s="141"/>
      <c r="EA245" s="141"/>
      <c r="EB245" s="141"/>
      <c r="EC245" s="141"/>
      <c r="ED245" s="141"/>
      <c r="EE245" s="141"/>
      <c r="EF245" s="141"/>
      <c r="EG245" s="141"/>
      <c r="EH245" s="141"/>
      <c r="EI245" s="141"/>
      <c r="EJ245" s="141"/>
      <c r="EK245" s="141"/>
      <c r="EL245" s="141"/>
      <c r="EM245" s="141"/>
      <c r="EN245" s="141"/>
      <c r="EO245" s="141"/>
      <c r="EP245" s="141"/>
      <c r="EQ245" s="141"/>
      <c r="ER245" s="141"/>
      <c r="ES245" s="141"/>
      <c r="ET245" s="141"/>
      <c r="EU245" s="141"/>
      <c r="EV245" s="141"/>
      <c r="EW245" s="141"/>
      <c r="EX245" s="141"/>
      <c r="EY245" s="141"/>
      <c r="EZ245" s="141"/>
      <c r="FA245" s="141"/>
      <c r="FB245" s="141"/>
      <c r="FC245" s="141"/>
      <c r="FD245" s="141"/>
      <c r="FE245" s="141"/>
      <c r="FF245" s="141"/>
      <c r="FG245" s="141"/>
      <c r="FH245" s="141"/>
      <c r="FI245" s="141"/>
      <c r="FJ245" s="141"/>
      <c r="FK245" s="141"/>
      <c r="FL245" s="141"/>
      <c r="FM245" s="141"/>
      <c r="FN245" s="141"/>
      <c r="FO245" s="141"/>
      <c r="FP245" s="141"/>
      <c r="FQ245" s="141"/>
      <c r="FR245" s="141"/>
      <c r="FS245" s="141"/>
      <c r="FT245" s="141"/>
      <c r="FU245" s="141"/>
      <c r="FV245" s="141"/>
      <c r="FW245" s="141"/>
      <c r="FX245" s="141"/>
      <c r="FY245" s="141"/>
      <c r="FZ245" s="141"/>
      <c r="GA245" s="141"/>
      <c r="GB245" s="141"/>
      <c r="GC245" s="141"/>
      <c r="GD245" s="141"/>
      <c r="GE245" s="141"/>
      <c r="GF245" s="141"/>
      <c r="GG245" s="141"/>
      <c r="GH245" s="141"/>
      <c r="GI245" s="141"/>
      <c r="GJ245" s="141"/>
      <c r="GK245" s="141"/>
      <c r="GL245" s="141"/>
      <c r="GM245" s="141"/>
      <c r="GN245" s="141"/>
      <c r="GO245" s="141"/>
      <c r="GP245" s="141"/>
      <c r="GQ245" s="141"/>
      <c r="GR245" s="141"/>
      <c r="GS245" s="141"/>
      <c r="GT245" s="141"/>
      <c r="GU245" s="141"/>
      <c r="GV245" s="141"/>
      <c r="GW245" s="141"/>
      <c r="GX245" s="141"/>
      <c r="GY245" s="141"/>
      <c r="GZ245" s="141"/>
      <c r="HA245" s="141"/>
      <c r="HB245" s="141"/>
      <c r="HC245" s="141"/>
      <c r="HD245" s="141"/>
      <c r="HE245" s="141"/>
      <c r="HF245" s="141"/>
      <c r="HG245" s="141"/>
      <c r="HH245" s="141"/>
      <c r="HI245" s="141"/>
      <c r="HJ245" s="141"/>
      <c r="HK245" s="141"/>
      <c r="HL245" s="141"/>
      <c r="HM245" s="141"/>
      <c r="HN245" s="141"/>
      <c r="HO245" s="141"/>
      <c r="HP245" s="141"/>
      <c r="HQ245" s="141"/>
      <c r="HR245" s="141"/>
      <c r="HS245" s="141"/>
      <c r="HT245" s="141"/>
      <c r="HU245" s="141"/>
      <c r="HV245" s="141"/>
      <c r="HW245" s="141"/>
      <c r="HX245" s="141"/>
      <c r="HY245" s="141"/>
      <c r="HZ245" s="141"/>
      <c r="IA245" s="141"/>
      <c r="IB245" s="141"/>
      <c r="IC245" s="141"/>
      <c r="ID245" s="141"/>
      <c r="IE245" s="141"/>
    </row>
    <row r="246" spans="1:239" x14ac:dyDescent="0.3">
      <c r="A246" s="423" t="s">
        <v>111</v>
      </c>
      <c r="B246" s="423"/>
      <c r="C246" s="423"/>
      <c r="D246" s="423"/>
      <c r="E246" s="423"/>
      <c r="F246" s="423"/>
      <c r="G246" s="423"/>
      <c r="H246" s="155"/>
      <c r="I246" s="155"/>
      <c r="J246" s="155"/>
      <c r="K246" s="155"/>
      <c r="L246" s="155"/>
      <c r="M246" s="155"/>
      <c r="N246" s="155"/>
      <c r="O246" s="155"/>
      <c r="P246" s="155"/>
      <c r="Q246" s="155"/>
      <c r="R246" s="155"/>
      <c r="S246" s="155"/>
      <c r="T246" s="155"/>
      <c r="U246" s="155"/>
    </row>
    <row r="247" spans="1:239" x14ac:dyDescent="0.3">
      <c r="A247" s="427" t="s">
        <v>112</v>
      </c>
      <c r="B247" s="427"/>
      <c r="C247" s="427"/>
      <c r="D247" s="427"/>
      <c r="E247" s="427"/>
      <c r="F247" s="427"/>
      <c r="G247" s="427"/>
      <c r="H247" s="76">
        <f t="shared" ref="H247:U247" si="162">SUM(H239,H228)</f>
        <v>8151.2169999999987</v>
      </c>
      <c r="I247" s="76">
        <f t="shared" si="162"/>
        <v>8141.7169999999987</v>
      </c>
      <c r="J247" s="76">
        <f t="shared" si="162"/>
        <v>154.26100000000002</v>
      </c>
      <c r="K247" s="76">
        <f t="shared" si="162"/>
        <v>9.5</v>
      </c>
      <c r="L247" s="76">
        <f t="shared" si="162"/>
        <v>7942</v>
      </c>
      <c r="M247" s="76">
        <f t="shared" si="162"/>
        <v>7860.6</v>
      </c>
      <c r="N247" s="76">
        <f t="shared" si="162"/>
        <v>224</v>
      </c>
      <c r="O247" s="76">
        <f t="shared" si="162"/>
        <v>81.400000000000006</v>
      </c>
      <c r="P247" s="76">
        <f t="shared" si="162"/>
        <v>7906.5</v>
      </c>
      <c r="Q247" s="76">
        <f t="shared" si="162"/>
        <v>7825.1</v>
      </c>
      <c r="R247" s="76">
        <f t="shared" si="162"/>
        <v>224</v>
      </c>
      <c r="S247" s="76">
        <f t="shared" si="162"/>
        <v>81.400000000000006</v>
      </c>
      <c r="T247" s="76">
        <f t="shared" si="162"/>
        <v>8371.5</v>
      </c>
      <c r="U247" s="76">
        <f t="shared" si="162"/>
        <v>8406.2249999999985</v>
      </c>
    </row>
  </sheetData>
  <mergeCells count="222">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K11:K12"/>
    <mergeCell ref="C36:G36"/>
    <mergeCell ref="B15:U15"/>
    <mergeCell ref="O11:O12"/>
    <mergeCell ref="P11:P12"/>
    <mergeCell ref="Q11:R11"/>
    <mergeCell ref="S11:S12"/>
    <mergeCell ref="C16:U16"/>
    <mergeCell ref="H11:H12"/>
    <mergeCell ref="I11:J11"/>
    <mergeCell ref="E17:E22"/>
    <mergeCell ref="F17:F22"/>
    <mergeCell ref="C29:U29"/>
    <mergeCell ref="A30:A35"/>
    <mergeCell ref="B30:B35"/>
    <mergeCell ref="C30:C35"/>
    <mergeCell ref="D30:D35"/>
    <mergeCell ref="E30:E35"/>
    <mergeCell ref="F30:F35"/>
    <mergeCell ref="C62:G62"/>
    <mergeCell ref="A63:A67"/>
    <mergeCell ref="B63:E67"/>
    <mergeCell ref="B48:U48"/>
    <mergeCell ref="C49:U49"/>
    <mergeCell ref="A50:A55"/>
    <mergeCell ref="B50:B55"/>
    <mergeCell ref="C50:C55"/>
    <mergeCell ref="D50:D55"/>
    <mergeCell ref="E50:E55"/>
    <mergeCell ref="F50:F55"/>
    <mergeCell ref="A82:A87"/>
    <mergeCell ref="B82:B87"/>
    <mergeCell ref="C82:C87"/>
    <mergeCell ref="D82:D87"/>
    <mergeCell ref="E82:E87"/>
    <mergeCell ref="F82:F87"/>
    <mergeCell ref="A69:A73"/>
    <mergeCell ref="B69:E73"/>
    <mergeCell ref="B68:G68"/>
    <mergeCell ref="B74:U74"/>
    <mergeCell ref="C75:U75"/>
    <mergeCell ref="A76:A81"/>
    <mergeCell ref="B76:B81"/>
    <mergeCell ref="C76:C81"/>
    <mergeCell ref="D76:D81"/>
    <mergeCell ref="E76:E81"/>
    <mergeCell ref="F76:F81"/>
    <mergeCell ref="A94:A99"/>
    <mergeCell ref="B94:B99"/>
    <mergeCell ref="C94:C99"/>
    <mergeCell ref="D94:D99"/>
    <mergeCell ref="E94:E99"/>
    <mergeCell ref="F94:F99"/>
    <mergeCell ref="A88:A93"/>
    <mergeCell ref="B88:B93"/>
    <mergeCell ref="C88:C93"/>
    <mergeCell ref="D88:D93"/>
    <mergeCell ref="E88:E93"/>
    <mergeCell ref="F88:F93"/>
    <mergeCell ref="A107:A111"/>
    <mergeCell ref="B107:E111"/>
    <mergeCell ref="C112:U112"/>
    <mergeCell ref="A100:A105"/>
    <mergeCell ref="B100:B105"/>
    <mergeCell ref="C100:C105"/>
    <mergeCell ref="D100:D105"/>
    <mergeCell ref="E100:E105"/>
    <mergeCell ref="F100:F105"/>
    <mergeCell ref="C106:G106"/>
    <mergeCell ref="B131:U131"/>
    <mergeCell ref="C132:U132"/>
    <mergeCell ref="C119:G119"/>
    <mergeCell ref="A120:A124"/>
    <mergeCell ref="B120:E124"/>
    <mergeCell ref="A113:A118"/>
    <mergeCell ref="B113:B118"/>
    <mergeCell ref="C113:C118"/>
    <mergeCell ref="D113:D118"/>
    <mergeCell ref="E113:E118"/>
    <mergeCell ref="F113:F118"/>
    <mergeCell ref="B125:G125"/>
    <mergeCell ref="A126:A130"/>
    <mergeCell ref="B126:E130"/>
    <mergeCell ref="C158:G158"/>
    <mergeCell ref="A140:A144"/>
    <mergeCell ref="B140:E144"/>
    <mergeCell ref="C145:U145"/>
    <mergeCell ref="A133:A138"/>
    <mergeCell ref="B133:B138"/>
    <mergeCell ref="C133:C138"/>
    <mergeCell ref="D133:D138"/>
    <mergeCell ref="E133:E138"/>
    <mergeCell ref="F133:F138"/>
    <mergeCell ref="C139:G139"/>
    <mergeCell ref="A152:A157"/>
    <mergeCell ref="B152:B157"/>
    <mergeCell ref="C152:C157"/>
    <mergeCell ref="D152:D157"/>
    <mergeCell ref="E152:E157"/>
    <mergeCell ref="F152:F157"/>
    <mergeCell ref="A146:A151"/>
    <mergeCell ref="B146:B151"/>
    <mergeCell ref="C146:C151"/>
    <mergeCell ref="D146:D151"/>
    <mergeCell ref="E146:E151"/>
    <mergeCell ref="F146:F151"/>
    <mergeCell ref="C164:U164"/>
    <mergeCell ref="A165:A170"/>
    <mergeCell ref="B165:B170"/>
    <mergeCell ref="C165:C170"/>
    <mergeCell ref="D165:D170"/>
    <mergeCell ref="E165:E170"/>
    <mergeCell ref="F165:F170"/>
    <mergeCell ref="A159:A163"/>
    <mergeCell ref="B159:E163"/>
    <mergeCell ref="A171:A176"/>
    <mergeCell ref="B171:B176"/>
    <mergeCell ref="C171:C176"/>
    <mergeCell ref="D171:D176"/>
    <mergeCell ref="E171:E176"/>
    <mergeCell ref="F171:F176"/>
    <mergeCell ref="A177:A182"/>
    <mergeCell ref="B177:B182"/>
    <mergeCell ref="C177:C182"/>
    <mergeCell ref="D177:D182"/>
    <mergeCell ref="E177:E182"/>
    <mergeCell ref="F177:F182"/>
    <mergeCell ref="C201:G201"/>
    <mergeCell ref="A202:A206"/>
    <mergeCell ref="B202:E206"/>
    <mergeCell ref="A183:A188"/>
    <mergeCell ref="B183:B188"/>
    <mergeCell ref="C183:C188"/>
    <mergeCell ref="D183:D188"/>
    <mergeCell ref="E183:E188"/>
    <mergeCell ref="F183:F188"/>
    <mergeCell ref="A195:A200"/>
    <mergeCell ref="B195:B200"/>
    <mergeCell ref="C195:C200"/>
    <mergeCell ref="D195:D200"/>
    <mergeCell ref="E195:E200"/>
    <mergeCell ref="F195:F200"/>
    <mergeCell ref="A189:A194"/>
    <mergeCell ref="B189:B194"/>
    <mergeCell ref="C189:C194"/>
    <mergeCell ref="D189:D194"/>
    <mergeCell ref="E189:E194"/>
    <mergeCell ref="F189:F194"/>
    <mergeCell ref="A244:G244"/>
    <mergeCell ref="A245:G245"/>
    <mergeCell ref="A246:G246"/>
    <mergeCell ref="A247:G247"/>
    <mergeCell ref="A240:G240"/>
    <mergeCell ref="A235:G235"/>
    <mergeCell ref="A236:G236"/>
    <mergeCell ref="A241:G241"/>
    <mergeCell ref="A242:G242"/>
    <mergeCell ref="C207:U207"/>
    <mergeCell ref="A208:A213"/>
    <mergeCell ref="B208:B213"/>
    <mergeCell ref="C208:C213"/>
    <mergeCell ref="D208:D213"/>
    <mergeCell ref="E208:E213"/>
    <mergeCell ref="F208:F213"/>
    <mergeCell ref="A234:G234"/>
    <mergeCell ref="A243:G243"/>
    <mergeCell ref="A237:G237"/>
    <mergeCell ref="A238:G238"/>
    <mergeCell ref="A239:G239"/>
    <mergeCell ref="A228:G228"/>
    <mergeCell ref="A229:G229"/>
    <mergeCell ref="A230:G230"/>
    <mergeCell ref="A231:G231"/>
    <mergeCell ref="A232:G232"/>
    <mergeCell ref="A233:G233"/>
    <mergeCell ref="A227:G227"/>
    <mergeCell ref="B226:G226"/>
    <mergeCell ref="B220:G220"/>
    <mergeCell ref="A221:A225"/>
    <mergeCell ref="B221:E225"/>
    <mergeCell ref="C214:G214"/>
    <mergeCell ref="A215:A219"/>
    <mergeCell ref="B215:E219"/>
    <mergeCell ref="R2:U2"/>
    <mergeCell ref="A4:U4"/>
    <mergeCell ref="A37:A41"/>
    <mergeCell ref="B37:E41"/>
    <mergeCell ref="A56:A61"/>
    <mergeCell ref="B56:B61"/>
    <mergeCell ref="C56:C61"/>
    <mergeCell ref="D56:D61"/>
    <mergeCell ref="E56:E61"/>
    <mergeCell ref="F56:F61"/>
    <mergeCell ref="L11:L12"/>
    <mergeCell ref="M11:N11"/>
    <mergeCell ref="A13:U13"/>
    <mergeCell ref="A14:U14"/>
    <mergeCell ref="B42:G42"/>
    <mergeCell ref="A43:A47"/>
    <mergeCell ref="B43:E47"/>
    <mergeCell ref="C23:G23"/>
    <mergeCell ref="A24:A28"/>
    <mergeCell ref="B24:E28"/>
    <mergeCell ref="A17:A22"/>
    <mergeCell ref="B17:B22"/>
    <mergeCell ref="C17:C22"/>
    <mergeCell ref="D17:D22"/>
  </mergeCells>
  <pageMargins left="0.7" right="0.7" top="0.75" bottom="0.75" header="0.3" footer="0.3"/>
  <pageSetup paperSize="9"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G60"/>
  <sheetViews>
    <sheetView zoomScale="70" zoomScaleNormal="70" workbookViewId="0">
      <selection activeCell="G27" sqref="G27"/>
    </sheetView>
  </sheetViews>
  <sheetFormatPr defaultColWidth="9.109375" defaultRowHeight="15.6" x14ac:dyDescent="0.3"/>
  <cols>
    <col min="1" max="1" width="3.88671875" style="48" customWidth="1"/>
    <col min="2" max="3" width="4.109375" style="48" customWidth="1"/>
    <col min="4" max="4" width="30.109375" style="48" customWidth="1"/>
    <col min="5" max="5" width="3.6640625" style="48" customWidth="1"/>
    <col min="6" max="6" width="12.5546875" style="48" customWidth="1"/>
    <col min="7" max="7" width="8.44140625" style="53" customWidth="1"/>
    <col min="8" max="8" width="7.6640625" style="14" customWidth="1"/>
    <col min="9" max="9" width="7.5546875" style="14" customWidth="1"/>
    <col min="10" max="10" width="6.44140625" style="14" customWidth="1"/>
    <col min="11" max="11" width="6.5546875" style="14" customWidth="1"/>
    <col min="12" max="12" width="7" style="14" customWidth="1"/>
    <col min="13" max="13" width="6.6640625" style="48" customWidth="1"/>
    <col min="14" max="14" width="6.88671875" style="48" customWidth="1"/>
    <col min="15" max="15" width="8.6640625" style="48" customWidth="1"/>
    <col min="16" max="16" width="7.44140625" style="48" customWidth="1"/>
    <col min="17" max="17" width="6.5546875" style="48" customWidth="1"/>
    <col min="18" max="18" width="6.44140625" style="48" customWidth="1"/>
    <col min="19" max="19" width="6.33203125" style="48" customWidth="1"/>
    <col min="20" max="20" width="8" style="14" customWidth="1"/>
    <col min="21" max="21" width="6.6640625" style="14" customWidth="1"/>
    <col min="22" max="241" width="9.109375" style="18"/>
    <col min="242" max="16384" width="9.109375" style="19"/>
  </cols>
  <sheetData>
    <row r="1" spans="1:241"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1" s="287" customFormat="1" ht="46.8"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1"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1"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1"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1" s="17" customFormat="1" x14ac:dyDescent="0.3">
      <c r="A6" s="14"/>
      <c r="B6" s="14"/>
      <c r="C6" s="14"/>
      <c r="D6" s="14"/>
      <c r="E6" s="14"/>
      <c r="F6" s="14"/>
      <c r="G6" s="15"/>
      <c r="H6" s="14"/>
      <c r="I6" s="14"/>
      <c r="J6" s="14"/>
      <c r="K6" s="14"/>
      <c r="L6" s="14"/>
      <c r="M6" s="14"/>
      <c r="N6" s="14"/>
      <c r="O6" s="14"/>
      <c r="P6" s="14"/>
      <c r="Q6" s="14"/>
      <c r="R6" s="14"/>
      <c r="S6" s="14"/>
      <c r="T6" s="14"/>
      <c r="U6" s="14"/>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row>
    <row r="7" spans="1:241" s="17" customFormat="1" ht="14.1" customHeight="1" x14ac:dyDescent="0.3">
      <c r="A7" s="377" t="s">
        <v>387</v>
      </c>
      <c r="B7" s="377"/>
      <c r="C7" s="377"/>
      <c r="D7" s="377"/>
      <c r="E7" s="377"/>
      <c r="F7" s="377"/>
      <c r="G7" s="377"/>
      <c r="H7" s="377"/>
      <c r="I7" s="377"/>
      <c r="J7" s="377"/>
      <c r="K7" s="377"/>
      <c r="L7" s="377"/>
      <c r="M7" s="377"/>
      <c r="N7" s="377"/>
      <c r="O7" s="377"/>
      <c r="P7" s="377"/>
      <c r="Q7" s="377"/>
      <c r="R7" s="377"/>
      <c r="S7" s="377"/>
      <c r="T7" s="377"/>
      <c r="U7" s="377"/>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row>
    <row r="8" spans="1:241" s="17" customFormat="1" ht="15" customHeight="1" x14ac:dyDescent="0.3">
      <c r="A8" s="377" t="s">
        <v>0</v>
      </c>
      <c r="B8" s="377"/>
      <c r="C8" s="377"/>
      <c r="D8" s="377"/>
      <c r="E8" s="377"/>
      <c r="F8" s="377"/>
      <c r="G8" s="377"/>
      <c r="H8" s="377"/>
      <c r="I8" s="377"/>
      <c r="J8" s="377"/>
      <c r="K8" s="377"/>
      <c r="L8" s="377"/>
      <c r="M8" s="377"/>
      <c r="N8" s="377"/>
      <c r="O8" s="377"/>
      <c r="P8" s="377"/>
      <c r="Q8" s="377"/>
      <c r="R8" s="377"/>
      <c r="S8" s="377"/>
      <c r="T8" s="377"/>
      <c r="U8" s="377"/>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row>
    <row r="9" spans="1:241" s="17" customFormat="1" ht="18" customHeight="1" x14ac:dyDescent="0.3">
      <c r="A9" s="14"/>
      <c r="B9" s="14"/>
      <c r="C9" s="14"/>
      <c r="D9" s="14"/>
      <c r="E9" s="14"/>
      <c r="F9" s="14"/>
      <c r="G9" s="15"/>
      <c r="H9" s="14"/>
      <c r="I9" s="14"/>
      <c r="J9" s="14"/>
      <c r="K9" s="14"/>
      <c r="L9" s="14"/>
      <c r="M9" s="14"/>
      <c r="N9" s="14"/>
      <c r="O9" s="14"/>
      <c r="P9" s="14"/>
      <c r="Q9" s="14"/>
      <c r="R9" s="14"/>
      <c r="S9" s="14"/>
      <c r="T9" s="393" t="s">
        <v>1</v>
      </c>
      <c r="U9" s="393"/>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row>
    <row r="10" spans="1:241"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row>
    <row r="11" spans="1:241"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row>
    <row r="12" spans="1:241" ht="121.2"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row>
    <row r="13" spans="1:241" ht="15" customHeight="1" x14ac:dyDescent="0.3">
      <c r="A13" s="413" t="s">
        <v>113</v>
      </c>
      <c r="B13" s="414"/>
      <c r="C13" s="414"/>
      <c r="D13" s="414"/>
      <c r="E13" s="414"/>
      <c r="F13" s="414"/>
      <c r="G13" s="414"/>
      <c r="H13" s="414"/>
      <c r="I13" s="414"/>
      <c r="J13" s="414"/>
      <c r="K13" s="414"/>
      <c r="L13" s="414"/>
      <c r="M13" s="414"/>
      <c r="N13" s="414"/>
      <c r="O13" s="414"/>
      <c r="P13" s="414"/>
      <c r="Q13" s="414"/>
      <c r="R13" s="414"/>
      <c r="S13" s="414"/>
      <c r="T13" s="414"/>
      <c r="U13" s="415"/>
    </row>
    <row r="14" spans="1:241" ht="16.5" customHeight="1" x14ac:dyDescent="0.3">
      <c r="A14" s="416" t="s">
        <v>114</v>
      </c>
      <c r="B14" s="416"/>
      <c r="C14" s="416"/>
      <c r="D14" s="416"/>
      <c r="E14" s="416"/>
      <c r="F14" s="416"/>
      <c r="G14" s="416"/>
      <c r="H14" s="416"/>
      <c r="I14" s="416"/>
      <c r="J14" s="416"/>
      <c r="K14" s="416"/>
      <c r="L14" s="416"/>
      <c r="M14" s="416"/>
      <c r="N14" s="416"/>
      <c r="O14" s="416"/>
      <c r="P14" s="416"/>
      <c r="Q14" s="416"/>
      <c r="R14" s="416"/>
      <c r="S14" s="416"/>
      <c r="T14" s="416"/>
      <c r="U14" s="416"/>
    </row>
    <row r="15" spans="1:241" ht="18.75" customHeight="1" x14ac:dyDescent="0.3">
      <c r="A15" s="244" t="s">
        <v>23</v>
      </c>
      <c r="B15" s="412" t="s">
        <v>115</v>
      </c>
      <c r="C15" s="412"/>
      <c r="D15" s="412"/>
      <c r="E15" s="412"/>
      <c r="F15" s="412"/>
      <c r="G15" s="412"/>
      <c r="H15" s="412"/>
      <c r="I15" s="412"/>
      <c r="J15" s="412"/>
      <c r="K15" s="412"/>
      <c r="L15" s="412"/>
      <c r="M15" s="412"/>
      <c r="N15" s="412"/>
      <c r="O15" s="412"/>
      <c r="P15" s="412"/>
      <c r="Q15" s="412"/>
      <c r="R15" s="412"/>
      <c r="S15" s="412"/>
      <c r="T15" s="412"/>
      <c r="U15" s="412"/>
    </row>
    <row r="16" spans="1:241" ht="15.75" customHeight="1" x14ac:dyDescent="0.3">
      <c r="A16" s="244" t="s">
        <v>23</v>
      </c>
      <c r="B16" s="245" t="s">
        <v>23</v>
      </c>
      <c r="C16" s="337" t="s">
        <v>116</v>
      </c>
      <c r="D16" s="337"/>
      <c r="E16" s="337"/>
      <c r="F16" s="337"/>
      <c r="G16" s="337"/>
      <c r="H16" s="337"/>
      <c r="I16" s="337"/>
      <c r="J16" s="337"/>
      <c r="K16" s="337"/>
      <c r="L16" s="337"/>
      <c r="M16" s="337"/>
      <c r="N16" s="337"/>
      <c r="O16" s="337"/>
      <c r="P16" s="337"/>
      <c r="Q16" s="337"/>
      <c r="R16" s="337"/>
      <c r="S16" s="337"/>
      <c r="T16" s="337"/>
      <c r="U16" s="337"/>
    </row>
    <row r="17" spans="1:241" ht="17.25" customHeight="1" x14ac:dyDescent="0.3">
      <c r="A17" s="303" t="s">
        <v>23</v>
      </c>
      <c r="B17" s="306" t="s">
        <v>23</v>
      </c>
      <c r="C17" s="309" t="s">
        <v>23</v>
      </c>
      <c r="D17" s="327" t="s">
        <v>117</v>
      </c>
      <c r="E17" s="315" t="s">
        <v>69</v>
      </c>
      <c r="F17" s="315" t="s">
        <v>28</v>
      </c>
      <c r="G17" s="20" t="s">
        <v>29</v>
      </c>
      <c r="H17" s="139">
        <f>SUM(I17,K17)</f>
        <v>36.799999999999997</v>
      </c>
      <c r="I17" s="60">
        <v>36.799999999999997</v>
      </c>
      <c r="J17" s="22"/>
      <c r="K17" s="139"/>
      <c r="L17" s="22">
        <f>SUM(M17,O17)</f>
        <v>30</v>
      </c>
      <c r="M17" s="89">
        <v>30</v>
      </c>
      <c r="N17" s="22"/>
      <c r="O17" s="22"/>
      <c r="P17" s="60">
        <f>SUM(Q17,S17)</f>
        <v>20</v>
      </c>
      <c r="Q17" s="60">
        <v>20</v>
      </c>
      <c r="R17" s="22"/>
      <c r="S17" s="60"/>
      <c r="T17" s="93">
        <v>30</v>
      </c>
      <c r="U17" s="126">
        <v>30</v>
      </c>
    </row>
    <row r="18" spans="1:241" ht="17.25" customHeight="1" x14ac:dyDescent="0.3">
      <c r="A18" s="304"/>
      <c r="B18" s="307"/>
      <c r="C18" s="310"/>
      <c r="D18" s="328"/>
      <c r="E18" s="316"/>
      <c r="F18" s="316"/>
      <c r="G18" s="20" t="s">
        <v>31</v>
      </c>
      <c r="H18" s="139">
        <f t="shared" ref="H18:H19" si="0">SUM(I18,K18)</f>
        <v>0</v>
      </c>
      <c r="I18" s="139"/>
      <c r="J18" s="139"/>
      <c r="K18" s="139"/>
      <c r="L18" s="22">
        <f t="shared" ref="L18:L19" si="1">SUM(M18,O18)</f>
        <v>0</v>
      </c>
      <c r="M18" s="27"/>
      <c r="N18" s="23"/>
      <c r="O18" s="27"/>
      <c r="P18" s="60">
        <f t="shared" ref="P18:P19" si="2">SUM(Q18,S18)</f>
        <v>0</v>
      </c>
      <c r="Q18" s="137"/>
      <c r="R18" s="137"/>
      <c r="S18" s="137"/>
      <c r="T18" s="139"/>
      <c r="U18" s="139"/>
    </row>
    <row r="19" spans="1:241" ht="16.95" customHeight="1" x14ac:dyDescent="0.3">
      <c r="A19" s="304"/>
      <c r="B19" s="307"/>
      <c r="C19" s="310"/>
      <c r="D19" s="328"/>
      <c r="E19" s="316"/>
      <c r="F19" s="316"/>
      <c r="G19" s="20" t="s">
        <v>32</v>
      </c>
      <c r="H19" s="139">
        <f t="shared" si="0"/>
        <v>0</v>
      </c>
      <c r="I19" s="139"/>
      <c r="J19" s="139"/>
      <c r="K19" s="139"/>
      <c r="L19" s="22">
        <f t="shared" si="1"/>
        <v>0</v>
      </c>
      <c r="M19" s="137"/>
      <c r="N19" s="137"/>
      <c r="O19" s="137"/>
      <c r="P19" s="60">
        <f t="shared" si="2"/>
        <v>0</v>
      </c>
      <c r="Q19" s="137"/>
      <c r="R19" s="137"/>
      <c r="S19" s="137"/>
      <c r="T19" s="139"/>
      <c r="U19" s="139"/>
    </row>
    <row r="20" spans="1:241" ht="32.25" customHeight="1" x14ac:dyDescent="0.3">
      <c r="A20" s="305"/>
      <c r="B20" s="308"/>
      <c r="C20" s="311"/>
      <c r="D20" s="329"/>
      <c r="E20" s="317"/>
      <c r="F20" s="317"/>
      <c r="G20" s="25" t="s">
        <v>34</v>
      </c>
      <c r="H20" s="26">
        <f t="shared" ref="H20:S20" si="3">SUM(H17:H18)</f>
        <v>36.799999999999997</v>
      </c>
      <c r="I20" s="26">
        <f t="shared" si="3"/>
        <v>36.799999999999997</v>
      </c>
      <c r="J20" s="26">
        <f t="shared" si="3"/>
        <v>0</v>
      </c>
      <c r="K20" s="26">
        <f t="shared" si="3"/>
        <v>0</v>
      </c>
      <c r="L20" s="26">
        <v>18</v>
      </c>
      <c r="M20" s="26">
        <f t="shared" si="3"/>
        <v>30</v>
      </c>
      <c r="N20" s="26">
        <f t="shared" si="3"/>
        <v>0</v>
      </c>
      <c r="O20" s="26">
        <f t="shared" si="3"/>
        <v>0</v>
      </c>
      <c r="P20" s="26">
        <f t="shared" si="3"/>
        <v>20</v>
      </c>
      <c r="Q20" s="26">
        <f t="shared" si="3"/>
        <v>20</v>
      </c>
      <c r="R20" s="26">
        <f t="shared" si="3"/>
        <v>0</v>
      </c>
      <c r="S20" s="26">
        <f t="shared" si="3"/>
        <v>0</v>
      </c>
      <c r="T20" s="26">
        <v>50</v>
      </c>
      <c r="U20" s="26">
        <v>50</v>
      </c>
    </row>
    <row r="21" spans="1:241" ht="15" customHeight="1" x14ac:dyDescent="0.3">
      <c r="A21" s="303" t="s">
        <v>23</v>
      </c>
      <c r="B21" s="306" t="s">
        <v>23</v>
      </c>
      <c r="C21" s="309" t="s">
        <v>35</v>
      </c>
      <c r="D21" s="327" t="s">
        <v>118</v>
      </c>
      <c r="E21" s="315" t="s">
        <v>69</v>
      </c>
      <c r="F21" s="315" t="s">
        <v>28</v>
      </c>
      <c r="G21" s="20" t="s">
        <v>29</v>
      </c>
      <c r="H21" s="139">
        <f>SUM(I21,K21)</f>
        <v>86.8</v>
      </c>
      <c r="I21" s="139">
        <v>86.8</v>
      </c>
      <c r="J21" s="139"/>
      <c r="K21" s="139"/>
      <c r="L21" s="21">
        <f>SUM(M21,O21)</f>
        <v>80</v>
      </c>
      <c r="M21" s="89">
        <v>80</v>
      </c>
      <c r="N21" s="23"/>
      <c r="O21" s="27"/>
      <c r="P21" s="137">
        <f>SUM(Q21,S21)</f>
        <v>80</v>
      </c>
      <c r="Q21" s="139">
        <v>80</v>
      </c>
      <c r="R21" s="137"/>
      <c r="S21" s="137"/>
      <c r="T21" s="89">
        <v>81</v>
      </c>
      <c r="U21" s="125">
        <v>81</v>
      </c>
    </row>
    <row r="22" spans="1:241" x14ac:dyDescent="0.3">
      <c r="A22" s="304"/>
      <c r="B22" s="307"/>
      <c r="C22" s="310"/>
      <c r="D22" s="328"/>
      <c r="E22" s="316"/>
      <c r="F22" s="316"/>
      <c r="G22" s="20" t="s">
        <v>31</v>
      </c>
      <c r="H22" s="139">
        <f t="shared" ref="H22:H23" si="4">SUM(I22,K22)</f>
        <v>0</v>
      </c>
      <c r="I22" s="139"/>
      <c r="J22" s="139"/>
      <c r="K22" s="139"/>
      <c r="L22" s="21">
        <f t="shared" ref="L22:L23" si="5">SUM(M22,O22)</f>
        <v>0</v>
      </c>
      <c r="M22" s="27"/>
      <c r="N22" s="23"/>
      <c r="O22" s="27"/>
      <c r="P22" s="137">
        <f t="shared" ref="P22:P23" si="6">SUM(Q22,S22)</f>
        <v>0</v>
      </c>
      <c r="Q22" s="137"/>
      <c r="R22" s="137"/>
      <c r="S22" s="137"/>
      <c r="T22" s="139"/>
      <c r="U22" s="139"/>
    </row>
    <row r="23" spans="1:241" ht="18" customHeight="1" x14ac:dyDescent="0.3">
      <c r="A23" s="304"/>
      <c r="B23" s="307"/>
      <c r="C23" s="310"/>
      <c r="D23" s="328"/>
      <c r="E23" s="316"/>
      <c r="F23" s="316"/>
      <c r="G23" s="20" t="s">
        <v>32</v>
      </c>
      <c r="H23" s="139">
        <f t="shared" si="4"/>
        <v>0</v>
      </c>
      <c r="I23" s="22"/>
      <c r="J23" s="22"/>
      <c r="K23" s="139"/>
      <c r="L23" s="21">
        <f t="shared" si="5"/>
        <v>0</v>
      </c>
      <c r="M23" s="23"/>
      <c r="N23" s="23"/>
      <c r="O23" s="23"/>
      <c r="P23" s="137">
        <f t="shared" si="6"/>
        <v>0</v>
      </c>
      <c r="Q23" s="23"/>
      <c r="R23" s="23"/>
      <c r="S23" s="24"/>
      <c r="T23" s="139"/>
      <c r="U23" s="139"/>
    </row>
    <row r="24" spans="1:241" ht="33.75" customHeight="1" x14ac:dyDescent="0.3">
      <c r="A24" s="305"/>
      <c r="B24" s="308"/>
      <c r="C24" s="311"/>
      <c r="D24" s="329"/>
      <c r="E24" s="317"/>
      <c r="F24" s="317"/>
      <c r="G24" s="25" t="s">
        <v>34</v>
      </c>
      <c r="H24" s="26">
        <f>SUM(H21:H23)</f>
        <v>86.8</v>
      </c>
      <c r="I24" s="26">
        <f t="shared" ref="I24:U24" si="7">SUM(I21:I23)</f>
        <v>86.8</v>
      </c>
      <c r="J24" s="26">
        <f t="shared" si="7"/>
        <v>0</v>
      </c>
      <c r="K24" s="26">
        <f t="shared" si="7"/>
        <v>0</v>
      </c>
      <c r="L24" s="26">
        <f t="shared" si="7"/>
        <v>80</v>
      </c>
      <c r="M24" s="26">
        <f t="shared" si="7"/>
        <v>80</v>
      </c>
      <c r="N24" s="26">
        <f t="shared" si="7"/>
        <v>0</v>
      </c>
      <c r="O24" s="26">
        <f t="shared" si="7"/>
        <v>0</v>
      </c>
      <c r="P24" s="26">
        <f t="shared" si="7"/>
        <v>80</v>
      </c>
      <c r="Q24" s="26">
        <f t="shared" si="7"/>
        <v>80</v>
      </c>
      <c r="R24" s="26">
        <f t="shared" si="7"/>
        <v>0</v>
      </c>
      <c r="S24" s="26">
        <f t="shared" si="7"/>
        <v>0</v>
      </c>
      <c r="T24" s="26">
        <f t="shared" si="7"/>
        <v>81</v>
      </c>
      <c r="U24" s="26">
        <f t="shared" si="7"/>
        <v>81</v>
      </c>
    </row>
    <row r="25" spans="1:241" ht="15" customHeight="1" x14ac:dyDescent="0.3">
      <c r="A25" s="303" t="s">
        <v>23</v>
      </c>
      <c r="B25" s="306" t="s">
        <v>23</v>
      </c>
      <c r="C25" s="309" t="s">
        <v>40</v>
      </c>
      <c r="D25" s="327" t="s">
        <v>119</v>
      </c>
      <c r="E25" s="315" t="s">
        <v>69</v>
      </c>
      <c r="F25" s="315" t="s">
        <v>28</v>
      </c>
      <c r="G25" s="20" t="s">
        <v>29</v>
      </c>
      <c r="H25" s="139">
        <f>SUM(I25,K25)</f>
        <v>0</v>
      </c>
      <c r="I25" s="125"/>
      <c r="J25" s="139"/>
      <c r="K25" s="139"/>
      <c r="L25" s="21">
        <f>SUM(M25,O25)</f>
        <v>0</v>
      </c>
      <c r="M25" s="89"/>
      <c r="N25" s="23"/>
      <c r="O25" s="27"/>
      <c r="P25" s="137">
        <f>SUM(Q25,S25)</f>
        <v>0</v>
      </c>
      <c r="Q25" s="139"/>
      <c r="R25" s="137"/>
      <c r="S25" s="137"/>
      <c r="T25" s="89"/>
      <c r="U25" s="125"/>
    </row>
    <row r="26" spans="1:241" x14ac:dyDescent="0.3">
      <c r="A26" s="304"/>
      <c r="B26" s="307"/>
      <c r="C26" s="310"/>
      <c r="D26" s="328"/>
      <c r="E26" s="316"/>
      <c r="F26" s="316"/>
      <c r="G26" s="20" t="s">
        <v>39</v>
      </c>
      <c r="H26" s="139">
        <f>SUM(I26,K26)</f>
        <v>250</v>
      </c>
      <c r="I26" s="139">
        <v>250</v>
      </c>
      <c r="J26" s="139">
        <v>7.3460000000000001</v>
      </c>
      <c r="K26" s="139"/>
      <c r="L26" s="21">
        <f t="shared" ref="L26:L27" si="8">SUM(M26,O26)</f>
        <v>203.6</v>
      </c>
      <c r="M26" s="27">
        <v>203.6</v>
      </c>
      <c r="N26" s="23">
        <v>4.8</v>
      </c>
      <c r="O26" s="27"/>
      <c r="P26" s="137">
        <f t="shared" ref="P26:P27" si="9">SUM(Q26,S26)</f>
        <v>139</v>
      </c>
      <c r="Q26" s="137">
        <v>139</v>
      </c>
      <c r="R26" s="137">
        <v>5.2</v>
      </c>
      <c r="S26" s="137"/>
      <c r="T26" s="139">
        <v>204</v>
      </c>
      <c r="U26" s="139">
        <v>204</v>
      </c>
    </row>
    <row r="27" spans="1:241" ht="18" customHeight="1" x14ac:dyDescent="0.3">
      <c r="A27" s="304"/>
      <c r="B27" s="307"/>
      <c r="C27" s="310"/>
      <c r="D27" s="328"/>
      <c r="E27" s="316"/>
      <c r="F27" s="316"/>
      <c r="G27" s="20" t="s">
        <v>32</v>
      </c>
      <c r="H27" s="139">
        <f>SUM(I27,K27)</f>
        <v>0</v>
      </c>
      <c r="I27" s="22"/>
      <c r="J27" s="22"/>
      <c r="K27" s="139"/>
      <c r="L27" s="21">
        <f t="shared" si="8"/>
        <v>0</v>
      </c>
      <c r="M27" s="23"/>
      <c r="N27" s="23"/>
      <c r="O27" s="23"/>
      <c r="P27" s="137">
        <f t="shared" si="9"/>
        <v>0</v>
      </c>
      <c r="Q27" s="23"/>
      <c r="R27" s="23"/>
      <c r="S27" s="24"/>
      <c r="T27" s="139"/>
      <c r="U27" s="139"/>
    </row>
    <row r="28" spans="1:241" ht="33.75" customHeight="1" x14ac:dyDescent="0.3">
      <c r="A28" s="305"/>
      <c r="B28" s="308"/>
      <c r="C28" s="311"/>
      <c r="D28" s="329"/>
      <c r="E28" s="317"/>
      <c r="F28" s="317"/>
      <c r="G28" s="25" t="s">
        <v>34</v>
      </c>
      <c r="H28" s="26">
        <f>SUM(H25:H27)</f>
        <v>250</v>
      </c>
      <c r="I28" s="26">
        <f t="shared" ref="I28:S28" si="10">SUM(I25:I27)</f>
        <v>250</v>
      </c>
      <c r="J28" s="26">
        <f t="shared" si="10"/>
        <v>7.3460000000000001</v>
      </c>
      <c r="K28" s="26">
        <f t="shared" si="10"/>
        <v>0</v>
      </c>
      <c r="L28" s="26">
        <v>339.71300000000002</v>
      </c>
      <c r="M28" s="26">
        <f>SUM(M25:M27)</f>
        <v>203.6</v>
      </c>
      <c r="N28" s="26">
        <f t="shared" si="10"/>
        <v>4.8</v>
      </c>
      <c r="O28" s="26">
        <f t="shared" si="10"/>
        <v>0</v>
      </c>
      <c r="P28" s="26">
        <f t="shared" si="10"/>
        <v>139</v>
      </c>
      <c r="Q28" s="26">
        <f t="shared" si="10"/>
        <v>139</v>
      </c>
      <c r="R28" s="26">
        <f t="shared" si="10"/>
        <v>5.2</v>
      </c>
      <c r="S28" s="26">
        <f t="shared" si="10"/>
        <v>0</v>
      </c>
      <c r="T28" s="26">
        <v>344.7</v>
      </c>
      <c r="U28" s="26">
        <v>344.7</v>
      </c>
    </row>
    <row r="29" spans="1:241" x14ac:dyDescent="0.3">
      <c r="A29" s="244" t="s">
        <v>23</v>
      </c>
      <c r="B29" s="245" t="s">
        <v>23</v>
      </c>
      <c r="C29" s="405" t="s">
        <v>60</v>
      </c>
      <c r="D29" s="406"/>
      <c r="E29" s="406"/>
      <c r="F29" s="406"/>
      <c r="G29" s="407"/>
      <c r="H29" s="34">
        <f>SUM(,H28,H20,H24)</f>
        <v>373.6</v>
      </c>
      <c r="I29" s="34">
        <f t="shared" ref="I29:U29" si="11">SUM(,I28,I20,I24)</f>
        <v>373.6</v>
      </c>
      <c r="J29" s="34">
        <f t="shared" si="11"/>
        <v>7.3460000000000001</v>
      </c>
      <c r="K29" s="34">
        <f t="shared" si="11"/>
        <v>0</v>
      </c>
      <c r="L29" s="34">
        <f t="shared" si="11"/>
        <v>437.71300000000002</v>
      </c>
      <c r="M29" s="34">
        <f t="shared" si="11"/>
        <v>313.60000000000002</v>
      </c>
      <c r="N29" s="34">
        <f t="shared" si="11"/>
        <v>4.8</v>
      </c>
      <c r="O29" s="34">
        <f t="shared" si="11"/>
        <v>0</v>
      </c>
      <c r="P29" s="34">
        <f t="shared" si="11"/>
        <v>239</v>
      </c>
      <c r="Q29" s="34">
        <f t="shared" si="11"/>
        <v>239</v>
      </c>
      <c r="R29" s="34">
        <f t="shared" si="11"/>
        <v>5.2</v>
      </c>
      <c r="S29" s="34">
        <f t="shared" si="11"/>
        <v>0</v>
      </c>
      <c r="T29" s="34">
        <f t="shared" si="11"/>
        <v>475.7</v>
      </c>
      <c r="U29" s="34">
        <f t="shared" si="11"/>
        <v>475.7</v>
      </c>
    </row>
    <row r="30" spans="1:241" ht="20.25" customHeight="1" x14ac:dyDescent="0.3">
      <c r="A30" s="244" t="s">
        <v>23</v>
      </c>
      <c r="B30" s="345" t="s">
        <v>91</v>
      </c>
      <c r="C30" s="346"/>
      <c r="D30" s="346"/>
      <c r="E30" s="346"/>
      <c r="F30" s="346"/>
      <c r="G30" s="347"/>
      <c r="H30" s="57">
        <f>SUM(,H29)</f>
        <v>373.6</v>
      </c>
      <c r="I30" s="57">
        <f t="shared" ref="I30:S30" si="12">SUM(,I29)</f>
        <v>373.6</v>
      </c>
      <c r="J30" s="57">
        <f t="shared" si="12"/>
        <v>7.3460000000000001</v>
      </c>
      <c r="K30" s="57">
        <f t="shared" si="12"/>
        <v>0</v>
      </c>
      <c r="L30" s="57">
        <f t="shared" si="12"/>
        <v>437.71300000000002</v>
      </c>
      <c r="M30" s="57">
        <f t="shared" si="12"/>
        <v>313.60000000000002</v>
      </c>
      <c r="N30" s="57">
        <f t="shared" si="12"/>
        <v>4.8</v>
      </c>
      <c r="O30" s="57">
        <f t="shared" si="12"/>
        <v>0</v>
      </c>
      <c r="P30" s="57">
        <f t="shared" si="12"/>
        <v>239</v>
      </c>
      <c r="Q30" s="57">
        <f t="shared" si="12"/>
        <v>239</v>
      </c>
      <c r="R30" s="57">
        <f t="shared" si="12"/>
        <v>5.2</v>
      </c>
      <c r="S30" s="57">
        <f t="shared" si="12"/>
        <v>0</v>
      </c>
      <c r="T30" s="57">
        <f>SUM(T29)</f>
        <v>475.7</v>
      </c>
      <c r="U30" s="57">
        <f>SUM(,U29)</f>
        <v>475.7</v>
      </c>
    </row>
    <row r="31" spans="1:241" ht="19.5" customHeight="1" x14ac:dyDescent="0.3">
      <c r="A31" s="244" t="s">
        <v>35</v>
      </c>
      <c r="B31" s="417" t="s">
        <v>120</v>
      </c>
      <c r="C31" s="418"/>
      <c r="D31" s="418"/>
      <c r="E31" s="418"/>
      <c r="F31" s="418"/>
      <c r="G31" s="418"/>
      <c r="H31" s="418"/>
      <c r="I31" s="418"/>
      <c r="J31" s="418"/>
      <c r="K31" s="418"/>
      <c r="L31" s="418"/>
      <c r="M31" s="418"/>
      <c r="N31" s="418"/>
      <c r="O31" s="418"/>
      <c r="P31" s="418"/>
      <c r="Q31" s="418"/>
      <c r="R31" s="418"/>
      <c r="S31" s="418"/>
      <c r="T31" s="418"/>
      <c r="U31" s="419"/>
    </row>
    <row r="32" spans="1:241" s="17" customFormat="1" x14ac:dyDescent="0.3">
      <c r="A32" s="244" t="s">
        <v>35</v>
      </c>
      <c r="B32" s="245" t="s">
        <v>23</v>
      </c>
      <c r="C32" s="357" t="s">
        <v>121</v>
      </c>
      <c r="D32" s="358"/>
      <c r="E32" s="358"/>
      <c r="F32" s="358"/>
      <c r="G32" s="358"/>
      <c r="H32" s="358"/>
      <c r="I32" s="358"/>
      <c r="J32" s="358"/>
      <c r="K32" s="358"/>
      <c r="L32" s="358"/>
      <c r="M32" s="358"/>
      <c r="N32" s="358"/>
      <c r="O32" s="358"/>
      <c r="P32" s="358"/>
      <c r="Q32" s="358"/>
      <c r="R32" s="358"/>
      <c r="S32" s="358"/>
      <c r="T32" s="358"/>
      <c r="U32" s="35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row>
    <row r="33" spans="1:241" ht="15.75" customHeight="1" x14ac:dyDescent="0.3">
      <c r="A33" s="303" t="s">
        <v>35</v>
      </c>
      <c r="B33" s="306" t="s">
        <v>23</v>
      </c>
      <c r="C33" s="309" t="s">
        <v>23</v>
      </c>
      <c r="D33" s="312" t="s">
        <v>122</v>
      </c>
      <c r="E33" s="315" t="s">
        <v>123</v>
      </c>
      <c r="F33" s="315" t="s">
        <v>28</v>
      </c>
      <c r="G33" s="20" t="s">
        <v>29</v>
      </c>
      <c r="H33" s="139">
        <f>SUM(I33,K33)</f>
        <v>101.9</v>
      </c>
      <c r="I33" s="139">
        <v>101.9</v>
      </c>
      <c r="J33" s="139"/>
      <c r="K33" s="139"/>
      <c r="L33" s="21">
        <f>SUM(M33,O33)</f>
        <v>120</v>
      </c>
      <c r="M33" s="89">
        <v>120</v>
      </c>
      <c r="N33" s="23"/>
      <c r="O33" s="27"/>
      <c r="P33" s="139">
        <f>SUM(Q33,S33)</f>
        <v>117.2</v>
      </c>
      <c r="Q33" s="139">
        <v>117.2</v>
      </c>
      <c r="R33" s="137"/>
      <c r="S33" s="137"/>
      <c r="T33" s="139">
        <v>120</v>
      </c>
      <c r="U33" s="137">
        <v>122</v>
      </c>
    </row>
    <row r="34" spans="1:241" x14ac:dyDescent="0.3">
      <c r="A34" s="304"/>
      <c r="B34" s="307"/>
      <c r="C34" s="408"/>
      <c r="D34" s="410"/>
      <c r="E34" s="408"/>
      <c r="F34" s="408"/>
      <c r="G34" s="20" t="s">
        <v>31</v>
      </c>
      <c r="H34" s="139">
        <f t="shared" ref="H34:H35" si="13">SUM(I34,K34)</f>
        <v>0</v>
      </c>
      <c r="I34" s="139"/>
      <c r="J34" s="139"/>
      <c r="K34" s="139"/>
      <c r="L34" s="21">
        <f t="shared" ref="L34:L35" si="14">SUM(M34,O34)</f>
        <v>0</v>
      </c>
      <c r="M34" s="27"/>
      <c r="N34" s="23"/>
      <c r="O34" s="27"/>
      <c r="P34" s="139">
        <f t="shared" ref="P34:P35" si="15">SUM(Q34,S34)</f>
        <v>0</v>
      </c>
      <c r="Q34" s="137"/>
      <c r="R34" s="137"/>
      <c r="S34" s="137"/>
      <c r="T34" s="139"/>
      <c r="U34" s="139"/>
    </row>
    <row r="35" spans="1:241" ht="22.5" customHeight="1" x14ac:dyDescent="0.3">
      <c r="A35" s="304"/>
      <c r="B35" s="307"/>
      <c r="C35" s="408"/>
      <c r="D35" s="410"/>
      <c r="E35" s="408"/>
      <c r="F35" s="408"/>
      <c r="G35" s="20" t="s">
        <v>32</v>
      </c>
      <c r="H35" s="139">
        <f t="shared" si="13"/>
        <v>0</v>
      </c>
      <c r="I35" s="22"/>
      <c r="J35" s="22"/>
      <c r="K35" s="139"/>
      <c r="L35" s="21">
        <f t="shared" si="14"/>
        <v>0</v>
      </c>
      <c r="M35" s="23"/>
      <c r="N35" s="23"/>
      <c r="O35" s="23"/>
      <c r="P35" s="139">
        <f t="shared" si="15"/>
        <v>0</v>
      </c>
      <c r="Q35" s="23"/>
      <c r="R35" s="23"/>
      <c r="S35" s="24"/>
      <c r="T35" s="139"/>
      <c r="U35" s="139"/>
    </row>
    <row r="36" spans="1:241" ht="30.75" customHeight="1" x14ac:dyDescent="0.3">
      <c r="A36" s="305"/>
      <c r="B36" s="308"/>
      <c r="C36" s="409"/>
      <c r="D36" s="411"/>
      <c r="E36" s="409"/>
      <c r="F36" s="409"/>
      <c r="G36" s="25" t="s">
        <v>34</v>
      </c>
      <c r="H36" s="26">
        <f t="shared" ref="H36:U36" si="16">SUM(H33:H35)</f>
        <v>101.9</v>
      </c>
      <c r="I36" s="26">
        <f t="shared" si="16"/>
        <v>101.9</v>
      </c>
      <c r="J36" s="26">
        <f t="shared" si="16"/>
        <v>0</v>
      </c>
      <c r="K36" s="26">
        <f t="shared" si="16"/>
        <v>0</v>
      </c>
      <c r="L36" s="26">
        <f t="shared" si="16"/>
        <v>120</v>
      </c>
      <c r="M36" s="26">
        <f t="shared" si="16"/>
        <v>120</v>
      </c>
      <c r="N36" s="26">
        <f t="shared" si="16"/>
        <v>0</v>
      </c>
      <c r="O36" s="26">
        <f t="shared" si="16"/>
        <v>0</v>
      </c>
      <c r="P36" s="26">
        <f t="shared" si="16"/>
        <v>117.2</v>
      </c>
      <c r="Q36" s="26">
        <f t="shared" si="16"/>
        <v>117.2</v>
      </c>
      <c r="R36" s="26">
        <f t="shared" si="16"/>
        <v>0</v>
      </c>
      <c r="S36" s="26">
        <f t="shared" si="16"/>
        <v>0</v>
      </c>
      <c r="T36" s="26">
        <f t="shared" si="16"/>
        <v>120</v>
      </c>
      <c r="U36" s="26">
        <f t="shared" si="16"/>
        <v>122</v>
      </c>
    </row>
    <row r="37" spans="1:241" ht="20.25" customHeight="1" x14ac:dyDescent="0.3">
      <c r="A37" s="244" t="s">
        <v>35</v>
      </c>
      <c r="B37" s="245" t="s">
        <v>23</v>
      </c>
      <c r="C37" s="405" t="s">
        <v>60</v>
      </c>
      <c r="D37" s="406"/>
      <c r="E37" s="406"/>
      <c r="F37" s="406"/>
      <c r="G37" s="407"/>
      <c r="H37" s="34">
        <f>SUM(H36)</f>
        <v>101.9</v>
      </c>
      <c r="I37" s="34">
        <f t="shared" ref="I37:U37" si="17">SUM(I36,)</f>
        <v>101.9</v>
      </c>
      <c r="J37" s="34">
        <f t="shared" si="17"/>
        <v>0</v>
      </c>
      <c r="K37" s="34">
        <f t="shared" si="17"/>
        <v>0</v>
      </c>
      <c r="L37" s="34">
        <f t="shared" si="17"/>
        <v>120</v>
      </c>
      <c r="M37" s="56">
        <f t="shared" si="17"/>
        <v>120</v>
      </c>
      <c r="N37" s="56">
        <f t="shared" si="17"/>
        <v>0</v>
      </c>
      <c r="O37" s="56">
        <f t="shared" si="17"/>
        <v>0</v>
      </c>
      <c r="P37" s="56">
        <f t="shared" si="17"/>
        <v>117.2</v>
      </c>
      <c r="Q37" s="56">
        <f t="shared" si="17"/>
        <v>117.2</v>
      </c>
      <c r="R37" s="56">
        <f t="shared" si="17"/>
        <v>0</v>
      </c>
      <c r="S37" s="56">
        <f t="shared" si="17"/>
        <v>0</v>
      </c>
      <c r="T37" s="34">
        <f t="shared" si="17"/>
        <v>120</v>
      </c>
      <c r="U37" s="34">
        <f t="shared" si="17"/>
        <v>122</v>
      </c>
    </row>
    <row r="38" spans="1:241" ht="23.25" customHeight="1" x14ac:dyDescent="0.3">
      <c r="A38" s="244" t="s">
        <v>35</v>
      </c>
      <c r="B38" s="345" t="s">
        <v>91</v>
      </c>
      <c r="C38" s="346"/>
      <c r="D38" s="346"/>
      <c r="E38" s="346"/>
      <c r="F38" s="346"/>
      <c r="G38" s="347"/>
      <c r="H38" s="57">
        <f>SUM(H37)</f>
        <v>101.9</v>
      </c>
      <c r="I38" s="57">
        <f t="shared" ref="I38:U38" si="18">SUM(I37)</f>
        <v>101.9</v>
      </c>
      <c r="J38" s="57">
        <f t="shared" si="18"/>
        <v>0</v>
      </c>
      <c r="K38" s="57">
        <f t="shared" si="18"/>
        <v>0</v>
      </c>
      <c r="L38" s="57">
        <f t="shared" si="18"/>
        <v>120</v>
      </c>
      <c r="M38" s="57">
        <f t="shared" si="18"/>
        <v>120</v>
      </c>
      <c r="N38" s="57">
        <f t="shared" si="18"/>
        <v>0</v>
      </c>
      <c r="O38" s="57">
        <f t="shared" si="18"/>
        <v>0</v>
      </c>
      <c r="P38" s="57">
        <f t="shared" si="18"/>
        <v>117.2</v>
      </c>
      <c r="Q38" s="57">
        <f t="shared" si="18"/>
        <v>117.2</v>
      </c>
      <c r="R38" s="57">
        <f t="shared" si="18"/>
        <v>0</v>
      </c>
      <c r="S38" s="57">
        <f t="shared" si="18"/>
        <v>0</v>
      </c>
      <c r="T38" s="57">
        <f t="shared" si="18"/>
        <v>120</v>
      </c>
      <c r="U38" s="57">
        <f t="shared" si="18"/>
        <v>122</v>
      </c>
    </row>
    <row r="39" spans="1:241" x14ac:dyDescent="0.3">
      <c r="A39" s="37" t="s">
        <v>44</v>
      </c>
      <c r="B39" s="401" t="s">
        <v>92</v>
      </c>
      <c r="C39" s="402"/>
      <c r="D39" s="402"/>
      <c r="E39" s="402"/>
      <c r="F39" s="402"/>
      <c r="G39" s="403"/>
      <c r="H39" s="38">
        <f>SUM(H38,H30)</f>
        <v>475.5</v>
      </c>
      <c r="I39" s="38">
        <f>SUM(I38,I30)</f>
        <v>475.5</v>
      </c>
      <c r="J39" s="61">
        <f>SUM(J30,J38)</f>
        <v>7.3460000000000001</v>
      </c>
      <c r="K39" s="38">
        <f t="shared" ref="K39:U39" si="19">SUM(K38,K30)</f>
        <v>0</v>
      </c>
      <c r="L39" s="38">
        <f t="shared" si="19"/>
        <v>557.71299999999997</v>
      </c>
      <c r="M39" s="38">
        <f t="shared" si="19"/>
        <v>433.6</v>
      </c>
      <c r="N39" s="38">
        <f t="shared" si="19"/>
        <v>4.8</v>
      </c>
      <c r="O39" s="38">
        <f t="shared" si="19"/>
        <v>0</v>
      </c>
      <c r="P39" s="38">
        <f t="shared" si="19"/>
        <v>356.2</v>
      </c>
      <c r="Q39" s="38">
        <f t="shared" si="19"/>
        <v>356.2</v>
      </c>
      <c r="R39" s="38">
        <f t="shared" si="19"/>
        <v>5.2</v>
      </c>
      <c r="S39" s="38">
        <f t="shared" si="19"/>
        <v>0</v>
      </c>
      <c r="T39" s="38">
        <f t="shared" si="19"/>
        <v>595.70000000000005</v>
      </c>
      <c r="U39" s="38">
        <f t="shared" si="19"/>
        <v>597.70000000000005</v>
      </c>
    </row>
    <row r="40" spans="1:241" ht="30" customHeight="1" x14ac:dyDescent="0.3">
      <c r="A40" s="404" t="s">
        <v>93</v>
      </c>
      <c r="B40" s="404"/>
      <c r="C40" s="404"/>
      <c r="D40" s="404"/>
      <c r="E40" s="404"/>
      <c r="F40" s="404"/>
      <c r="G40" s="404"/>
      <c r="H40" s="39"/>
      <c r="I40" s="39"/>
      <c r="J40" s="39"/>
      <c r="K40" s="39"/>
      <c r="L40" s="39"/>
      <c r="M40" s="40"/>
      <c r="N40" s="40"/>
      <c r="O40" s="40"/>
      <c r="P40" s="40"/>
      <c r="Q40" s="40"/>
      <c r="R40" s="40"/>
      <c r="S40" s="40"/>
      <c r="T40" s="39"/>
      <c r="U40" s="39"/>
    </row>
    <row r="41" spans="1:241" s="42" customFormat="1" ht="30" customHeight="1" x14ac:dyDescent="0.3">
      <c r="A41" s="353" t="s">
        <v>94</v>
      </c>
      <c r="B41" s="353"/>
      <c r="C41" s="353"/>
      <c r="D41" s="353"/>
      <c r="E41" s="353"/>
      <c r="F41" s="353"/>
      <c r="G41" s="353"/>
      <c r="H41" s="43">
        <f t="shared" ref="H41:U41" si="20">SUM(H42:H51)</f>
        <v>475.5</v>
      </c>
      <c r="I41" s="43">
        <f t="shared" si="20"/>
        <v>475.5</v>
      </c>
      <c r="J41" s="43">
        <f t="shared" si="20"/>
        <v>7.3460000000000001</v>
      </c>
      <c r="K41" s="43">
        <f t="shared" si="20"/>
        <v>0</v>
      </c>
      <c r="L41" s="43">
        <f t="shared" si="20"/>
        <v>433.6</v>
      </c>
      <c r="M41" s="43">
        <f t="shared" si="20"/>
        <v>433.6</v>
      </c>
      <c r="N41" s="43">
        <f t="shared" si="20"/>
        <v>4.8</v>
      </c>
      <c r="O41" s="43">
        <f t="shared" si="20"/>
        <v>0</v>
      </c>
      <c r="P41" s="43">
        <f t="shared" si="20"/>
        <v>356.2</v>
      </c>
      <c r="Q41" s="43">
        <f t="shared" si="20"/>
        <v>356.2</v>
      </c>
      <c r="R41" s="43">
        <f t="shared" si="20"/>
        <v>5.2</v>
      </c>
      <c r="S41" s="43">
        <f t="shared" si="20"/>
        <v>0</v>
      </c>
      <c r="T41" s="43">
        <f t="shared" si="20"/>
        <v>435</v>
      </c>
      <c r="U41" s="43">
        <f t="shared" si="20"/>
        <v>437</v>
      </c>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row>
    <row r="42" spans="1:241" ht="30" customHeight="1" x14ac:dyDescent="0.3">
      <c r="A42" s="341" t="s">
        <v>95</v>
      </c>
      <c r="B42" s="341"/>
      <c r="C42" s="341"/>
      <c r="D42" s="341"/>
      <c r="E42" s="341"/>
      <c r="F42" s="341"/>
      <c r="G42" s="341"/>
      <c r="H42" s="44">
        <f t="shared" ref="H42:O42" si="21">SUM(H33,H21,H17)</f>
        <v>225.5</v>
      </c>
      <c r="I42" s="44">
        <f t="shared" si="21"/>
        <v>225.5</v>
      </c>
      <c r="J42" s="44">
        <f t="shared" si="21"/>
        <v>0</v>
      </c>
      <c r="K42" s="44">
        <f t="shared" si="21"/>
        <v>0</v>
      </c>
      <c r="L42" s="44">
        <f t="shared" si="21"/>
        <v>230</v>
      </c>
      <c r="M42" s="44">
        <f t="shared" si="21"/>
        <v>230</v>
      </c>
      <c r="N42" s="44">
        <f t="shared" si="21"/>
        <v>0</v>
      </c>
      <c r="O42" s="44">
        <f t="shared" si="21"/>
        <v>0</v>
      </c>
      <c r="P42" s="44">
        <f>SUM(P33,P21,P17)</f>
        <v>217.2</v>
      </c>
      <c r="Q42" s="44">
        <f t="shared" ref="Q42:U42" si="22">SUM(Q33,Q21,Q17)</f>
        <v>217.2</v>
      </c>
      <c r="R42" s="44">
        <f t="shared" si="22"/>
        <v>0</v>
      </c>
      <c r="S42" s="44">
        <f t="shared" si="22"/>
        <v>0</v>
      </c>
      <c r="T42" s="44">
        <f t="shared" si="22"/>
        <v>231</v>
      </c>
      <c r="U42" s="44">
        <f t="shared" si="22"/>
        <v>233</v>
      </c>
    </row>
    <row r="43" spans="1:241" ht="30" customHeight="1" x14ac:dyDescent="0.3">
      <c r="A43" s="341" t="s">
        <v>96</v>
      </c>
      <c r="B43" s="341"/>
      <c r="C43" s="341"/>
      <c r="D43" s="341"/>
      <c r="E43" s="341"/>
      <c r="F43" s="341"/>
      <c r="G43" s="341"/>
      <c r="H43" s="44"/>
      <c r="I43" s="44"/>
      <c r="J43" s="44"/>
      <c r="K43" s="44"/>
      <c r="L43" s="44"/>
      <c r="M43" s="45"/>
      <c r="N43" s="45"/>
      <c r="O43" s="45"/>
      <c r="P43" s="45"/>
      <c r="Q43" s="45"/>
      <c r="R43" s="45"/>
      <c r="S43" s="45"/>
      <c r="T43" s="44"/>
      <c r="U43" s="44"/>
    </row>
    <row r="44" spans="1:241" ht="30" customHeight="1" x14ac:dyDescent="0.3">
      <c r="A44" s="341" t="s">
        <v>97</v>
      </c>
      <c r="B44" s="341"/>
      <c r="C44" s="341"/>
      <c r="D44" s="341"/>
      <c r="E44" s="341"/>
      <c r="F44" s="341"/>
      <c r="G44" s="341"/>
      <c r="H44" s="44">
        <f>SUM(H26)</f>
        <v>250</v>
      </c>
      <c r="I44" s="44">
        <f t="shared" ref="I44:U44" si="23">SUM(I26)</f>
        <v>250</v>
      </c>
      <c r="J44" s="44">
        <f t="shared" si="23"/>
        <v>7.3460000000000001</v>
      </c>
      <c r="K44" s="44">
        <f t="shared" si="23"/>
        <v>0</v>
      </c>
      <c r="L44" s="44">
        <f t="shared" si="23"/>
        <v>203.6</v>
      </c>
      <c r="M44" s="44">
        <f t="shared" si="23"/>
        <v>203.6</v>
      </c>
      <c r="N44" s="44">
        <f t="shared" si="23"/>
        <v>4.8</v>
      </c>
      <c r="O44" s="44">
        <f t="shared" si="23"/>
        <v>0</v>
      </c>
      <c r="P44" s="44">
        <f t="shared" si="23"/>
        <v>139</v>
      </c>
      <c r="Q44" s="44">
        <f t="shared" si="23"/>
        <v>139</v>
      </c>
      <c r="R44" s="44">
        <f t="shared" si="23"/>
        <v>5.2</v>
      </c>
      <c r="S44" s="44">
        <f t="shared" si="23"/>
        <v>0</v>
      </c>
      <c r="T44" s="44">
        <f t="shared" si="23"/>
        <v>204</v>
      </c>
      <c r="U44" s="44">
        <f t="shared" si="23"/>
        <v>204</v>
      </c>
    </row>
    <row r="45" spans="1:241" ht="30" customHeight="1" x14ac:dyDescent="0.3">
      <c r="A45" s="341" t="s">
        <v>98</v>
      </c>
      <c r="B45" s="341"/>
      <c r="C45" s="341"/>
      <c r="D45" s="341"/>
      <c r="E45" s="341"/>
      <c r="F45" s="341"/>
      <c r="G45" s="341"/>
      <c r="H45" s="44"/>
      <c r="I45" s="44"/>
      <c r="J45" s="44"/>
      <c r="K45" s="44"/>
      <c r="L45" s="44"/>
      <c r="M45" s="45"/>
      <c r="N45" s="45"/>
      <c r="O45" s="45"/>
      <c r="P45" s="45"/>
      <c r="Q45" s="45"/>
      <c r="R45" s="45"/>
      <c r="S45" s="45"/>
      <c r="T45" s="44"/>
      <c r="U45" s="44"/>
    </row>
    <row r="46" spans="1:241" ht="30" customHeight="1" x14ac:dyDescent="0.3">
      <c r="A46" s="341" t="s">
        <v>99</v>
      </c>
      <c r="B46" s="341"/>
      <c r="C46" s="341"/>
      <c r="D46" s="341"/>
      <c r="E46" s="341"/>
      <c r="F46" s="341"/>
      <c r="G46" s="341"/>
      <c r="H46" s="44"/>
      <c r="I46" s="44"/>
      <c r="J46" s="44"/>
      <c r="K46" s="44"/>
      <c r="L46" s="44"/>
      <c r="M46" s="45"/>
      <c r="N46" s="45"/>
      <c r="O46" s="45"/>
      <c r="P46" s="45"/>
      <c r="Q46" s="45"/>
      <c r="R46" s="45"/>
      <c r="S46" s="45"/>
      <c r="T46" s="44"/>
      <c r="U46" s="44"/>
    </row>
    <row r="47" spans="1:241" ht="30" customHeight="1" x14ac:dyDescent="0.3">
      <c r="A47" s="341" t="s">
        <v>100</v>
      </c>
      <c r="B47" s="341"/>
      <c r="C47" s="341"/>
      <c r="D47" s="341"/>
      <c r="E47" s="341"/>
      <c r="F47" s="341"/>
      <c r="G47" s="341"/>
      <c r="H47" s="44"/>
      <c r="I47" s="44"/>
      <c r="J47" s="44"/>
      <c r="K47" s="44"/>
      <c r="L47" s="44"/>
      <c r="M47" s="45"/>
      <c r="N47" s="45"/>
      <c r="O47" s="45"/>
      <c r="P47" s="45"/>
      <c r="Q47" s="45"/>
      <c r="R47" s="45"/>
      <c r="S47" s="45"/>
      <c r="T47" s="44"/>
      <c r="U47" s="44"/>
    </row>
    <row r="48" spans="1:241" s="42" customFormat="1" ht="30" customHeight="1" x14ac:dyDescent="0.3">
      <c r="A48" s="341" t="s">
        <v>430</v>
      </c>
      <c r="B48" s="341"/>
      <c r="C48" s="341"/>
      <c r="D48" s="341"/>
      <c r="E48" s="341"/>
      <c r="F48" s="341"/>
      <c r="G48" s="341"/>
      <c r="H48" s="44"/>
      <c r="I48" s="44"/>
      <c r="J48" s="44"/>
      <c r="K48" s="44"/>
      <c r="L48" s="44"/>
      <c r="M48" s="46"/>
      <c r="N48" s="46"/>
      <c r="O48" s="46"/>
      <c r="P48" s="46"/>
      <c r="Q48" s="46"/>
      <c r="R48" s="46"/>
      <c r="S48" s="46"/>
      <c r="T48" s="44"/>
      <c r="U48" s="44"/>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row>
    <row r="49" spans="1:241" ht="30" customHeight="1" x14ac:dyDescent="0.3">
      <c r="A49" s="342" t="s">
        <v>101</v>
      </c>
      <c r="B49" s="343"/>
      <c r="C49" s="343"/>
      <c r="D49" s="343"/>
      <c r="E49" s="343"/>
      <c r="F49" s="343"/>
      <c r="G49" s="344"/>
      <c r="H49" s="44"/>
      <c r="I49" s="44"/>
      <c r="J49" s="44"/>
      <c r="K49" s="44"/>
      <c r="L49" s="44"/>
      <c r="M49" s="46"/>
      <c r="N49" s="46"/>
      <c r="O49" s="46"/>
      <c r="P49" s="46"/>
      <c r="Q49" s="46"/>
      <c r="R49" s="46"/>
      <c r="S49" s="46"/>
      <c r="T49" s="44"/>
      <c r="U49" s="44"/>
    </row>
    <row r="50" spans="1:241" ht="30" customHeight="1" x14ac:dyDescent="0.3">
      <c r="A50" s="341" t="s">
        <v>102</v>
      </c>
      <c r="B50" s="341"/>
      <c r="C50" s="341"/>
      <c r="D50" s="341"/>
      <c r="E50" s="341"/>
      <c r="F50" s="341"/>
      <c r="G50" s="341"/>
      <c r="H50" s="44"/>
      <c r="I50" s="44"/>
      <c r="J50" s="44"/>
      <c r="K50" s="44"/>
      <c r="L50" s="44"/>
      <c r="M50" s="46"/>
      <c r="N50" s="46"/>
      <c r="O50" s="46"/>
      <c r="P50" s="46"/>
      <c r="Q50" s="46"/>
      <c r="R50" s="46"/>
      <c r="S50" s="46"/>
      <c r="T50" s="44"/>
      <c r="U50" s="44"/>
    </row>
    <row r="51" spans="1:241" ht="30" customHeight="1" x14ac:dyDescent="0.3">
      <c r="A51" s="341" t="s">
        <v>103</v>
      </c>
      <c r="B51" s="341"/>
      <c r="C51" s="341"/>
      <c r="D51" s="341"/>
      <c r="E51" s="341"/>
      <c r="F51" s="341"/>
      <c r="G51" s="341"/>
      <c r="H51" s="44"/>
      <c r="I51" s="44"/>
      <c r="J51" s="44"/>
      <c r="K51" s="44"/>
      <c r="L51" s="44"/>
      <c r="M51" s="45"/>
      <c r="N51" s="45"/>
      <c r="O51" s="45"/>
      <c r="P51" s="45"/>
      <c r="Q51" s="45"/>
      <c r="R51" s="45"/>
      <c r="S51" s="45"/>
      <c r="T51" s="44"/>
      <c r="U51" s="44"/>
    </row>
    <row r="52" spans="1:241" ht="30" customHeight="1" x14ac:dyDescent="0.3">
      <c r="A52" s="353" t="s">
        <v>104</v>
      </c>
      <c r="B52" s="353"/>
      <c r="C52" s="353"/>
      <c r="D52" s="353"/>
      <c r="E52" s="353"/>
      <c r="F52" s="353"/>
      <c r="G52" s="353"/>
      <c r="H52" s="43">
        <f t="shared" ref="H52:U52" si="24">SUM(H53:H59)</f>
        <v>0</v>
      </c>
      <c r="I52" s="43">
        <f t="shared" si="24"/>
        <v>0</v>
      </c>
      <c r="J52" s="43">
        <f t="shared" si="24"/>
        <v>0</v>
      </c>
      <c r="K52" s="43">
        <f t="shared" si="24"/>
        <v>0</v>
      </c>
      <c r="L52" s="43">
        <f t="shared" si="24"/>
        <v>0</v>
      </c>
      <c r="M52" s="43">
        <f t="shared" si="24"/>
        <v>0</v>
      </c>
      <c r="N52" s="43">
        <f t="shared" si="24"/>
        <v>0</v>
      </c>
      <c r="O52" s="43">
        <f t="shared" si="24"/>
        <v>0</v>
      </c>
      <c r="P52" s="43">
        <f t="shared" si="24"/>
        <v>0</v>
      </c>
      <c r="Q52" s="43">
        <f t="shared" si="24"/>
        <v>0</v>
      </c>
      <c r="R52" s="43">
        <f t="shared" si="24"/>
        <v>0</v>
      </c>
      <c r="S52" s="43">
        <f t="shared" si="24"/>
        <v>0</v>
      </c>
      <c r="T52" s="43">
        <f t="shared" si="24"/>
        <v>0</v>
      </c>
      <c r="U52" s="43">
        <f t="shared" si="24"/>
        <v>0</v>
      </c>
    </row>
    <row r="53" spans="1:241" ht="30" customHeight="1" x14ac:dyDescent="0.3">
      <c r="A53" s="352" t="s">
        <v>105</v>
      </c>
      <c r="B53" s="352"/>
      <c r="C53" s="352"/>
      <c r="D53" s="352"/>
      <c r="E53" s="352"/>
      <c r="F53" s="352"/>
      <c r="G53" s="352"/>
      <c r="H53" s="44">
        <f t="shared" ref="H53:U53" si="25">SUM(H35,H23,,H19)</f>
        <v>0</v>
      </c>
      <c r="I53" s="44">
        <f t="shared" si="25"/>
        <v>0</v>
      </c>
      <c r="J53" s="44">
        <f t="shared" si="25"/>
        <v>0</v>
      </c>
      <c r="K53" s="44">
        <f t="shared" si="25"/>
        <v>0</v>
      </c>
      <c r="L53" s="44">
        <f t="shared" si="25"/>
        <v>0</v>
      </c>
      <c r="M53" s="44">
        <f t="shared" si="25"/>
        <v>0</v>
      </c>
      <c r="N53" s="44">
        <f t="shared" si="25"/>
        <v>0</v>
      </c>
      <c r="O53" s="44">
        <f t="shared" si="25"/>
        <v>0</v>
      </c>
      <c r="P53" s="44">
        <f t="shared" si="25"/>
        <v>0</v>
      </c>
      <c r="Q53" s="44">
        <f t="shared" si="25"/>
        <v>0</v>
      </c>
      <c r="R53" s="44">
        <f t="shared" si="25"/>
        <v>0</v>
      </c>
      <c r="S53" s="44">
        <f t="shared" si="25"/>
        <v>0</v>
      </c>
      <c r="T53" s="44">
        <f t="shared" si="25"/>
        <v>0</v>
      </c>
      <c r="U53" s="44">
        <f t="shared" si="25"/>
        <v>0</v>
      </c>
    </row>
    <row r="54" spans="1:241" s="42" customFormat="1" ht="30" customHeight="1" x14ac:dyDescent="0.3">
      <c r="A54" s="352" t="s">
        <v>106</v>
      </c>
      <c r="B54" s="352"/>
      <c r="C54" s="352"/>
      <c r="D54" s="352"/>
      <c r="E54" s="352"/>
      <c r="F54" s="352"/>
      <c r="G54" s="352"/>
      <c r="H54" s="44"/>
      <c r="I54" s="44"/>
      <c r="J54" s="44"/>
      <c r="K54" s="44"/>
      <c r="L54" s="44"/>
      <c r="M54" s="46"/>
      <c r="N54" s="46"/>
      <c r="O54" s="46"/>
      <c r="P54" s="46"/>
      <c r="Q54" s="46"/>
      <c r="R54" s="46"/>
      <c r="S54" s="46"/>
      <c r="T54" s="44"/>
      <c r="U54" s="44"/>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row>
    <row r="55" spans="1:241" ht="15" customHeight="1" x14ac:dyDescent="0.3">
      <c r="A55" s="341" t="s">
        <v>107</v>
      </c>
      <c r="B55" s="341"/>
      <c r="C55" s="341"/>
      <c r="D55" s="341"/>
      <c r="E55" s="341"/>
      <c r="F55" s="341"/>
      <c r="G55" s="341"/>
      <c r="H55" s="44">
        <f>SUM(H34,H22,,H18)</f>
        <v>0</v>
      </c>
      <c r="I55" s="44">
        <f t="shared" ref="I55:U55" si="26">SUM(I34,I22,,I18)</f>
        <v>0</v>
      </c>
      <c r="J55" s="44">
        <f t="shared" si="26"/>
        <v>0</v>
      </c>
      <c r="K55" s="44">
        <f t="shared" si="26"/>
        <v>0</v>
      </c>
      <c r="L55" s="44">
        <f t="shared" si="26"/>
        <v>0</v>
      </c>
      <c r="M55" s="44">
        <f t="shared" si="26"/>
        <v>0</v>
      </c>
      <c r="N55" s="44">
        <f t="shared" si="26"/>
        <v>0</v>
      </c>
      <c r="O55" s="44">
        <f t="shared" si="26"/>
        <v>0</v>
      </c>
      <c r="P55" s="44">
        <f t="shared" si="26"/>
        <v>0</v>
      </c>
      <c r="Q55" s="44">
        <f t="shared" si="26"/>
        <v>0</v>
      </c>
      <c r="R55" s="44">
        <f t="shared" si="26"/>
        <v>0</v>
      </c>
      <c r="S55" s="44">
        <f t="shared" si="26"/>
        <v>0</v>
      </c>
      <c r="T55" s="44">
        <f t="shared" si="26"/>
        <v>0</v>
      </c>
      <c r="U55" s="44">
        <f t="shared" si="26"/>
        <v>0</v>
      </c>
    </row>
    <row r="56" spans="1:241" x14ac:dyDescent="0.3">
      <c r="A56" s="342" t="s">
        <v>108</v>
      </c>
      <c r="B56" s="343"/>
      <c r="C56" s="343"/>
      <c r="D56" s="343"/>
      <c r="E56" s="343"/>
      <c r="F56" s="343"/>
      <c r="G56" s="344"/>
      <c r="H56" s="44"/>
      <c r="I56" s="44"/>
      <c r="J56" s="44"/>
      <c r="K56" s="44"/>
      <c r="L56" s="44"/>
      <c r="M56" s="46"/>
      <c r="N56" s="46"/>
      <c r="O56" s="46"/>
      <c r="P56" s="46"/>
      <c r="Q56" s="46"/>
      <c r="R56" s="46"/>
      <c r="S56" s="46"/>
      <c r="T56" s="44"/>
      <c r="U56" s="44"/>
    </row>
    <row r="57" spans="1:241" x14ac:dyDescent="0.3">
      <c r="A57" s="342" t="s">
        <v>109</v>
      </c>
      <c r="B57" s="343"/>
      <c r="C57" s="343"/>
      <c r="D57" s="343"/>
      <c r="E57" s="343"/>
      <c r="F57" s="343"/>
      <c r="G57" s="344"/>
      <c r="H57" s="44"/>
      <c r="I57" s="44"/>
      <c r="J57" s="44"/>
      <c r="K57" s="44"/>
      <c r="L57" s="44"/>
      <c r="M57" s="46"/>
      <c r="N57" s="46"/>
      <c r="O57" s="46"/>
      <c r="P57" s="46"/>
      <c r="Q57" s="46"/>
      <c r="R57" s="46"/>
      <c r="S57" s="46"/>
      <c r="T57" s="44"/>
      <c r="U57" s="44"/>
    </row>
    <row r="58" spans="1:241" x14ac:dyDescent="0.3">
      <c r="A58" s="342" t="s">
        <v>110</v>
      </c>
      <c r="B58" s="343"/>
      <c r="C58" s="343"/>
      <c r="D58" s="343"/>
      <c r="E58" s="343"/>
      <c r="F58" s="343"/>
      <c r="G58" s="344"/>
      <c r="H58" s="44"/>
      <c r="I58" s="44"/>
      <c r="J58" s="44"/>
      <c r="K58" s="44"/>
      <c r="L58" s="44"/>
      <c r="M58" s="46"/>
      <c r="N58" s="46"/>
      <c r="O58" s="46"/>
      <c r="P58" s="46"/>
      <c r="Q58" s="46"/>
      <c r="R58" s="46"/>
      <c r="S58" s="46"/>
      <c r="T58" s="44"/>
      <c r="U58" s="44"/>
    </row>
    <row r="59" spans="1:241" x14ac:dyDescent="0.3">
      <c r="A59" s="341" t="s">
        <v>111</v>
      </c>
      <c r="B59" s="341"/>
      <c r="C59" s="341"/>
      <c r="D59" s="341"/>
      <c r="E59" s="341"/>
      <c r="F59" s="341"/>
      <c r="G59" s="341"/>
      <c r="H59" s="44"/>
      <c r="I59" s="44"/>
      <c r="J59" s="44"/>
      <c r="K59" s="44"/>
      <c r="L59" s="44"/>
      <c r="M59" s="46"/>
      <c r="N59" s="46"/>
      <c r="O59" s="46"/>
      <c r="P59" s="46"/>
      <c r="Q59" s="46"/>
      <c r="R59" s="46"/>
      <c r="S59" s="46"/>
      <c r="T59" s="44"/>
      <c r="U59" s="44"/>
    </row>
    <row r="60" spans="1:241" x14ac:dyDescent="0.3">
      <c r="A60" s="351" t="s">
        <v>112</v>
      </c>
      <c r="B60" s="351"/>
      <c r="C60" s="351"/>
      <c r="D60" s="351"/>
      <c r="E60" s="351"/>
      <c r="F60" s="351"/>
      <c r="G60" s="351"/>
      <c r="H60" s="47">
        <f t="shared" ref="H60:U60" si="27">SUM(H52,H41)</f>
        <v>475.5</v>
      </c>
      <c r="I60" s="47">
        <f t="shared" si="27"/>
        <v>475.5</v>
      </c>
      <c r="J60" s="47">
        <f t="shared" si="27"/>
        <v>7.3460000000000001</v>
      </c>
      <c r="K60" s="47">
        <f t="shared" si="27"/>
        <v>0</v>
      </c>
      <c r="L60" s="47">
        <f t="shared" si="27"/>
        <v>433.6</v>
      </c>
      <c r="M60" s="47">
        <f t="shared" si="27"/>
        <v>433.6</v>
      </c>
      <c r="N60" s="47">
        <f t="shared" si="27"/>
        <v>4.8</v>
      </c>
      <c r="O60" s="47">
        <f t="shared" si="27"/>
        <v>0</v>
      </c>
      <c r="P60" s="47">
        <f t="shared" si="27"/>
        <v>356.2</v>
      </c>
      <c r="Q60" s="47">
        <f t="shared" si="27"/>
        <v>356.2</v>
      </c>
      <c r="R60" s="47">
        <f t="shared" si="27"/>
        <v>5.2</v>
      </c>
      <c r="S60" s="47">
        <f t="shared" si="27"/>
        <v>0</v>
      </c>
      <c r="T60" s="47">
        <f t="shared" si="27"/>
        <v>435</v>
      </c>
      <c r="U60" s="47">
        <f t="shared" si="27"/>
        <v>437</v>
      </c>
    </row>
  </sheetData>
  <mergeCells count="82">
    <mergeCell ref="F25:F28"/>
    <mergeCell ref="A25:A28"/>
    <mergeCell ref="B25:B28"/>
    <mergeCell ref="C25:C28"/>
    <mergeCell ref="D25:D28"/>
    <mergeCell ref="E25:E28"/>
    <mergeCell ref="C29:G29"/>
    <mergeCell ref="B30:G30"/>
    <mergeCell ref="B31:U31"/>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B15:U15"/>
    <mergeCell ref="C16:U16"/>
    <mergeCell ref="O11:O12"/>
    <mergeCell ref="P11:P12"/>
    <mergeCell ref="Q11:R11"/>
    <mergeCell ref="S11:S12"/>
    <mergeCell ref="H11:H12"/>
    <mergeCell ref="I11:J11"/>
    <mergeCell ref="K11:K12"/>
    <mergeCell ref="L11:L12"/>
    <mergeCell ref="M11:N11"/>
    <mergeCell ref="A13:U13"/>
    <mergeCell ref="A14:U14"/>
    <mergeCell ref="F17:F20"/>
    <mergeCell ref="A17:A20"/>
    <mergeCell ref="B17:B20"/>
    <mergeCell ref="C17:C20"/>
    <mergeCell ref="D17:D20"/>
    <mergeCell ref="E17:E20"/>
    <mergeCell ref="F21:F24"/>
    <mergeCell ref="A21:A24"/>
    <mergeCell ref="B21:B24"/>
    <mergeCell ref="C21:C24"/>
    <mergeCell ref="D21:D24"/>
    <mergeCell ref="E21:E24"/>
    <mergeCell ref="C37:G37"/>
    <mergeCell ref="A33:A36"/>
    <mergeCell ref="B33:B36"/>
    <mergeCell ref="C33:C36"/>
    <mergeCell ref="D33:D36"/>
    <mergeCell ref="E33:E36"/>
    <mergeCell ref="F33:F36"/>
    <mergeCell ref="A60:G60"/>
    <mergeCell ref="A53:G53"/>
    <mergeCell ref="A54:G54"/>
    <mergeCell ref="A48:G48"/>
    <mergeCell ref="A49:G49"/>
    <mergeCell ref="A56:G56"/>
    <mergeCell ref="A50:G50"/>
    <mergeCell ref="A51:G51"/>
    <mergeCell ref="A52:G52"/>
    <mergeCell ref="A55:G55"/>
    <mergeCell ref="R2:U2"/>
    <mergeCell ref="A4:U4"/>
    <mergeCell ref="A57:G57"/>
    <mergeCell ref="A58:G58"/>
    <mergeCell ref="A59:G59"/>
    <mergeCell ref="A47:G47"/>
    <mergeCell ref="A41:G41"/>
    <mergeCell ref="A42:G42"/>
    <mergeCell ref="B38:G38"/>
    <mergeCell ref="B39:G39"/>
    <mergeCell ref="A40:G40"/>
    <mergeCell ref="A46:G46"/>
    <mergeCell ref="A45:G45"/>
    <mergeCell ref="C32:U32"/>
    <mergeCell ref="A43:G43"/>
    <mergeCell ref="A44:G44"/>
  </mergeCells>
  <pageMargins left="0.7" right="0.7"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60"/>
  <sheetViews>
    <sheetView zoomScale="70" zoomScaleNormal="70" workbookViewId="0">
      <selection activeCell="W5" sqref="W5"/>
    </sheetView>
  </sheetViews>
  <sheetFormatPr defaultColWidth="9.109375" defaultRowHeight="15.6" x14ac:dyDescent="0.3"/>
  <cols>
    <col min="1" max="2" width="4.109375" style="48" customWidth="1"/>
    <col min="3" max="3" width="2.5546875" style="48" customWidth="1"/>
    <col min="4" max="4" width="30.109375" style="48" customWidth="1"/>
    <col min="5" max="5" width="3.6640625" style="48" customWidth="1"/>
    <col min="6" max="6" width="10" style="48" customWidth="1"/>
    <col min="7" max="7" width="5.6640625" style="53" customWidth="1"/>
    <col min="8" max="8" width="7.6640625" style="14" customWidth="1"/>
    <col min="9" max="9" width="7.5546875" style="48" customWidth="1"/>
    <col min="10" max="10" width="6.44140625" style="48" customWidth="1"/>
    <col min="11" max="11" width="6.5546875" style="48" customWidth="1"/>
    <col min="12" max="12" width="7" style="14" customWidth="1"/>
    <col min="13" max="13" width="6.6640625" style="48" customWidth="1"/>
    <col min="14" max="14" width="5.5546875" style="48" customWidth="1"/>
    <col min="15" max="15" width="6.88671875" style="48" customWidth="1"/>
    <col min="16" max="16" width="5.88671875" style="48" customWidth="1"/>
    <col min="17" max="17" width="5.44140625" style="48" customWidth="1"/>
    <col min="18" max="18" width="4.5546875" style="48" customWidth="1"/>
    <col min="19" max="19" width="6.33203125" style="48" customWidth="1"/>
    <col min="20" max="20" width="6" style="14" customWidth="1"/>
    <col min="21" max="21" width="6.6640625" style="14" customWidth="1"/>
    <col min="22" max="22" width="10.6640625" style="18" customWidth="1"/>
    <col min="23" max="244" width="9.109375" style="18"/>
    <col min="245" max="16384" width="9.109375" style="19"/>
  </cols>
  <sheetData>
    <row r="1" spans="1:244"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4" s="287" customFormat="1" ht="49.2"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4"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4"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4"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4" s="17" customFormat="1" x14ac:dyDescent="0.3">
      <c r="A6" s="14"/>
      <c r="B6" s="14"/>
      <c r="C6" s="14"/>
      <c r="D6" s="14"/>
      <c r="E6" s="14"/>
      <c r="F6" s="14"/>
      <c r="G6" s="15"/>
      <c r="H6" s="14"/>
      <c r="I6" s="14"/>
      <c r="J6" s="14"/>
      <c r="K6" s="14"/>
      <c r="L6" s="14"/>
      <c r="M6" s="14"/>
      <c r="N6" s="14"/>
      <c r="O6" s="14"/>
      <c r="P6" s="14"/>
      <c r="Q6" s="14"/>
      <c r="R6" s="14"/>
      <c r="S6" s="14"/>
      <c r="T6" s="14"/>
      <c r="U6" s="14"/>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row>
    <row r="7" spans="1:244" s="17" customFormat="1" ht="14.1" customHeight="1" x14ac:dyDescent="0.3">
      <c r="A7" s="377" t="s">
        <v>388</v>
      </c>
      <c r="B7" s="377"/>
      <c r="C7" s="377"/>
      <c r="D7" s="377"/>
      <c r="E7" s="377"/>
      <c r="F7" s="377"/>
      <c r="G7" s="377"/>
      <c r="H7" s="377"/>
      <c r="I7" s="377"/>
      <c r="J7" s="377"/>
      <c r="K7" s="377"/>
      <c r="L7" s="377"/>
      <c r="M7" s="377"/>
      <c r="N7" s="377"/>
      <c r="O7" s="377"/>
      <c r="P7" s="377"/>
      <c r="Q7" s="377"/>
      <c r="R7" s="377"/>
      <c r="S7" s="377"/>
      <c r="T7" s="377"/>
      <c r="U7" s="377"/>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row>
    <row r="8" spans="1:244" s="17" customFormat="1" ht="12.6" customHeight="1" x14ac:dyDescent="0.3">
      <c r="A8" s="377" t="s">
        <v>0</v>
      </c>
      <c r="B8" s="377"/>
      <c r="C8" s="377"/>
      <c r="D8" s="377"/>
      <c r="E8" s="377"/>
      <c r="F8" s="377"/>
      <c r="G8" s="377"/>
      <c r="H8" s="377"/>
      <c r="I8" s="377"/>
      <c r="J8" s="377"/>
      <c r="K8" s="377"/>
      <c r="L8" s="377"/>
      <c r="M8" s="377"/>
      <c r="N8" s="377"/>
      <c r="O8" s="377"/>
      <c r="P8" s="377"/>
      <c r="Q8" s="377"/>
      <c r="R8" s="377"/>
      <c r="S8" s="377"/>
      <c r="T8" s="377"/>
      <c r="U8" s="377"/>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row>
    <row r="9" spans="1:244" s="17" customFormat="1" ht="15.75" customHeight="1" x14ac:dyDescent="0.3">
      <c r="A9" s="14"/>
      <c r="B9" s="14"/>
      <c r="C9" s="14"/>
      <c r="D9" s="14"/>
      <c r="E9" s="14"/>
      <c r="F9" s="14"/>
      <c r="G9" s="15"/>
      <c r="H9" s="14"/>
      <c r="I9" s="14"/>
      <c r="J9" s="14"/>
      <c r="K9" s="14"/>
      <c r="L9" s="14"/>
      <c r="M9" s="14"/>
      <c r="N9" s="14"/>
      <c r="O9" s="14"/>
      <c r="P9" s="14"/>
      <c r="Q9" s="14"/>
      <c r="R9" s="14"/>
      <c r="S9" s="14"/>
      <c r="T9" s="393" t="s">
        <v>1</v>
      </c>
      <c r="U9" s="393"/>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row>
    <row r="10" spans="1:244"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row>
    <row r="11" spans="1:244"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row>
    <row r="12" spans="1:244" ht="132"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AB12" s="121"/>
    </row>
    <row r="13" spans="1:244" ht="15" customHeight="1" x14ac:dyDescent="0.3">
      <c r="A13" s="413" t="s">
        <v>113</v>
      </c>
      <c r="B13" s="414"/>
      <c r="C13" s="414"/>
      <c r="D13" s="414"/>
      <c r="E13" s="414"/>
      <c r="F13" s="414"/>
      <c r="G13" s="414"/>
      <c r="H13" s="414"/>
      <c r="I13" s="414"/>
      <c r="J13" s="414"/>
      <c r="K13" s="414"/>
      <c r="L13" s="414"/>
      <c r="M13" s="414"/>
      <c r="N13" s="414"/>
      <c r="O13" s="414"/>
      <c r="P13" s="414"/>
      <c r="Q13" s="414"/>
      <c r="R13" s="414"/>
      <c r="S13" s="414"/>
      <c r="T13" s="414"/>
      <c r="U13" s="415"/>
    </row>
    <row r="14" spans="1:244" ht="16.5" customHeight="1" x14ac:dyDescent="0.3">
      <c r="A14" s="416" t="s">
        <v>124</v>
      </c>
      <c r="B14" s="416"/>
      <c r="C14" s="416"/>
      <c r="D14" s="416"/>
      <c r="E14" s="416"/>
      <c r="F14" s="416"/>
      <c r="G14" s="416"/>
      <c r="H14" s="416"/>
      <c r="I14" s="416"/>
      <c r="J14" s="416"/>
      <c r="K14" s="416"/>
      <c r="L14" s="416"/>
      <c r="M14" s="416"/>
      <c r="N14" s="416"/>
      <c r="O14" s="416"/>
      <c r="P14" s="416"/>
      <c r="Q14" s="416"/>
      <c r="R14" s="416"/>
      <c r="S14" s="416"/>
      <c r="T14" s="416"/>
      <c r="U14" s="416"/>
    </row>
    <row r="15" spans="1:244" ht="19.5" customHeight="1" x14ac:dyDescent="0.3">
      <c r="A15" s="244" t="s">
        <v>23</v>
      </c>
      <c r="B15" s="412" t="s">
        <v>125</v>
      </c>
      <c r="C15" s="412"/>
      <c r="D15" s="412"/>
      <c r="E15" s="412"/>
      <c r="F15" s="412"/>
      <c r="G15" s="412"/>
      <c r="H15" s="412"/>
      <c r="I15" s="412"/>
      <c r="J15" s="412"/>
      <c r="K15" s="412"/>
      <c r="L15" s="412"/>
      <c r="M15" s="412"/>
      <c r="N15" s="412"/>
      <c r="O15" s="412"/>
      <c r="P15" s="412"/>
      <c r="Q15" s="412"/>
      <c r="R15" s="412"/>
      <c r="S15" s="412"/>
      <c r="T15" s="412"/>
      <c r="U15" s="412"/>
    </row>
    <row r="16" spans="1:244" ht="15.75" customHeight="1" x14ac:dyDescent="0.3">
      <c r="A16" s="244" t="s">
        <v>23</v>
      </c>
      <c r="B16" s="245" t="s">
        <v>23</v>
      </c>
      <c r="C16" s="337" t="s">
        <v>126</v>
      </c>
      <c r="D16" s="337"/>
      <c r="E16" s="337"/>
      <c r="F16" s="337"/>
      <c r="G16" s="337"/>
      <c r="H16" s="337"/>
      <c r="I16" s="337"/>
      <c r="J16" s="337"/>
      <c r="K16" s="337"/>
      <c r="L16" s="337"/>
      <c r="M16" s="337"/>
      <c r="N16" s="337"/>
      <c r="O16" s="337"/>
      <c r="P16" s="337"/>
      <c r="Q16" s="337"/>
      <c r="R16" s="337"/>
      <c r="S16" s="337"/>
      <c r="T16" s="337"/>
      <c r="U16" s="337"/>
    </row>
    <row r="17" spans="1:244" ht="16.5" customHeight="1" x14ac:dyDescent="0.3">
      <c r="A17" s="303" t="s">
        <v>23</v>
      </c>
      <c r="B17" s="306" t="s">
        <v>23</v>
      </c>
      <c r="C17" s="309" t="s">
        <v>23</v>
      </c>
      <c r="D17" s="327" t="s">
        <v>127</v>
      </c>
      <c r="E17" s="315" t="s">
        <v>128</v>
      </c>
      <c r="F17" s="315" t="s">
        <v>28</v>
      </c>
      <c r="G17" s="20" t="s">
        <v>29</v>
      </c>
      <c r="H17" s="139">
        <f>SUM(I17,K17)</f>
        <v>0.5</v>
      </c>
      <c r="I17" s="139">
        <v>0.5</v>
      </c>
      <c r="J17" s="137"/>
      <c r="K17" s="137"/>
      <c r="L17" s="21">
        <f>SUM(M17,O17)</f>
        <v>8</v>
      </c>
      <c r="M17" s="89">
        <v>8</v>
      </c>
      <c r="N17" s="23"/>
      <c r="O17" s="27"/>
      <c r="P17" s="137">
        <f>SUM(Q17,S17)</f>
        <v>8</v>
      </c>
      <c r="Q17" s="139">
        <v>8</v>
      </c>
      <c r="R17" s="137"/>
      <c r="S17" s="137"/>
      <c r="T17" s="89">
        <v>8</v>
      </c>
      <c r="U17" s="127">
        <v>8</v>
      </c>
    </row>
    <row r="18" spans="1:244" ht="17.850000000000001" customHeight="1" x14ac:dyDescent="0.3">
      <c r="A18" s="304"/>
      <c r="B18" s="307"/>
      <c r="C18" s="310"/>
      <c r="D18" s="328"/>
      <c r="E18" s="316"/>
      <c r="F18" s="316"/>
      <c r="G18" s="20" t="s">
        <v>31</v>
      </c>
      <c r="H18" s="139">
        <f t="shared" ref="H18:H19" si="0">SUM(I18,K18)</f>
        <v>0</v>
      </c>
      <c r="I18" s="137"/>
      <c r="J18" s="137"/>
      <c r="K18" s="137"/>
      <c r="L18" s="21">
        <f t="shared" ref="L18:L19" si="1">SUM(M18,O18)</f>
        <v>0</v>
      </c>
      <c r="M18" s="27"/>
      <c r="N18" s="23"/>
      <c r="O18" s="27"/>
      <c r="P18" s="137">
        <f t="shared" ref="P18:P19" si="2">SUM(Q18,S18)</f>
        <v>0</v>
      </c>
      <c r="Q18" s="137"/>
      <c r="R18" s="137"/>
      <c r="S18" s="137"/>
      <c r="T18" s="139"/>
      <c r="U18" s="139"/>
    </row>
    <row r="19" spans="1:244" ht="19.350000000000001" customHeight="1" x14ac:dyDescent="0.3">
      <c r="A19" s="304"/>
      <c r="B19" s="307"/>
      <c r="C19" s="310"/>
      <c r="D19" s="328"/>
      <c r="E19" s="316"/>
      <c r="F19" s="316"/>
      <c r="G19" s="20" t="s">
        <v>32</v>
      </c>
      <c r="H19" s="139">
        <f t="shared" si="0"/>
        <v>0</v>
      </c>
      <c r="I19" s="23"/>
      <c r="J19" s="23"/>
      <c r="K19" s="137"/>
      <c r="L19" s="21">
        <f t="shared" si="1"/>
        <v>0</v>
      </c>
      <c r="M19" s="23"/>
      <c r="N19" s="23"/>
      <c r="O19" s="23"/>
      <c r="P19" s="137">
        <f t="shared" si="2"/>
        <v>0</v>
      </c>
      <c r="Q19" s="23"/>
      <c r="R19" s="23"/>
      <c r="S19" s="24"/>
      <c r="T19" s="139"/>
      <c r="U19" s="139"/>
    </row>
    <row r="20" spans="1:244" ht="16.5" customHeight="1" x14ac:dyDescent="0.3">
      <c r="A20" s="305"/>
      <c r="B20" s="308"/>
      <c r="C20" s="311"/>
      <c r="D20" s="329"/>
      <c r="E20" s="317"/>
      <c r="F20" s="317"/>
      <c r="G20" s="25" t="s">
        <v>34</v>
      </c>
      <c r="H20" s="26">
        <f t="shared" ref="H20:U20" si="3">SUM(H17:H19)</f>
        <v>0.5</v>
      </c>
      <c r="I20" s="35">
        <f t="shared" si="3"/>
        <v>0.5</v>
      </c>
      <c r="J20" s="35">
        <f t="shared" si="3"/>
        <v>0</v>
      </c>
      <c r="K20" s="35">
        <f t="shared" si="3"/>
        <v>0</v>
      </c>
      <c r="L20" s="26">
        <f t="shared" si="3"/>
        <v>8</v>
      </c>
      <c r="M20" s="35">
        <f t="shared" si="3"/>
        <v>8</v>
      </c>
      <c r="N20" s="35">
        <f t="shared" si="3"/>
        <v>0</v>
      </c>
      <c r="O20" s="35">
        <f t="shared" si="3"/>
        <v>0</v>
      </c>
      <c r="P20" s="35">
        <f t="shared" si="3"/>
        <v>8</v>
      </c>
      <c r="Q20" s="35">
        <f t="shared" si="3"/>
        <v>8</v>
      </c>
      <c r="R20" s="35">
        <f t="shared" si="3"/>
        <v>0</v>
      </c>
      <c r="S20" s="35">
        <f t="shared" si="3"/>
        <v>0</v>
      </c>
      <c r="T20" s="26">
        <f t="shared" si="3"/>
        <v>8</v>
      </c>
      <c r="U20" s="26">
        <f t="shared" si="3"/>
        <v>8</v>
      </c>
    </row>
    <row r="21" spans="1:244" ht="16.5" customHeight="1" x14ac:dyDescent="0.3">
      <c r="A21" s="244" t="s">
        <v>23</v>
      </c>
      <c r="B21" s="245" t="s">
        <v>23</v>
      </c>
      <c r="C21" s="420" t="s">
        <v>60</v>
      </c>
      <c r="D21" s="420"/>
      <c r="E21" s="420"/>
      <c r="F21" s="420"/>
      <c r="G21" s="420"/>
      <c r="H21" s="55">
        <f>SUM(H20)</f>
        <v>0.5</v>
      </c>
      <c r="I21" s="56">
        <f t="shared" ref="I21:U21" si="4">SUM(I20)</f>
        <v>0.5</v>
      </c>
      <c r="J21" s="56">
        <f t="shared" si="4"/>
        <v>0</v>
      </c>
      <c r="K21" s="56">
        <f t="shared" si="4"/>
        <v>0</v>
      </c>
      <c r="L21" s="55">
        <f t="shared" si="4"/>
        <v>8</v>
      </c>
      <c r="M21" s="56">
        <f t="shared" si="4"/>
        <v>8</v>
      </c>
      <c r="N21" s="56">
        <f t="shared" si="4"/>
        <v>0</v>
      </c>
      <c r="O21" s="56">
        <f t="shared" si="4"/>
        <v>0</v>
      </c>
      <c r="P21" s="56">
        <f t="shared" si="4"/>
        <v>8</v>
      </c>
      <c r="Q21" s="56">
        <f t="shared" si="4"/>
        <v>8</v>
      </c>
      <c r="R21" s="56">
        <f t="shared" si="4"/>
        <v>0</v>
      </c>
      <c r="S21" s="56">
        <f t="shared" si="4"/>
        <v>0</v>
      </c>
      <c r="T21" s="55">
        <f t="shared" si="4"/>
        <v>8</v>
      </c>
      <c r="U21" s="55">
        <f t="shared" si="4"/>
        <v>8</v>
      </c>
    </row>
    <row r="22" spans="1:244" ht="14.25" customHeight="1" x14ac:dyDescent="0.3">
      <c r="A22" s="244" t="s">
        <v>23</v>
      </c>
      <c r="B22" s="245" t="s">
        <v>35</v>
      </c>
      <c r="C22" s="337" t="s">
        <v>129</v>
      </c>
      <c r="D22" s="337"/>
      <c r="E22" s="337"/>
      <c r="F22" s="337"/>
      <c r="G22" s="337"/>
      <c r="H22" s="337"/>
      <c r="I22" s="337"/>
      <c r="J22" s="337"/>
      <c r="K22" s="337"/>
      <c r="L22" s="337"/>
      <c r="M22" s="337"/>
      <c r="N22" s="337"/>
      <c r="O22" s="337"/>
      <c r="P22" s="337"/>
      <c r="Q22" s="337"/>
      <c r="R22" s="337"/>
      <c r="S22" s="337"/>
      <c r="T22" s="337"/>
      <c r="U22" s="337"/>
    </row>
    <row r="23" spans="1:244" ht="15" customHeight="1" x14ac:dyDescent="0.3">
      <c r="A23" s="303" t="s">
        <v>23</v>
      </c>
      <c r="B23" s="306" t="s">
        <v>35</v>
      </c>
      <c r="C23" s="309" t="s">
        <v>23</v>
      </c>
      <c r="D23" s="327" t="s">
        <v>130</v>
      </c>
      <c r="E23" s="315" t="s">
        <v>128</v>
      </c>
      <c r="F23" s="315" t="s">
        <v>28</v>
      </c>
      <c r="G23" s="20" t="s">
        <v>29</v>
      </c>
      <c r="H23" s="139">
        <f>SUM(I23,K23)</f>
        <v>14.2</v>
      </c>
      <c r="I23" s="139">
        <v>14.2</v>
      </c>
      <c r="J23" s="137"/>
      <c r="K23" s="137"/>
      <c r="L23" s="21">
        <f>SUM(M23,O23)</f>
        <v>18</v>
      </c>
      <c r="M23" s="89">
        <v>18</v>
      </c>
      <c r="N23" s="23"/>
      <c r="O23" s="27"/>
      <c r="P23" s="137">
        <f>SUM(Q23,S23)</f>
        <v>18</v>
      </c>
      <c r="Q23" s="139">
        <v>18</v>
      </c>
      <c r="R23" s="137"/>
      <c r="S23" s="137"/>
      <c r="T23" s="89">
        <v>20</v>
      </c>
      <c r="U23" s="127">
        <v>20</v>
      </c>
    </row>
    <row r="24" spans="1:244" ht="17.25" customHeight="1" x14ac:dyDescent="0.3">
      <c r="A24" s="304"/>
      <c r="B24" s="307"/>
      <c r="C24" s="310"/>
      <c r="D24" s="328"/>
      <c r="E24" s="316"/>
      <c r="F24" s="316"/>
      <c r="G24" s="20" t="s">
        <v>31</v>
      </c>
      <c r="H24" s="139">
        <f t="shared" ref="H24:H25" si="5">SUM(I24,K24)</f>
        <v>0</v>
      </c>
      <c r="I24" s="137"/>
      <c r="J24" s="137"/>
      <c r="K24" s="137"/>
      <c r="L24" s="21">
        <f t="shared" ref="L24:L25" si="6">SUM(M24,O24)</f>
        <v>0</v>
      </c>
      <c r="M24" s="27"/>
      <c r="N24" s="23"/>
      <c r="O24" s="27"/>
      <c r="P24" s="137">
        <f t="shared" ref="P24:P25" si="7">SUM(Q24,S24)</f>
        <v>0</v>
      </c>
      <c r="Q24" s="137"/>
      <c r="R24" s="137"/>
      <c r="S24" s="137"/>
      <c r="T24" s="139"/>
      <c r="U24" s="139"/>
    </row>
    <row r="25" spans="1:244" ht="20.25" customHeight="1" x14ac:dyDescent="0.3">
      <c r="A25" s="304"/>
      <c r="B25" s="307"/>
      <c r="C25" s="310"/>
      <c r="D25" s="328"/>
      <c r="E25" s="316"/>
      <c r="F25" s="316"/>
      <c r="G25" s="20" t="s">
        <v>131</v>
      </c>
      <c r="H25" s="139">
        <f t="shared" si="5"/>
        <v>0</v>
      </c>
      <c r="I25" s="23"/>
      <c r="J25" s="23"/>
      <c r="K25" s="137"/>
      <c r="L25" s="21">
        <f t="shared" si="6"/>
        <v>0</v>
      </c>
      <c r="M25" s="23"/>
      <c r="N25" s="23"/>
      <c r="O25" s="23"/>
      <c r="P25" s="137">
        <f t="shared" si="7"/>
        <v>0</v>
      </c>
      <c r="Q25" s="23"/>
      <c r="R25" s="23"/>
      <c r="S25" s="24"/>
      <c r="T25" s="139"/>
      <c r="U25" s="137"/>
    </row>
    <row r="26" spans="1:244" ht="17.25" customHeight="1" x14ac:dyDescent="0.3">
      <c r="A26" s="305"/>
      <c r="B26" s="308"/>
      <c r="C26" s="311"/>
      <c r="D26" s="329"/>
      <c r="E26" s="317"/>
      <c r="F26" s="317"/>
      <c r="G26" s="25" t="s">
        <v>34</v>
      </c>
      <c r="H26" s="26">
        <f t="shared" ref="H26:S26" si="8">SUM(H23:H25)</f>
        <v>14.2</v>
      </c>
      <c r="I26" s="35">
        <f t="shared" si="8"/>
        <v>14.2</v>
      </c>
      <c r="J26" s="35">
        <f t="shared" si="8"/>
        <v>0</v>
      </c>
      <c r="K26" s="35">
        <f t="shared" si="8"/>
        <v>0</v>
      </c>
      <c r="L26" s="26">
        <f t="shared" si="8"/>
        <v>18</v>
      </c>
      <c r="M26" s="35">
        <f t="shared" si="8"/>
        <v>18</v>
      </c>
      <c r="N26" s="35">
        <f t="shared" si="8"/>
        <v>0</v>
      </c>
      <c r="O26" s="35">
        <f t="shared" si="8"/>
        <v>0</v>
      </c>
      <c r="P26" s="35">
        <f t="shared" si="8"/>
        <v>18</v>
      </c>
      <c r="Q26" s="35">
        <f t="shared" si="8"/>
        <v>18</v>
      </c>
      <c r="R26" s="35">
        <f t="shared" si="8"/>
        <v>0</v>
      </c>
      <c r="S26" s="35">
        <f t="shared" si="8"/>
        <v>0</v>
      </c>
      <c r="T26" s="26" t="s">
        <v>132</v>
      </c>
      <c r="U26" s="26" t="s">
        <v>132</v>
      </c>
    </row>
    <row r="27" spans="1:244" ht="19.5" customHeight="1" x14ac:dyDescent="0.3">
      <c r="A27" s="244" t="s">
        <v>23</v>
      </c>
      <c r="B27" s="245" t="s">
        <v>35</v>
      </c>
      <c r="C27" s="420" t="s">
        <v>60</v>
      </c>
      <c r="D27" s="420"/>
      <c r="E27" s="420"/>
      <c r="F27" s="420"/>
      <c r="G27" s="420"/>
      <c r="H27" s="55">
        <f>SUM(H26)</f>
        <v>14.2</v>
      </c>
      <c r="I27" s="56">
        <f t="shared" ref="I27:S27" si="9">SUM(I26)</f>
        <v>14.2</v>
      </c>
      <c r="J27" s="56">
        <f t="shared" si="9"/>
        <v>0</v>
      </c>
      <c r="K27" s="56">
        <f t="shared" si="9"/>
        <v>0</v>
      </c>
      <c r="L27" s="55">
        <f t="shared" si="9"/>
        <v>18</v>
      </c>
      <c r="M27" s="56">
        <f t="shared" si="9"/>
        <v>18</v>
      </c>
      <c r="N27" s="56">
        <f t="shared" si="9"/>
        <v>0</v>
      </c>
      <c r="O27" s="56">
        <f t="shared" si="9"/>
        <v>0</v>
      </c>
      <c r="P27" s="56">
        <f t="shared" si="9"/>
        <v>18</v>
      </c>
      <c r="Q27" s="56">
        <f t="shared" si="9"/>
        <v>18</v>
      </c>
      <c r="R27" s="56">
        <f t="shared" si="9"/>
        <v>0</v>
      </c>
      <c r="S27" s="56">
        <f t="shared" si="9"/>
        <v>0</v>
      </c>
      <c r="T27" s="55" t="s">
        <v>132</v>
      </c>
      <c r="U27" s="55" t="s">
        <v>132</v>
      </c>
    </row>
    <row r="28" spans="1:244" ht="14.25" customHeight="1" x14ac:dyDescent="0.3">
      <c r="A28" s="244" t="s">
        <v>23</v>
      </c>
      <c r="B28" s="245" t="s">
        <v>40</v>
      </c>
      <c r="C28" s="337" t="s">
        <v>133</v>
      </c>
      <c r="D28" s="337"/>
      <c r="E28" s="337"/>
      <c r="F28" s="337"/>
      <c r="G28" s="337"/>
      <c r="H28" s="337"/>
      <c r="I28" s="337"/>
      <c r="J28" s="337"/>
      <c r="K28" s="337"/>
      <c r="L28" s="337"/>
      <c r="M28" s="337"/>
      <c r="N28" s="337"/>
      <c r="O28" s="337"/>
      <c r="P28" s="337"/>
      <c r="Q28" s="337"/>
      <c r="R28" s="337"/>
      <c r="S28" s="337"/>
      <c r="T28" s="337"/>
      <c r="U28" s="337"/>
    </row>
    <row r="29" spans="1:244" ht="15.75" customHeight="1" x14ac:dyDescent="0.3">
      <c r="A29" s="303" t="s">
        <v>23</v>
      </c>
      <c r="B29" s="306" t="s">
        <v>35</v>
      </c>
      <c r="C29" s="309" t="s">
        <v>23</v>
      </c>
      <c r="D29" s="327" t="s">
        <v>134</v>
      </c>
      <c r="E29" s="315" t="s">
        <v>135</v>
      </c>
      <c r="F29" s="315" t="s">
        <v>28</v>
      </c>
      <c r="G29" s="20" t="s">
        <v>29</v>
      </c>
      <c r="H29" s="139">
        <f>SUM(I29,K29)</f>
        <v>17.8</v>
      </c>
      <c r="I29" s="135">
        <v>17.8</v>
      </c>
      <c r="J29" s="137"/>
      <c r="K29" s="137"/>
      <c r="L29" s="21">
        <f>SUM(M29,O29)</f>
        <v>18</v>
      </c>
      <c r="M29" s="89">
        <v>18</v>
      </c>
      <c r="N29" s="23"/>
      <c r="O29" s="27"/>
      <c r="P29" s="137">
        <f>SUM(Q29,S29)</f>
        <v>17.5</v>
      </c>
      <c r="Q29" s="139">
        <v>17.5</v>
      </c>
      <c r="R29" s="137"/>
      <c r="S29" s="137"/>
      <c r="T29" s="89">
        <v>18</v>
      </c>
      <c r="U29" s="127">
        <v>18</v>
      </c>
      <c r="V29" s="16"/>
    </row>
    <row r="30" spans="1:244" ht="17.25" customHeight="1" x14ac:dyDescent="0.3">
      <c r="A30" s="304"/>
      <c r="B30" s="307"/>
      <c r="C30" s="310"/>
      <c r="D30" s="328"/>
      <c r="E30" s="316"/>
      <c r="F30" s="316"/>
      <c r="G30" s="20" t="s">
        <v>31</v>
      </c>
      <c r="H30" s="139">
        <f t="shared" ref="H30:H31" si="10">SUM(I30,K30)</f>
        <v>0</v>
      </c>
      <c r="I30" s="137"/>
      <c r="J30" s="137"/>
      <c r="K30" s="137"/>
      <c r="L30" s="21">
        <f t="shared" ref="L30:L31" si="11">SUM(M30,O30)</f>
        <v>0</v>
      </c>
      <c r="M30" s="27"/>
      <c r="N30" s="23"/>
      <c r="O30" s="27"/>
      <c r="P30" s="137">
        <f t="shared" ref="P30:P31" si="12">SUM(Q30,S30)</f>
        <v>0</v>
      </c>
      <c r="Q30" s="137"/>
      <c r="R30" s="137"/>
      <c r="S30" s="137"/>
      <c r="T30" s="139"/>
      <c r="U30" s="139"/>
    </row>
    <row r="31" spans="1:244" ht="20.25" customHeight="1" x14ac:dyDescent="0.3">
      <c r="A31" s="304"/>
      <c r="B31" s="307"/>
      <c r="C31" s="310"/>
      <c r="D31" s="328"/>
      <c r="E31" s="316"/>
      <c r="F31" s="316"/>
      <c r="G31" s="20" t="s">
        <v>131</v>
      </c>
      <c r="H31" s="139">
        <f t="shared" si="10"/>
        <v>0</v>
      </c>
      <c r="I31" s="23"/>
      <c r="J31" s="23"/>
      <c r="K31" s="137"/>
      <c r="L31" s="21">
        <f t="shared" si="11"/>
        <v>0</v>
      </c>
      <c r="M31" s="23"/>
      <c r="N31" s="23"/>
      <c r="O31" s="23"/>
      <c r="P31" s="137">
        <f t="shared" si="12"/>
        <v>0</v>
      </c>
      <c r="Q31" s="23"/>
      <c r="R31" s="23"/>
      <c r="S31" s="24"/>
      <c r="T31" s="139"/>
      <c r="U31" s="139"/>
    </row>
    <row r="32" spans="1:244" ht="50.25" customHeight="1" x14ac:dyDescent="0.3">
      <c r="A32" s="305"/>
      <c r="B32" s="308"/>
      <c r="C32" s="311"/>
      <c r="D32" s="329"/>
      <c r="E32" s="317"/>
      <c r="F32" s="317"/>
      <c r="G32" s="25" t="s">
        <v>34</v>
      </c>
      <c r="H32" s="26">
        <f t="shared" ref="H32:U32" si="13">SUM(H29:H31)</f>
        <v>17.8</v>
      </c>
      <c r="I32" s="35">
        <f t="shared" si="13"/>
        <v>17.8</v>
      </c>
      <c r="J32" s="35">
        <f t="shared" si="13"/>
        <v>0</v>
      </c>
      <c r="K32" s="35">
        <f t="shared" si="13"/>
        <v>0</v>
      </c>
      <c r="L32" s="26">
        <f t="shared" si="13"/>
        <v>18</v>
      </c>
      <c r="M32" s="35">
        <f t="shared" si="13"/>
        <v>18</v>
      </c>
      <c r="N32" s="35">
        <f t="shared" si="13"/>
        <v>0</v>
      </c>
      <c r="O32" s="35">
        <f t="shared" si="13"/>
        <v>0</v>
      </c>
      <c r="P32" s="35">
        <f t="shared" si="13"/>
        <v>17.5</v>
      </c>
      <c r="Q32" s="35">
        <f t="shared" si="13"/>
        <v>17.5</v>
      </c>
      <c r="R32" s="35">
        <f t="shared" si="13"/>
        <v>0</v>
      </c>
      <c r="S32" s="35">
        <f t="shared" si="13"/>
        <v>0</v>
      </c>
      <c r="T32" s="26">
        <f t="shared" si="13"/>
        <v>18</v>
      </c>
      <c r="U32" s="26">
        <f t="shared" si="13"/>
        <v>18</v>
      </c>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row>
    <row r="33" spans="1:244" ht="16.5" customHeight="1" x14ac:dyDescent="0.3">
      <c r="A33" s="303" t="s">
        <v>23</v>
      </c>
      <c r="B33" s="306" t="s">
        <v>35</v>
      </c>
      <c r="C33" s="309" t="s">
        <v>23</v>
      </c>
      <c r="D33" s="327" t="s">
        <v>136</v>
      </c>
      <c r="E33" s="315" t="s">
        <v>128</v>
      </c>
      <c r="F33" s="315" t="s">
        <v>28</v>
      </c>
      <c r="G33" s="20" t="s">
        <v>29</v>
      </c>
      <c r="H33" s="139">
        <f>SUM(I33,K33)</f>
        <v>0</v>
      </c>
      <c r="I33" s="139">
        <v>0</v>
      </c>
      <c r="J33" s="137"/>
      <c r="K33" s="137"/>
      <c r="L33" s="21">
        <f>SUM(M33,O33)</f>
        <v>0</v>
      </c>
      <c r="M33" s="89">
        <v>0</v>
      </c>
      <c r="N33" s="23"/>
      <c r="O33" s="27"/>
      <c r="P33" s="137">
        <f>SUM(Q33,S33)</f>
        <v>0</v>
      </c>
      <c r="Q33" s="139">
        <v>0</v>
      </c>
      <c r="R33" s="137"/>
      <c r="S33" s="137"/>
      <c r="T33" s="89">
        <v>9</v>
      </c>
      <c r="U33" s="127">
        <v>9</v>
      </c>
      <c r="V33" s="16"/>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row>
    <row r="34" spans="1:244" ht="17.25" customHeight="1" x14ac:dyDescent="0.3">
      <c r="A34" s="304"/>
      <c r="B34" s="307"/>
      <c r="C34" s="310"/>
      <c r="D34" s="328"/>
      <c r="E34" s="316"/>
      <c r="F34" s="316"/>
      <c r="G34" s="20" t="s">
        <v>31</v>
      </c>
      <c r="H34" s="139">
        <f t="shared" ref="H34:H35" si="14">SUM(I34,K34)</f>
        <v>0</v>
      </c>
      <c r="I34" s="137"/>
      <c r="J34" s="137"/>
      <c r="K34" s="137"/>
      <c r="L34" s="21">
        <f t="shared" ref="L34:L35" si="15">SUM(M34,O34)</f>
        <v>0</v>
      </c>
      <c r="M34" s="27"/>
      <c r="N34" s="23"/>
      <c r="O34" s="27"/>
      <c r="P34" s="137">
        <f t="shared" ref="P34:P35" si="16">SUM(Q34,S34)</f>
        <v>0</v>
      </c>
      <c r="Q34" s="137"/>
      <c r="R34" s="137"/>
      <c r="S34" s="137"/>
      <c r="T34" s="139"/>
      <c r="U34" s="13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row>
    <row r="35" spans="1:244" ht="20.25" customHeight="1" x14ac:dyDescent="0.3">
      <c r="A35" s="304"/>
      <c r="B35" s="307"/>
      <c r="C35" s="310"/>
      <c r="D35" s="328"/>
      <c r="E35" s="316"/>
      <c r="F35" s="316"/>
      <c r="G35" s="20" t="s">
        <v>131</v>
      </c>
      <c r="H35" s="139">
        <f t="shared" si="14"/>
        <v>0</v>
      </c>
      <c r="I35" s="23"/>
      <c r="J35" s="23"/>
      <c r="K35" s="137"/>
      <c r="L35" s="21">
        <f t="shared" si="15"/>
        <v>0</v>
      </c>
      <c r="M35" s="23"/>
      <c r="N35" s="23"/>
      <c r="O35" s="23"/>
      <c r="P35" s="137">
        <f t="shared" si="16"/>
        <v>0</v>
      </c>
      <c r="Q35" s="23"/>
      <c r="R35" s="23"/>
      <c r="S35" s="24"/>
      <c r="T35" s="139"/>
      <c r="U35" s="13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row>
    <row r="36" spans="1:244" ht="50.25" customHeight="1" x14ac:dyDescent="0.3">
      <c r="A36" s="305"/>
      <c r="B36" s="308"/>
      <c r="C36" s="311"/>
      <c r="D36" s="329"/>
      <c r="E36" s="317"/>
      <c r="F36" s="317"/>
      <c r="G36" s="25" t="s">
        <v>34</v>
      </c>
      <c r="H36" s="26">
        <f t="shared" ref="H36:U36" si="17">SUM(H33:H35)</f>
        <v>0</v>
      </c>
      <c r="I36" s="35">
        <f t="shared" si="17"/>
        <v>0</v>
      </c>
      <c r="J36" s="35">
        <f t="shared" si="17"/>
        <v>0</v>
      </c>
      <c r="K36" s="35">
        <f t="shared" si="17"/>
        <v>0</v>
      </c>
      <c r="L36" s="26">
        <f t="shared" si="17"/>
        <v>0</v>
      </c>
      <c r="M36" s="35">
        <f t="shared" si="17"/>
        <v>0</v>
      </c>
      <c r="N36" s="35">
        <f t="shared" si="17"/>
        <v>0</v>
      </c>
      <c r="O36" s="35">
        <f t="shared" si="17"/>
        <v>0</v>
      </c>
      <c r="P36" s="35">
        <f t="shared" si="17"/>
        <v>0</v>
      </c>
      <c r="Q36" s="35">
        <f t="shared" si="17"/>
        <v>0</v>
      </c>
      <c r="R36" s="35">
        <f t="shared" si="17"/>
        <v>0</v>
      </c>
      <c r="S36" s="35">
        <f t="shared" si="17"/>
        <v>0</v>
      </c>
      <c r="T36" s="26">
        <f t="shared" si="17"/>
        <v>9</v>
      </c>
      <c r="U36" s="26">
        <f t="shared" si="17"/>
        <v>9</v>
      </c>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row>
    <row r="37" spans="1:244" ht="19.5" customHeight="1" x14ac:dyDescent="0.3">
      <c r="A37" s="244" t="s">
        <v>23</v>
      </c>
      <c r="B37" s="245" t="s">
        <v>35</v>
      </c>
      <c r="C37" s="420" t="s">
        <v>60</v>
      </c>
      <c r="D37" s="420"/>
      <c r="E37" s="420"/>
      <c r="F37" s="420"/>
      <c r="G37" s="420"/>
      <c r="H37" s="55">
        <f>SUM(H32,H36)</f>
        <v>17.8</v>
      </c>
      <c r="I37" s="55">
        <f t="shared" ref="I37:U37" si="18">SUM(I32,I36)</f>
        <v>17.8</v>
      </c>
      <c r="J37" s="55">
        <f t="shared" si="18"/>
        <v>0</v>
      </c>
      <c r="K37" s="55">
        <f t="shared" si="18"/>
        <v>0</v>
      </c>
      <c r="L37" s="55">
        <f t="shared" si="18"/>
        <v>18</v>
      </c>
      <c r="M37" s="55">
        <f t="shared" si="18"/>
        <v>18</v>
      </c>
      <c r="N37" s="55">
        <f t="shared" si="18"/>
        <v>0</v>
      </c>
      <c r="O37" s="55">
        <f t="shared" si="18"/>
        <v>0</v>
      </c>
      <c r="P37" s="55">
        <f t="shared" si="18"/>
        <v>17.5</v>
      </c>
      <c r="Q37" s="55">
        <f t="shared" si="18"/>
        <v>17.5</v>
      </c>
      <c r="R37" s="55">
        <f t="shared" si="18"/>
        <v>0</v>
      </c>
      <c r="S37" s="55">
        <f t="shared" si="18"/>
        <v>0</v>
      </c>
      <c r="T37" s="55">
        <f t="shared" si="18"/>
        <v>27</v>
      </c>
      <c r="U37" s="55">
        <f t="shared" si="18"/>
        <v>27</v>
      </c>
    </row>
    <row r="38" spans="1:244" x14ac:dyDescent="0.3">
      <c r="A38" s="244" t="s">
        <v>35</v>
      </c>
      <c r="B38" s="421" t="s">
        <v>91</v>
      </c>
      <c r="C38" s="421"/>
      <c r="D38" s="421"/>
      <c r="E38" s="421"/>
      <c r="F38" s="421"/>
      <c r="G38" s="421"/>
      <c r="H38" s="57">
        <f>SUM(H27,H21, H37)</f>
        <v>32.5</v>
      </c>
      <c r="I38" s="57">
        <f t="shared" ref="I38:U38" si="19">SUM(I27,I21, I37)</f>
        <v>32.5</v>
      </c>
      <c r="J38" s="57">
        <f t="shared" si="19"/>
        <v>0</v>
      </c>
      <c r="K38" s="57">
        <f t="shared" si="19"/>
        <v>0</v>
      </c>
      <c r="L38" s="57">
        <f t="shared" si="19"/>
        <v>44</v>
      </c>
      <c r="M38" s="57">
        <f t="shared" si="19"/>
        <v>44</v>
      </c>
      <c r="N38" s="57">
        <f t="shared" si="19"/>
        <v>0</v>
      </c>
      <c r="O38" s="57">
        <f t="shared" si="19"/>
        <v>0</v>
      </c>
      <c r="P38" s="57">
        <f t="shared" si="19"/>
        <v>43.5</v>
      </c>
      <c r="Q38" s="57">
        <f t="shared" si="19"/>
        <v>43.5</v>
      </c>
      <c r="R38" s="57">
        <f t="shared" si="19"/>
        <v>0</v>
      </c>
      <c r="S38" s="57">
        <f t="shared" si="19"/>
        <v>0</v>
      </c>
      <c r="T38" s="57">
        <f t="shared" si="19"/>
        <v>35</v>
      </c>
      <c r="U38" s="57">
        <f t="shared" si="19"/>
        <v>35</v>
      </c>
    </row>
    <row r="39" spans="1:244" x14ac:dyDescent="0.3">
      <c r="A39" s="37" t="s">
        <v>46</v>
      </c>
      <c r="B39" s="422" t="s">
        <v>92</v>
      </c>
      <c r="C39" s="422"/>
      <c r="D39" s="422"/>
      <c r="E39" s="422"/>
      <c r="F39" s="422"/>
      <c r="G39" s="422"/>
      <c r="H39" s="38">
        <f>SUM(H38)</f>
        <v>32.5</v>
      </c>
      <c r="I39" s="58">
        <f t="shared" ref="I39:S39" si="20">SUM(I38)</f>
        <v>32.5</v>
      </c>
      <c r="J39" s="58">
        <f t="shared" si="20"/>
        <v>0</v>
      </c>
      <c r="K39" s="58">
        <f t="shared" si="20"/>
        <v>0</v>
      </c>
      <c r="L39" s="38">
        <f t="shared" si="20"/>
        <v>44</v>
      </c>
      <c r="M39" s="58">
        <f t="shared" si="20"/>
        <v>44</v>
      </c>
      <c r="N39" s="58">
        <f t="shared" si="20"/>
        <v>0</v>
      </c>
      <c r="O39" s="58">
        <f t="shared" si="20"/>
        <v>0</v>
      </c>
      <c r="P39" s="58">
        <f t="shared" si="20"/>
        <v>43.5</v>
      </c>
      <c r="Q39" s="58">
        <f t="shared" si="20"/>
        <v>43.5</v>
      </c>
      <c r="R39" s="58">
        <f t="shared" si="20"/>
        <v>0</v>
      </c>
      <c r="S39" s="58">
        <f t="shared" si="20"/>
        <v>0</v>
      </c>
      <c r="T39" s="38" t="s">
        <v>137</v>
      </c>
      <c r="U39" s="38" t="s">
        <v>137</v>
      </c>
    </row>
    <row r="40" spans="1:244" ht="30" customHeight="1" x14ac:dyDescent="0.3">
      <c r="A40" s="404" t="s">
        <v>93</v>
      </c>
      <c r="B40" s="404"/>
      <c r="C40" s="404"/>
      <c r="D40" s="404"/>
      <c r="E40" s="404"/>
      <c r="F40" s="404"/>
      <c r="G40" s="404"/>
      <c r="H40" s="39"/>
      <c r="I40" s="40"/>
      <c r="J40" s="40"/>
      <c r="K40" s="40"/>
      <c r="L40" s="39"/>
      <c r="M40" s="40"/>
      <c r="N40" s="40"/>
      <c r="O40" s="40"/>
      <c r="P40" s="40"/>
      <c r="Q40" s="40"/>
      <c r="R40" s="40"/>
      <c r="S40" s="40"/>
      <c r="T40" s="39"/>
      <c r="U40" s="39"/>
    </row>
    <row r="41" spans="1:244" s="42" customFormat="1" ht="30" customHeight="1" x14ac:dyDescent="0.3">
      <c r="A41" s="353" t="s">
        <v>94</v>
      </c>
      <c r="B41" s="353"/>
      <c r="C41" s="353"/>
      <c r="D41" s="353"/>
      <c r="E41" s="353"/>
      <c r="F41" s="353"/>
      <c r="G41" s="353"/>
      <c r="H41" s="43">
        <f t="shared" ref="H41:S41" si="21">SUM(H42:H51)</f>
        <v>32.5</v>
      </c>
      <c r="I41" s="43">
        <f t="shared" si="21"/>
        <v>32.5</v>
      </c>
      <c r="J41" s="43">
        <f t="shared" si="21"/>
        <v>0</v>
      </c>
      <c r="K41" s="43">
        <f t="shared" si="21"/>
        <v>0</v>
      </c>
      <c r="L41" s="43">
        <f t="shared" si="21"/>
        <v>44</v>
      </c>
      <c r="M41" s="43">
        <f t="shared" si="21"/>
        <v>44</v>
      </c>
      <c r="N41" s="43">
        <f t="shared" si="21"/>
        <v>0</v>
      </c>
      <c r="O41" s="43">
        <f t="shared" si="21"/>
        <v>0</v>
      </c>
      <c r="P41" s="43">
        <f t="shared" si="21"/>
        <v>43.5</v>
      </c>
      <c r="Q41" s="43">
        <f t="shared" si="21"/>
        <v>43.5</v>
      </c>
      <c r="R41" s="43">
        <f t="shared" si="21"/>
        <v>0</v>
      </c>
      <c r="S41" s="43">
        <f t="shared" si="21"/>
        <v>0</v>
      </c>
      <c r="T41" s="43" t="s">
        <v>137</v>
      </c>
      <c r="U41" s="43" t="s">
        <v>137</v>
      </c>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row>
    <row r="42" spans="1:244" ht="30" customHeight="1" x14ac:dyDescent="0.3">
      <c r="A42" s="341"/>
      <c r="B42" s="341"/>
      <c r="C42" s="341"/>
      <c r="D42" s="341"/>
      <c r="E42" s="341"/>
      <c r="F42" s="341"/>
      <c r="G42" s="341"/>
      <c r="H42" s="44">
        <f>SUM(H17,H23,H29,H33)</f>
        <v>32.5</v>
      </c>
      <c r="I42" s="44">
        <f t="shared" ref="I42:U42" si="22">SUM(I17,I23,I29,I33)</f>
        <v>32.5</v>
      </c>
      <c r="J42" s="44">
        <f t="shared" si="22"/>
        <v>0</v>
      </c>
      <c r="K42" s="44">
        <f t="shared" si="22"/>
        <v>0</v>
      </c>
      <c r="L42" s="44">
        <f t="shared" si="22"/>
        <v>44</v>
      </c>
      <c r="M42" s="44">
        <f t="shared" si="22"/>
        <v>44</v>
      </c>
      <c r="N42" s="44">
        <f t="shared" si="22"/>
        <v>0</v>
      </c>
      <c r="O42" s="44">
        <f t="shared" si="22"/>
        <v>0</v>
      </c>
      <c r="P42" s="44">
        <f t="shared" si="22"/>
        <v>43.5</v>
      </c>
      <c r="Q42" s="44">
        <f t="shared" si="22"/>
        <v>43.5</v>
      </c>
      <c r="R42" s="44">
        <f t="shared" si="22"/>
        <v>0</v>
      </c>
      <c r="S42" s="44">
        <f t="shared" si="22"/>
        <v>0</v>
      </c>
      <c r="T42" s="44">
        <f t="shared" si="22"/>
        <v>55</v>
      </c>
      <c r="U42" s="44">
        <f t="shared" si="22"/>
        <v>55</v>
      </c>
    </row>
    <row r="43" spans="1:244" ht="30" customHeight="1" x14ac:dyDescent="0.3">
      <c r="A43" s="341" t="s">
        <v>96</v>
      </c>
      <c r="B43" s="341"/>
      <c r="C43" s="341"/>
      <c r="D43" s="341"/>
      <c r="E43" s="341"/>
      <c r="F43" s="341"/>
      <c r="G43" s="341"/>
      <c r="H43" s="44"/>
      <c r="I43" s="45"/>
      <c r="J43" s="45"/>
      <c r="K43" s="45"/>
      <c r="L43" s="44"/>
      <c r="M43" s="45"/>
      <c r="N43" s="45"/>
      <c r="O43" s="45"/>
      <c r="P43" s="45"/>
      <c r="Q43" s="45"/>
      <c r="R43" s="45"/>
      <c r="S43" s="45"/>
      <c r="T43" s="44"/>
      <c r="U43" s="44"/>
    </row>
    <row r="44" spans="1:244" ht="30" customHeight="1" x14ac:dyDescent="0.3">
      <c r="A44" s="341" t="s">
        <v>97</v>
      </c>
      <c r="B44" s="341"/>
      <c r="C44" s="341"/>
      <c r="D44" s="341"/>
      <c r="E44" s="341"/>
      <c r="F44" s="341"/>
      <c r="G44" s="341"/>
      <c r="H44" s="44"/>
      <c r="I44" s="45"/>
      <c r="J44" s="45"/>
      <c r="K44" s="45"/>
      <c r="L44" s="44"/>
      <c r="M44" s="45"/>
      <c r="N44" s="45"/>
      <c r="O44" s="45"/>
      <c r="P44" s="45"/>
      <c r="Q44" s="45"/>
      <c r="R44" s="45"/>
      <c r="S44" s="45"/>
      <c r="T44" s="44"/>
      <c r="U44" s="44"/>
    </row>
    <row r="45" spans="1:244" ht="30" customHeight="1" x14ac:dyDescent="0.3">
      <c r="A45" s="341" t="s">
        <v>98</v>
      </c>
      <c r="B45" s="341"/>
      <c r="C45" s="341"/>
      <c r="D45" s="341"/>
      <c r="E45" s="341"/>
      <c r="F45" s="341"/>
      <c r="G45" s="341"/>
      <c r="H45" s="44"/>
      <c r="I45" s="45"/>
      <c r="J45" s="45"/>
      <c r="K45" s="45"/>
      <c r="L45" s="44"/>
      <c r="M45" s="45"/>
      <c r="N45" s="45"/>
      <c r="O45" s="45"/>
      <c r="P45" s="45"/>
      <c r="Q45" s="45"/>
      <c r="R45" s="45"/>
      <c r="S45" s="45"/>
      <c r="T45" s="44"/>
      <c r="U45" s="44"/>
    </row>
    <row r="46" spans="1:244" ht="30" customHeight="1" x14ac:dyDescent="0.3">
      <c r="A46" s="341" t="s">
        <v>99</v>
      </c>
      <c r="B46" s="341"/>
      <c r="C46" s="341"/>
      <c r="D46" s="341"/>
      <c r="E46" s="341"/>
      <c r="F46" s="341"/>
      <c r="G46" s="341"/>
      <c r="H46" s="44"/>
      <c r="I46" s="45"/>
      <c r="J46" s="45"/>
      <c r="K46" s="45"/>
      <c r="L46" s="44"/>
      <c r="M46" s="45"/>
      <c r="N46" s="45"/>
      <c r="O46" s="45"/>
      <c r="P46" s="45"/>
      <c r="Q46" s="45"/>
      <c r="R46" s="45"/>
      <c r="S46" s="45"/>
      <c r="T46" s="44"/>
      <c r="U46" s="44"/>
    </row>
    <row r="47" spans="1:244" ht="30" customHeight="1" x14ac:dyDescent="0.3">
      <c r="A47" s="341" t="s">
        <v>100</v>
      </c>
      <c r="B47" s="341"/>
      <c r="C47" s="341"/>
      <c r="D47" s="341"/>
      <c r="E47" s="341"/>
      <c r="F47" s="341"/>
      <c r="G47" s="341"/>
      <c r="H47" s="44"/>
      <c r="I47" s="45"/>
      <c r="J47" s="45"/>
      <c r="K47" s="45"/>
      <c r="L47" s="44"/>
      <c r="M47" s="45"/>
      <c r="N47" s="45"/>
      <c r="O47" s="45"/>
      <c r="P47" s="45"/>
      <c r="Q47" s="45"/>
      <c r="R47" s="45"/>
      <c r="S47" s="45"/>
      <c r="T47" s="44"/>
      <c r="U47" s="44"/>
    </row>
    <row r="48" spans="1:244" s="42" customFormat="1" ht="30" customHeight="1" x14ac:dyDescent="0.3">
      <c r="A48" s="341" t="s">
        <v>430</v>
      </c>
      <c r="B48" s="341"/>
      <c r="C48" s="341"/>
      <c r="D48" s="341"/>
      <c r="E48" s="341"/>
      <c r="F48" s="341"/>
      <c r="G48" s="341"/>
      <c r="H48" s="44"/>
      <c r="I48" s="46"/>
      <c r="J48" s="46"/>
      <c r="K48" s="46"/>
      <c r="L48" s="44"/>
      <c r="M48" s="46"/>
      <c r="N48" s="46"/>
      <c r="O48" s="46"/>
      <c r="P48" s="46"/>
      <c r="Q48" s="46"/>
      <c r="R48" s="46"/>
      <c r="S48" s="46"/>
      <c r="T48" s="44"/>
      <c r="U48" s="44"/>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row>
    <row r="49" spans="1:244" ht="30" customHeight="1" x14ac:dyDescent="0.3">
      <c r="A49" s="342" t="s">
        <v>101</v>
      </c>
      <c r="B49" s="343"/>
      <c r="C49" s="343"/>
      <c r="D49" s="343"/>
      <c r="E49" s="343"/>
      <c r="F49" s="343"/>
      <c r="G49" s="344"/>
      <c r="H49" s="44"/>
      <c r="I49" s="46"/>
      <c r="J49" s="46"/>
      <c r="K49" s="46"/>
      <c r="L49" s="44"/>
      <c r="M49" s="46"/>
      <c r="N49" s="46"/>
      <c r="O49" s="46"/>
      <c r="P49" s="46"/>
      <c r="Q49" s="46"/>
      <c r="R49" s="46"/>
      <c r="S49" s="46"/>
      <c r="T49" s="44"/>
      <c r="U49" s="44"/>
    </row>
    <row r="50" spans="1:244" ht="30" customHeight="1" x14ac:dyDescent="0.3">
      <c r="A50" s="341" t="s">
        <v>102</v>
      </c>
      <c r="B50" s="341"/>
      <c r="C50" s="341"/>
      <c r="D50" s="341"/>
      <c r="E50" s="341"/>
      <c r="F50" s="341"/>
      <c r="G50" s="341"/>
      <c r="H50" s="44"/>
      <c r="I50" s="46"/>
      <c r="J50" s="46"/>
      <c r="K50" s="46"/>
      <c r="L50" s="44"/>
      <c r="M50" s="46"/>
      <c r="N50" s="46"/>
      <c r="O50" s="46"/>
      <c r="P50" s="46"/>
      <c r="Q50" s="46"/>
      <c r="R50" s="46"/>
      <c r="S50" s="46"/>
      <c r="T50" s="44"/>
      <c r="U50" s="44"/>
    </row>
    <row r="51" spans="1:244" ht="30" customHeight="1" x14ac:dyDescent="0.3">
      <c r="A51" s="341" t="s">
        <v>103</v>
      </c>
      <c r="B51" s="341"/>
      <c r="C51" s="341"/>
      <c r="D51" s="341"/>
      <c r="E51" s="341"/>
      <c r="F51" s="341"/>
      <c r="G51" s="341"/>
      <c r="H51" s="44"/>
      <c r="I51" s="45"/>
      <c r="J51" s="45"/>
      <c r="K51" s="45"/>
      <c r="L51" s="44"/>
      <c r="M51" s="45"/>
      <c r="N51" s="45"/>
      <c r="O51" s="45"/>
      <c r="P51" s="45"/>
      <c r="Q51" s="45"/>
      <c r="R51" s="45"/>
      <c r="S51" s="45"/>
      <c r="T51" s="44"/>
      <c r="U51" s="44"/>
    </row>
    <row r="52" spans="1:244" ht="30" customHeight="1" x14ac:dyDescent="0.3">
      <c r="A52" s="353" t="s">
        <v>104</v>
      </c>
      <c r="B52" s="353"/>
      <c r="C52" s="353"/>
      <c r="D52" s="353"/>
      <c r="E52" s="353"/>
      <c r="F52" s="353"/>
      <c r="G52" s="353"/>
      <c r="H52" s="43">
        <f t="shared" ref="H52:U52" si="23">SUM(H53:H59)</f>
        <v>0</v>
      </c>
      <c r="I52" s="43">
        <f t="shared" si="23"/>
        <v>0</v>
      </c>
      <c r="J52" s="43">
        <f t="shared" si="23"/>
        <v>0</v>
      </c>
      <c r="K52" s="43">
        <f t="shared" si="23"/>
        <v>0</v>
      </c>
      <c r="L52" s="43">
        <f t="shared" si="23"/>
        <v>0</v>
      </c>
      <c r="M52" s="43">
        <f t="shared" si="23"/>
        <v>0</v>
      </c>
      <c r="N52" s="43">
        <f t="shared" si="23"/>
        <v>0</v>
      </c>
      <c r="O52" s="43">
        <f t="shared" si="23"/>
        <v>0</v>
      </c>
      <c r="P52" s="43">
        <f t="shared" si="23"/>
        <v>0</v>
      </c>
      <c r="Q52" s="43">
        <f t="shared" si="23"/>
        <v>0</v>
      </c>
      <c r="R52" s="43">
        <f t="shared" si="23"/>
        <v>0</v>
      </c>
      <c r="S52" s="43">
        <f t="shared" si="23"/>
        <v>0</v>
      </c>
      <c r="T52" s="43">
        <f t="shared" si="23"/>
        <v>0</v>
      </c>
      <c r="U52" s="43">
        <f t="shared" si="23"/>
        <v>0</v>
      </c>
    </row>
    <row r="53" spans="1:244" ht="30" customHeight="1" x14ac:dyDescent="0.3">
      <c r="A53" s="352" t="s">
        <v>105</v>
      </c>
      <c r="B53" s="352"/>
      <c r="C53" s="352"/>
      <c r="D53" s="352"/>
      <c r="E53" s="352"/>
      <c r="F53" s="352"/>
      <c r="G53" s="352"/>
      <c r="H53" s="44"/>
      <c r="I53" s="46"/>
      <c r="J53" s="46"/>
      <c r="K53" s="46"/>
      <c r="L53" s="44"/>
      <c r="M53" s="46"/>
      <c r="N53" s="46"/>
      <c r="O53" s="46"/>
      <c r="P53" s="46"/>
      <c r="Q53" s="46"/>
      <c r="R53" s="46"/>
      <c r="S53" s="46"/>
      <c r="T53" s="44"/>
      <c r="U53" s="44"/>
    </row>
    <row r="54" spans="1:244" s="42" customFormat="1" ht="30" customHeight="1" x14ac:dyDescent="0.3">
      <c r="A54" s="352" t="s">
        <v>106</v>
      </c>
      <c r="B54" s="352"/>
      <c r="C54" s="352"/>
      <c r="D54" s="352"/>
      <c r="E54" s="352"/>
      <c r="F54" s="352"/>
      <c r="G54" s="352"/>
      <c r="H54" s="44"/>
      <c r="I54" s="46"/>
      <c r="J54" s="46"/>
      <c r="K54" s="46"/>
      <c r="L54" s="44"/>
      <c r="M54" s="46"/>
      <c r="N54" s="46"/>
      <c r="O54" s="46"/>
      <c r="P54" s="46"/>
      <c r="Q54" s="46"/>
      <c r="R54" s="46"/>
      <c r="S54" s="46"/>
      <c r="T54" s="44"/>
      <c r="U54" s="44"/>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row>
    <row r="55" spans="1:244" ht="15" customHeight="1" x14ac:dyDescent="0.3">
      <c r="A55" s="341" t="s">
        <v>107</v>
      </c>
      <c r="B55" s="341"/>
      <c r="C55" s="341"/>
      <c r="D55" s="341"/>
      <c r="E55" s="341"/>
      <c r="F55" s="341"/>
      <c r="G55" s="341"/>
      <c r="H55" s="44">
        <f t="shared" ref="H55:U55" si="24">SUM(H18,H24)</f>
        <v>0</v>
      </c>
      <c r="I55" s="46">
        <f t="shared" si="24"/>
        <v>0</v>
      </c>
      <c r="J55" s="46">
        <f t="shared" si="24"/>
        <v>0</v>
      </c>
      <c r="K55" s="46">
        <f t="shared" si="24"/>
        <v>0</v>
      </c>
      <c r="L55" s="44">
        <f t="shared" si="24"/>
        <v>0</v>
      </c>
      <c r="M55" s="46">
        <f t="shared" si="24"/>
        <v>0</v>
      </c>
      <c r="N55" s="46">
        <f t="shared" si="24"/>
        <v>0</v>
      </c>
      <c r="O55" s="46">
        <f t="shared" si="24"/>
        <v>0</v>
      </c>
      <c r="P55" s="46">
        <f t="shared" si="24"/>
        <v>0</v>
      </c>
      <c r="Q55" s="46">
        <f t="shared" si="24"/>
        <v>0</v>
      </c>
      <c r="R55" s="46">
        <f t="shared" si="24"/>
        <v>0</v>
      </c>
      <c r="S55" s="46">
        <f t="shared" si="24"/>
        <v>0</v>
      </c>
      <c r="T55" s="44">
        <f t="shared" si="24"/>
        <v>0</v>
      </c>
      <c r="U55" s="44">
        <f t="shared" si="24"/>
        <v>0</v>
      </c>
    </row>
    <row r="56" spans="1:244" x14ac:dyDescent="0.3">
      <c r="A56" s="342" t="s">
        <v>108</v>
      </c>
      <c r="B56" s="343"/>
      <c r="C56" s="343"/>
      <c r="D56" s="343"/>
      <c r="E56" s="343"/>
      <c r="F56" s="343"/>
      <c r="G56" s="344"/>
      <c r="H56" s="44"/>
      <c r="I56" s="46"/>
      <c r="J56" s="46"/>
      <c r="K56" s="46"/>
      <c r="L56" s="44"/>
      <c r="M56" s="46"/>
      <c r="N56" s="46"/>
      <c r="O56" s="46"/>
      <c r="P56" s="46"/>
      <c r="Q56" s="46"/>
      <c r="R56" s="46"/>
      <c r="S56" s="46"/>
      <c r="T56" s="44"/>
      <c r="U56" s="44"/>
    </row>
    <row r="57" spans="1:244" x14ac:dyDescent="0.3">
      <c r="A57" s="342" t="s">
        <v>109</v>
      </c>
      <c r="B57" s="343"/>
      <c r="C57" s="343"/>
      <c r="D57" s="343"/>
      <c r="E57" s="343"/>
      <c r="F57" s="343"/>
      <c r="G57" s="344"/>
      <c r="H57" s="44"/>
      <c r="I57" s="46"/>
      <c r="J57" s="46"/>
      <c r="K57" s="46"/>
      <c r="L57" s="44"/>
      <c r="M57" s="46"/>
      <c r="N57" s="46"/>
      <c r="O57" s="46"/>
      <c r="P57" s="46"/>
      <c r="Q57" s="46"/>
      <c r="R57" s="46"/>
      <c r="S57" s="46"/>
      <c r="T57" s="44"/>
      <c r="U57" s="44"/>
    </row>
    <row r="58" spans="1:244" x14ac:dyDescent="0.3">
      <c r="A58" s="342" t="s">
        <v>110</v>
      </c>
      <c r="B58" s="343"/>
      <c r="C58" s="343"/>
      <c r="D58" s="343"/>
      <c r="E58" s="343"/>
      <c r="F58" s="343"/>
      <c r="G58" s="344"/>
      <c r="H58" s="44"/>
      <c r="I58" s="46"/>
      <c r="J58" s="46"/>
      <c r="K58" s="46"/>
      <c r="L58" s="44"/>
      <c r="M58" s="46"/>
      <c r="N58" s="46"/>
      <c r="O58" s="46"/>
      <c r="P58" s="46"/>
      <c r="Q58" s="46"/>
      <c r="R58" s="46"/>
      <c r="S58" s="46"/>
      <c r="T58" s="44"/>
      <c r="U58" s="44"/>
    </row>
    <row r="59" spans="1:244" x14ac:dyDescent="0.3">
      <c r="A59" s="341" t="s">
        <v>111</v>
      </c>
      <c r="B59" s="341"/>
      <c r="C59" s="341"/>
      <c r="D59" s="341"/>
      <c r="E59" s="341"/>
      <c r="F59" s="341"/>
      <c r="G59" s="341"/>
      <c r="H59" s="44">
        <f t="shared" ref="H59:U59" si="25">SUM(H25)</f>
        <v>0</v>
      </c>
      <c r="I59" s="44">
        <f t="shared" si="25"/>
        <v>0</v>
      </c>
      <c r="J59" s="44">
        <f t="shared" si="25"/>
        <v>0</v>
      </c>
      <c r="K59" s="44">
        <f t="shared" si="25"/>
        <v>0</v>
      </c>
      <c r="L59" s="44">
        <f t="shared" si="25"/>
        <v>0</v>
      </c>
      <c r="M59" s="44">
        <f t="shared" si="25"/>
        <v>0</v>
      </c>
      <c r="N59" s="44">
        <f t="shared" si="25"/>
        <v>0</v>
      </c>
      <c r="O59" s="44">
        <f t="shared" si="25"/>
        <v>0</v>
      </c>
      <c r="P59" s="44">
        <f t="shared" si="25"/>
        <v>0</v>
      </c>
      <c r="Q59" s="44">
        <f t="shared" si="25"/>
        <v>0</v>
      </c>
      <c r="R59" s="44">
        <f t="shared" si="25"/>
        <v>0</v>
      </c>
      <c r="S59" s="44">
        <f t="shared" si="25"/>
        <v>0</v>
      </c>
      <c r="T59" s="44">
        <f t="shared" si="25"/>
        <v>0</v>
      </c>
      <c r="U59" s="44">
        <f t="shared" si="25"/>
        <v>0</v>
      </c>
    </row>
    <row r="60" spans="1:244" x14ac:dyDescent="0.3">
      <c r="A60" s="351" t="s">
        <v>112</v>
      </c>
      <c r="B60" s="351"/>
      <c r="C60" s="351"/>
      <c r="D60" s="351"/>
      <c r="E60" s="351"/>
      <c r="F60" s="351"/>
      <c r="G60" s="351"/>
      <c r="H60" s="47">
        <f t="shared" ref="H60:U60" si="26">SUM(H52,H41)</f>
        <v>32.5</v>
      </c>
      <c r="I60" s="59">
        <f t="shared" si="26"/>
        <v>32.5</v>
      </c>
      <c r="J60" s="59">
        <f t="shared" si="26"/>
        <v>0</v>
      </c>
      <c r="K60" s="59">
        <f t="shared" si="26"/>
        <v>0</v>
      </c>
      <c r="L60" s="47">
        <f t="shared" si="26"/>
        <v>44</v>
      </c>
      <c r="M60" s="59">
        <f t="shared" si="26"/>
        <v>44</v>
      </c>
      <c r="N60" s="59">
        <f t="shared" si="26"/>
        <v>0</v>
      </c>
      <c r="O60" s="59">
        <f t="shared" si="26"/>
        <v>0</v>
      </c>
      <c r="P60" s="59">
        <f t="shared" si="26"/>
        <v>43.5</v>
      </c>
      <c r="Q60" s="59">
        <f t="shared" si="26"/>
        <v>43.5</v>
      </c>
      <c r="R60" s="59">
        <f t="shared" si="26"/>
        <v>0</v>
      </c>
      <c r="S60" s="59">
        <f t="shared" si="26"/>
        <v>0</v>
      </c>
      <c r="T60" s="47">
        <f t="shared" si="26"/>
        <v>0</v>
      </c>
      <c r="U60" s="47">
        <f t="shared" si="26"/>
        <v>0</v>
      </c>
    </row>
  </sheetData>
  <mergeCells count="82">
    <mergeCell ref="A33:A36"/>
    <mergeCell ref="B33:B36"/>
    <mergeCell ref="C33:C36"/>
    <mergeCell ref="D33:D36"/>
    <mergeCell ref="E33:E36"/>
    <mergeCell ref="F33:F36"/>
    <mergeCell ref="F29:F32"/>
    <mergeCell ref="C37:G37"/>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L11:L12"/>
    <mergeCell ref="M11:N11"/>
    <mergeCell ref="C16:U16"/>
    <mergeCell ref="O11:O12"/>
    <mergeCell ref="P11:P12"/>
    <mergeCell ref="Q11:R11"/>
    <mergeCell ref="S11:S12"/>
    <mergeCell ref="H11:H12"/>
    <mergeCell ref="I11:J11"/>
    <mergeCell ref="K11:K12"/>
    <mergeCell ref="A13:U13"/>
    <mergeCell ref="A14:U14"/>
    <mergeCell ref="B15:U15"/>
    <mergeCell ref="C21:G21"/>
    <mergeCell ref="A17:A20"/>
    <mergeCell ref="B17:B20"/>
    <mergeCell ref="C17:C20"/>
    <mergeCell ref="D17:D20"/>
    <mergeCell ref="E17:E20"/>
    <mergeCell ref="F17:F20"/>
    <mergeCell ref="C27:G27"/>
    <mergeCell ref="B38:G38"/>
    <mergeCell ref="B39:G39"/>
    <mergeCell ref="C22:U22"/>
    <mergeCell ref="A23:A26"/>
    <mergeCell ref="B23:B26"/>
    <mergeCell ref="C23:C26"/>
    <mergeCell ref="D23:D26"/>
    <mergeCell ref="E23:E26"/>
    <mergeCell ref="F23:F26"/>
    <mergeCell ref="C28:U28"/>
    <mergeCell ref="A29:A32"/>
    <mergeCell ref="B29:B32"/>
    <mergeCell ref="C29:C32"/>
    <mergeCell ref="D29:D32"/>
    <mergeCell ref="E29:E32"/>
    <mergeCell ref="A40:G40"/>
    <mergeCell ref="A41:G41"/>
    <mergeCell ref="A42:G42"/>
    <mergeCell ref="A43:G43"/>
    <mergeCell ref="A46:G46"/>
    <mergeCell ref="A44:G44"/>
    <mergeCell ref="A45:G45"/>
    <mergeCell ref="R2:U2"/>
    <mergeCell ref="A4:U4"/>
    <mergeCell ref="A58:G58"/>
    <mergeCell ref="A59:G59"/>
    <mergeCell ref="A60:G60"/>
    <mergeCell ref="A56:G56"/>
    <mergeCell ref="A52:G52"/>
    <mergeCell ref="A53:G53"/>
    <mergeCell ref="A55:G55"/>
    <mergeCell ref="A54:G54"/>
    <mergeCell ref="A57:G57"/>
    <mergeCell ref="A47:G47"/>
    <mergeCell ref="A48:G48"/>
    <mergeCell ref="A50:G50"/>
    <mergeCell ref="A51:G51"/>
    <mergeCell ref="A49:G49"/>
  </mergeCells>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50"/>
  <sheetViews>
    <sheetView zoomScale="70" zoomScaleNormal="70" workbookViewId="0">
      <selection activeCell="AD12" sqref="AD12"/>
    </sheetView>
  </sheetViews>
  <sheetFormatPr defaultColWidth="9.109375" defaultRowHeight="15.6" x14ac:dyDescent="0.3"/>
  <cols>
    <col min="1" max="1" width="2.6640625" style="72" customWidth="1"/>
    <col min="2" max="3" width="2.5546875" style="72" customWidth="1"/>
    <col min="4" max="4" width="30.109375" style="72" customWidth="1"/>
    <col min="5" max="5" width="3.6640625" style="72" customWidth="1"/>
    <col min="6" max="6" width="10" style="72" customWidth="1"/>
    <col min="7" max="7" width="7.109375" style="73" customWidth="1"/>
    <col min="8" max="8" width="7.6640625" style="62" customWidth="1"/>
    <col min="9" max="9" width="7.5546875" style="62" customWidth="1"/>
    <col min="10" max="10" width="6.44140625" style="62" customWidth="1"/>
    <col min="11" max="11" width="6.5546875" style="62" customWidth="1"/>
    <col min="12" max="12" width="9.5546875" style="62" customWidth="1"/>
    <col min="13" max="13" width="9" style="72" customWidth="1"/>
    <col min="14" max="14" width="5.5546875" style="72" customWidth="1"/>
    <col min="15" max="15" width="6.88671875" style="72" customWidth="1"/>
    <col min="16" max="16" width="8" style="72" customWidth="1"/>
    <col min="17" max="17" width="8.6640625" style="72" customWidth="1"/>
    <col min="18" max="18" width="6.109375" style="72" customWidth="1"/>
    <col min="19" max="19" width="6.33203125" style="72" customWidth="1"/>
    <col min="20" max="20" width="8" style="62" customWidth="1"/>
    <col min="21" max="21" width="8.109375" style="62" customWidth="1"/>
    <col min="22" max="244" width="9.109375" style="65"/>
    <col min="245" max="16384" width="9.109375" style="66"/>
  </cols>
  <sheetData>
    <row r="1" spans="1:244"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4" s="287" customFormat="1" ht="46.2"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4"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4"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4"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4"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row>
    <row r="7" spans="1:244" s="64" customFormat="1" ht="14.1" customHeight="1" x14ac:dyDescent="0.3">
      <c r="A7" s="460" t="s">
        <v>389</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row>
    <row r="8" spans="1:244" s="64" customFormat="1" ht="15.7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row>
    <row r="9" spans="1:244" s="64" customFormat="1" ht="15.7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row>
    <row r="10" spans="1:244"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row>
    <row r="11" spans="1:244"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row>
    <row r="12" spans="1:244" ht="111.75"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row>
    <row r="13" spans="1:244" ht="15" customHeight="1" x14ac:dyDescent="0.3">
      <c r="A13" s="456" t="s">
        <v>113</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row>
    <row r="14" spans="1:244" ht="16.5" customHeight="1" x14ac:dyDescent="0.3">
      <c r="A14" s="459" t="s">
        <v>138</v>
      </c>
      <c r="B14" s="459"/>
      <c r="C14" s="459"/>
      <c r="D14" s="459"/>
      <c r="E14" s="459"/>
      <c r="F14" s="459"/>
      <c r="G14" s="459"/>
      <c r="H14" s="459"/>
      <c r="I14" s="459"/>
      <c r="J14" s="459"/>
      <c r="K14" s="459"/>
      <c r="L14" s="459"/>
      <c r="M14" s="459"/>
      <c r="N14" s="459"/>
      <c r="O14" s="459"/>
      <c r="P14" s="459"/>
      <c r="Q14" s="459"/>
      <c r="R14" s="459"/>
      <c r="S14" s="459"/>
      <c r="T14" s="459"/>
      <c r="U14" s="459"/>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row>
    <row r="15" spans="1:244" ht="36" customHeight="1" x14ac:dyDescent="0.3">
      <c r="A15" s="1" t="s">
        <v>23</v>
      </c>
      <c r="B15" s="453" t="s">
        <v>139</v>
      </c>
      <c r="C15" s="454"/>
      <c r="D15" s="454"/>
      <c r="E15" s="454"/>
      <c r="F15" s="454"/>
      <c r="G15" s="454"/>
      <c r="H15" s="454"/>
      <c r="I15" s="454"/>
      <c r="J15" s="454"/>
      <c r="K15" s="454"/>
      <c r="L15" s="454"/>
      <c r="M15" s="454"/>
      <c r="N15" s="454"/>
      <c r="O15" s="454"/>
      <c r="P15" s="454"/>
      <c r="Q15" s="454"/>
      <c r="R15" s="454"/>
      <c r="S15" s="454"/>
      <c r="T15" s="454"/>
      <c r="U15" s="455"/>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row>
    <row r="16" spans="1:244" ht="15.75" customHeight="1" x14ac:dyDescent="0.3">
      <c r="A16" s="143" t="s">
        <v>23</v>
      </c>
      <c r="B16" s="144" t="s">
        <v>23</v>
      </c>
      <c r="C16" s="437" t="s">
        <v>140</v>
      </c>
      <c r="D16" s="437"/>
      <c r="E16" s="437"/>
      <c r="F16" s="437"/>
      <c r="G16" s="437"/>
      <c r="H16" s="437"/>
      <c r="I16" s="437"/>
      <c r="J16" s="437"/>
      <c r="K16" s="437"/>
      <c r="L16" s="437"/>
      <c r="M16" s="437"/>
      <c r="N16" s="437"/>
      <c r="O16" s="437"/>
      <c r="P16" s="437"/>
      <c r="Q16" s="437"/>
      <c r="R16" s="437"/>
      <c r="S16" s="437"/>
      <c r="T16" s="437"/>
      <c r="U16" s="437"/>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row>
    <row r="17" spans="1:244" ht="17.100000000000001" customHeight="1" x14ac:dyDescent="0.3">
      <c r="A17" s="438" t="s">
        <v>23</v>
      </c>
      <c r="B17" s="441" t="s">
        <v>23</v>
      </c>
      <c r="C17" s="444" t="s">
        <v>23</v>
      </c>
      <c r="D17" s="447" t="s">
        <v>141</v>
      </c>
      <c r="E17" s="450" t="s">
        <v>128</v>
      </c>
      <c r="F17" s="450" t="s">
        <v>28</v>
      </c>
      <c r="G17" s="138" t="s">
        <v>29</v>
      </c>
      <c r="H17" s="145">
        <f>SUM(I17,K17)</f>
        <v>0</v>
      </c>
      <c r="I17" s="145"/>
      <c r="J17" s="145"/>
      <c r="K17" s="145"/>
      <c r="L17" s="146">
        <f>SUM(M17,O17)</f>
        <v>0</v>
      </c>
      <c r="M17" s="147"/>
      <c r="N17" s="148"/>
      <c r="O17" s="147"/>
      <c r="P17" s="172">
        <f>SUM(Q17,S17)</f>
        <v>0</v>
      </c>
      <c r="Q17" s="145"/>
      <c r="R17" s="172"/>
      <c r="S17" s="172"/>
      <c r="T17" s="145"/>
      <c r="U17" s="145"/>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row>
    <row r="18" spans="1:244" ht="17.850000000000001" customHeight="1" x14ac:dyDescent="0.3">
      <c r="A18" s="439"/>
      <c r="B18" s="442"/>
      <c r="C18" s="445"/>
      <c r="D18" s="448"/>
      <c r="E18" s="451"/>
      <c r="F18" s="451"/>
      <c r="G18" s="138" t="s">
        <v>32</v>
      </c>
      <c r="H18" s="145">
        <f t="shared" ref="H18" si="0">SUM(I18,K18)</f>
        <v>0</v>
      </c>
      <c r="I18" s="145"/>
      <c r="J18" s="145"/>
      <c r="K18" s="145"/>
      <c r="L18" s="146">
        <f t="shared" ref="L18:L19" si="1">SUM(M18,O18)</f>
        <v>0</v>
      </c>
      <c r="M18" s="147"/>
      <c r="N18" s="148"/>
      <c r="O18" s="147"/>
      <c r="P18" s="172">
        <f t="shared" ref="P18:P19" si="2">SUM(Q18,S18)</f>
        <v>0</v>
      </c>
      <c r="Q18" s="145"/>
      <c r="R18" s="172"/>
      <c r="S18" s="172"/>
      <c r="T18" s="145"/>
      <c r="U18" s="167"/>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row>
    <row r="19" spans="1:244" ht="19.350000000000001" customHeight="1" x14ac:dyDescent="0.3">
      <c r="A19" s="439"/>
      <c r="B19" s="442"/>
      <c r="C19" s="445"/>
      <c r="D19" s="448"/>
      <c r="E19" s="451"/>
      <c r="F19" s="451"/>
      <c r="G19" s="138" t="s">
        <v>39</v>
      </c>
      <c r="H19" s="145">
        <f>SUM(I19,K19)</f>
        <v>67</v>
      </c>
      <c r="I19" s="145">
        <v>67</v>
      </c>
      <c r="J19" s="145">
        <v>17.2</v>
      </c>
      <c r="K19" s="145"/>
      <c r="L19" s="146">
        <f t="shared" si="1"/>
        <v>272.60000000000002</v>
      </c>
      <c r="M19" s="160">
        <v>272.60000000000002</v>
      </c>
      <c r="N19" s="148"/>
      <c r="O19" s="147"/>
      <c r="P19" s="172">
        <f t="shared" si="2"/>
        <v>105</v>
      </c>
      <c r="Q19" s="145">
        <v>105</v>
      </c>
      <c r="R19" s="172"/>
      <c r="S19" s="172"/>
      <c r="T19" s="160">
        <v>272.60000000000002</v>
      </c>
      <c r="U19" s="100">
        <v>273</v>
      </c>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row>
    <row r="20" spans="1:244" ht="16.5" customHeight="1" x14ac:dyDescent="0.3">
      <c r="A20" s="440"/>
      <c r="B20" s="443"/>
      <c r="C20" s="446"/>
      <c r="D20" s="449"/>
      <c r="E20" s="452"/>
      <c r="F20" s="452"/>
      <c r="G20" s="173" t="s">
        <v>34</v>
      </c>
      <c r="H20" s="149">
        <f>SUM(H17:H19)</f>
        <v>67</v>
      </c>
      <c r="I20" s="149">
        <f t="shared" ref="I20:U20" si="3">SUM(I18:I19)</f>
        <v>67</v>
      </c>
      <c r="J20" s="149">
        <f t="shared" si="3"/>
        <v>17.2</v>
      </c>
      <c r="K20" s="149">
        <f t="shared" si="3"/>
        <v>0</v>
      </c>
      <c r="L20" s="149">
        <v>272.60000000000002</v>
      </c>
      <c r="M20" s="149">
        <v>272.60000000000002</v>
      </c>
      <c r="N20" s="149">
        <f t="shared" si="3"/>
        <v>0</v>
      </c>
      <c r="O20" s="149">
        <f t="shared" si="3"/>
        <v>0</v>
      </c>
      <c r="P20" s="149">
        <f>SUM(P17:P19)</f>
        <v>105</v>
      </c>
      <c r="Q20" s="149">
        <f>SUM(Q17:Q19)</f>
        <v>105</v>
      </c>
      <c r="R20" s="149">
        <f t="shared" si="3"/>
        <v>0</v>
      </c>
      <c r="S20" s="149">
        <f t="shared" si="3"/>
        <v>0</v>
      </c>
      <c r="T20" s="149">
        <f t="shared" si="3"/>
        <v>272.60000000000002</v>
      </c>
      <c r="U20" s="77">
        <f t="shared" si="3"/>
        <v>273</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row>
    <row r="21" spans="1:244" ht="16.5" customHeight="1" x14ac:dyDescent="0.3">
      <c r="A21" s="143" t="s">
        <v>23</v>
      </c>
      <c r="B21" s="144" t="s">
        <v>23</v>
      </c>
      <c r="C21" s="436" t="s">
        <v>60</v>
      </c>
      <c r="D21" s="436"/>
      <c r="E21" s="436"/>
      <c r="F21" s="436"/>
      <c r="G21" s="436"/>
      <c r="H21" s="132">
        <f t="shared" ref="H21:U21" si="4">SUM(H20)</f>
        <v>67</v>
      </c>
      <c r="I21" s="132">
        <f t="shared" si="4"/>
        <v>67</v>
      </c>
      <c r="J21" s="132">
        <f t="shared" si="4"/>
        <v>17.2</v>
      </c>
      <c r="K21" s="132">
        <f t="shared" si="4"/>
        <v>0</v>
      </c>
      <c r="L21" s="132">
        <f t="shared" si="4"/>
        <v>272.60000000000002</v>
      </c>
      <c r="M21" s="132">
        <f t="shared" si="4"/>
        <v>272.60000000000002</v>
      </c>
      <c r="N21" s="132">
        <f t="shared" si="4"/>
        <v>0</v>
      </c>
      <c r="O21" s="132">
        <f t="shared" si="4"/>
        <v>0</v>
      </c>
      <c r="P21" s="132">
        <f t="shared" si="4"/>
        <v>105</v>
      </c>
      <c r="Q21" s="132">
        <f t="shared" si="4"/>
        <v>105</v>
      </c>
      <c r="R21" s="132">
        <f t="shared" si="4"/>
        <v>0</v>
      </c>
      <c r="S21" s="132">
        <f t="shared" si="4"/>
        <v>0</v>
      </c>
      <c r="T21" s="132">
        <f t="shared" si="4"/>
        <v>272.60000000000002</v>
      </c>
      <c r="U21" s="132">
        <f t="shared" si="4"/>
        <v>273</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row>
    <row r="22" spans="1:244" ht="18.75" customHeight="1" x14ac:dyDescent="0.3">
      <c r="A22" s="143" t="s">
        <v>23</v>
      </c>
      <c r="B22" s="144" t="s">
        <v>35</v>
      </c>
      <c r="C22" s="437" t="s">
        <v>142</v>
      </c>
      <c r="D22" s="437"/>
      <c r="E22" s="437"/>
      <c r="F22" s="437"/>
      <c r="G22" s="437"/>
      <c r="H22" s="437"/>
      <c r="I22" s="437"/>
      <c r="J22" s="437"/>
      <c r="K22" s="437"/>
      <c r="L22" s="437"/>
      <c r="M22" s="437"/>
      <c r="N22" s="437"/>
      <c r="O22" s="437"/>
      <c r="P22" s="437"/>
      <c r="Q22" s="437"/>
      <c r="R22" s="437"/>
      <c r="S22" s="437"/>
      <c r="T22" s="437"/>
      <c r="U22" s="437"/>
      <c r="V22" s="141"/>
      <c r="W22" s="141"/>
      <c r="X22" s="141"/>
      <c r="Y22" s="141"/>
      <c r="Z22" s="141"/>
      <c r="AA22" s="141"/>
      <c r="AB22" s="141"/>
      <c r="AC22" s="141"/>
    </row>
    <row r="23" spans="1:244" ht="15" customHeight="1" x14ac:dyDescent="0.3">
      <c r="A23" s="438" t="s">
        <v>23</v>
      </c>
      <c r="B23" s="441" t="s">
        <v>35</v>
      </c>
      <c r="C23" s="444" t="s">
        <v>23</v>
      </c>
      <c r="D23" s="447" t="s">
        <v>143</v>
      </c>
      <c r="E23" s="450" t="s">
        <v>128</v>
      </c>
      <c r="F23" s="450" t="s">
        <v>28</v>
      </c>
      <c r="G23" s="138" t="s">
        <v>29</v>
      </c>
      <c r="H23" s="145">
        <f>SUM(I23,K23)</f>
        <v>24.9</v>
      </c>
      <c r="I23" s="145">
        <v>24.9</v>
      </c>
      <c r="J23" s="145"/>
      <c r="K23" s="145"/>
      <c r="L23" s="146">
        <f>SUM(M23,O23)</f>
        <v>40</v>
      </c>
      <c r="M23" s="147">
        <v>40</v>
      </c>
      <c r="N23" s="148"/>
      <c r="O23" s="147"/>
      <c r="P23" s="172">
        <f>SUM(Q23,S23)</f>
        <v>0</v>
      </c>
      <c r="Q23" s="172"/>
      <c r="R23" s="172"/>
      <c r="S23" s="172"/>
      <c r="T23" s="145">
        <v>40</v>
      </c>
      <c r="U23" s="145">
        <v>40</v>
      </c>
      <c r="V23" s="141"/>
      <c r="W23" s="141"/>
      <c r="X23" s="141"/>
      <c r="Y23" s="141"/>
      <c r="Z23" s="141"/>
      <c r="AA23" s="141"/>
      <c r="AB23" s="141"/>
      <c r="AC23" s="141"/>
    </row>
    <row r="24" spans="1:244" ht="17.25" customHeight="1" x14ac:dyDescent="0.3">
      <c r="A24" s="439"/>
      <c r="B24" s="442"/>
      <c r="C24" s="445"/>
      <c r="D24" s="448"/>
      <c r="E24" s="451"/>
      <c r="F24" s="451"/>
      <c r="G24" s="138" t="s">
        <v>32</v>
      </c>
      <c r="H24" s="145">
        <f t="shared" ref="H24:H25" si="5">SUM(I24,K24)</f>
        <v>0</v>
      </c>
      <c r="I24" s="145"/>
      <c r="J24" s="145"/>
      <c r="K24" s="145"/>
      <c r="L24" s="146">
        <f t="shared" ref="L24:L25" si="6">SUM(M24,O24)</f>
        <v>0</v>
      </c>
      <c r="M24" s="147"/>
      <c r="N24" s="148"/>
      <c r="O24" s="147"/>
      <c r="P24" s="172">
        <f t="shared" ref="P24:P25" si="7">SUM(Q24,S24)</f>
        <v>0</v>
      </c>
      <c r="Q24" s="172"/>
      <c r="R24" s="172"/>
      <c r="S24" s="172"/>
      <c r="T24" s="167"/>
      <c r="U24" s="167"/>
      <c r="V24" s="141"/>
      <c r="W24" s="141"/>
      <c r="X24" s="141"/>
      <c r="Y24" s="141"/>
      <c r="Z24" s="141"/>
      <c r="AA24" s="141"/>
      <c r="AB24" s="141"/>
      <c r="AC24" s="141"/>
    </row>
    <row r="25" spans="1:244" ht="31.5" customHeight="1" x14ac:dyDescent="0.3">
      <c r="A25" s="439"/>
      <c r="B25" s="442"/>
      <c r="C25" s="445"/>
      <c r="D25" s="448"/>
      <c r="E25" s="451"/>
      <c r="F25" s="451"/>
      <c r="G25" s="138" t="s">
        <v>39</v>
      </c>
      <c r="H25" s="145">
        <f t="shared" si="5"/>
        <v>107</v>
      </c>
      <c r="I25" s="74">
        <v>107</v>
      </c>
      <c r="J25" s="148"/>
      <c r="K25" s="145"/>
      <c r="L25" s="146">
        <f t="shared" si="6"/>
        <v>474.8</v>
      </c>
      <c r="M25" s="98">
        <v>474.8</v>
      </c>
      <c r="N25" s="148"/>
      <c r="O25" s="148"/>
      <c r="P25" s="172">
        <f t="shared" si="7"/>
        <v>67</v>
      </c>
      <c r="Q25" s="74">
        <v>67</v>
      </c>
      <c r="R25" s="148">
        <v>23.3</v>
      </c>
      <c r="S25" s="111"/>
      <c r="T25" s="98">
        <v>474.8</v>
      </c>
      <c r="U25" s="171">
        <v>475</v>
      </c>
      <c r="V25" s="141"/>
      <c r="W25" s="141"/>
      <c r="X25" s="141"/>
      <c r="Y25" s="141"/>
      <c r="Z25" s="141"/>
      <c r="AA25" s="141"/>
      <c r="AB25" s="141"/>
      <c r="AC25" s="141"/>
    </row>
    <row r="26" spans="1:244" x14ac:dyDescent="0.3">
      <c r="A26" s="440"/>
      <c r="B26" s="443"/>
      <c r="C26" s="446"/>
      <c r="D26" s="449"/>
      <c r="E26" s="452"/>
      <c r="F26" s="452"/>
      <c r="G26" s="173" t="s">
        <v>34</v>
      </c>
      <c r="H26" s="149">
        <f t="shared" ref="H26:U26" si="8">SUM(H23:H25)</f>
        <v>131.9</v>
      </c>
      <c r="I26" s="149">
        <f t="shared" si="8"/>
        <v>131.9</v>
      </c>
      <c r="J26" s="149">
        <f t="shared" si="8"/>
        <v>0</v>
      </c>
      <c r="K26" s="149">
        <f t="shared" si="8"/>
        <v>0</v>
      </c>
      <c r="L26" s="149">
        <f t="shared" si="8"/>
        <v>514.79999999999995</v>
      </c>
      <c r="M26" s="149">
        <f t="shared" si="8"/>
        <v>514.79999999999995</v>
      </c>
      <c r="N26" s="149">
        <f t="shared" si="8"/>
        <v>0</v>
      </c>
      <c r="O26" s="149">
        <f t="shared" si="8"/>
        <v>0</v>
      </c>
      <c r="P26" s="149">
        <f t="shared" si="8"/>
        <v>67</v>
      </c>
      <c r="Q26" s="149">
        <f t="shared" si="8"/>
        <v>67</v>
      </c>
      <c r="R26" s="149">
        <f t="shared" si="8"/>
        <v>23.3</v>
      </c>
      <c r="S26" s="149">
        <f t="shared" si="8"/>
        <v>0</v>
      </c>
      <c r="T26" s="77">
        <f t="shared" si="8"/>
        <v>514.79999999999995</v>
      </c>
      <c r="U26" s="77">
        <f t="shared" si="8"/>
        <v>515</v>
      </c>
      <c r="V26" s="141"/>
      <c r="W26" s="141"/>
      <c r="X26" s="141"/>
      <c r="Y26" s="141"/>
      <c r="Z26" s="141"/>
      <c r="AA26" s="141"/>
      <c r="AB26" s="141"/>
      <c r="AC26" s="141"/>
    </row>
    <row r="27" spans="1:244" x14ac:dyDescent="0.3">
      <c r="A27" s="143" t="s">
        <v>23</v>
      </c>
      <c r="B27" s="144" t="s">
        <v>35</v>
      </c>
      <c r="C27" s="433" t="s">
        <v>60</v>
      </c>
      <c r="D27" s="434"/>
      <c r="E27" s="434"/>
      <c r="F27" s="434"/>
      <c r="G27" s="435"/>
      <c r="H27" s="132">
        <f>SUM(,H26)</f>
        <v>131.9</v>
      </c>
      <c r="I27" s="132">
        <f>SUM(,I26)</f>
        <v>131.9</v>
      </c>
      <c r="J27" s="132">
        <f>SUM(J26)</f>
        <v>0</v>
      </c>
      <c r="K27" s="132">
        <f>SUM(,,K26)</f>
        <v>0</v>
      </c>
      <c r="L27" s="132">
        <f>SUM(L26)</f>
        <v>514.79999999999995</v>
      </c>
      <c r="M27" s="132">
        <f>SUM(M26)</f>
        <v>514.79999999999995</v>
      </c>
      <c r="N27" s="132">
        <f>SUM(,N26)</f>
        <v>0</v>
      </c>
      <c r="O27" s="132">
        <f t="shared" ref="O27:U27" si="9">SUM(O26)</f>
        <v>0</v>
      </c>
      <c r="P27" s="132">
        <f t="shared" si="9"/>
        <v>67</v>
      </c>
      <c r="Q27" s="132">
        <f t="shared" si="9"/>
        <v>67</v>
      </c>
      <c r="R27" s="132">
        <f t="shared" si="9"/>
        <v>23.3</v>
      </c>
      <c r="S27" s="132">
        <f t="shared" si="9"/>
        <v>0</v>
      </c>
      <c r="T27" s="132">
        <f t="shared" si="9"/>
        <v>514.79999999999995</v>
      </c>
      <c r="U27" s="132">
        <f t="shared" si="9"/>
        <v>515</v>
      </c>
      <c r="V27" s="141"/>
      <c r="W27" s="141"/>
      <c r="X27" s="141"/>
      <c r="Y27" s="141"/>
      <c r="Z27" s="141"/>
      <c r="AA27" s="141"/>
      <c r="AB27" s="141"/>
      <c r="AC27" s="141"/>
    </row>
    <row r="28" spans="1:244" x14ac:dyDescent="0.3">
      <c r="A28" s="143" t="s">
        <v>23</v>
      </c>
      <c r="B28" s="432" t="s">
        <v>91</v>
      </c>
      <c r="C28" s="432"/>
      <c r="D28" s="432"/>
      <c r="E28" s="432"/>
      <c r="F28" s="432"/>
      <c r="G28" s="432"/>
      <c r="H28" s="154">
        <f t="shared" ref="H28:U28" si="10">SUM(H21,H27,)</f>
        <v>198.9</v>
      </c>
      <c r="I28" s="154">
        <f t="shared" si="10"/>
        <v>198.9</v>
      </c>
      <c r="J28" s="154">
        <f t="shared" si="10"/>
        <v>17.2</v>
      </c>
      <c r="K28" s="154">
        <f t="shared" si="10"/>
        <v>0</v>
      </c>
      <c r="L28" s="154">
        <f t="shared" si="10"/>
        <v>787.4</v>
      </c>
      <c r="M28" s="154">
        <f t="shared" si="10"/>
        <v>787.4</v>
      </c>
      <c r="N28" s="154">
        <f t="shared" si="10"/>
        <v>0</v>
      </c>
      <c r="O28" s="154">
        <f t="shared" si="10"/>
        <v>0</v>
      </c>
      <c r="P28" s="154">
        <f t="shared" si="10"/>
        <v>172</v>
      </c>
      <c r="Q28" s="154">
        <f t="shared" si="10"/>
        <v>172</v>
      </c>
      <c r="R28" s="154">
        <f t="shared" si="10"/>
        <v>23.3</v>
      </c>
      <c r="S28" s="154">
        <f t="shared" si="10"/>
        <v>0</v>
      </c>
      <c r="T28" s="154">
        <f t="shared" si="10"/>
        <v>787.4</v>
      </c>
      <c r="U28" s="154">
        <f t="shared" si="10"/>
        <v>788</v>
      </c>
      <c r="V28" s="141"/>
      <c r="W28" s="141"/>
      <c r="X28" s="141"/>
      <c r="Y28" s="141"/>
      <c r="Z28" s="141"/>
      <c r="AA28" s="141"/>
      <c r="AB28" s="141"/>
      <c r="AC28" s="141"/>
    </row>
    <row r="29" spans="1:244" ht="15" customHeight="1" x14ac:dyDescent="0.3">
      <c r="A29" s="67" t="s">
        <v>51</v>
      </c>
      <c r="B29" s="430" t="s">
        <v>92</v>
      </c>
      <c r="C29" s="430"/>
      <c r="D29" s="430"/>
      <c r="E29" s="430"/>
      <c r="F29" s="430"/>
      <c r="G29" s="430"/>
      <c r="H29" s="68">
        <f>SUM(H28)</f>
        <v>198.9</v>
      </c>
      <c r="I29" s="68">
        <f t="shared" ref="I29:U29" si="11">SUM(I28)</f>
        <v>198.9</v>
      </c>
      <c r="J29" s="68">
        <f t="shared" si="11"/>
        <v>17.2</v>
      </c>
      <c r="K29" s="68">
        <f t="shared" si="11"/>
        <v>0</v>
      </c>
      <c r="L29" s="68">
        <f t="shared" si="11"/>
        <v>787.4</v>
      </c>
      <c r="M29" s="68">
        <f t="shared" si="11"/>
        <v>787.4</v>
      </c>
      <c r="N29" s="68">
        <f t="shared" si="11"/>
        <v>0</v>
      </c>
      <c r="O29" s="68">
        <f t="shared" si="11"/>
        <v>0</v>
      </c>
      <c r="P29" s="68">
        <f t="shared" si="11"/>
        <v>172</v>
      </c>
      <c r="Q29" s="68">
        <f t="shared" si="11"/>
        <v>172</v>
      </c>
      <c r="R29" s="68">
        <f t="shared" si="11"/>
        <v>23.3</v>
      </c>
      <c r="S29" s="68">
        <f t="shared" si="11"/>
        <v>0</v>
      </c>
      <c r="T29" s="68">
        <f t="shared" si="11"/>
        <v>787.4</v>
      </c>
      <c r="U29" s="68">
        <f t="shared" si="11"/>
        <v>788</v>
      </c>
      <c r="V29" s="140"/>
      <c r="W29" s="140"/>
      <c r="X29" s="140"/>
      <c r="Y29" s="140"/>
      <c r="Z29" s="140"/>
      <c r="AA29" s="140"/>
      <c r="AB29" s="140"/>
      <c r="AC29" s="140"/>
    </row>
    <row r="30" spans="1:244" ht="30" customHeight="1" x14ac:dyDescent="0.3">
      <c r="A30" s="431" t="s">
        <v>93</v>
      </c>
      <c r="B30" s="431"/>
      <c r="C30" s="431"/>
      <c r="D30" s="431"/>
      <c r="E30" s="431"/>
      <c r="F30" s="431"/>
      <c r="G30" s="431"/>
      <c r="H30" s="69"/>
      <c r="I30" s="69"/>
      <c r="J30" s="69"/>
      <c r="K30" s="69"/>
      <c r="L30" s="69"/>
      <c r="M30" s="70"/>
      <c r="N30" s="70"/>
      <c r="O30" s="70"/>
      <c r="P30" s="70"/>
      <c r="Q30" s="70"/>
      <c r="R30" s="70"/>
      <c r="S30" s="70"/>
      <c r="T30" s="69"/>
      <c r="U30" s="69"/>
      <c r="V30" s="141"/>
      <c r="W30" s="141"/>
      <c r="X30" s="141"/>
      <c r="Y30" s="141"/>
      <c r="Z30" s="141"/>
      <c r="AA30" s="141"/>
      <c r="AB30" s="141"/>
      <c r="AC30" s="141"/>
    </row>
    <row r="31" spans="1:244" ht="30" customHeight="1" x14ac:dyDescent="0.3">
      <c r="A31" s="428" t="s">
        <v>94</v>
      </c>
      <c r="B31" s="428"/>
      <c r="C31" s="428"/>
      <c r="D31" s="428"/>
      <c r="E31" s="428"/>
      <c r="F31" s="428"/>
      <c r="G31" s="428"/>
      <c r="H31" s="71">
        <f t="shared" ref="H31:U31" si="12">SUM(H32:H41)</f>
        <v>198.9</v>
      </c>
      <c r="I31" s="71">
        <f t="shared" si="12"/>
        <v>198.9</v>
      </c>
      <c r="J31" s="71">
        <f t="shared" si="12"/>
        <v>17.2</v>
      </c>
      <c r="K31" s="71">
        <f t="shared" si="12"/>
        <v>0</v>
      </c>
      <c r="L31" s="71">
        <f t="shared" si="12"/>
        <v>787.40000000000009</v>
      </c>
      <c r="M31" s="71">
        <f t="shared" si="12"/>
        <v>787.40000000000009</v>
      </c>
      <c r="N31" s="71">
        <f t="shared" si="12"/>
        <v>0</v>
      </c>
      <c r="O31" s="71">
        <f t="shared" si="12"/>
        <v>0</v>
      </c>
      <c r="P31" s="71">
        <f t="shared" si="12"/>
        <v>172</v>
      </c>
      <c r="Q31" s="71">
        <f t="shared" si="12"/>
        <v>172</v>
      </c>
      <c r="R31" s="71">
        <f t="shared" si="12"/>
        <v>23.3</v>
      </c>
      <c r="S31" s="71">
        <f t="shared" si="12"/>
        <v>0</v>
      </c>
      <c r="T31" s="71">
        <f t="shared" si="12"/>
        <v>787.40000000000009</v>
      </c>
      <c r="U31" s="71">
        <f t="shared" si="12"/>
        <v>788</v>
      </c>
      <c r="V31" s="141"/>
      <c r="W31" s="141"/>
      <c r="X31" s="141"/>
      <c r="Y31" s="141"/>
      <c r="Z31" s="141"/>
      <c r="AA31" s="141"/>
      <c r="AB31" s="141"/>
      <c r="AC31" s="141"/>
    </row>
    <row r="32" spans="1:244" ht="30" customHeight="1" x14ac:dyDescent="0.3">
      <c r="A32" s="423" t="s">
        <v>95</v>
      </c>
      <c r="B32" s="423"/>
      <c r="C32" s="423"/>
      <c r="D32" s="423"/>
      <c r="E32" s="423"/>
      <c r="F32" s="423"/>
      <c r="G32" s="423"/>
      <c r="H32" s="155">
        <f>SUM(H23,H17)</f>
        <v>24.9</v>
      </c>
      <c r="I32" s="155">
        <f t="shared" ref="I32:U32" si="13">SUM(I23,I17)</f>
        <v>24.9</v>
      </c>
      <c r="J32" s="155">
        <f t="shared" si="13"/>
        <v>0</v>
      </c>
      <c r="K32" s="155">
        <f t="shared" si="13"/>
        <v>0</v>
      </c>
      <c r="L32" s="155">
        <f t="shared" si="13"/>
        <v>40</v>
      </c>
      <c r="M32" s="155">
        <f t="shared" si="13"/>
        <v>40</v>
      </c>
      <c r="N32" s="155">
        <f t="shared" si="13"/>
        <v>0</v>
      </c>
      <c r="O32" s="155">
        <f t="shared" si="13"/>
        <v>0</v>
      </c>
      <c r="P32" s="155">
        <f t="shared" si="13"/>
        <v>0</v>
      </c>
      <c r="Q32" s="155">
        <f t="shared" si="13"/>
        <v>0</v>
      </c>
      <c r="R32" s="155">
        <f t="shared" si="13"/>
        <v>0</v>
      </c>
      <c r="S32" s="155">
        <f t="shared" si="13"/>
        <v>0</v>
      </c>
      <c r="T32" s="155">
        <f t="shared" si="13"/>
        <v>40</v>
      </c>
      <c r="U32" s="155">
        <f t="shared" si="13"/>
        <v>40</v>
      </c>
      <c r="V32" s="141"/>
      <c r="W32" s="141"/>
      <c r="X32" s="141"/>
      <c r="Y32" s="141"/>
      <c r="Z32" s="141"/>
      <c r="AA32" s="141"/>
      <c r="AB32" s="141"/>
      <c r="AC32" s="141"/>
    </row>
    <row r="33" spans="1:29" ht="30" customHeight="1" x14ac:dyDescent="0.3">
      <c r="A33" s="423" t="s">
        <v>96</v>
      </c>
      <c r="B33" s="423"/>
      <c r="C33" s="423"/>
      <c r="D33" s="423"/>
      <c r="E33" s="423"/>
      <c r="F33" s="423"/>
      <c r="G33" s="423"/>
      <c r="H33" s="155"/>
      <c r="I33" s="155"/>
      <c r="J33" s="155"/>
      <c r="K33" s="155"/>
      <c r="L33" s="155"/>
      <c r="M33" s="156"/>
      <c r="N33" s="156"/>
      <c r="O33" s="156"/>
      <c r="P33" s="156"/>
      <c r="Q33" s="156"/>
      <c r="R33" s="156"/>
      <c r="S33" s="156"/>
      <c r="T33" s="155"/>
      <c r="U33" s="155"/>
      <c r="V33" s="141"/>
      <c r="W33" s="141"/>
      <c r="X33" s="141"/>
      <c r="Y33" s="141"/>
      <c r="Z33" s="141"/>
      <c r="AA33" s="141"/>
      <c r="AB33" s="141"/>
      <c r="AC33" s="141"/>
    </row>
    <row r="34" spans="1:29" ht="30" customHeight="1" x14ac:dyDescent="0.3">
      <c r="A34" s="423" t="s">
        <v>97</v>
      </c>
      <c r="B34" s="423"/>
      <c r="C34" s="423"/>
      <c r="D34" s="423"/>
      <c r="E34" s="423"/>
      <c r="F34" s="423"/>
      <c r="G34" s="423"/>
      <c r="H34" s="155">
        <f>SUM(H19,H25)</f>
        <v>174</v>
      </c>
      <c r="I34" s="155">
        <f t="shared" ref="I34:U34" si="14">SUM(I19,I25)</f>
        <v>174</v>
      </c>
      <c r="J34" s="155">
        <f t="shared" si="14"/>
        <v>17.2</v>
      </c>
      <c r="K34" s="155">
        <f t="shared" si="14"/>
        <v>0</v>
      </c>
      <c r="L34" s="155">
        <f t="shared" si="14"/>
        <v>747.40000000000009</v>
      </c>
      <c r="M34" s="155">
        <f t="shared" si="14"/>
        <v>747.40000000000009</v>
      </c>
      <c r="N34" s="155">
        <f t="shared" si="14"/>
        <v>0</v>
      </c>
      <c r="O34" s="155">
        <f t="shared" si="14"/>
        <v>0</v>
      </c>
      <c r="P34" s="155">
        <f t="shared" si="14"/>
        <v>172</v>
      </c>
      <c r="Q34" s="155">
        <f t="shared" si="14"/>
        <v>172</v>
      </c>
      <c r="R34" s="155">
        <f t="shared" si="14"/>
        <v>23.3</v>
      </c>
      <c r="S34" s="155">
        <f t="shared" si="14"/>
        <v>0</v>
      </c>
      <c r="T34" s="155">
        <f t="shared" si="14"/>
        <v>747.40000000000009</v>
      </c>
      <c r="U34" s="155">
        <f t="shared" si="14"/>
        <v>748</v>
      </c>
      <c r="V34" s="141"/>
      <c r="W34" s="141"/>
      <c r="X34" s="141"/>
      <c r="Y34" s="141"/>
      <c r="Z34" s="141"/>
      <c r="AA34" s="141"/>
      <c r="AB34" s="141"/>
      <c r="AC34" s="141"/>
    </row>
    <row r="35" spans="1:29" ht="30" customHeight="1" x14ac:dyDescent="0.3">
      <c r="A35" s="423" t="s">
        <v>98</v>
      </c>
      <c r="B35" s="423"/>
      <c r="C35" s="423"/>
      <c r="D35" s="423"/>
      <c r="E35" s="423"/>
      <c r="F35" s="423"/>
      <c r="G35" s="423"/>
      <c r="H35" s="155"/>
      <c r="I35" s="155"/>
      <c r="J35" s="155"/>
      <c r="K35" s="155"/>
      <c r="L35" s="155"/>
      <c r="M35" s="156"/>
      <c r="N35" s="156"/>
      <c r="O35" s="156"/>
      <c r="P35" s="156"/>
      <c r="Q35" s="156"/>
      <c r="R35" s="156"/>
      <c r="S35" s="156"/>
      <c r="T35" s="155"/>
      <c r="U35" s="155"/>
      <c r="V35" s="141"/>
      <c r="W35" s="141"/>
      <c r="X35" s="141"/>
      <c r="Y35" s="141"/>
      <c r="Z35" s="141"/>
      <c r="AA35" s="141"/>
      <c r="AB35" s="141"/>
      <c r="AC35" s="141"/>
    </row>
    <row r="36" spans="1:29" ht="30" customHeight="1" x14ac:dyDescent="0.3">
      <c r="A36" s="423" t="s">
        <v>99</v>
      </c>
      <c r="B36" s="423"/>
      <c r="C36" s="423"/>
      <c r="D36" s="423"/>
      <c r="E36" s="423"/>
      <c r="F36" s="423"/>
      <c r="G36" s="423"/>
      <c r="H36" s="155"/>
      <c r="I36" s="155"/>
      <c r="J36" s="155"/>
      <c r="K36" s="155"/>
      <c r="L36" s="155"/>
      <c r="M36" s="156"/>
      <c r="N36" s="156"/>
      <c r="O36" s="156"/>
      <c r="P36" s="156"/>
      <c r="Q36" s="156"/>
      <c r="R36" s="156"/>
      <c r="S36" s="156"/>
      <c r="T36" s="155"/>
      <c r="U36" s="155"/>
      <c r="V36" s="141"/>
      <c r="W36" s="141"/>
      <c r="X36" s="141"/>
      <c r="Y36" s="141"/>
      <c r="Z36" s="141"/>
      <c r="AA36" s="141"/>
      <c r="AB36" s="141"/>
      <c r="AC36" s="141"/>
    </row>
    <row r="37" spans="1:29" ht="30" customHeight="1" x14ac:dyDescent="0.3">
      <c r="A37" s="423" t="s">
        <v>100</v>
      </c>
      <c r="B37" s="423"/>
      <c r="C37" s="423"/>
      <c r="D37" s="423"/>
      <c r="E37" s="423"/>
      <c r="F37" s="423"/>
      <c r="G37" s="423"/>
      <c r="H37" s="155"/>
      <c r="I37" s="155"/>
      <c r="J37" s="155"/>
      <c r="K37" s="155"/>
      <c r="L37" s="155"/>
      <c r="M37" s="156"/>
      <c r="N37" s="156"/>
      <c r="O37" s="156"/>
      <c r="P37" s="156"/>
      <c r="Q37" s="156"/>
      <c r="R37" s="156"/>
      <c r="S37" s="156"/>
      <c r="T37" s="155"/>
      <c r="U37" s="155"/>
      <c r="V37" s="141"/>
      <c r="W37" s="141"/>
      <c r="X37" s="141"/>
      <c r="Y37" s="141"/>
      <c r="Z37" s="141"/>
      <c r="AA37" s="141"/>
      <c r="AB37" s="141"/>
      <c r="AC37" s="141"/>
    </row>
    <row r="38" spans="1:29" ht="30" customHeight="1" x14ac:dyDescent="0.3">
      <c r="A38" s="423" t="s">
        <v>430</v>
      </c>
      <c r="B38" s="423"/>
      <c r="C38" s="423"/>
      <c r="D38" s="423"/>
      <c r="E38" s="423"/>
      <c r="F38" s="423"/>
      <c r="G38" s="423"/>
      <c r="H38" s="155"/>
      <c r="I38" s="155"/>
      <c r="J38" s="155"/>
      <c r="K38" s="155"/>
      <c r="L38" s="155"/>
      <c r="M38" s="157"/>
      <c r="N38" s="157"/>
      <c r="O38" s="157"/>
      <c r="P38" s="157"/>
      <c r="Q38" s="157"/>
      <c r="R38" s="157"/>
      <c r="S38" s="157"/>
      <c r="T38" s="155"/>
      <c r="U38" s="155"/>
    </row>
    <row r="39" spans="1:29" ht="30" customHeight="1" x14ac:dyDescent="0.3">
      <c r="A39" s="424" t="s">
        <v>101</v>
      </c>
      <c r="B39" s="425"/>
      <c r="C39" s="425"/>
      <c r="D39" s="425"/>
      <c r="E39" s="425"/>
      <c r="F39" s="425"/>
      <c r="G39" s="426"/>
      <c r="H39" s="155"/>
      <c r="I39" s="155"/>
      <c r="J39" s="155"/>
      <c r="K39" s="155"/>
      <c r="L39" s="155"/>
      <c r="M39" s="157"/>
      <c r="N39" s="157"/>
      <c r="O39" s="157"/>
      <c r="P39" s="157"/>
      <c r="Q39" s="157"/>
      <c r="R39" s="157"/>
      <c r="S39" s="157"/>
      <c r="T39" s="155"/>
      <c r="U39" s="155"/>
    </row>
    <row r="40" spans="1:29" ht="30" customHeight="1" x14ac:dyDescent="0.3">
      <c r="A40" s="423" t="s">
        <v>102</v>
      </c>
      <c r="B40" s="423"/>
      <c r="C40" s="423"/>
      <c r="D40" s="423"/>
      <c r="E40" s="423"/>
      <c r="F40" s="423"/>
      <c r="G40" s="423"/>
      <c r="H40" s="155"/>
      <c r="I40" s="155"/>
      <c r="J40" s="155"/>
      <c r="K40" s="155"/>
      <c r="L40" s="155"/>
      <c r="M40" s="157"/>
      <c r="N40" s="157"/>
      <c r="O40" s="157"/>
      <c r="P40" s="157"/>
      <c r="Q40" s="157"/>
      <c r="R40" s="157"/>
      <c r="S40" s="157"/>
      <c r="T40" s="155"/>
      <c r="U40" s="155"/>
    </row>
    <row r="41" spans="1:29" ht="30" customHeight="1" x14ac:dyDescent="0.3">
      <c r="A41" s="423" t="s">
        <v>103</v>
      </c>
      <c r="B41" s="423"/>
      <c r="C41" s="423"/>
      <c r="D41" s="423"/>
      <c r="E41" s="423"/>
      <c r="F41" s="423"/>
      <c r="G41" s="423"/>
      <c r="H41" s="155"/>
      <c r="I41" s="155"/>
      <c r="J41" s="155"/>
      <c r="K41" s="155"/>
      <c r="L41" s="155"/>
      <c r="M41" s="156"/>
      <c r="N41" s="156"/>
      <c r="O41" s="156"/>
      <c r="P41" s="156"/>
      <c r="Q41" s="156"/>
      <c r="R41" s="156"/>
      <c r="S41" s="156"/>
      <c r="T41" s="155"/>
      <c r="U41" s="155"/>
    </row>
    <row r="42" spans="1:29" ht="30" customHeight="1" x14ac:dyDescent="0.3">
      <c r="A42" s="428" t="s">
        <v>104</v>
      </c>
      <c r="B42" s="428"/>
      <c r="C42" s="428"/>
      <c r="D42" s="428"/>
      <c r="E42" s="428"/>
      <c r="F42" s="428"/>
      <c r="G42" s="428"/>
      <c r="H42" s="71">
        <f t="shared" ref="H42:U42" si="15">SUM(H43:H49)</f>
        <v>0</v>
      </c>
      <c r="I42" s="71">
        <f t="shared" si="15"/>
        <v>0</v>
      </c>
      <c r="J42" s="71">
        <f t="shared" si="15"/>
        <v>0</v>
      </c>
      <c r="K42" s="71">
        <f t="shared" si="15"/>
        <v>0</v>
      </c>
      <c r="L42" s="71">
        <f t="shared" si="15"/>
        <v>0</v>
      </c>
      <c r="M42" s="71">
        <f t="shared" si="15"/>
        <v>0</v>
      </c>
      <c r="N42" s="71">
        <f t="shared" si="15"/>
        <v>0</v>
      </c>
      <c r="O42" s="71">
        <f t="shared" si="15"/>
        <v>0</v>
      </c>
      <c r="P42" s="71">
        <f t="shared" si="15"/>
        <v>0</v>
      </c>
      <c r="Q42" s="71">
        <f t="shared" si="15"/>
        <v>0</v>
      </c>
      <c r="R42" s="71">
        <f t="shared" si="15"/>
        <v>0</v>
      </c>
      <c r="S42" s="71">
        <f t="shared" si="15"/>
        <v>0</v>
      </c>
      <c r="T42" s="71">
        <f t="shared" si="15"/>
        <v>0</v>
      </c>
      <c r="U42" s="71">
        <f t="shared" si="15"/>
        <v>0</v>
      </c>
    </row>
    <row r="43" spans="1:29" ht="30" customHeight="1" x14ac:dyDescent="0.3">
      <c r="A43" s="429" t="s">
        <v>105</v>
      </c>
      <c r="B43" s="429"/>
      <c r="C43" s="429"/>
      <c r="D43" s="429"/>
      <c r="E43" s="429"/>
      <c r="F43" s="429"/>
      <c r="G43" s="429"/>
      <c r="H43" s="155">
        <f>SUM(H24,H18)</f>
        <v>0</v>
      </c>
      <c r="I43" s="155">
        <f t="shared" ref="I43:U43" si="16">SUM(I24,I18)</f>
        <v>0</v>
      </c>
      <c r="J43" s="155">
        <f t="shared" si="16"/>
        <v>0</v>
      </c>
      <c r="K43" s="155">
        <f t="shared" si="16"/>
        <v>0</v>
      </c>
      <c r="L43" s="155">
        <f t="shared" si="16"/>
        <v>0</v>
      </c>
      <c r="M43" s="155">
        <f t="shared" si="16"/>
        <v>0</v>
      </c>
      <c r="N43" s="155">
        <f t="shared" si="16"/>
        <v>0</v>
      </c>
      <c r="O43" s="155">
        <f t="shared" si="16"/>
        <v>0</v>
      </c>
      <c r="P43" s="155">
        <f t="shared" si="16"/>
        <v>0</v>
      </c>
      <c r="Q43" s="155">
        <f t="shared" si="16"/>
        <v>0</v>
      </c>
      <c r="R43" s="155">
        <f t="shared" si="16"/>
        <v>0</v>
      </c>
      <c r="S43" s="155">
        <f t="shared" si="16"/>
        <v>0</v>
      </c>
      <c r="T43" s="155">
        <f t="shared" si="16"/>
        <v>0</v>
      </c>
      <c r="U43" s="155">
        <f t="shared" si="16"/>
        <v>0</v>
      </c>
    </row>
    <row r="44" spans="1:29" ht="30" customHeight="1" x14ac:dyDescent="0.3">
      <c r="A44" s="429" t="s">
        <v>106</v>
      </c>
      <c r="B44" s="429"/>
      <c r="C44" s="429"/>
      <c r="D44" s="429"/>
      <c r="E44" s="429"/>
      <c r="F44" s="429"/>
      <c r="G44" s="429"/>
      <c r="H44" s="155"/>
      <c r="I44" s="155"/>
      <c r="J44" s="155"/>
      <c r="K44" s="155"/>
      <c r="L44" s="155"/>
      <c r="M44" s="157"/>
      <c r="N44" s="157"/>
      <c r="O44" s="157"/>
      <c r="P44" s="157"/>
      <c r="Q44" s="157"/>
      <c r="R44" s="157"/>
      <c r="S44" s="157"/>
      <c r="T44" s="155"/>
      <c r="U44" s="155"/>
    </row>
    <row r="45" spans="1:29" ht="30" customHeight="1" x14ac:dyDescent="0.3">
      <c r="A45" s="423" t="s">
        <v>107</v>
      </c>
      <c r="B45" s="423"/>
      <c r="C45" s="423"/>
      <c r="D45" s="423"/>
      <c r="E45" s="423"/>
      <c r="F45" s="423"/>
      <c r="G45" s="423"/>
      <c r="H45" s="155"/>
      <c r="I45" s="155"/>
      <c r="J45" s="155"/>
      <c r="K45" s="155"/>
      <c r="L45" s="155"/>
      <c r="M45" s="157"/>
      <c r="N45" s="157"/>
      <c r="O45" s="157"/>
      <c r="P45" s="157"/>
      <c r="Q45" s="157"/>
      <c r="R45" s="157"/>
      <c r="S45" s="157"/>
      <c r="T45" s="155"/>
      <c r="U45" s="155"/>
    </row>
    <row r="46" spans="1:29" x14ac:dyDescent="0.3">
      <c r="A46" s="424" t="s">
        <v>108</v>
      </c>
      <c r="B46" s="425"/>
      <c r="C46" s="425"/>
      <c r="D46" s="425"/>
      <c r="E46" s="425"/>
      <c r="F46" s="425"/>
      <c r="G46" s="426"/>
      <c r="H46" s="155"/>
      <c r="I46" s="155"/>
      <c r="J46" s="155"/>
      <c r="K46" s="155"/>
      <c r="L46" s="155"/>
      <c r="M46" s="157"/>
      <c r="N46" s="157"/>
      <c r="O46" s="157"/>
      <c r="P46" s="157"/>
      <c r="Q46" s="157"/>
      <c r="R46" s="157"/>
      <c r="S46" s="157"/>
      <c r="T46" s="155"/>
      <c r="U46" s="155"/>
    </row>
    <row r="47" spans="1:29" x14ac:dyDescent="0.3">
      <c r="A47" s="424" t="s">
        <v>109</v>
      </c>
      <c r="B47" s="425"/>
      <c r="C47" s="425"/>
      <c r="D47" s="425"/>
      <c r="E47" s="425"/>
      <c r="F47" s="425"/>
      <c r="G47" s="426"/>
      <c r="H47" s="155"/>
      <c r="I47" s="155"/>
      <c r="J47" s="155"/>
      <c r="K47" s="155"/>
      <c r="L47" s="155"/>
      <c r="M47" s="157"/>
      <c r="N47" s="157"/>
      <c r="O47" s="157"/>
      <c r="P47" s="157"/>
      <c r="Q47" s="157"/>
      <c r="R47" s="157"/>
      <c r="S47" s="157"/>
      <c r="T47" s="155"/>
      <c r="U47" s="155"/>
    </row>
    <row r="48" spans="1:29" x14ac:dyDescent="0.3">
      <c r="A48" s="424" t="s">
        <v>110</v>
      </c>
      <c r="B48" s="425"/>
      <c r="C48" s="425"/>
      <c r="D48" s="425"/>
      <c r="E48" s="425"/>
      <c r="F48" s="425"/>
      <c r="G48" s="426"/>
      <c r="H48" s="155"/>
      <c r="I48" s="155"/>
      <c r="J48" s="155"/>
      <c r="K48" s="155"/>
      <c r="L48" s="155"/>
      <c r="M48" s="157"/>
      <c r="N48" s="157"/>
      <c r="O48" s="157"/>
      <c r="P48" s="157"/>
      <c r="Q48" s="157"/>
      <c r="R48" s="157"/>
      <c r="S48" s="157"/>
      <c r="T48" s="155"/>
      <c r="U48" s="155"/>
    </row>
    <row r="49" spans="1:21" x14ac:dyDescent="0.3">
      <c r="A49" s="423" t="s">
        <v>111</v>
      </c>
      <c r="B49" s="423"/>
      <c r="C49" s="423"/>
      <c r="D49" s="423"/>
      <c r="E49" s="423"/>
      <c r="F49" s="423"/>
      <c r="G49" s="423"/>
      <c r="H49" s="155"/>
      <c r="I49" s="155"/>
      <c r="J49" s="155"/>
      <c r="K49" s="155"/>
      <c r="L49" s="155"/>
      <c r="M49" s="157"/>
      <c r="N49" s="157"/>
      <c r="O49" s="157"/>
      <c r="P49" s="157"/>
      <c r="Q49" s="157"/>
      <c r="R49" s="157"/>
      <c r="S49" s="157"/>
      <c r="T49" s="155"/>
      <c r="U49" s="155"/>
    </row>
    <row r="50" spans="1:21" x14ac:dyDescent="0.3">
      <c r="A50" s="427" t="s">
        <v>112</v>
      </c>
      <c r="B50" s="427"/>
      <c r="C50" s="427"/>
      <c r="D50" s="427"/>
      <c r="E50" s="427"/>
      <c r="F50" s="427"/>
      <c r="G50" s="427"/>
      <c r="H50" s="2">
        <f t="shared" ref="H50:U50" si="17">SUM(H42,H31)</f>
        <v>198.9</v>
      </c>
      <c r="I50" s="2">
        <f t="shared" si="17"/>
        <v>198.9</v>
      </c>
      <c r="J50" s="2">
        <f t="shared" si="17"/>
        <v>17.2</v>
      </c>
      <c r="K50" s="2">
        <f t="shared" si="17"/>
        <v>0</v>
      </c>
      <c r="L50" s="2">
        <f t="shared" si="17"/>
        <v>787.40000000000009</v>
      </c>
      <c r="M50" s="2">
        <f t="shared" si="17"/>
        <v>787.40000000000009</v>
      </c>
      <c r="N50" s="2">
        <f t="shared" si="17"/>
        <v>0</v>
      </c>
      <c r="O50" s="2">
        <f t="shared" si="17"/>
        <v>0</v>
      </c>
      <c r="P50" s="2">
        <f t="shared" si="17"/>
        <v>172</v>
      </c>
      <c r="Q50" s="2">
        <f t="shared" si="17"/>
        <v>172</v>
      </c>
      <c r="R50" s="2">
        <f t="shared" si="17"/>
        <v>23.3</v>
      </c>
      <c r="S50" s="2">
        <f t="shared" si="17"/>
        <v>0</v>
      </c>
      <c r="T50" s="2">
        <f t="shared" si="17"/>
        <v>787.40000000000009</v>
      </c>
      <c r="U50" s="2">
        <f t="shared" si="17"/>
        <v>788</v>
      </c>
    </row>
  </sheetData>
  <mergeCells count="68">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B15:U15"/>
    <mergeCell ref="C16:U16"/>
    <mergeCell ref="O11:O12"/>
    <mergeCell ref="P11:P12"/>
    <mergeCell ref="Q11:R11"/>
    <mergeCell ref="S11:S12"/>
    <mergeCell ref="A13:U13"/>
    <mergeCell ref="A14:U14"/>
    <mergeCell ref="H11:H12"/>
    <mergeCell ref="I11:J11"/>
    <mergeCell ref="K11:K12"/>
    <mergeCell ref="L11:L12"/>
    <mergeCell ref="M11:N11"/>
    <mergeCell ref="F17:F20"/>
    <mergeCell ref="A17:A20"/>
    <mergeCell ref="B17:B20"/>
    <mergeCell ref="C17:C20"/>
    <mergeCell ref="D17:D20"/>
    <mergeCell ref="E17:E20"/>
    <mergeCell ref="B28:G28"/>
    <mergeCell ref="C27:G27"/>
    <mergeCell ref="C21:G21"/>
    <mergeCell ref="C22:U22"/>
    <mergeCell ref="A23:A26"/>
    <mergeCell ref="B23:B26"/>
    <mergeCell ref="C23:C26"/>
    <mergeCell ref="D23:D26"/>
    <mergeCell ref="E23:E26"/>
    <mergeCell ref="F23:F26"/>
    <mergeCell ref="A49:G49"/>
    <mergeCell ref="A50:G50"/>
    <mergeCell ref="A46:G46"/>
    <mergeCell ref="A40:G40"/>
    <mergeCell ref="A41:G41"/>
    <mergeCell ref="A42:G42"/>
    <mergeCell ref="A43:G43"/>
    <mergeCell ref="A44:G44"/>
    <mergeCell ref="R2:U2"/>
    <mergeCell ref="A4:U4"/>
    <mergeCell ref="A45:G45"/>
    <mergeCell ref="A47:G47"/>
    <mergeCell ref="A48:G48"/>
    <mergeCell ref="A39:G39"/>
    <mergeCell ref="B29:G29"/>
    <mergeCell ref="A30:G30"/>
    <mergeCell ref="A31:G31"/>
    <mergeCell ref="A32:G32"/>
    <mergeCell ref="A33:G33"/>
    <mergeCell ref="A34:G34"/>
    <mergeCell ref="A35:G35"/>
    <mergeCell ref="A36:G36"/>
    <mergeCell ref="A37:G37"/>
    <mergeCell ref="A38:G38"/>
  </mergeCells>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K98"/>
  <sheetViews>
    <sheetView topLeftCell="A2" zoomScale="70" zoomScaleNormal="70" workbookViewId="0">
      <selection activeCell="X12" sqref="X12"/>
    </sheetView>
  </sheetViews>
  <sheetFormatPr defaultColWidth="9.109375" defaultRowHeight="15.6" x14ac:dyDescent="0.3"/>
  <cols>
    <col min="1" max="1" width="4.6640625" style="72" customWidth="1"/>
    <col min="2" max="3" width="2.5546875" style="72" customWidth="1"/>
    <col min="4" max="4" width="30.109375" style="72" customWidth="1"/>
    <col min="5" max="5" width="3.6640625" style="72" customWidth="1"/>
    <col min="6" max="6" width="12.6640625" style="72" customWidth="1"/>
    <col min="7" max="7" width="6.44140625" style="73" customWidth="1"/>
    <col min="8" max="8" width="11" style="62" customWidth="1"/>
    <col min="9" max="9" width="9.109375" style="62" customWidth="1"/>
    <col min="10" max="10" width="8.33203125" style="62" customWidth="1"/>
    <col min="11" max="11" width="8.109375" style="62" customWidth="1"/>
    <col min="12" max="12" width="10.109375" style="62" customWidth="1"/>
    <col min="13" max="13" width="9.33203125" style="72" customWidth="1"/>
    <col min="14" max="14" width="6.6640625" style="72" customWidth="1"/>
    <col min="15" max="15" width="8.88671875" style="72" customWidth="1"/>
    <col min="16" max="16" width="10.109375" style="72" customWidth="1"/>
    <col min="17" max="17" width="9.88671875" style="72" customWidth="1"/>
    <col min="18" max="18" width="9" style="72" customWidth="1"/>
    <col min="19" max="19" width="8.44140625" style="72" customWidth="1"/>
    <col min="20" max="20" width="10" style="62" customWidth="1"/>
    <col min="21" max="21" width="8.88671875" style="62" customWidth="1"/>
    <col min="22" max="22" width="9.88671875" style="65" customWidth="1"/>
    <col min="23" max="242" width="9.109375" style="65"/>
    <col min="243" max="16384" width="9.109375" style="66"/>
  </cols>
  <sheetData>
    <row r="1" spans="1:245" s="64" customFormat="1" hidden="1" x14ac:dyDescent="0.3">
      <c r="A1" s="62"/>
      <c r="B1" s="62"/>
      <c r="C1" s="62"/>
      <c r="D1" s="62"/>
      <c r="E1" s="62"/>
      <c r="F1" s="62"/>
      <c r="G1" s="63"/>
      <c r="H1" s="62"/>
      <c r="I1" s="62"/>
      <c r="J1" s="62"/>
      <c r="K1" s="62"/>
      <c r="L1" s="62"/>
      <c r="M1" s="62"/>
      <c r="N1" s="62"/>
      <c r="O1" s="62"/>
      <c r="P1" s="62"/>
      <c r="Q1" s="62"/>
      <c r="R1" s="62"/>
      <c r="S1" s="62"/>
      <c r="T1" s="62"/>
      <c r="U1" s="62"/>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row>
    <row r="2" spans="1:245" s="287" customFormat="1" x14ac:dyDescent="0.3">
      <c r="A2" s="284"/>
      <c r="B2" s="284"/>
      <c r="C2" s="284"/>
      <c r="D2" s="284"/>
      <c r="E2" s="284"/>
      <c r="F2" s="285"/>
      <c r="G2" s="284"/>
      <c r="H2" s="286"/>
      <c r="I2" s="286"/>
      <c r="J2" s="286"/>
      <c r="K2" s="286"/>
      <c r="L2" s="286"/>
      <c r="M2" s="284"/>
      <c r="N2" s="284"/>
      <c r="O2" s="284"/>
      <c r="P2" s="284"/>
      <c r="Q2" s="284"/>
      <c r="R2" s="284"/>
      <c r="S2" s="284"/>
      <c r="T2" s="286"/>
      <c r="U2" s="286"/>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5" s="287" customFormat="1" ht="33.6" customHeight="1" x14ac:dyDescent="0.3">
      <c r="A3" s="284"/>
      <c r="B3" s="284"/>
      <c r="C3" s="284"/>
      <c r="D3" s="285"/>
      <c r="E3" s="285"/>
      <c r="F3" s="288"/>
      <c r="G3" s="289"/>
      <c r="H3" s="290"/>
      <c r="I3" s="290"/>
      <c r="J3" s="290"/>
      <c r="K3" s="290"/>
      <c r="L3" s="290"/>
      <c r="M3" s="285"/>
      <c r="N3" s="284"/>
      <c r="O3" s="284"/>
      <c r="P3" s="284"/>
      <c r="Q3" s="284"/>
      <c r="R3" s="296" t="s">
        <v>399</v>
      </c>
      <c r="S3" s="297"/>
      <c r="T3" s="297"/>
      <c r="U3" s="298"/>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5" s="287" customFormat="1" x14ac:dyDescent="0.3">
      <c r="A4" s="284"/>
      <c r="B4" s="284"/>
      <c r="C4" s="284"/>
      <c r="D4" s="284"/>
      <c r="E4" s="284"/>
      <c r="F4" s="288"/>
      <c r="G4" s="291"/>
      <c r="H4" s="286"/>
      <c r="I4" s="286"/>
      <c r="J4" s="286"/>
      <c r="K4" s="286"/>
      <c r="L4" s="286"/>
      <c r="M4" s="284"/>
      <c r="N4" s="284"/>
      <c r="O4" s="284"/>
      <c r="P4" s="284"/>
      <c r="Q4" s="284"/>
      <c r="R4" s="284"/>
      <c r="S4" s="284"/>
      <c r="T4" s="286"/>
      <c r="U4" s="286"/>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5" s="287" customFormat="1" x14ac:dyDescent="0.3">
      <c r="A5" s="299" t="s">
        <v>400</v>
      </c>
      <c r="B5" s="300"/>
      <c r="C5" s="300"/>
      <c r="D5" s="300"/>
      <c r="E5" s="300"/>
      <c r="F5" s="300"/>
      <c r="G5" s="300"/>
      <c r="H5" s="300"/>
      <c r="I5" s="300"/>
      <c r="J5" s="300"/>
      <c r="K5" s="300"/>
      <c r="L5" s="300"/>
      <c r="M5" s="300"/>
      <c r="N5" s="300"/>
      <c r="O5" s="300"/>
      <c r="P5" s="300"/>
      <c r="Q5" s="300"/>
      <c r="R5" s="300"/>
      <c r="S5" s="300"/>
      <c r="T5" s="300"/>
      <c r="U5" s="301"/>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5" s="287" customFormat="1" x14ac:dyDescent="0.3">
      <c r="A6" s="284"/>
      <c r="B6" s="284"/>
      <c r="C6" s="284"/>
      <c r="D6" s="284"/>
      <c r="E6" s="284"/>
      <c r="F6" s="284"/>
      <c r="G6" s="291"/>
      <c r="H6" s="286"/>
      <c r="I6" s="286"/>
      <c r="J6" s="286"/>
      <c r="K6" s="286"/>
      <c r="L6" s="286"/>
      <c r="M6" s="284"/>
      <c r="N6" s="284"/>
      <c r="O6" s="284"/>
      <c r="P6" s="284"/>
      <c r="Q6" s="284"/>
      <c r="R6" s="284"/>
      <c r="S6" s="284"/>
      <c r="T6" s="286"/>
      <c r="U6" s="286"/>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c r="GH6" s="284"/>
      <c r="GI6" s="284"/>
      <c r="GJ6" s="284"/>
      <c r="GK6" s="284"/>
      <c r="GL6" s="284"/>
      <c r="GM6" s="284"/>
      <c r="GN6" s="284"/>
      <c r="GO6" s="284"/>
      <c r="GP6" s="284"/>
      <c r="GQ6" s="284"/>
      <c r="GR6" s="284"/>
      <c r="GS6" s="284"/>
      <c r="GT6" s="284"/>
      <c r="GU6" s="284"/>
      <c r="GV6" s="284"/>
      <c r="GW6" s="284"/>
      <c r="GX6" s="284"/>
      <c r="GY6" s="284"/>
      <c r="GZ6" s="284"/>
      <c r="HA6" s="284"/>
      <c r="HB6" s="284"/>
      <c r="HC6" s="284"/>
      <c r="HD6" s="284"/>
      <c r="HE6" s="284"/>
      <c r="HF6" s="284"/>
      <c r="HG6" s="284"/>
      <c r="HH6" s="284"/>
      <c r="HI6" s="284"/>
      <c r="HJ6" s="284"/>
      <c r="HK6" s="284"/>
      <c r="HL6" s="284"/>
      <c r="HM6" s="284"/>
      <c r="HN6" s="284"/>
      <c r="HO6" s="284"/>
      <c r="HP6" s="284"/>
      <c r="HQ6" s="284"/>
    </row>
    <row r="7" spans="1:245" s="64" customFormat="1" ht="18" customHeight="1" x14ac:dyDescent="0.3">
      <c r="A7" s="62"/>
      <c r="B7" s="62"/>
      <c r="C7" s="62"/>
      <c r="D7" s="62"/>
      <c r="E7" s="62"/>
      <c r="F7" s="62"/>
      <c r="G7" s="63"/>
      <c r="H7" s="62"/>
      <c r="I7" s="62"/>
      <c r="J7" s="62"/>
      <c r="K7" s="62"/>
      <c r="L7" s="62"/>
      <c r="M7" s="62"/>
      <c r="N7" s="62"/>
      <c r="O7" s="62"/>
      <c r="P7" s="62"/>
      <c r="Q7" s="62"/>
      <c r="R7" s="62"/>
      <c r="S7" s="62"/>
      <c r="T7" s="62"/>
      <c r="U7" s="62"/>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row>
    <row r="8" spans="1:245" s="64" customFormat="1" ht="15" customHeight="1" x14ac:dyDescent="0.3">
      <c r="A8" s="460" t="s">
        <v>390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row>
    <row r="9" spans="1:245" s="64" customFormat="1" ht="18" customHeight="1" x14ac:dyDescent="0.3">
      <c r="A9" s="460" t="s">
        <v>0</v>
      </c>
      <c r="B9" s="460"/>
      <c r="C9" s="460"/>
      <c r="D9" s="460"/>
      <c r="E9" s="460"/>
      <c r="F9" s="460"/>
      <c r="G9" s="460"/>
      <c r="H9" s="460"/>
      <c r="I9" s="460"/>
      <c r="J9" s="460"/>
      <c r="K9" s="460"/>
      <c r="L9" s="460"/>
      <c r="M9" s="460"/>
      <c r="N9" s="460"/>
      <c r="O9" s="460"/>
      <c r="P9" s="460"/>
      <c r="Q9" s="460"/>
      <c r="R9" s="460"/>
      <c r="S9" s="460"/>
      <c r="T9" s="460"/>
      <c r="U9" s="46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row>
    <row r="10" spans="1:245" s="64" customFormat="1" ht="19.5" customHeight="1" x14ac:dyDescent="0.3">
      <c r="A10" s="62"/>
      <c r="B10" s="62"/>
      <c r="C10" s="62"/>
      <c r="D10" s="62"/>
      <c r="E10" s="62"/>
      <c r="F10" s="62"/>
      <c r="G10" s="63"/>
      <c r="H10" s="62"/>
      <c r="I10" s="62"/>
      <c r="J10" s="62"/>
      <c r="K10" s="62"/>
      <c r="L10" s="62"/>
      <c r="M10" s="62"/>
      <c r="N10" s="62"/>
      <c r="O10" s="62"/>
      <c r="P10" s="62"/>
      <c r="Q10" s="62"/>
      <c r="R10" s="62"/>
      <c r="S10" s="62"/>
      <c r="T10" s="461" t="s">
        <v>1</v>
      </c>
      <c r="U10" s="461"/>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row>
    <row r="11" spans="1:245" ht="29.25" customHeight="1" x14ac:dyDescent="0.3">
      <c r="A11" s="378" t="s">
        <v>2</v>
      </c>
      <c r="B11" s="378" t="s">
        <v>3</v>
      </c>
      <c r="C11" s="378" t="s">
        <v>4</v>
      </c>
      <c r="D11" s="379" t="s">
        <v>5</v>
      </c>
      <c r="E11" s="382" t="s">
        <v>6</v>
      </c>
      <c r="F11" s="383" t="s">
        <v>7</v>
      </c>
      <c r="G11" s="382" t="s">
        <v>8</v>
      </c>
      <c r="H11" s="386" t="s">
        <v>401</v>
      </c>
      <c r="I11" s="387"/>
      <c r="J11" s="387"/>
      <c r="K11" s="388"/>
      <c r="L11" s="389" t="s">
        <v>402</v>
      </c>
      <c r="M11" s="390"/>
      <c r="N11" s="390"/>
      <c r="O11" s="391"/>
      <c r="P11" s="389" t="s">
        <v>403</v>
      </c>
      <c r="Q11" s="390"/>
      <c r="R11" s="390"/>
      <c r="S11" s="391"/>
      <c r="T11" s="360" t="s">
        <v>9</v>
      </c>
      <c r="U11" s="392" t="s">
        <v>404</v>
      </c>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2"/>
      <c r="IJ11" s="142"/>
      <c r="IK11" s="142"/>
    </row>
    <row r="12" spans="1:245" ht="27.75" customHeight="1" x14ac:dyDescent="0.3">
      <c r="A12" s="378"/>
      <c r="B12" s="378"/>
      <c r="C12" s="378"/>
      <c r="D12" s="380"/>
      <c r="E12" s="382"/>
      <c r="F12" s="384"/>
      <c r="G12" s="382"/>
      <c r="H12" s="360" t="s">
        <v>12</v>
      </c>
      <c r="I12" s="361" t="s">
        <v>13</v>
      </c>
      <c r="J12" s="361"/>
      <c r="K12" s="360" t="s">
        <v>14</v>
      </c>
      <c r="L12" s="360" t="s">
        <v>12</v>
      </c>
      <c r="M12" s="362" t="s">
        <v>13</v>
      </c>
      <c r="N12" s="362"/>
      <c r="O12" s="394" t="s">
        <v>14</v>
      </c>
      <c r="P12" s="382" t="s">
        <v>12</v>
      </c>
      <c r="Q12" s="362" t="s">
        <v>13</v>
      </c>
      <c r="R12" s="362"/>
      <c r="S12" s="394" t="s">
        <v>14</v>
      </c>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2"/>
      <c r="IJ12" s="142"/>
      <c r="IK12" s="142"/>
    </row>
    <row r="13" spans="1:245" ht="111.75" customHeight="1" x14ac:dyDescent="0.3">
      <c r="A13" s="378"/>
      <c r="B13" s="378"/>
      <c r="C13" s="378"/>
      <c r="D13" s="381"/>
      <c r="E13" s="382"/>
      <c r="F13" s="385"/>
      <c r="G13" s="382"/>
      <c r="H13" s="360"/>
      <c r="I13" s="253" t="s">
        <v>12</v>
      </c>
      <c r="J13" s="253" t="s">
        <v>15</v>
      </c>
      <c r="K13" s="360"/>
      <c r="L13" s="360"/>
      <c r="M13" s="254" t="s">
        <v>12</v>
      </c>
      <c r="N13" s="255" t="s">
        <v>15</v>
      </c>
      <c r="O13" s="394"/>
      <c r="P13" s="382"/>
      <c r="Q13" s="254" t="s">
        <v>12</v>
      </c>
      <c r="R13" s="255" t="s">
        <v>15</v>
      </c>
      <c r="S13" s="394"/>
      <c r="T13" s="360"/>
      <c r="U13" s="392"/>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2"/>
      <c r="IJ13" s="142"/>
      <c r="IK13" s="142"/>
    </row>
    <row r="14" spans="1:245" ht="15" customHeight="1" x14ac:dyDescent="0.3">
      <c r="A14" s="456" t="s">
        <v>144</v>
      </c>
      <c r="B14" s="457"/>
      <c r="C14" s="457"/>
      <c r="D14" s="457"/>
      <c r="E14" s="457"/>
      <c r="F14" s="457"/>
      <c r="G14" s="457"/>
      <c r="H14" s="457"/>
      <c r="I14" s="457"/>
      <c r="J14" s="457"/>
      <c r="K14" s="457"/>
      <c r="L14" s="457"/>
      <c r="M14" s="457"/>
      <c r="N14" s="457"/>
      <c r="O14" s="457"/>
      <c r="P14" s="457"/>
      <c r="Q14" s="457"/>
      <c r="R14" s="457"/>
      <c r="S14" s="457"/>
      <c r="T14" s="457"/>
      <c r="U14" s="458"/>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2"/>
      <c r="IJ14" s="142"/>
      <c r="IK14" s="142"/>
    </row>
    <row r="15" spans="1:245" ht="16.5" customHeight="1" x14ac:dyDescent="0.3">
      <c r="A15" s="459" t="s">
        <v>145</v>
      </c>
      <c r="B15" s="459"/>
      <c r="C15" s="459"/>
      <c r="D15" s="459"/>
      <c r="E15" s="459"/>
      <c r="F15" s="459"/>
      <c r="G15" s="459"/>
      <c r="H15" s="459"/>
      <c r="I15" s="459"/>
      <c r="J15" s="459"/>
      <c r="K15" s="459"/>
      <c r="L15" s="459"/>
      <c r="M15" s="459"/>
      <c r="N15" s="459"/>
      <c r="O15" s="459"/>
      <c r="P15" s="459"/>
      <c r="Q15" s="459"/>
      <c r="R15" s="459"/>
      <c r="S15" s="459"/>
      <c r="T15" s="459"/>
      <c r="U15" s="459"/>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2"/>
      <c r="IJ15" s="142"/>
      <c r="IK15" s="142"/>
    </row>
    <row r="16" spans="1:245" ht="18.75" customHeight="1" x14ac:dyDescent="0.3">
      <c r="A16" s="1" t="s">
        <v>23</v>
      </c>
      <c r="B16" s="473" t="s">
        <v>146</v>
      </c>
      <c r="C16" s="473"/>
      <c r="D16" s="473"/>
      <c r="E16" s="473"/>
      <c r="F16" s="473"/>
      <c r="G16" s="473"/>
      <c r="H16" s="473"/>
      <c r="I16" s="473"/>
      <c r="J16" s="473"/>
      <c r="K16" s="473"/>
      <c r="L16" s="473"/>
      <c r="M16" s="473"/>
      <c r="N16" s="473"/>
      <c r="O16" s="473"/>
      <c r="P16" s="473"/>
      <c r="Q16" s="473"/>
      <c r="R16" s="473"/>
      <c r="S16" s="473"/>
      <c r="T16" s="473"/>
      <c r="U16" s="473"/>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2"/>
      <c r="IJ16" s="142"/>
      <c r="IK16" s="142"/>
    </row>
    <row r="17" spans="1:245" ht="15.75" customHeight="1" x14ac:dyDescent="0.3">
      <c r="A17" s="143" t="s">
        <v>23</v>
      </c>
      <c r="B17" s="144" t="s">
        <v>23</v>
      </c>
      <c r="C17" s="437" t="s">
        <v>147</v>
      </c>
      <c r="D17" s="437"/>
      <c r="E17" s="437"/>
      <c r="F17" s="437"/>
      <c r="G17" s="437"/>
      <c r="H17" s="437"/>
      <c r="I17" s="437"/>
      <c r="J17" s="437"/>
      <c r="K17" s="437"/>
      <c r="L17" s="437"/>
      <c r="M17" s="437"/>
      <c r="N17" s="437"/>
      <c r="O17" s="437"/>
      <c r="P17" s="437"/>
      <c r="Q17" s="437"/>
      <c r="R17" s="437"/>
      <c r="S17" s="437"/>
      <c r="T17" s="437"/>
      <c r="U17" s="437"/>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2"/>
      <c r="IJ17" s="142"/>
      <c r="IK17" s="142"/>
    </row>
    <row r="18" spans="1:245" ht="17.100000000000001" customHeight="1" x14ac:dyDescent="0.3">
      <c r="A18" s="438" t="s">
        <v>23</v>
      </c>
      <c r="B18" s="441" t="s">
        <v>23</v>
      </c>
      <c r="C18" s="444" t="s">
        <v>23</v>
      </c>
      <c r="D18" s="447" t="s">
        <v>147</v>
      </c>
      <c r="E18" s="450" t="s">
        <v>67</v>
      </c>
      <c r="F18" s="450" t="s">
        <v>28</v>
      </c>
      <c r="G18" s="158" t="s">
        <v>29</v>
      </c>
      <c r="H18" s="145">
        <f>SUM(I18,K18)</f>
        <v>32.6</v>
      </c>
      <c r="I18" s="145">
        <v>32.6</v>
      </c>
      <c r="J18" s="145"/>
      <c r="K18" s="145"/>
      <c r="L18" s="146">
        <f>SUM(M18,O18)</f>
        <v>33</v>
      </c>
      <c r="M18" s="146">
        <v>33</v>
      </c>
      <c r="N18" s="148"/>
      <c r="O18" s="147"/>
      <c r="P18" s="148">
        <f>SUM(Q18,S18)</f>
        <v>32</v>
      </c>
      <c r="Q18" s="145">
        <v>32</v>
      </c>
      <c r="R18" s="145"/>
      <c r="S18" s="145"/>
      <c r="T18" s="145">
        <v>33</v>
      </c>
      <c r="U18" s="145">
        <v>33</v>
      </c>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2"/>
      <c r="IJ18" s="142"/>
      <c r="IK18" s="142"/>
    </row>
    <row r="19" spans="1:245" ht="17.850000000000001" customHeight="1" x14ac:dyDescent="0.3">
      <c r="A19" s="439"/>
      <c r="B19" s="442"/>
      <c r="C19" s="445"/>
      <c r="D19" s="448"/>
      <c r="E19" s="451"/>
      <c r="F19" s="451"/>
      <c r="G19" s="158" t="s">
        <v>31</v>
      </c>
      <c r="H19" s="145">
        <f t="shared" ref="H19:H22" si="0">SUM(I19,K19)</f>
        <v>0</v>
      </c>
      <c r="I19" s="145"/>
      <c r="J19" s="145"/>
      <c r="K19" s="145"/>
      <c r="L19" s="146">
        <f t="shared" ref="L19:L22" si="1">SUM(M19,O19)</f>
        <v>0</v>
      </c>
      <c r="M19" s="146"/>
      <c r="N19" s="148"/>
      <c r="O19" s="147"/>
      <c r="P19" s="148">
        <f t="shared" ref="P19:P22" si="2">SUM(Q19,S19)</f>
        <v>0</v>
      </c>
      <c r="Q19" s="145"/>
      <c r="R19" s="145"/>
      <c r="S19" s="145"/>
      <c r="T19" s="145"/>
      <c r="U19" s="145"/>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2"/>
      <c r="IJ19" s="142"/>
      <c r="IK19" s="142"/>
    </row>
    <row r="20" spans="1:245" ht="17.850000000000001" customHeight="1" x14ac:dyDescent="0.3">
      <c r="A20" s="439"/>
      <c r="B20" s="442"/>
      <c r="C20" s="445"/>
      <c r="D20" s="448"/>
      <c r="E20" s="451"/>
      <c r="F20" s="451"/>
      <c r="G20" s="158" t="s">
        <v>32</v>
      </c>
      <c r="H20" s="145">
        <f t="shared" si="0"/>
        <v>0</v>
      </c>
      <c r="I20" s="172"/>
      <c r="J20" s="172"/>
      <c r="K20" s="172"/>
      <c r="L20" s="147">
        <f t="shared" si="1"/>
        <v>0</v>
      </c>
      <c r="M20" s="112"/>
      <c r="N20" s="148"/>
      <c r="O20" s="147"/>
      <c r="P20" s="148">
        <f t="shared" si="2"/>
        <v>0</v>
      </c>
      <c r="Q20" s="172"/>
      <c r="R20" s="172"/>
      <c r="S20" s="172"/>
      <c r="T20" s="113"/>
      <c r="U20" s="172"/>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2"/>
      <c r="IJ20" s="142"/>
      <c r="IK20" s="142"/>
    </row>
    <row r="21" spans="1:245" ht="19.350000000000001" customHeight="1" x14ac:dyDescent="0.3">
      <c r="A21" s="439"/>
      <c r="B21" s="442"/>
      <c r="C21" s="445"/>
      <c r="D21" s="448"/>
      <c r="E21" s="451"/>
      <c r="F21" s="451"/>
      <c r="G21" s="158" t="s">
        <v>148</v>
      </c>
      <c r="H21" s="145">
        <f t="shared" si="0"/>
        <v>1402.5</v>
      </c>
      <c r="I21" s="152">
        <v>416.6</v>
      </c>
      <c r="J21" s="148"/>
      <c r="K21" s="107">
        <v>985.9</v>
      </c>
      <c r="L21" s="94">
        <f t="shared" si="1"/>
        <v>1500</v>
      </c>
      <c r="M21" s="171">
        <v>1500</v>
      </c>
      <c r="N21" s="162"/>
      <c r="O21" s="148"/>
      <c r="P21" s="148">
        <f t="shared" si="2"/>
        <v>900</v>
      </c>
      <c r="Q21" s="172">
        <v>400</v>
      </c>
      <c r="R21" s="172"/>
      <c r="S21" s="172">
        <v>500</v>
      </c>
      <c r="T21" s="171">
        <v>1500</v>
      </c>
      <c r="U21" s="170">
        <v>1500</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2"/>
      <c r="IJ21" s="142"/>
      <c r="IK21" s="142"/>
    </row>
    <row r="22" spans="1:245" ht="19.350000000000001" customHeight="1" x14ac:dyDescent="0.3">
      <c r="A22" s="439"/>
      <c r="B22" s="442"/>
      <c r="C22" s="445"/>
      <c r="D22" s="448"/>
      <c r="E22" s="451"/>
      <c r="F22" s="451"/>
      <c r="G22" s="158" t="s">
        <v>149</v>
      </c>
      <c r="H22" s="145">
        <f t="shared" si="0"/>
        <v>0</v>
      </c>
      <c r="I22" s="148"/>
      <c r="J22" s="148"/>
      <c r="K22" s="172"/>
      <c r="L22" s="147">
        <f t="shared" si="1"/>
        <v>0</v>
      </c>
      <c r="M22" s="91"/>
      <c r="N22" s="148"/>
      <c r="O22" s="148"/>
      <c r="P22" s="148">
        <f t="shared" si="2"/>
        <v>0</v>
      </c>
      <c r="Q22" s="145"/>
      <c r="R22" s="148"/>
      <c r="S22" s="148"/>
      <c r="T22" s="91"/>
      <c r="U22" s="172"/>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2"/>
      <c r="IJ22" s="142"/>
      <c r="IK22" s="142"/>
    </row>
    <row r="23" spans="1:245" ht="17.25" customHeight="1" x14ac:dyDescent="0.3">
      <c r="A23" s="439"/>
      <c r="B23" s="442"/>
      <c r="C23" s="445"/>
      <c r="D23" s="448"/>
      <c r="E23" s="451"/>
      <c r="F23" s="451"/>
      <c r="G23" s="182" t="s">
        <v>34</v>
      </c>
      <c r="H23" s="108">
        <f>SUM(H18:H22)</f>
        <v>1435.1</v>
      </c>
      <c r="I23" s="108">
        <f t="shared" ref="I23:U23" si="3">SUM(I18:I22)</f>
        <v>449.20000000000005</v>
      </c>
      <c r="J23" s="108">
        <f t="shared" si="3"/>
        <v>0</v>
      </c>
      <c r="K23" s="108">
        <f t="shared" si="3"/>
        <v>985.9</v>
      </c>
      <c r="L23" s="108">
        <f t="shared" si="3"/>
        <v>1533</v>
      </c>
      <c r="M23" s="108">
        <f t="shared" si="3"/>
        <v>1533</v>
      </c>
      <c r="N23" s="108">
        <f t="shared" si="3"/>
        <v>0</v>
      </c>
      <c r="O23" s="108">
        <f t="shared" si="3"/>
        <v>0</v>
      </c>
      <c r="P23" s="108">
        <f t="shared" si="3"/>
        <v>932</v>
      </c>
      <c r="Q23" s="108">
        <f t="shared" si="3"/>
        <v>432</v>
      </c>
      <c r="R23" s="108">
        <f t="shared" si="3"/>
        <v>0</v>
      </c>
      <c r="S23" s="108">
        <f t="shared" si="3"/>
        <v>500</v>
      </c>
      <c r="T23" s="108">
        <f t="shared" si="3"/>
        <v>1533</v>
      </c>
      <c r="U23" s="108">
        <f t="shared" si="3"/>
        <v>1533</v>
      </c>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2"/>
      <c r="IJ23" s="142"/>
      <c r="IK23" s="142"/>
    </row>
    <row r="24" spans="1:245" ht="16.5" customHeight="1" x14ac:dyDescent="0.3">
      <c r="A24" s="475" t="s">
        <v>23</v>
      </c>
      <c r="B24" s="477" t="s">
        <v>23</v>
      </c>
      <c r="C24" s="479" t="s">
        <v>35</v>
      </c>
      <c r="D24" s="483" t="s">
        <v>150</v>
      </c>
      <c r="E24" s="470" t="s">
        <v>151</v>
      </c>
      <c r="F24" s="470" t="s">
        <v>152</v>
      </c>
      <c r="G24" s="193" t="s">
        <v>29</v>
      </c>
      <c r="H24" s="114">
        <f>SUM(I24,K24)</f>
        <v>1.2</v>
      </c>
      <c r="I24" s="114">
        <v>1.2</v>
      </c>
      <c r="J24" s="114"/>
      <c r="K24" s="114"/>
      <c r="L24" s="96">
        <f>SUM(M24,O24)</f>
        <v>24</v>
      </c>
      <c r="M24" s="96">
        <v>24</v>
      </c>
      <c r="N24" s="202"/>
      <c r="O24" s="96"/>
      <c r="P24" s="114">
        <f>SUM(Q24,S24)</f>
        <v>24.9</v>
      </c>
      <c r="Q24" s="114">
        <v>24.9</v>
      </c>
      <c r="R24" s="114"/>
      <c r="S24" s="114"/>
      <c r="T24" s="114">
        <v>20</v>
      </c>
      <c r="U24" s="114">
        <v>20</v>
      </c>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2"/>
      <c r="IJ24" s="142"/>
      <c r="IK24" s="142"/>
    </row>
    <row r="25" spans="1:245" ht="14.25" customHeight="1" x14ac:dyDescent="0.3">
      <c r="A25" s="475"/>
      <c r="B25" s="477"/>
      <c r="C25" s="479"/>
      <c r="D25" s="483"/>
      <c r="E25" s="470"/>
      <c r="F25" s="471"/>
      <c r="G25" s="193" t="s">
        <v>31</v>
      </c>
      <c r="H25" s="114">
        <f t="shared" ref="H25:H27" si="4">SUM(I25,K25)</f>
        <v>0</v>
      </c>
      <c r="I25" s="114"/>
      <c r="J25" s="114"/>
      <c r="K25" s="114"/>
      <c r="L25" s="96">
        <f t="shared" ref="L25:L27" si="5">SUM(M25,O25)</f>
        <v>0</v>
      </c>
      <c r="M25" s="194"/>
      <c r="N25" s="178"/>
      <c r="O25" s="194"/>
      <c r="P25" s="128">
        <f t="shared" ref="P25:P27" si="6">SUM(Q25,S25)</f>
        <v>0</v>
      </c>
      <c r="Q25" s="114"/>
      <c r="R25" s="128"/>
      <c r="S25" s="128"/>
      <c r="T25" s="114"/>
      <c r="U25" s="114"/>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2"/>
      <c r="IJ25" s="142"/>
      <c r="IK25" s="142"/>
    </row>
    <row r="26" spans="1:245" ht="14.25" customHeight="1" x14ac:dyDescent="0.3">
      <c r="A26" s="475"/>
      <c r="B26" s="477"/>
      <c r="C26" s="479"/>
      <c r="D26" s="483"/>
      <c r="E26" s="470"/>
      <c r="F26" s="471"/>
      <c r="G26" s="193" t="s">
        <v>32</v>
      </c>
      <c r="H26" s="114">
        <f t="shared" si="4"/>
        <v>0</v>
      </c>
      <c r="I26" s="114"/>
      <c r="J26" s="114"/>
      <c r="K26" s="114"/>
      <c r="L26" s="96">
        <f t="shared" si="5"/>
        <v>0</v>
      </c>
      <c r="M26" s="194"/>
      <c r="N26" s="178"/>
      <c r="O26" s="194"/>
      <c r="P26" s="128">
        <f t="shared" si="6"/>
        <v>0</v>
      </c>
      <c r="Q26" s="114"/>
      <c r="R26" s="128"/>
      <c r="S26" s="128"/>
      <c r="T26" s="114"/>
      <c r="U26" s="114"/>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2"/>
      <c r="IJ26" s="142"/>
      <c r="IK26" s="142"/>
    </row>
    <row r="27" spans="1:245" ht="15" customHeight="1" x14ac:dyDescent="0.3">
      <c r="A27" s="475"/>
      <c r="B27" s="477"/>
      <c r="C27" s="479"/>
      <c r="D27" s="483"/>
      <c r="E27" s="470"/>
      <c r="F27" s="471"/>
      <c r="G27" s="193" t="s">
        <v>148</v>
      </c>
      <c r="H27" s="114">
        <f t="shared" si="4"/>
        <v>0</v>
      </c>
      <c r="I27" s="195"/>
      <c r="J27" s="196"/>
      <c r="K27" s="195"/>
      <c r="L27" s="197">
        <f t="shared" si="5"/>
        <v>0</v>
      </c>
      <c r="M27" s="100"/>
      <c r="N27" s="196"/>
      <c r="O27" s="196"/>
      <c r="P27" s="195">
        <f t="shared" si="6"/>
        <v>0</v>
      </c>
      <c r="Q27" s="178"/>
      <c r="R27" s="196"/>
      <c r="S27" s="196"/>
      <c r="T27" s="100"/>
      <c r="U27" s="17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2"/>
      <c r="IJ27" s="142"/>
      <c r="IK27" s="142"/>
    </row>
    <row r="28" spans="1:245" ht="117" customHeight="1" x14ac:dyDescent="0.3">
      <c r="A28" s="475"/>
      <c r="B28" s="477"/>
      <c r="C28" s="479"/>
      <c r="D28" s="483"/>
      <c r="E28" s="470"/>
      <c r="F28" s="471"/>
      <c r="G28" s="198" t="s">
        <v>34</v>
      </c>
      <c r="H28" s="179">
        <f t="shared" ref="H28:U28" si="7">SUM(H24:H27)</f>
        <v>1.2</v>
      </c>
      <c r="I28" s="179">
        <f t="shared" si="7"/>
        <v>1.2</v>
      </c>
      <c r="J28" s="179">
        <f t="shared" si="7"/>
        <v>0</v>
      </c>
      <c r="K28" s="179">
        <f t="shared" si="7"/>
        <v>0</v>
      </c>
      <c r="L28" s="179">
        <f t="shared" si="7"/>
        <v>24</v>
      </c>
      <c r="M28" s="179">
        <f t="shared" si="7"/>
        <v>24</v>
      </c>
      <c r="N28" s="179">
        <f t="shared" si="7"/>
        <v>0</v>
      </c>
      <c r="O28" s="179">
        <f t="shared" si="7"/>
        <v>0</v>
      </c>
      <c r="P28" s="179">
        <f t="shared" si="7"/>
        <v>24.9</v>
      </c>
      <c r="Q28" s="179">
        <f t="shared" si="7"/>
        <v>24.9</v>
      </c>
      <c r="R28" s="179">
        <f t="shared" si="7"/>
        <v>0</v>
      </c>
      <c r="S28" s="179">
        <f t="shared" si="7"/>
        <v>0</v>
      </c>
      <c r="T28" s="179">
        <f t="shared" si="7"/>
        <v>20</v>
      </c>
      <c r="U28" s="179">
        <f t="shared" si="7"/>
        <v>20</v>
      </c>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2"/>
      <c r="IJ28" s="142"/>
      <c r="IK28" s="142"/>
    </row>
    <row r="29" spans="1:245" x14ac:dyDescent="0.3">
      <c r="A29" s="248" t="s">
        <v>23</v>
      </c>
      <c r="B29" s="249" t="s">
        <v>23</v>
      </c>
      <c r="C29" s="478" t="s">
        <v>60</v>
      </c>
      <c r="D29" s="478"/>
      <c r="E29" s="478"/>
      <c r="F29" s="478"/>
      <c r="G29" s="478"/>
      <c r="H29" s="199">
        <f>SUM(H23,H28)</f>
        <v>1436.3</v>
      </c>
      <c r="I29" s="199">
        <f t="shared" ref="I29:U29" si="8">SUM(I23,I28)</f>
        <v>450.40000000000003</v>
      </c>
      <c r="J29" s="199">
        <f t="shared" si="8"/>
        <v>0</v>
      </c>
      <c r="K29" s="199">
        <f t="shared" si="8"/>
        <v>985.9</v>
      </c>
      <c r="L29" s="199">
        <f t="shared" si="8"/>
        <v>1557</v>
      </c>
      <c r="M29" s="199">
        <f t="shared" si="8"/>
        <v>1557</v>
      </c>
      <c r="N29" s="199">
        <f t="shared" si="8"/>
        <v>0</v>
      </c>
      <c r="O29" s="199">
        <f t="shared" si="8"/>
        <v>0</v>
      </c>
      <c r="P29" s="199">
        <f t="shared" si="8"/>
        <v>956.9</v>
      </c>
      <c r="Q29" s="199">
        <f t="shared" si="8"/>
        <v>456.9</v>
      </c>
      <c r="R29" s="199">
        <f t="shared" si="8"/>
        <v>0</v>
      </c>
      <c r="S29" s="199">
        <f t="shared" si="8"/>
        <v>500</v>
      </c>
      <c r="T29" s="199">
        <f t="shared" si="8"/>
        <v>1553</v>
      </c>
      <c r="U29" s="199">
        <f t="shared" si="8"/>
        <v>1553</v>
      </c>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2"/>
      <c r="IJ29" s="142"/>
      <c r="IK29" s="142"/>
    </row>
    <row r="30" spans="1:245" x14ac:dyDescent="0.3">
      <c r="A30" s="248" t="s">
        <v>23</v>
      </c>
      <c r="B30" s="474" t="s">
        <v>91</v>
      </c>
      <c r="C30" s="474"/>
      <c r="D30" s="474"/>
      <c r="E30" s="474"/>
      <c r="F30" s="474"/>
      <c r="G30" s="474"/>
      <c r="H30" s="200">
        <f>SUM(H29)</f>
        <v>1436.3</v>
      </c>
      <c r="I30" s="200">
        <f t="shared" ref="I30:U30" si="9">SUM(I29)</f>
        <v>450.40000000000003</v>
      </c>
      <c r="J30" s="200">
        <f t="shared" si="9"/>
        <v>0</v>
      </c>
      <c r="K30" s="200">
        <f t="shared" si="9"/>
        <v>985.9</v>
      </c>
      <c r="L30" s="200">
        <f t="shared" si="9"/>
        <v>1557</v>
      </c>
      <c r="M30" s="200">
        <f t="shared" si="9"/>
        <v>1557</v>
      </c>
      <c r="N30" s="200">
        <f t="shared" si="9"/>
        <v>0</v>
      </c>
      <c r="O30" s="200">
        <f t="shared" si="9"/>
        <v>0</v>
      </c>
      <c r="P30" s="200">
        <f t="shared" si="9"/>
        <v>956.9</v>
      </c>
      <c r="Q30" s="200">
        <f t="shared" si="9"/>
        <v>456.9</v>
      </c>
      <c r="R30" s="200">
        <f t="shared" si="9"/>
        <v>0</v>
      </c>
      <c r="S30" s="200">
        <f t="shared" si="9"/>
        <v>500</v>
      </c>
      <c r="T30" s="200">
        <f t="shared" si="9"/>
        <v>1553</v>
      </c>
      <c r="U30" s="200">
        <f t="shared" si="9"/>
        <v>1553</v>
      </c>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2"/>
      <c r="IJ30" s="142"/>
      <c r="IK30" s="142"/>
    </row>
    <row r="31" spans="1:245" ht="39.75" customHeight="1" x14ac:dyDescent="0.3">
      <c r="A31" s="201" t="s">
        <v>35</v>
      </c>
      <c r="B31" s="476" t="s">
        <v>153</v>
      </c>
      <c r="C31" s="476"/>
      <c r="D31" s="476"/>
      <c r="E31" s="476"/>
      <c r="F31" s="476"/>
      <c r="G31" s="476"/>
      <c r="H31" s="476"/>
      <c r="I31" s="476"/>
      <c r="J31" s="476"/>
      <c r="K31" s="476"/>
      <c r="L31" s="476"/>
      <c r="M31" s="476"/>
      <c r="N31" s="476"/>
      <c r="O31" s="476"/>
      <c r="P31" s="476"/>
      <c r="Q31" s="476"/>
      <c r="R31" s="476"/>
      <c r="S31" s="476"/>
      <c r="T31" s="476"/>
      <c r="U31" s="476"/>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2"/>
      <c r="IJ31" s="142"/>
      <c r="IK31" s="142"/>
    </row>
    <row r="32" spans="1:245" ht="15" customHeight="1" x14ac:dyDescent="0.3">
      <c r="A32" s="248" t="s">
        <v>35</v>
      </c>
      <c r="B32" s="249" t="s">
        <v>23</v>
      </c>
      <c r="C32" s="482" t="s">
        <v>154</v>
      </c>
      <c r="D32" s="482"/>
      <c r="E32" s="482"/>
      <c r="F32" s="482"/>
      <c r="G32" s="482"/>
      <c r="H32" s="482"/>
      <c r="I32" s="482"/>
      <c r="J32" s="482"/>
      <c r="K32" s="482"/>
      <c r="L32" s="482"/>
      <c r="M32" s="482"/>
      <c r="N32" s="482"/>
      <c r="O32" s="482"/>
      <c r="P32" s="482"/>
      <c r="Q32" s="482"/>
      <c r="R32" s="482"/>
      <c r="S32" s="482"/>
      <c r="T32" s="482"/>
      <c r="U32" s="482"/>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c r="HZ32" s="141"/>
      <c r="IA32" s="141"/>
      <c r="IB32" s="141"/>
      <c r="IC32" s="141"/>
      <c r="ID32" s="141"/>
      <c r="IE32" s="141"/>
      <c r="IF32" s="141"/>
      <c r="IG32" s="141"/>
      <c r="IH32" s="141"/>
      <c r="II32" s="142"/>
      <c r="IJ32" s="142"/>
      <c r="IK32" s="142"/>
    </row>
    <row r="33" spans="1:245" ht="15" customHeight="1" x14ac:dyDescent="0.3">
      <c r="A33" s="475" t="s">
        <v>35</v>
      </c>
      <c r="B33" s="477" t="s">
        <v>23</v>
      </c>
      <c r="C33" s="479" t="s">
        <v>23</v>
      </c>
      <c r="D33" s="483" t="s">
        <v>155</v>
      </c>
      <c r="E33" s="471" t="s">
        <v>156</v>
      </c>
      <c r="F33" s="484" t="s">
        <v>157</v>
      </c>
      <c r="G33" s="193" t="s">
        <v>29</v>
      </c>
      <c r="H33" s="114">
        <f>SUM(I33,K33)</f>
        <v>70.2</v>
      </c>
      <c r="I33" s="114">
        <v>64.3</v>
      </c>
      <c r="J33" s="114">
        <v>30.7</v>
      </c>
      <c r="K33" s="114">
        <v>5.9</v>
      </c>
      <c r="L33" s="202">
        <f>SUM(M33,O33)</f>
        <v>6</v>
      </c>
      <c r="M33" s="178">
        <v>6</v>
      </c>
      <c r="N33" s="178"/>
      <c r="O33" s="194"/>
      <c r="P33" s="178">
        <f>SUM(Q33,S33)</f>
        <v>5.7</v>
      </c>
      <c r="Q33" s="202">
        <v>5.7</v>
      </c>
      <c r="R33" s="178"/>
      <c r="S33" s="128"/>
      <c r="T33" s="114">
        <v>6</v>
      </c>
      <c r="U33" s="195">
        <v>6</v>
      </c>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c r="HZ33" s="141"/>
      <c r="IA33" s="141"/>
      <c r="IB33" s="141"/>
      <c r="IC33" s="141"/>
      <c r="ID33" s="141"/>
      <c r="IE33" s="141"/>
      <c r="IF33" s="141"/>
      <c r="IG33" s="141"/>
      <c r="IH33" s="141"/>
      <c r="II33" s="142"/>
      <c r="IJ33" s="142"/>
      <c r="IK33" s="142"/>
    </row>
    <row r="34" spans="1:245" x14ac:dyDescent="0.3">
      <c r="A34" s="475"/>
      <c r="B34" s="477"/>
      <c r="C34" s="479"/>
      <c r="D34" s="483"/>
      <c r="E34" s="471"/>
      <c r="F34" s="484"/>
      <c r="G34" s="193" t="s">
        <v>39</v>
      </c>
      <c r="H34" s="114">
        <f t="shared" ref="H34" si="10">SUM(I34,K34)</f>
        <v>579.9</v>
      </c>
      <c r="I34" s="202">
        <v>579.9</v>
      </c>
      <c r="J34" s="202">
        <v>409.3</v>
      </c>
      <c r="K34" s="181"/>
      <c r="L34" s="202">
        <f t="shared" ref="L34:L36" si="11">SUM(M34,O34)</f>
        <v>612.79999999999995</v>
      </c>
      <c r="M34" s="181">
        <v>612.79999999999995</v>
      </c>
      <c r="N34" s="202">
        <v>560.6</v>
      </c>
      <c r="O34" s="96"/>
      <c r="P34" s="202">
        <f t="shared" ref="P34:P36" si="12">SUM(Q34,S34)</f>
        <v>612.79999999999995</v>
      </c>
      <c r="Q34" s="202">
        <v>612.79999999999995</v>
      </c>
      <c r="R34" s="202">
        <v>560.6</v>
      </c>
      <c r="S34" s="114"/>
      <c r="T34" s="114">
        <v>650</v>
      </c>
      <c r="U34" s="114">
        <v>650</v>
      </c>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2"/>
      <c r="IJ34" s="142"/>
      <c r="IK34" s="142"/>
    </row>
    <row r="35" spans="1:245" x14ac:dyDescent="0.3">
      <c r="A35" s="475"/>
      <c r="B35" s="477"/>
      <c r="C35" s="479"/>
      <c r="D35" s="483"/>
      <c r="E35" s="471"/>
      <c r="F35" s="484"/>
      <c r="G35" s="193" t="s">
        <v>32</v>
      </c>
      <c r="H35" s="114">
        <f t="shared" ref="H35:H36" si="13">SUM(I35,K35)</f>
        <v>158.19999999999999</v>
      </c>
      <c r="I35" s="114">
        <v>31.7</v>
      </c>
      <c r="J35" s="114">
        <v>18.5</v>
      </c>
      <c r="K35" s="114">
        <v>126.5</v>
      </c>
      <c r="L35" s="202">
        <f t="shared" si="11"/>
        <v>0</v>
      </c>
      <c r="M35" s="194"/>
      <c r="N35" s="178"/>
      <c r="O35" s="194"/>
      <c r="P35" s="178">
        <f t="shared" si="12"/>
        <v>0</v>
      </c>
      <c r="Q35" s="128"/>
      <c r="R35" s="128"/>
      <c r="S35" s="128"/>
      <c r="T35" s="114"/>
      <c r="U35" s="114"/>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c r="IF35" s="141"/>
      <c r="IG35" s="141"/>
      <c r="IH35" s="141"/>
      <c r="II35" s="142"/>
      <c r="IJ35" s="142"/>
      <c r="IK35" s="142"/>
    </row>
    <row r="36" spans="1:245" x14ac:dyDescent="0.3">
      <c r="A36" s="475"/>
      <c r="B36" s="477"/>
      <c r="C36" s="479"/>
      <c r="D36" s="483"/>
      <c r="E36" s="471"/>
      <c r="F36" s="484"/>
      <c r="G36" s="193" t="s">
        <v>149</v>
      </c>
      <c r="H36" s="114">
        <f t="shared" si="13"/>
        <v>28.8</v>
      </c>
      <c r="I36" s="202">
        <v>4.7</v>
      </c>
      <c r="J36" s="202">
        <v>2.4</v>
      </c>
      <c r="K36" s="114">
        <v>24.1</v>
      </c>
      <c r="L36" s="202">
        <f t="shared" si="11"/>
        <v>0</v>
      </c>
      <c r="M36" s="178"/>
      <c r="N36" s="178"/>
      <c r="O36" s="178"/>
      <c r="P36" s="178">
        <f t="shared" si="12"/>
        <v>0</v>
      </c>
      <c r="Q36" s="178"/>
      <c r="R36" s="178"/>
      <c r="S36" s="203"/>
      <c r="T36" s="114"/>
      <c r="U36" s="114"/>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c r="HZ36" s="141"/>
      <c r="IA36" s="141"/>
      <c r="IB36" s="141"/>
      <c r="IC36" s="141"/>
      <c r="ID36" s="141"/>
      <c r="IE36" s="141"/>
      <c r="IF36" s="141"/>
      <c r="IG36" s="141"/>
      <c r="IH36" s="141"/>
      <c r="II36" s="142"/>
      <c r="IJ36" s="142"/>
      <c r="IK36" s="142"/>
    </row>
    <row r="37" spans="1:245" ht="20.25" customHeight="1" x14ac:dyDescent="0.3">
      <c r="A37" s="475"/>
      <c r="B37" s="477"/>
      <c r="C37" s="479"/>
      <c r="D37" s="483"/>
      <c r="E37" s="471"/>
      <c r="F37" s="484"/>
      <c r="G37" s="198" t="s">
        <v>34</v>
      </c>
      <c r="H37" s="179">
        <f t="shared" ref="H37:U37" si="14">SUM(H33:H36)</f>
        <v>837.09999999999991</v>
      </c>
      <c r="I37" s="179">
        <f t="shared" si="14"/>
        <v>680.6</v>
      </c>
      <c r="J37" s="179">
        <f t="shared" si="14"/>
        <v>460.9</v>
      </c>
      <c r="K37" s="179">
        <f t="shared" si="14"/>
        <v>156.5</v>
      </c>
      <c r="L37" s="179">
        <f t="shared" si="14"/>
        <v>618.79999999999995</v>
      </c>
      <c r="M37" s="179">
        <f t="shared" si="14"/>
        <v>618.79999999999995</v>
      </c>
      <c r="N37" s="179">
        <f t="shared" si="14"/>
        <v>560.6</v>
      </c>
      <c r="O37" s="179">
        <f t="shared" si="14"/>
        <v>0</v>
      </c>
      <c r="P37" s="179">
        <f t="shared" si="14"/>
        <v>618.5</v>
      </c>
      <c r="Q37" s="179">
        <f t="shared" si="14"/>
        <v>618.5</v>
      </c>
      <c r="R37" s="179">
        <f t="shared" si="14"/>
        <v>560.6</v>
      </c>
      <c r="S37" s="179">
        <f t="shared" si="14"/>
        <v>0</v>
      </c>
      <c r="T37" s="179">
        <f t="shared" si="14"/>
        <v>656</v>
      </c>
      <c r="U37" s="179">
        <f t="shared" si="14"/>
        <v>656</v>
      </c>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c r="IF37" s="141"/>
      <c r="IG37" s="141"/>
      <c r="IH37" s="141"/>
      <c r="II37" s="142"/>
      <c r="IJ37" s="142"/>
      <c r="IK37" s="142"/>
    </row>
    <row r="38" spans="1:245" x14ac:dyDescent="0.3">
      <c r="A38" s="248" t="s">
        <v>35</v>
      </c>
      <c r="B38" s="249" t="s">
        <v>23</v>
      </c>
      <c r="C38" s="478" t="s">
        <v>60</v>
      </c>
      <c r="D38" s="478"/>
      <c r="E38" s="478"/>
      <c r="F38" s="478"/>
      <c r="G38" s="478"/>
      <c r="H38" s="199">
        <f>SUM(H37)</f>
        <v>837.09999999999991</v>
      </c>
      <c r="I38" s="199">
        <f t="shared" ref="I38:U38" si="15">SUM(I37)</f>
        <v>680.6</v>
      </c>
      <c r="J38" s="199">
        <f t="shared" si="15"/>
        <v>460.9</v>
      </c>
      <c r="K38" s="199">
        <f t="shared" si="15"/>
        <v>156.5</v>
      </c>
      <c r="L38" s="199">
        <f t="shared" si="15"/>
        <v>618.79999999999995</v>
      </c>
      <c r="M38" s="199">
        <f t="shared" si="15"/>
        <v>618.79999999999995</v>
      </c>
      <c r="N38" s="199">
        <f t="shared" si="15"/>
        <v>560.6</v>
      </c>
      <c r="O38" s="199">
        <f t="shared" si="15"/>
        <v>0</v>
      </c>
      <c r="P38" s="199">
        <f t="shared" si="15"/>
        <v>618.5</v>
      </c>
      <c r="Q38" s="199">
        <f t="shared" si="15"/>
        <v>618.5</v>
      </c>
      <c r="R38" s="199">
        <f t="shared" si="15"/>
        <v>560.6</v>
      </c>
      <c r="S38" s="199">
        <f t="shared" si="15"/>
        <v>0</v>
      </c>
      <c r="T38" s="199">
        <f t="shared" si="15"/>
        <v>656</v>
      </c>
      <c r="U38" s="199">
        <f t="shared" si="15"/>
        <v>656</v>
      </c>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c r="IF38" s="141"/>
      <c r="IG38" s="141"/>
      <c r="IH38" s="141"/>
      <c r="II38" s="142"/>
      <c r="IJ38" s="142"/>
      <c r="IK38" s="142"/>
    </row>
    <row r="39" spans="1:245" x14ac:dyDescent="0.3">
      <c r="A39" s="248" t="s">
        <v>35</v>
      </c>
      <c r="B39" s="474" t="s">
        <v>91</v>
      </c>
      <c r="C39" s="474"/>
      <c r="D39" s="474"/>
      <c r="E39" s="474"/>
      <c r="F39" s="474"/>
      <c r="G39" s="474"/>
      <c r="H39" s="200">
        <f>SUM(H38)</f>
        <v>837.09999999999991</v>
      </c>
      <c r="I39" s="200">
        <f t="shared" ref="I39:U39" si="16">SUM(I38)</f>
        <v>680.6</v>
      </c>
      <c r="J39" s="200">
        <f t="shared" si="16"/>
        <v>460.9</v>
      </c>
      <c r="K39" s="200">
        <f t="shared" si="16"/>
        <v>156.5</v>
      </c>
      <c r="L39" s="200">
        <f t="shared" si="16"/>
        <v>618.79999999999995</v>
      </c>
      <c r="M39" s="200">
        <f t="shared" si="16"/>
        <v>618.79999999999995</v>
      </c>
      <c r="N39" s="200">
        <f t="shared" si="16"/>
        <v>560.6</v>
      </c>
      <c r="O39" s="200">
        <f t="shared" si="16"/>
        <v>0</v>
      </c>
      <c r="P39" s="200">
        <f>SUM(P38)</f>
        <v>618.5</v>
      </c>
      <c r="Q39" s="200">
        <f t="shared" si="16"/>
        <v>618.5</v>
      </c>
      <c r="R39" s="200">
        <f t="shared" si="16"/>
        <v>560.6</v>
      </c>
      <c r="S39" s="200">
        <f t="shared" si="16"/>
        <v>0</v>
      </c>
      <c r="T39" s="200">
        <f t="shared" si="16"/>
        <v>656</v>
      </c>
      <c r="U39" s="200">
        <f t="shared" si="16"/>
        <v>656</v>
      </c>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c r="IF39" s="141"/>
      <c r="IG39" s="141"/>
      <c r="IH39" s="141"/>
      <c r="II39" s="142"/>
      <c r="IJ39" s="142"/>
      <c r="IK39" s="142"/>
    </row>
    <row r="40" spans="1:245" ht="39.75" customHeight="1" x14ac:dyDescent="0.3">
      <c r="A40" s="201" t="s">
        <v>40</v>
      </c>
      <c r="B40" s="476" t="s">
        <v>158</v>
      </c>
      <c r="C40" s="476"/>
      <c r="D40" s="476"/>
      <c r="E40" s="476"/>
      <c r="F40" s="476"/>
      <c r="G40" s="476"/>
      <c r="H40" s="476"/>
      <c r="I40" s="476"/>
      <c r="J40" s="476"/>
      <c r="K40" s="476"/>
      <c r="L40" s="476"/>
      <c r="M40" s="476"/>
      <c r="N40" s="476"/>
      <c r="O40" s="476"/>
      <c r="P40" s="476"/>
      <c r="Q40" s="476"/>
      <c r="R40" s="476"/>
      <c r="S40" s="476"/>
      <c r="T40" s="476"/>
      <c r="U40" s="476"/>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c r="IF40" s="141"/>
      <c r="IG40" s="141"/>
      <c r="IH40" s="141"/>
      <c r="II40" s="142"/>
      <c r="IJ40" s="142"/>
      <c r="IK40" s="142"/>
    </row>
    <row r="41" spans="1:245" x14ac:dyDescent="0.3">
      <c r="A41" s="248" t="s">
        <v>40</v>
      </c>
      <c r="B41" s="249" t="s">
        <v>23</v>
      </c>
      <c r="C41" s="482" t="s">
        <v>159</v>
      </c>
      <c r="D41" s="482"/>
      <c r="E41" s="482"/>
      <c r="F41" s="482"/>
      <c r="G41" s="482"/>
      <c r="H41" s="482"/>
      <c r="I41" s="482"/>
      <c r="J41" s="482"/>
      <c r="K41" s="482"/>
      <c r="L41" s="482"/>
      <c r="M41" s="482"/>
      <c r="N41" s="482"/>
      <c r="O41" s="482"/>
      <c r="P41" s="482"/>
      <c r="Q41" s="482"/>
      <c r="R41" s="482"/>
      <c r="S41" s="482"/>
      <c r="T41" s="482"/>
      <c r="U41" s="482"/>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2"/>
      <c r="IJ41" s="142"/>
      <c r="IK41" s="142"/>
    </row>
    <row r="42" spans="1:245" ht="12.75" customHeight="1" x14ac:dyDescent="0.3">
      <c r="A42" s="475" t="s">
        <v>40</v>
      </c>
      <c r="B42" s="477" t="s">
        <v>23</v>
      </c>
      <c r="C42" s="479" t="s">
        <v>23</v>
      </c>
      <c r="D42" s="480" t="s">
        <v>160</v>
      </c>
      <c r="E42" s="481" t="s">
        <v>161</v>
      </c>
      <c r="F42" s="470" t="s">
        <v>162</v>
      </c>
      <c r="G42" s="193" t="s">
        <v>29</v>
      </c>
      <c r="H42" s="114">
        <f>SUM(I42,K42)</f>
        <v>44.4</v>
      </c>
      <c r="I42" s="114">
        <v>44.4</v>
      </c>
      <c r="J42" s="128"/>
      <c r="K42" s="128"/>
      <c r="L42" s="96">
        <f>SUM(M42,O42)</f>
        <v>58</v>
      </c>
      <c r="M42" s="96">
        <v>58</v>
      </c>
      <c r="N42" s="202"/>
      <c r="O42" s="96"/>
      <c r="P42" s="114">
        <f>SUM(Q42,S42)</f>
        <v>57.3</v>
      </c>
      <c r="Q42" s="114">
        <v>57.3</v>
      </c>
      <c r="R42" s="114"/>
      <c r="S42" s="114"/>
      <c r="T42" s="114">
        <v>59</v>
      </c>
      <c r="U42" s="195">
        <v>59</v>
      </c>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2"/>
      <c r="IJ42" s="142"/>
      <c r="IK42" s="142"/>
    </row>
    <row r="43" spans="1:245" x14ac:dyDescent="0.3">
      <c r="A43" s="475"/>
      <c r="B43" s="477"/>
      <c r="C43" s="479"/>
      <c r="D43" s="480"/>
      <c r="E43" s="481"/>
      <c r="F43" s="471"/>
      <c r="G43" s="193" t="s">
        <v>31</v>
      </c>
      <c r="H43" s="114">
        <f t="shared" ref="H43:H45" si="17">SUM(I43,K43)</f>
        <v>0</v>
      </c>
      <c r="I43" s="114"/>
      <c r="J43" s="114"/>
      <c r="K43" s="114"/>
      <c r="L43" s="96">
        <f t="shared" ref="L43:L45" si="18">SUM(M43,O43)</f>
        <v>0</v>
      </c>
      <c r="M43" s="194"/>
      <c r="N43" s="178"/>
      <c r="O43" s="194"/>
      <c r="P43" s="128">
        <f t="shared" ref="P43:P45" si="19">SUM(Q43,S43)</f>
        <v>0</v>
      </c>
      <c r="Q43" s="128"/>
      <c r="R43" s="128"/>
      <c r="S43" s="128"/>
      <c r="T43" s="114"/>
      <c r="U43" s="114"/>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2"/>
      <c r="IJ43" s="142"/>
      <c r="IK43" s="142"/>
    </row>
    <row r="44" spans="1:245" x14ac:dyDescent="0.3">
      <c r="A44" s="475"/>
      <c r="B44" s="477"/>
      <c r="C44" s="479"/>
      <c r="D44" s="480"/>
      <c r="E44" s="481"/>
      <c r="F44" s="471"/>
      <c r="G44" s="193" t="s">
        <v>32</v>
      </c>
      <c r="H44" s="114">
        <f t="shared" si="17"/>
        <v>0</v>
      </c>
      <c r="I44" s="114"/>
      <c r="J44" s="114"/>
      <c r="K44" s="114"/>
      <c r="L44" s="96">
        <f t="shared" si="18"/>
        <v>0</v>
      </c>
      <c r="M44" s="194"/>
      <c r="N44" s="178"/>
      <c r="O44" s="194"/>
      <c r="P44" s="128">
        <f t="shared" si="19"/>
        <v>0</v>
      </c>
      <c r="Q44" s="128"/>
      <c r="R44" s="128"/>
      <c r="S44" s="128"/>
      <c r="T44" s="114"/>
      <c r="U44" s="114"/>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2"/>
      <c r="IJ44" s="142"/>
      <c r="IK44" s="142"/>
    </row>
    <row r="45" spans="1:245" x14ac:dyDescent="0.3">
      <c r="A45" s="475"/>
      <c r="B45" s="477"/>
      <c r="C45" s="479"/>
      <c r="D45" s="480"/>
      <c r="E45" s="481"/>
      <c r="F45" s="471"/>
      <c r="G45" s="193" t="s">
        <v>148</v>
      </c>
      <c r="H45" s="114">
        <f t="shared" si="17"/>
        <v>0</v>
      </c>
      <c r="I45" s="114"/>
      <c r="J45" s="114"/>
      <c r="K45" s="114"/>
      <c r="L45" s="96">
        <f t="shared" si="18"/>
        <v>0</v>
      </c>
      <c r="M45" s="178"/>
      <c r="N45" s="178"/>
      <c r="O45" s="178"/>
      <c r="P45" s="128">
        <f t="shared" si="19"/>
        <v>0</v>
      </c>
      <c r="Q45" s="178"/>
      <c r="R45" s="178"/>
      <c r="S45" s="203"/>
      <c r="T45" s="114"/>
      <c r="U45" s="114"/>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2"/>
      <c r="IJ45" s="142"/>
      <c r="IK45" s="142"/>
    </row>
    <row r="46" spans="1:245" ht="132.75" customHeight="1" x14ac:dyDescent="0.3">
      <c r="A46" s="475"/>
      <c r="B46" s="477"/>
      <c r="C46" s="479"/>
      <c r="D46" s="480"/>
      <c r="E46" s="481"/>
      <c r="F46" s="471"/>
      <c r="G46" s="198" t="s">
        <v>34</v>
      </c>
      <c r="H46" s="179">
        <f t="shared" ref="H46:U46" si="20">SUM(H42:H45)</f>
        <v>44.4</v>
      </c>
      <c r="I46" s="179">
        <f t="shared" si="20"/>
        <v>44.4</v>
      </c>
      <c r="J46" s="179">
        <f t="shared" si="20"/>
        <v>0</v>
      </c>
      <c r="K46" s="179">
        <f t="shared" si="20"/>
        <v>0</v>
      </c>
      <c r="L46" s="179">
        <f t="shared" si="20"/>
        <v>58</v>
      </c>
      <c r="M46" s="179">
        <f t="shared" si="20"/>
        <v>58</v>
      </c>
      <c r="N46" s="179">
        <f t="shared" si="20"/>
        <v>0</v>
      </c>
      <c r="O46" s="179">
        <f t="shared" si="20"/>
        <v>0</v>
      </c>
      <c r="P46" s="179">
        <f t="shared" si="20"/>
        <v>57.3</v>
      </c>
      <c r="Q46" s="179">
        <f t="shared" si="20"/>
        <v>57.3</v>
      </c>
      <c r="R46" s="179">
        <f t="shared" si="20"/>
        <v>0</v>
      </c>
      <c r="S46" s="179">
        <f t="shared" si="20"/>
        <v>0</v>
      </c>
      <c r="T46" s="179">
        <f t="shared" si="20"/>
        <v>59</v>
      </c>
      <c r="U46" s="179">
        <f t="shared" si="20"/>
        <v>59</v>
      </c>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2"/>
      <c r="IJ46" s="142"/>
      <c r="IK46" s="142"/>
    </row>
    <row r="47" spans="1:245" ht="15" customHeight="1" x14ac:dyDescent="0.3">
      <c r="A47" s="439" t="s">
        <v>40</v>
      </c>
      <c r="B47" s="442" t="s">
        <v>23</v>
      </c>
      <c r="C47" s="445" t="s">
        <v>35</v>
      </c>
      <c r="D47" s="462" t="s">
        <v>163</v>
      </c>
      <c r="E47" s="451" t="s">
        <v>67</v>
      </c>
      <c r="F47" s="451" t="s">
        <v>28</v>
      </c>
      <c r="G47" s="158" t="s">
        <v>29</v>
      </c>
      <c r="H47" s="161">
        <f>SUM(I47,K47)</f>
        <v>132.80000000000001</v>
      </c>
      <c r="I47" s="99">
        <v>81.400000000000006</v>
      </c>
      <c r="J47" s="161"/>
      <c r="K47" s="92">
        <v>51.4</v>
      </c>
      <c r="L47" s="191">
        <f>SUM(M47,O47)</f>
        <v>235</v>
      </c>
      <c r="M47" s="91">
        <v>135</v>
      </c>
      <c r="N47" s="129"/>
      <c r="O47" s="91">
        <v>100</v>
      </c>
      <c r="P47" s="129">
        <f>SUM(Q47,S47)</f>
        <v>224</v>
      </c>
      <c r="Q47" s="192">
        <v>132</v>
      </c>
      <c r="R47" s="161"/>
      <c r="S47" s="161">
        <v>92</v>
      </c>
      <c r="T47" s="92">
        <v>136.029</v>
      </c>
      <c r="U47" s="161">
        <v>136.029</v>
      </c>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2"/>
      <c r="IJ47" s="142"/>
      <c r="IK47" s="142"/>
    </row>
    <row r="48" spans="1:245" x14ac:dyDescent="0.3">
      <c r="A48" s="439"/>
      <c r="B48" s="442"/>
      <c r="C48" s="445"/>
      <c r="D48" s="462"/>
      <c r="E48" s="451"/>
      <c r="F48" s="451"/>
      <c r="G48" s="158" t="s">
        <v>31</v>
      </c>
      <c r="H48" s="145">
        <f t="shared" ref="H48:H50" si="21">SUM(I48,K48)</f>
        <v>0</v>
      </c>
      <c r="I48" s="145"/>
      <c r="J48" s="145"/>
      <c r="K48" s="145"/>
      <c r="L48" s="146">
        <f t="shared" ref="L48:L50" si="22">SUM(M48,O48)</f>
        <v>0</v>
      </c>
      <c r="M48" s="146"/>
      <c r="N48" s="152"/>
      <c r="O48" s="146"/>
      <c r="P48" s="172">
        <f t="shared" ref="P48:P50" si="23">SUM(Q48,S48)</f>
        <v>0</v>
      </c>
      <c r="Q48" s="172"/>
      <c r="R48" s="172"/>
      <c r="S48" s="172"/>
      <c r="T48" s="145"/>
      <c r="U48" s="145"/>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2"/>
      <c r="IJ48" s="142"/>
      <c r="IK48" s="142"/>
    </row>
    <row r="49" spans="1:245" ht="14.25" customHeight="1" x14ac:dyDescent="0.3">
      <c r="A49" s="439"/>
      <c r="B49" s="442"/>
      <c r="C49" s="445"/>
      <c r="D49" s="462"/>
      <c r="E49" s="451"/>
      <c r="F49" s="451"/>
      <c r="G49" s="158" t="s">
        <v>32</v>
      </c>
      <c r="H49" s="145">
        <f t="shared" si="21"/>
        <v>0</v>
      </c>
      <c r="I49" s="145"/>
      <c r="J49" s="145"/>
      <c r="K49" s="145"/>
      <c r="L49" s="146">
        <f t="shared" si="22"/>
        <v>0</v>
      </c>
      <c r="M49" s="146"/>
      <c r="N49" s="152"/>
      <c r="O49" s="146"/>
      <c r="P49" s="172">
        <f t="shared" si="23"/>
        <v>0</v>
      </c>
      <c r="Q49" s="172"/>
      <c r="R49" s="172"/>
      <c r="S49" s="172"/>
      <c r="T49" s="145"/>
      <c r="U49" s="145"/>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2"/>
      <c r="IJ49" s="142"/>
      <c r="IK49" s="142"/>
    </row>
    <row r="50" spans="1:245" x14ac:dyDescent="0.3">
      <c r="A50" s="439"/>
      <c r="B50" s="442"/>
      <c r="C50" s="445"/>
      <c r="D50" s="462"/>
      <c r="E50" s="451"/>
      <c r="F50" s="451"/>
      <c r="G50" s="158" t="s">
        <v>148</v>
      </c>
      <c r="H50" s="145">
        <f t="shared" si="21"/>
        <v>0</v>
      </c>
      <c r="I50" s="152"/>
      <c r="J50" s="152"/>
      <c r="K50" s="145"/>
      <c r="L50" s="146">
        <f t="shared" si="22"/>
        <v>0</v>
      </c>
      <c r="M50" s="152"/>
      <c r="N50" s="152"/>
      <c r="O50" s="152"/>
      <c r="P50" s="172">
        <f t="shared" si="23"/>
        <v>0</v>
      </c>
      <c r="Q50" s="148"/>
      <c r="R50" s="148"/>
      <c r="S50" s="153"/>
      <c r="T50" s="145"/>
      <c r="U50" s="145"/>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2"/>
      <c r="IJ50" s="142"/>
      <c r="IK50" s="142"/>
    </row>
    <row r="51" spans="1:245" x14ac:dyDescent="0.3">
      <c r="A51" s="440"/>
      <c r="B51" s="443"/>
      <c r="C51" s="446"/>
      <c r="D51" s="463"/>
      <c r="E51" s="452"/>
      <c r="F51" s="452"/>
      <c r="G51" s="173" t="s">
        <v>34</v>
      </c>
      <c r="H51" s="149">
        <f>SUM(H47:H50)</f>
        <v>132.80000000000001</v>
      </c>
      <c r="I51" s="149">
        <f>SUM(I47:I50)</f>
        <v>81.400000000000006</v>
      </c>
      <c r="J51" s="149">
        <f>SUM(J47:J50)</f>
        <v>0</v>
      </c>
      <c r="K51" s="149">
        <f>SUM(K47:K50)</f>
        <v>51.4</v>
      </c>
      <c r="L51" s="149">
        <f t="shared" ref="L51:U51" si="24">SUM(L47:L50)</f>
        <v>235</v>
      </c>
      <c r="M51" s="149">
        <f t="shared" si="24"/>
        <v>135</v>
      </c>
      <c r="N51" s="149">
        <f t="shared" si="24"/>
        <v>0</v>
      </c>
      <c r="O51" s="149">
        <f t="shared" si="24"/>
        <v>100</v>
      </c>
      <c r="P51" s="149">
        <f t="shared" si="24"/>
        <v>224</v>
      </c>
      <c r="Q51" s="149">
        <f t="shared" si="24"/>
        <v>132</v>
      </c>
      <c r="R51" s="149">
        <f t="shared" si="24"/>
        <v>0</v>
      </c>
      <c r="S51" s="149">
        <f t="shared" si="24"/>
        <v>92</v>
      </c>
      <c r="T51" s="149">
        <f t="shared" si="24"/>
        <v>136.029</v>
      </c>
      <c r="U51" s="149">
        <f t="shared" si="24"/>
        <v>136.029</v>
      </c>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2"/>
      <c r="IJ51" s="142"/>
      <c r="IK51" s="142"/>
    </row>
    <row r="52" spans="1:245" x14ac:dyDescent="0.3">
      <c r="A52" s="143" t="s">
        <v>40</v>
      </c>
      <c r="B52" s="144" t="s">
        <v>23</v>
      </c>
      <c r="C52" s="436" t="s">
        <v>60</v>
      </c>
      <c r="D52" s="436"/>
      <c r="E52" s="436"/>
      <c r="F52" s="436"/>
      <c r="G52" s="436"/>
      <c r="H52" s="150">
        <f>SUM(H46,H51)</f>
        <v>177.20000000000002</v>
      </c>
      <c r="I52" s="150">
        <f t="shared" ref="I52:U52" si="25">SUM(I46,I51)</f>
        <v>125.80000000000001</v>
      </c>
      <c r="J52" s="150">
        <f t="shared" si="25"/>
        <v>0</v>
      </c>
      <c r="K52" s="150">
        <f t="shared" si="25"/>
        <v>51.4</v>
      </c>
      <c r="L52" s="150">
        <f t="shared" si="25"/>
        <v>293</v>
      </c>
      <c r="M52" s="150">
        <f t="shared" si="25"/>
        <v>193</v>
      </c>
      <c r="N52" s="150">
        <f t="shared" si="25"/>
        <v>0</v>
      </c>
      <c r="O52" s="150">
        <f t="shared" si="25"/>
        <v>100</v>
      </c>
      <c r="P52" s="150">
        <f t="shared" si="25"/>
        <v>281.3</v>
      </c>
      <c r="Q52" s="150">
        <f t="shared" si="25"/>
        <v>189.3</v>
      </c>
      <c r="R52" s="150">
        <f t="shared" si="25"/>
        <v>0</v>
      </c>
      <c r="S52" s="150">
        <f t="shared" si="25"/>
        <v>92</v>
      </c>
      <c r="T52" s="150">
        <f t="shared" si="25"/>
        <v>195.029</v>
      </c>
      <c r="U52" s="150">
        <f t="shared" si="25"/>
        <v>195.029</v>
      </c>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c r="IF52" s="141"/>
      <c r="IG52" s="141"/>
      <c r="IH52" s="141"/>
      <c r="II52" s="142"/>
      <c r="IJ52" s="142"/>
      <c r="IK52" s="142"/>
    </row>
    <row r="53" spans="1:245" x14ac:dyDescent="0.3">
      <c r="A53" s="143" t="s">
        <v>40</v>
      </c>
      <c r="B53" s="432" t="s">
        <v>91</v>
      </c>
      <c r="C53" s="432"/>
      <c r="D53" s="432"/>
      <c r="E53" s="432"/>
      <c r="F53" s="432"/>
      <c r="G53" s="432"/>
      <c r="H53" s="154">
        <f>SUM(H52)</f>
        <v>177.20000000000002</v>
      </c>
      <c r="I53" s="154">
        <f t="shared" ref="I53:U53" si="26">SUM(I52)</f>
        <v>125.80000000000001</v>
      </c>
      <c r="J53" s="154">
        <f t="shared" si="26"/>
        <v>0</v>
      </c>
      <c r="K53" s="154">
        <f t="shared" si="26"/>
        <v>51.4</v>
      </c>
      <c r="L53" s="154">
        <f t="shared" si="26"/>
        <v>293</v>
      </c>
      <c r="M53" s="154">
        <f t="shared" si="26"/>
        <v>193</v>
      </c>
      <c r="N53" s="154">
        <f t="shared" si="26"/>
        <v>0</v>
      </c>
      <c r="O53" s="154">
        <f t="shared" si="26"/>
        <v>100</v>
      </c>
      <c r="P53" s="154">
        <f t="shared" si="26"/>
        <v>281.3</v>
      </c>
      <c r="Q53" s="154">
        <f t="shared" si="26"/>
        <v>189.3</v>
      </c>
      <c r="R53" s="154">
        <f t="shared" si="26"/>
        <v>0</v>
      </c>
      <c r="S53" s="154">
        <f t="shared" si="26"/>
        <v>92</v>
      </c>
      <c r="T53" s="154">
        <f t="shared" si="26"/>
        <v>195.029</v>
      </c>
      <c r="U53" s="154">
        <f t="shared" si="26"/>
        <v>195.029</v>
      </c>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c r="IF53" s="141"/>
      <c r="IG53" s="141"/>
      <c r="IH53" s="141"/>
      <c r="II53" s="142"/>
      <c r="IJ53" s="142"/>
      <c r="IK53" s="142"/>
    </row>
    <row r="54" spans="1:245" ht="19.5" customHeight="1" x14ac:dyDescent="0.3">
      <c r="A54" s="1" t="s">
        <v>44</v>
      </c>
      <c r="B54" s="473" t="s">
        <v>164</v>
      </c>
      <c r="C54" s="473"/>
      <c r="D54" s="473"/>
      <c r="E54" s="473"/>
      <c r="F54" s="473"/>
      <c r="G54" s="473"/>
      <c r="H54" s="473"/>
      <c r="I54" s="473"/>
      <c r="J54" s="473"/>
      <c r="K54" s="473"/>
      <c r="L54" s="473"/>
      <c r="M54" s="473"/>
      <c r="N54" s="473"/>
      <c r="O54" s="473"/>
      <c r="P54" s="473"/>
      <c r="Q54" s="473"/>
      <c r="R54" s="473"/>
      <c r="S54" s="473"/>
      <c r="T54" s="473"/>
      <c r="U54" s="473"/>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c r="IF54" s="141"/>
      <c r="IG54" s="141"/>
      <c r="IH54" s="141"/>
      <c r="II54" s="142"/>
      <c r="IJ54" s="142"/>
      <c r="IK54" s="142"/>
    </row>
    <row r="55" spans="1:245" ht="13.5" customHeight="1" x14ac:dyDescent="0.3">
      <c r="A55" s="143" t="s">
        <v>44</v>
      </c>
      <c r="B55" s="144" t="s">
        <v>23</v>
      </c>
      <c r="C55" s="437" t="s">
        <v>165</v>
      </c>
      <c r="D55" s="437"/>
      <c r="E55" s="437"/>
      <c r="F55" s="437"/>
      <c r="G55" s="437"/>
      <c r="H55" s="437"/>
      <c r="I55" s="437"/>
      <c r="J55" s="437"/>
      <c r="K55" s="437"/>
      <c r="L55" s="437"/>
      <c r="M55" s="437"/>
      <c r="N55" s="437"/>
      <c r="O55" s="437"/>
      <c r="P55" s="437"/>
      <c r="Q55" s="437"/>
      <c r="R55" s="437"/>
      <c r="S55" s="437"/>
      <c r="T55" s="437"/>
      <c r="U55" s="437"/>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c r="IB55" s="141"/>
      <c r="IC55" s="141"/>
      <c r="ID55" s="141"/>
      <c r="IE55" s="141"/>
      <c r="IF55" s="141"/>
      <c r="IG55" s="141"/>
      <c r="IH55" s="141"/>
      <c r="II55" s="142"/>
      <c r="IJ55" s="142"/>
      <c r="IK55" s="142"/>
    </row>
    <row r="56" spans="1:245" ht="15.75" customHeight="1" x14ac:dyDescent="0.3">
      <c r="A56" s="438" t="s">
        <v>44</v>
      </c>
      <c r="B56" s="441" t="s">
        <v>23</v>
      </c>
      <c r="C56" s="444" t="s">
        <v>23</v>
      </c>
      <c r="D56" s="472" t="s">
        <v>166</v>
      </c>
      <c r="E56" s="464" t="s">
        <v>27</v>
      </c>
      <c r="F56" s="464" t="s">
        <v>28</v>
      </c>
      <c r="G56" s="158" t="s">
        <v>29</v>
      </c>
      <c r="H56" s="145">
        <f>SUM(I56,K56)</f>
        <v>508.9</v>
      </c>
      <c r="I56" s="99">
        <v>508.9</v>
      </c>
      <c r="J56" s="145"/>
      <c r="K56" s="160"/>
      <c r="L56" s="146">
        <f>SUM(M56,O56)</f>
        <v>815</v>
      </c>
      <c r="M56" s="165">
        <v>815</v>
      </c>
      <c r="N56" s="166"/>
      <c r="O56" s="165"/>
      <c r="P56" s="172">
        <f>SUM(Q56,S56)</f>
        <v>811.7</v>
      </c>
      <c r="Q56" s="145">
        <v>811.7</v>
      </c>
      <c r="R56" s="172"/>
      <c r="S56" s="145"/>
      <c r="T56" s="163">
        <v>815</v>
      </c>
      <c r="U56" s="172">
        <v>815</v>
      </c>
      <c r="V56" s="140"/>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c r="IF56" s="141"/>
      <c r="IG56" s="141"/>
      <c r="IH56" s="141"/>
      <c r="II56" s="142"/>
      <c r="IJ56" s="142"/>
      <c r="IK56" s="142"/>
    </row>
    <row r="57" spans="1:245" x14ac:dyDescent="0.3">
      <c r="A57" s="439"/>
      <c r="B57" s="442"/>
      <c r="C57" s="445"/>
      <c r="D57" s="462"/>
      <c r="E57" s="465"/>
      <c r="F57" s="465"/>
      <c r="G57" s="158" t="s">
        <v>31</v>
      </c>
      <c r="H57" s="145">
        <f t="shared" ref="H57:H59" si="27">SUM(I57,K57)</f>
        <v>0</v>
      </c>
      <c r="I57" s="145"/>
      <c r="J57" s="145"/>
      <c r="K57" s="145"/>
      <c r="L57" s="146">
        <f t="shared" ref="L57:L59" si="28">SUM(M57,O57)</f>
        <v>0</v>
      </c>
      <c r="M57" s="147"/>
      <c r="N57" s="148"/>
      <c r="O57" s="147"/>
      <c r="P57" s="172">
        <f t="shared" ref="P57:P59" si="29">SUM(Q57,S57)</f>
        <v>0</v>
      </c>
      <c r="Q57" s="172"/>
      <c r="R57" s="172"/>
      <c r="S57" s="172"/>
      <c r="T57" s="145"/>
      <c r="U57" s="145"/>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c r="IB57" s="141"/>
      <c r="IC57" s="141"/>
      <c r="ID57" s="141"/>
      <c r="IE57" s="141"/>
      <c r="IF57" s="141"/>
      <c r="IG57" s="141"/>
      <c r="IH57" s="141"/>
      <c r="II57" s="142"/>
      <c r="IJ57" s="142"/>
      <c r="IK57" s="142"/>
    </row>
    <row r="58" spans="1:245" x14ac:dyDescent="0.3">
      <c r="A58" s="439"/>
      <c r="B58" s="442"/>
      <c r="C58" s="445"/>
      <c r="D58" s="462"/>
      <c r="E58" s="465"/>
      <c r="F58" s="465"/>
      <c r="G58" s="158" t="s">
        <v>32</v>
      </c>
      <c r="H58" s="145">
        <f t="shared" si="27"/>
        <v>0</v>
      </c>
      <c r="I58" s="145"/>
      <c r="J58" s="145"/>
      <c r="K58" s="145"/>
      <c r="L58" s="146">
        <f t="shared" si="28"/>
        <v>0</v>
      </c>
      <c r="M58" s="147"/>
      <c r="N58" s="148"/>
      <c r="O58" s="147"/>
      <c r="P58" s="172">
        <f t="shared" si="29"/>
        <v>0</v>
      </c>
      <c r="Q58" s="172"/>
      <c r="R58" s="172"/>
      <c r="S58" s="172"/>
      <c r="T58" s="145"/>
      <c r="U58" s="145"/>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c r="IB58" s="141"/>
      <c r="IC58" s="141"/>
      <c r="ID58" s="141"/>
      <c r="IE58" s="141"/>
      <c r="IF58" s="141"/>
      <c r="IG58" s="141"/>
      <c r="IH58" s="141"/>
      <c r="II58" s="142"/>
      <c r="IJ58" s="142"/>
      <c r="IK58" s="142"/>
    </row>
    <row r="59" spans="1:245" ht="24" customHeight="1" x14ac:dyDescent="0.3">
      <c r="A59" s="439"/>
      <c r="B59" s="442"/>
      <c r="C59" s="445"/>
      <c r="D59" s="462"/>
      <c r="E59" s="465"/>
      <c r="F59" s="465"/>
      <c r="G59" s="158" t="s">
        <v>148</v>
      </c>
      <c r="H59" s="145">
        <f t="shared" si="27"/>
        <v>0</v>
      </c>
      <c r="I59" s="152"/>
      <c r="J59" s="152"/>
      <c r="K59" s="145"/>
      <c r="L59" s="146">
        <f t="shared" si="28"/>
        <v>0</v>
      </c>
      <c r="M59" s="148"/>
      <c r="N59" s="148"/>
      <c r="O59" s="148"/>
      <c r="P59" s="172">
        <f t="shared" si="29"/>
        <v>0</v>
      </c>
      <c r="Q59" s="148"/>
      <c r="R59" s="148"/>
      <c r="S59" s="153"/>
      <c r="T59" s="145"/>
      <c r="U59" s="145"/>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c r="HV59" s="141"/>
      <c r="HW59" s="141"/>
      <c r="HX59" s="141"/>
      <c r="HY59" s="141"/>
      <c r="HZ59" s="141"/>
      <c r="IA59" s="141"/>
      <c r="IB59" s="141"/>
      <c r="IC59" s="141"/>
      <c r="ID59" s="141"/>
      <c r="IE59" s="141"/>
      <c r="IF59" s="141"/>
      <c r="IG59" s="141"/>
      <c r="IH59" s="141"/>
      <c r="II59" s="142"/>
      <c r="IJ59" s="142"/>
      <c r="IK59" s="142"/>
    </row>
    <row r="60" spans="1:245" ht="18" customHeight="1" x14ac:dyDescent="0.3">
      <c r="A60" s="440"/>
      <c r="B60" s="443"/>
      <c r="C60" s="446"/>
      <c r="D60" s="463"/>
      <c r="E60" s="466"/>
      <c r="F60" s="466"/>
      <c r="G60" s="173" t="s">
        <v>34</v>
      </c>
      <c r="H60" s="149">
        <f t="shared" ref="H60:U60" si="30">SUM(H56:H59)</f>
        <v>508.9</v>
      </c>
      <c r="I60" s="149">
        <f t="shared" si="30"/>
        <v>508.9</v>
      </c>
      <c r="J60" s="149">
        <f t="shared" si="30"/>
        <v>0</v>
      </c>
      <c r="K60" s="149">
        <f t="shared" si="30"/>
        <v>0</v>
      </c>
      <c r="L60" s="149">
        <f t="shared" si="30"/>
        <v>815</v>
      </c>
      <c r="M60" s="149">
        <f t="shared" si="30"/>
        <v>815</v>
      </c>
      <c r="N60" s="149">
        <f t="shared" si="30"/>
        <v>0</v>
      </c>
      <c r="O60" s="149">
        <f t="shared" si="30"/>
        <v>0</v>
      </c>
      <c r="P60" s="149">
        <f t="shared" si="30"/>
        <v>811.7</v>
      </c>
      <c r="Q60" s="149">
        <f t="shared" si="30"/>
        <v>811.7</v>
      </c>
      <c r="R60" s="149">
        <f t="shared" si="30"/>
        <v>0</v>
      </c>
      <c r="S60" s="149">
        <f t="shared" si="30"/>
        <v>0</v>
      </c>
      <c r="T60" s="149">
        <f t="shared" si="30"/>
        <v>815</v>
      </c>
      <c r="U60" s="149">
        <f t="shared" si="30"/>
        <v>815</v>
      </c>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c r="HV60" s="141"/>
      <c r="HW60" s="141"/>
      <c r="HX60" s="141"/>
      <c r="HY60" s="141"/>
      <c r="HZ60" s="141"/>
      <c r="IA60" s="141"/>
      <c r="IB60" s="141"/>
      <c r="IC60" s="141"/>
      <c r="ID60" s="141"/>
      <c r="IE60" s="141"/>
      <c r="IF60" s="141"/>
      <c r="IG60" s="141"/>
      <c r="IH60" s="141"/>
      <c r="II60" s="142"/>
      <c r="IJ60" s="142"/>
      <c r="IK60" s="142"/>
    </row>
    <row r="61" spans="1:245" ht="15.75" customHeight="1" x14ac:dyDescent="0.3">
      <c r="A61" s="438" t="s">
        <v>44</v>
      </c>
      <c r="B61" s="441" t="s">
        <v>23</v>
      </c>
      <c r="C61" s="444" t="s">
        <v>35</v>
      </c>
      <c r="D61" s="447" t="s">
        <v>167</v>
      </c>
      <c r="E61" s="467" t="s">
        <v>168</v>
      </c>
      <c r="F61" s="467" t="s">
        <v>162</v>
      </c>
      <c r="G61" s="158" t="s">
        <v>29</v>
      </c>
      <c r="H61" s="145">
        <f>SUM(I61,K61)</f>
        <v>239.70000000000002</v>
      </c>
      <c r="I61" s="92">
        <v>225.8</v>
      </c>
      <c r="J61" s="160">
        <v>61.7</v>
      </c>
      <c r="K61" s="145">
        <v>13.9</v>
      </c>
      <c r="L61" s="152">
        <f>SUM(M61,O61)</f>
        <v>150</v>
      </c>
      <c r="M61" s="160">
        <v>150</v>
      </c>
      <c r="N61" s="152"/>
      <c r="O61" s="146"/>
      <c r="P61" s="146">
        <f>SUM(Q61,S61)</f>
        <v>228.2</v>
      </c>
      <c r="Q61" s="165">
        <v>228.2</v>
      </c>
      <c r="R61" s="166">
        <v>86.6</v>
      </c>
      <c r="S61" s="163"/>
      <c r="T61" s="160">
        <v>150</v>
      </c>
      <c r="U61" s="99">
        <v>140</v>
      </c>
      <c r="V61" s="141"/>
      <c r="W61" s="141"/>
      <c r="X61" s="261"/>
      <c r="Y61" s="261"/>
      <c r="Z61" s="261"/>
      <c r="AA61" s="261"/>
      <c r="AB61" s="261"/>
      <c r="AC61" s="261"/>
      <c r="AD61" s="261"/>
      <c r="AE61" s="261"/>
      <c r="AF61" s="261"/>
      <c r="AG61" s="261"/>
      <c r="AH61" s="261"/>
      <c r="AI61" s="261"/>
      <c r="AJ61" s="261"/>
      <c r="AK61" s="261"/>
      <c r="AL61" s="261"/>
      <c r="AM61" s="261"/>
      <c r="AN61" s="261"/>
      <c r="AO61" s="26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c r="HV61" s="141"/>
      <c r="HW61" s="141"/>
      <c r="HX61" s="141"/>
      <c r="HY61" s="141"/>
      <c r="HZ61" s="141"/>
      <c r="IA61" s="141"/>
      <c r="IB61" s="141"/>
      <c r="IC61" s="141"/>
      <c r="ID61" s="141"/>
      <c r="IE61" s="141"/>
      <c r="IF61" s="141"/>
      <c r="IG61" s="141"/>
      <c r="IH61" s="141"/>
      <c r="II61" s="142"/>
      <c r="IJ61" s="142"/>
      <c r="IK61" s="142"/>
    </row>
    <row r="62" spans="1:245" ht="15.75" customHeight="1" x14ac:dyDescent="0.3">
      <c r="A62" s="439"/>
      <c r="B62" s="442"/>
      <c r="C62" s="445"/>
      <c r="D62" s="448"/>
      <c r="E62" s="468"/>
      <c r="F62" s="468"/>
      <c r="G62" s="158" t="s">
        <v>31</v>
      </c>
      <c r="H62" s="145">
        <f t="shared" ref="H62:H64" si="31">SUM(I62,K62)</f>
        <v>0</v>
      </c>
      <c r="I62" s="145"/>
      <c r="J62" s="145"/>
      <c r="K62" s="145"/>
      <c r="L62" s="152">
        <f t="shared" ref="L62:L64" si="32">SUM(M62,O62)</f>
        <v>0</v>
      </c>
      <c r="M62" s="147"/>
      <c r="N62" s="148"/>
      <c r="O62" s="147"/>
      <c r="P62" s="146">
        <f t="shared" ref="P62:P64" si="33">SUM(Q62,S62)</f>
        <v>0</v>
      </c>
      <c r="Q62" s="172"/>
      <c r="R62" s="172"/>
      <c r="S62" s="172"/>
      <c r="T62" s="145"/>
      <c r="U62" s="145"/>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c r="HV62" s="141"/>
      <c r="HW62" s="141"/>
      <c r="HX62" s="141"/>
      <c r="HY62" s="141"/>
      <c r="HZ62" s="141"/>
      <c r="IA62" s="141"/>
      <c r="IB62" s="141"/>
      <c r="IC62" s="141"/>
      <c r="ID62" s="141"/>
      <c r="IE62" s="141"/>
      <c r="IF62" s="141"/>
      <c r="IG62" s="141"/>
      <c r="IH62" s="141"/>
      <c r="II62" s="142"/>
      <c r="IJ62" s="142"/>
      <c r="IK62" s="142"/>
    </row>
    <row r="63" spans="1:245" ht="15.75" customHeight="1" x14ac:dyDescent="0.3">
      <c r="A63" s="439"/>
      <c r="B63" s="442"/>
      <c r="C63" s="445"/>
      <c r="D63" s="448"/>
      <c r="E63" s="468"/>
      <c r="F63" s="468"/>
      <c r="G63" s="158" t="s">
        <v>32</v>
      </c>
      <c r="H63" s="145">
        <f t="shared" si="31"/>
        <v>0</v>
      </c>
      <c r="I63" s="145"/>
      <c r="J63" s="145"/>
      <c r="K63" s="145"/>
      <c r="L63" s="152">
        <f t="shared" si="32"/>
        <v>0</v>
      </c>
      <c r="M63" s="147"/>
      <c r="N63" s="148"/>
      <c r="O63" s="147"/>
      <c r="P63" s="146">
        <f t="shared" si="33"/>
        <v>0</v>
      </c>
      <c r="Q63" s="172"/>
      <c r="R63" s="172"/>
      <c r="S63" s="172"/>
      <c r="T63" s="145"/>
      <c r="U63" s="145"/>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c r="GW63" s="141"/>
      <c r="GX63" s="141"/>
      <c r="GY63" s="141"/>
      <c r="GZ63" s="141"/>
      <c r="HA63" s="141"/>
      <c r="HB63" s="141"/>
      <c r="HC63" s="141"/>
      <c r="HD63" s="141"/>
      <c r="HE63" s="141"/>
      <c r="HF63" s="141"/>
      <c r="HG63" s="141"/>
      <c r="HH63" s="141"/>
      <c r="HI63" s="141"/>
      <c r="HJ63" s="141"/>
      <c r="HK63" s="141"/>
      <c r="HL63" s="141"/>
      <c r="HM63" s="141"/>
      <c r="HN63" s="141"/>
      <c r="HO63" s="141"/>
      <c r="HP63" s="141"/>
      <c r="HQ63" s="141"/>
      <c r="HR63" s="141"/>
      <c r="HS63" s="141"/>
      <c r="HT63" s="141"/>
      <c r="HU63" s="141"/>
      <c r="HV63" s="141"/>
      <c r="HW63" s="141"/>
      <c r="HX63" s="141"/>
      <c r="HY63" s="141"/>
      <c r="HZ63" s="141"/>
      <c r="IA63" s="141"/>
      <c r="IB63" s="141"/>
      <c r="IC63" s="141"/>
      <c r="ID63" s="141"/>
      <c r="IE63" s="141"/>
      <c r="IF63" s="141"/>
      <c r="IG63" s="141"/>
      <c r="IH63" s="141"/>
      <c r="II63" s="142"/>
      <c r="IJ63" s="142"/>
      <c r="IK63" s="142"/>
    </row>
    <row r="64" spans="1:245" ht="15.75" customHeight="1" x14ac:dyDescent="0.3">
      <c r="A64" s="439"/>
      <c r="B64" s="442"/>
      <c r="C64" s="445"/>
      <c r="D64" s="448"/>
      <c r="E64" s="468"/>
      <c r="F64" s="468"/>
      <c r="G64" s="158" t="s">
        <v>148</v>
      </c>
      <c r="H64" s="145">
        <f t="shared" si="31"/>
        <v>0</v>
      </c>
      <c r="I64" s="152"/>
      <c r="J64" s="152"/>
      <c r="K64" s="145"/>
      <c r="L64" s="152">
        <f t="shared" si="32"/>
        <v>0</v>
      </c>
      <c r="M64" s="148"/>
      <c r="N64" s="148"/>
      <c r="O64" s="148"/>
      <c r="P64" s="146">
        <f t="shared" si="33"/>
        <v>0</v>
      </c>
      <c r="Q64" s="148"/>
      <c r="R64" s="148"/>
      <c r="S64" s="153"/>
      <c r="T64" s="145"/>
      <c r="U64" s="145"/>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c r="IF64" s="141"/>
      <c r="IG64" s="141"/>
      <c r="IH64" s="141"/>
      <c r="II64" s="142"/>
      <c r="IJ64" s="142"/>
      <c r="IK64" s="142"/>
    </row>
    <row r="65" spans="1:245" ht="130.5" customHeight="1" x14ac:dyDescent="0.3">
      <c r="A65" s="440"/>
      <c r="B65" s="443"/>
      <c r="C65" s="446"/>
      <c r="D65" s="449"/>
      <c r="E65" s="469"/>
      <c r="F65" s="469"/>
      <c r="G65" s="173" t="s">
        <v>34</v>
      </c>
      <c r="H65" s="149">
        <f t="shared" ref="H65:U65" si="34">SUM(H61:H64)</f>
        <v>239.70000000000002</v>
      </c>
      <c r="I65" s="149">
        <f t="shared" si="34"/>
        <v>225.8</v>
      </c>
      <c r="J65" s="149">
        <f t="shared" si="34"/>
        <v>61.7</v>
      </c>
      <c r="K65" s="149">
        <f t="shared" si="34"/>
        <v>13.9</v>
      </c>
      <c r="L65" s="149">
        <f t="shared" si="34"/>
        <v>150</v>
      </c>
      <c r="M65" s="149">
        <f t="shared" si="34"/>
        <v>150</v>
      </c>
      <c r="N65" s="149">
        <f t="shared" si="34"/>
        <v>0</v>
      </c>
      <c r="O65" s="149">
        <f t="shared" si="34"/>
        <v>0</v>
      </c>
      <c r="P65" s="149">
        <f t="shared" si="34"/>
        <v>228.2</v>
      </c>
      <c r="Q65" s="149">
        <f t="shared" si="34"/>
        <v>228.2</v>
      </c>
      <c r="R65" s="149">
        <f t="shared" si="34"/>
        <v>86.6</v>
      </c>
      <c r="S65" s="149">
        <f t="shared" si="34"/>
        <v>0</v>
      </c>
      <c r="T65" s="149">
        <f t="shared" si="34"/>
        <v>150</v>
      </c>
      <c r="U65" s="149">
        <f t="shared" si="34"/>
        <v>140</v>
      </c>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2"/>
      <c r="IJ65" s="142"/>
      <c r="IK65" s="142"/>
    </row>
    <row r="66" spans="1:245" x14ac:dyDescent="0.3">
      <c r="A66" s="143" t="s">
        <v>44</v>
      </c>
      <c r="B66" s="144" t="s">
        <v>23</v>
      </c>
      <c r="C66" s="436" t="s">
        <v>60</v>
      </c>
      <c r="D66" s="436"/>
      <c r="E66" s="436"/>
      <c r="F66" s="436"/>
      <c r="G66" s="436"/>
      <c r="H66" s="150">
        <f>SUM(H65,H60)</f>
        <v>748.6</v>
      </c>
      <c r="I66" s="150">
        <f t="shared" ref="I66:U66" si="35">SUM(I65,I60)</f>
        <v>734.7</v>
      </c>
      <c r="J66" s="150">
        <f t="shared" si="35"/>
        <v>61.7</v>
      </c>
      <c r="K66" s="150">
        <f t="shared" si="35"/>
        <v>13.9</v>
      </c>
      <c r="L66" s="150">
        <f t="shared" si="35"/>
        <v>965</v>
      </c>
      <c r="M66" s="150">
        <f t="shared" si="35"/>
        <v>965</v>
      </c>
      <c r="N66" s="150">
        <f t="shared" si="35"/>
        <v>0</v>
      </c>
      <c r="O66" s="150">
        <f t="shared" si="35"/>
        <v>0</v>
      </c>
      <c r="P66" s="150">
        <f t="shared" si="35"/>
        <v>1039.9000000000001</v>
      </c>
      <c r="Q66" s="150">
        <f t="shared" si="35"/>
        <v>1039.9000000000001</v>
      </c>
      <c r="R66" s="150">
        <f t="shared" si="35"/>
        <v>86.6</v>
      </c>
      <c r="S66" s="150">
        <f t="shared" si="35"/>
        <v>0</v>
      </c>
      <c r="T66" s="150">
        <f t="shared" si="35"/>
        <v>965</v>
      </c>
      <c r="U66" s="150">
        <f t="shared" si="35"/>
        <v>955</v>
      </c>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2"/>
      <c r="IJ66" s="142"/>
      <c r="IK66" s="142"/>
    </row>
    <row r="67" spans="1:245" x14ac:dyDescent="0.3">
      <c r="A67" s="143" t="s">
        <v>44</v>
      </c>
      <c r="B67" s="432" t="s">
        <v>91</v>
      </c>
      <c r="C67" s="432"/>
      <c r="D67" s="432"/>
      <c r="E67" s="432"/>
      <c r="F67" s="432"/>
      <c r="G67" s="432"/>
      <c r="H67" s="154">
        <f>SUM(H66)</f>
        <v>748.6</v>
      </c>
      <c r="I67" s="154">
        <f t="shared" ref="I67:U67" si="36">SUM(I66)</f>
        <v>734.7</v>
      </c>
      <c r="J67" s="154">
        <f t="shared" si="36"/>
        <v>61.7</v>
      </c>
      <c r="K67" s="154">
        <f t="shared" si="36"/>
        <v>13.9</v>
      </c>
      <c r="L67" s="154">
        <f t="shared" si="36"/>
        <v>965</v>
      </c>
      <c r="M67" s="154">
        <f t="shared" si="36"/>
        <v>965</v>
      </c>
      <c r="N67" s="154">
        <f t="shared" si="36"/>
        <v>0</v>
      </c>
      <c r="O67" s="154">
        <f t="shared" si="36"/>
        <v>0</v>
      </c>
      <c r="P67" s="154">
        <f t="shared" si="36"/>
        <v>1039.9000000000001</v>
      </c>
      <c r="Q67" s="154">
        <f t="shared" si="36"/>
        <v>1039.9000000000001</v>
      </c>
      <c r="R67" s="154">
        <f t="shared" si="36"/>
        <v>86.6</v>
      </c>
      <c r="S67" s="154">
        <f t="shared" si="36"/>
        <v>0</v>
      </c>
      <c r="T67" s="154">
        <f t="shared" si="36"/>
        <v>965</v>
      </c>
      <c r="U67" s="154">
        <f t="shared" si="36"/>
        <v>955</v>
      </c>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2"/>
      <c r="IJ67" s="142"/>
      <c r="IK67" s="142"/>
    </row>
    <row r="68" spans="1:245" ht="22.5" customHeight="1" x14ac:dyDescent="0.3">
      <c r="A68" s="1" t="s">
        <v>46</v>
      </c>
      <c r="B68" s="473" t="s">
        <v>169</v>
      </c>
      <c r="C68" s="473"/>
      <c r="D68" s="473"/>
      <c r="E68" s="473"/>
      <c r="F68" s="473"/>
      <c r="G68" s="473"/>
      <c r="H68" s="473"/>
      <c r="I68" s="473"/>
      <c r="J68" s="473"/>
      <c r="K68" s="473"/>
      <c r="L68" s="473"/>
      <c r="M68" s="473"/>
      <c r="N68" s="473"/>
      <c r="O68" s="473"/>
      <c r="P68" s="473"/>
      <c r="Q68" s="473"/>
      <c r="R68" s="473"/>
      <c r="S68" s="473"/>
      <c r="T68" s="473"/>
      <c r="U68" s="473"/>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2"/>
      <c r="IJ68" s="142"/>
      <c r="IK68" s="142"/>
    </row>
    <row r="69" spans="1:245" x14ac:dyDescent="0.3">
      <c r="A69" s="143" t="s">
        <v>46</v>
      </c>
      <c r="B69" s="144" t="s">
        <v>23</v>
      </c>
      <c r="C69" s="437" t="s">
        <v>170</v>
      </c>
      <c r="D69" s="437"/>
      <c r="E69" s="437"/>
      <c r="F69" s="437"/>
      <c r="G69" s="437"/>
      <c r="H69" s="437"/>
      <c r="I69" s="437"/>
      <c r="J69" s="437"/>
      <c r="K69" s="437"/>
      <c r="L69" s="437"/>
      <c r="M69" s="437"/>
      <c r="N69" s="437"/>
      <c r="O69" s="437"/>
      <c r="P69" s="437"/>
      <c r="Q69" s="437"/>
      <c r="R69" s="437"/>
      <c r="S69" s="437"/>
      <c r="T69" s="437"/>
      <c r="U69" s="437"/>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2"/>
      <c r="IJ69" s="142"/>
      <c r="IK69" s="142"/>
    </row>
    <row r="70" spans="1:245" ht="15" customHeight="1" x14ac:dyDescent="0.3">
      <c r="A70" s="438" t="s">
        <v>46</v>
      </c>
      <c r="B70" s="441" t="s">
        <v>23</v>
      </c>
      <c r="C70" s="444" t="s">
        <v>23</v>
      </c>
      <c r="D70" s="447" t="s">
        <v>171</v>
      </c>
      <c r="E70" s="450" t="s">
        <v>172</v>
      </c>
      <c r="F70" s="450" t="s">
        <v>28</v>
      </c>
      <c r="G70" s="158" t="s">
        <v>29</v>
      </c>
      <c r="H70" s="145">
        <f>SUM(I70,K70)</f>
        <v>248.9</v>
      </c>
      <c r="I70" s="160">
        <v>61</v>
      </c>
      <c r="J70" s="145"/>
      <c r="K70" s="145">
        <v>187.9</v>
      </c>
      <c r="L70" s="146">
        <f>SUM(M70,O70)</f>
        <v>32</v>
      </c>
      <c r="M70" s="163">
        <v>32</v>
      </c>
      <c r="N70" s="166"/>
      <c r="O70" s="165"/>
      <c r="P70" s="163">
        <f>SUM(Q70,S70)</f>
        <v>3.6</v>
      </c>
      <c r="Q70" s="163">
        <v>3.6</v>
      </c>
      <c r="R70" s="163"/>
      <c r="S70" s="163"/>
      <c r="T70" s="145">
        <v>40</v>
      </c>
      <c r="U70" s="145">
        <v>40</v>
      </c>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2"/>
      <c r="IJ70" s="142"/>
      <c r="IK70" s="142"/>
    </row>
    <row r="71" spans="1:245" x14ac:dyDescent="0.3">
      <c r="A71" s="439"/>
      <c r="B71" s="442"/>
      <c r="C71" s="445"/>
      <c r="D71" s="448"/>
      <c r="E71" s="451"/>
      <c r="F71" s="451"/>
      <c r="G71" s="158" t="s">
        <v>31</v>
      </c>
      <c r="H71" s="145">
        <f t="shared" ref="H71:H72" si="37">SUM(I71,K71)</f>
        <v>0</v>
      </c>
      <c r="I71" s="145"/>
      <c r="J71" s="145"/>
      <c r="K71" s="145"/>
      <c r="L71" s="146">
        <f t="shared" ref="L71:L73" si="38">SUM(M71,O71)</f>
        <v>0</v>
      </c>
      <c r="M71" s="163"/>
      <c r="N71" s="166"/>
      <c r="O71" s="165"/>
      <c r="P71" s="163">
        <f t="shared" ref="P71:P73" si="39">SUM(Q71,S71)</f>
        <v>0</v>
      </c>
      <c r="Q71" s="163"/>
      <c r="R71" s="163"/>
      <c r="S71" s="163"/>
      <c r="T71" s="163"/>
      <c r="U71" s="163"/>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2"/>
      <c r="IJ71" s="142"/>
      <c r="IK71" s="142"/>
    </row>
    <row r="72" spans="1:245" x14ac:dyDescent="0.3">
      <c r="A72" s="439"/>
      <c r="B72" s="442"/>
      <c r="C72" s="445"/>
      <c r="D72" s="448"/>
      <c r="E72" s="451"/>
      <c r="F72" s="451"/>
      <c r="G72" s="158" t="s">
        <v>32</v>
      </c>
      <c r="H72" s="145">
        <f t="shared" si="37"/>
        <v>0</v>
      </c>
      <c r="I72" s="145"/>
      <c r="J72" s="145"/>
      <c r="K72" s="145"/>
      <c r="L72" s="146">
        <f t="shared" si="38"/>
        <v>0</v>
      </c>
      <c r="M72" s="163"/>
      <c r="N72" s="166"/>
      <c r="O72" s="165"/>
      <c r="P72" s="163">
        <f t="shared" si="39"/>
        <v>0</v>
      </c>
      <c r="Q72" s="145"/>
      <c r="R72" s="163"/>
      <c r="S72" s="163"/>
      <c r="T72" s="163"/>
      <c r="U72" s="163"/>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2"/>
      <c r="IJ72" s="142"/>
      <c r="IK72" s="142"/>
    </row>
    <row r="73" spans="1:245" ht="23.25" customHeight="1" x14ac:dyDescent="0.3">
      <c r="A73" s="439"/>
      <c r="B73" s="442"/>
      <c r="C73" s="445"/>
      <c r="D73" s="448"/>
      <c r="E73" s="451"/>
      <c r="F73" s="451"/>
      <c r="G73" s="158" t="s">
        <v>148</v>
      </c>
      <c r="H73" s="145">
        <f t="shared" ref="H73" si="40">SUM(I73,K73)</f>
        <v>0</v>
      </c>
      <c r="I73" s="152"/>
      <c r="J73" s="152"/>
      <c r="K73" s="145"/>
      <c r="L73" s="146">
        <f t="shared" si="38"/>
        <v>0</v>
      </c>
      <c r="M73" s="166"/>
      <c r="N73" s="166"/>
      <c r="O73" s="166"/>
      <c r="P73" s="163">
        <f t="shared" si="39"/>
        <v>0</v>
      </c>
      <c r="Q73" s="166"/>
      <c r="R73" s="166"/>
      <c r="S73" s="166"/>
      <c r="T73" s="163"/>
      <c r="U73" s="163"/>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2"/>
      <c r="IJ73" s="142"/>
      <c r="IK73" s="142"/>
    </row>
    <row r="74" spans="1:245" x14ac:dyDescent="0.3">
      <c r="A74" s="440"/>
      <c r="B74" s="443"/>
      <c r="C74" s="446"/>
      <c r="D74" s="449"/>
      <c r="E74" s="452"/>
      <c r="F74" s="452"/>
      <c r="G74" s="173" t="s">
        <v>34</v>
      </c>
      <c r="H74" s="149">
        <f t="shared" ref="H74:U74" si="41">SUM(H70:H73)</f>
        <v>248.9</v>
      </c>
      <c r="I74" s="149">
        <f t="shared" si="41"/>
        <v>61</v>
      </c>
      <c r="J74" s="149">
        <f t="shared" si="41"/>
        <v>0</v>
      </c>
      <c r="K74" s="149">
        <f t="shared" si="41"/>
        <v>187.9</v>
      </c>
      <c r="L74" s="149">
        <f t="shared" si="41"/>
        <v>32</v>
      </c>
      <c r="M74" s="149">
        <f t="shared" si="41"/>
        <v>32</v>
      </c>
      <c r="N74" s="149">
        <f t="shared" si="41"/>
        <v>0</v>
      </c>
      <c r="O74" s="149">
        <f t="shared" si="41"/>
        <v>0</v>
      </c>
      <c r="P74" s="149">
        <f>SUM(P70:P73)</f>
        <v>3.6</v>
      </c>
      <c r="Q74" s="149">
        <f t="shared" si="41"/>
        <v>3.6</v>
      </c>
      <c r="R74" s="149">
        <f t="shared" si="41"/>
        <v>0</v>
      </c>
      <c r="S74" s="149">
        <f t="shared" si="41"/>
        <v>0</v>
      </c>
      <c r="T74" s="149">
        <f t="shared" si="41"/>
        <v>40</v>
      </c>
      <c r="U74" s="149">
        <f t="shared" si="41"/>
        <v>40</v>
      </c>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2"/>
      <c r="IJ74" s="142"/>
      <c r="IK74" s="142"/>
    </row>
    <row r="75" spans="1:245" x14ac:dyDescent="0.3">
      <c r="A75" s="143" t="s">
        <v>46</v>
      </c>
      <c r="B75" s="144" t="s">
        <v>23</v>
      </c>
      <c r="C75" s="436" t="s">
        <v>60</v>
      </c>
      <c r="D75" s="436"/>
      <c r="E75" s="436"/>
      <c r="F75" s="436"/>
      <c r="G75" s="436"/>
      <c r="H75" s="150">
        <f>SUM(H74)</f>
        <v>248.9</v>
      </c>
      <c r="I75" s="150">
        <f t="shared" ref="I75:U75" si="42">SUM(I74)</f>
        <v>61</v>
      </c>
      <c r="J75" s="150">
        <f t="shared" si="42"/>
        <v>0</v>
      </c>
      <c r="K75" s="150">
        <f t="shared" si="42"/>
        <v>187.9</v>
      </c>
      <c r="L75" s="150">
        <f t="shared" si="42"/>
        <v>32</v>
      </c>
      <c r="M75" s="150">
        <f t="shared" si="42"/>
        <v>32</v>
      </c>
      <c r="N75" s="150">
        <f t="shared" si="42"/>
        <v>0</v>
      </c>
      <c r="O75" s="150">
        <f t="shared" si="42"/>
        <v>0</v>
      </c>
      <c r="P75" s="150">
        <f t="shared" si="42"/>
        <v>3.6</v>
      </c>
      <c r="Q75" s="150">
        <f t="shared" si="42"/>
        <v>3.6</v>
      </c>
      <c r="R75" s="150">
        <f t="shared" si="42"/>
        <v>0</v>
      </c>
      <c r="S75" s="150">
        <f t="shared" si="42"/>
        <v>0</v>
      </c>
      <c r="T75" s="150">
        <f t="shared" si="42"/>
        <v>40</v>
      </c>
      <c r="U75" s="150">
        <f t="shared" si="42"/>
        <v>40</v>
      </c>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2"/>
      <c r="IJ75" s="142"/>
      <c r="IK75" s="142"/>
    </row>
    <row r="76" spans="1:245" x14ac:dyDescent="0.3">
      <c r="A76" s="143" t="s">
        <v>46</v>
      </c>
      <c r="B76" s="432" t="s">
        <v>91</v>
      </c>
      <c r="C76" s="432"/>
      <c r="D76" s="432"/>
      <c r="E76" s="432"/>
      <c r="F76" s="432"/>
      <c r="G76" s="432"/>
      <c r="H76" s="154">
        <f>SUM(H75)</f>
        <v>248.9</v>
      </c>
      <c r="I76" s="154">
        <f t="shared" ref="I76:U76" si="43">SUM(I75)</f>
        <v>61</v>
      </c>
      <c r="J76" s="154">
        <f t="shared" si="43"/>
        <v>0</v>
      </c>
      <c r="K76" s="154">
        <f t="shared" si="43"/>
        <v>187.9</v>
      </c>
      <c r="L76" s="154">
        <f t="shared" si="43"/>
        <v>32</v>
      </c>
      <c r="M76" s="154">
        <f t="shared" si="43"/>
        <v>32</v>
      </c>
      <c r="N76" s="154">
        <f t="shared" si="43"/>
        <v>0</v>
      </c>
      <c r="O76" s="154">
        <f t="shared" si="43"/>
        <v>0</v>
      </c>
      <c r="P76" s="154">
        <f>SUM(P75)</f>
        <v>3.6</v>
      </c>
      <c r="Q76" s="154">
        <f t="shared" si="43"/>
        <v>3.6</v>
      </c>
      <c r="R76" s="154">
        <f t="shared" si="43"/>
        <v>0</v>
      </c>
      <c r="S76" s="154">
        <f t="shared" si="43"/>
        <v>0</v>
      </c>
      <c r="T76" s="154">
        <f t="shared" si="43"/>
        <v>40</v>
      </c>
      <c r="U76" s="154">
        <f t="shared" si="43"/>
        <v>40</v>
      </c>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2"/>
      <c r="IJ76" s="142"/>
      <c r="IK76" s="142"/>
    </row>
    <row r="77" spans="1:245" x14ac:dyDescent="0.3">
      <c r="A77" s="67" t="s">
        <v>53</v>
      </c>
      <c r="B77" s="430" t="s">
        <v>92</v>
      </c>
      <c r="C77" s="430"/>
      <c r="D77" s="430"/>
      <c r="E77" s="430"/>
      <c r="F77" s="430"/>
      <c r="G77" s="430"/>
      <c r="H77" s="68">
        <f>SUM(H76,H67,H53,H39,H30)</f>
        <v>3448.1</v>
      </c>
      <c r="I77" s="68">
        <f t="shared" ref="I77:U77" si="44">SUM(I76,I67,I53,I39,I30)</f>
        <v>2052.5</v>
      </c>
      <c r="J77" s="68">
        <f t="shared" si="44"/>
        <v>522.6</v>
      </c>
      <c r="K77" s="68">
        <f t="shared" si="44"/>
        <v>1395.6</v>
      </c>
      <c r="L77" s="68">
        <f t="shared" si="44"/>
        <v>3465.8</v>
      </c>
      <c r="M77" s="68">
        <f t="shared" si="44"/>
        <v>3365.8</v>
      </c>
      <c r="N77" s="68">
        <f t="shared" si="44"/>
        <v>560.6</v>
      </c>
      <c r="O77" s="68">
        <f t="shared" si="44"/>
        <v>100</v>
      </c>
      <c r="P77" s="68">
        <f>SUM(P76,P67,P53,P39,P30)</f>
        <v>2900.2</v>
      </c>
      <c r="Q77" s="68">
        <f t="shared" si="44"/>
        <v>2308.1999999999998</v>
      </c>
      <c r="R77" s="68">
        <f t="shared" si="44"/>
        <v>647.20000000000005</v>
      </c>
      <c r="S77" s="68">
        <f t="shared" si="44"/>
        <v>592</v>
      </c>
      <c r="T77" s="68">
        <f t="shared" si="44"/>
        <v>3409.029</v>
      </c>
      <c r="U77" s="68">
        <f t="shared" si="44"/>
        <v>3399.029</v>
      </c>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2"/>
      <c r="IJ77" s="142"/>
      <c r="IK77" s="142"/>
    </row>
    <row r="78" spans="1:245" ht="30" customHeight="1" x14ac:dyDescent="0.3">
      <c r="A78" s="431" t="s">
        <v>93</v>
      </c>
      <c r="B78" s="431"/>
      <c r="C78" s="431"/>
      <c r="D78" s="431"/>
      <c r="E78" s="431"/>
      <c r="F78" s="431"/>
      <c r="G78" s="431"/>
      <c r="H78" s="69"/>
      <c r="I78" s="69"/>
      <c r="J78" s="69"/>
      <c r="K78" s="69"/>
      <c r="L78" s="69"/>
      <c r="M78" s="70"/>
      <c r="N78" s="70"/>
      <c r="O78" s="70"/>
      <c r="P78" s="70"/>
      <c r="Q78" s="70"/>
      <c r="R78" s="70"/>
      <c r="S78" s="70"/>
      <c r="T78" s="69"/>
      <c r="U78" s="69"/>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2"/>
      <c r="IJ78" s="142"/>
      <c r="IK78" s="142"/>
    </row>
    <row r="79" spans="1:245" ht="30" customHeight="1" x14ac:dyDescent="0.3">
      <c r="A79" s="428" t="s">
        <v>94</v>
      </c>
      <c r="B79" s="428"/>
      <c r="C79" s="428"/>
      <c r="D79" s="428"/>
      <c r="E79" s="428"/>
      <c r="F79" s="428"/>
      <c r="G79" s="428"/>
      <c r="H79" s="71">
        <f>SUM(H80:H89)</f>
        <v>1887.3999999999999</v>
      </c>
      <c r="I79" s="71">
        <f t="shared" ref="I79:U79" si="45">SUM(I80:I89)</f>
        <v>1604.2</v>
      </c>
      <c r="J79" s="71">
        <f t="shared" si="45"/>
        <v>504.1</v>
      </c>
      <c r="K79" s="71">
        <f t="shared" si="45"/>
        <v>283.20000000000005</v>
      </c>
      <c r="L79" s="71">
        <f t="shared" si="45"/>
        <v>1965.8</v>
      </c>
      <c r="M79" s="71">
        <f t="shared" si="45"/>
        <v>1865.8</v>
      </c>
      <c r="N79" s="71">
        <f t="shared" si="45"/>
        <v>560.6</v>
      </c>
      <c r="O79" s="71">
        <f t="shared" si="45"/>
        <v>100</v>
      </c>
      <c r="P79" s="71">
        <f>SUM(P80:P90)</f>
        <v>2900.2</v>
      </c>
      <c r="Q79" s="71">
        <f t="shared" si="45"/>
        <v>1908.2</v>
      </c>
      <c r="R79" s="71">
        <f t="shared" si="45"/>
        <v>647.20000000000005</v>
      </c>
      <c r="S79" s="71">
        <f t="shared" si="45"/>
        <v>92</v>
      </c>
      <c r="T79" s="71">
        <f t="shared" si="45"/>
        <v>1909.029</v>
      </c>
      <c r="U79" s="71">
        <f t="shared" si="45"/>
        <v>1899.029</v>
      </c>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141"/>
      <c r="GB79" s="141"/>
      <c r="GC79" s="141"/>
      <c r="GD79" s="141"/>
      <c r="GE79" s="141"/>
      <c r="GF79" s="141"/>
      <c r="GG79" s="141"/>
      <c r="GH79" s="141"/>
      <c r="GI79" s="141"/>
      <c r="GJ79" s="141"/>
      <c r="GK79" s="141"/>
      <c r="GL79" s="141"/>
      <c r="GM79" s="141"/>
      <c r="GN79" s="141"/>
      <c r="GO79" s="141"/>
      <c r="GP79" s="141"/>
      <c r="GQ79" s="141"/>
      <c r="GR79" s="141"/>
      <c r="GS79" s="141"/>
      <c r="GT79" s="141"/>
      <c r="GU79" s="141"/>
      <c r="GV79" s="141"/>
      <c r="GW79" s="141"/>
      <c r="GX79" s="141"/>
      <c r="GY79" s="141"/>
      <c r="GZ79" s="141"/>
      <c r="HA79" s="141"/>
      <c r="HB79" s="141"/>
      <c r="HC79" s="141"/>
      <c r="HD79" s="141"/>
      <c r="HE79" s="141"/>
      <c r="HF79" s="141"/>
      <c r="HG79" s="141"/>
      <c r="HH79" s="141"/>
      <c r="HI79" s="141"/>
      <c r="HJ79" s="141"/>
      <c r="HK79" s="141"/>
      <c r="HL79" s="141"/>
      <c r="HM79" s="141"/>
      <c r="HN79" s="141"/>
      <c r="HO79" s="141"/>
      <c r="HP79" s="141"/>
      <c r="HQ79" s="141"/>
      <c r="HR79" s="141"/>
      <c r="HS79" s="141"/>
      <c r="HT79" s="141"/>
      <c r="HU79" s="141"/>
      <c r="HV79" s="141"/>
      <c r="HW79" s="141"/>
      <c r="HX79" s="141"/>
      <c r="HY79" s="141"/>
      <c r="HZ79" s="141"/>
      <c r="IA79" s="141"/>
      <c r="IB79" s="141"/>
      <c r="IC79" s="141"/>
      <c r="ID79" s="141"/>
      <c r="IE79" s="141"/>
      <c r="IF79" s="141"/>
      <c r="IG79" s="141"/>
      <c r="IH79" s="141"/>
      <c r="II79" s="142"/>
      <c r="IJ79" s="142"/>
      <c r="IK79" s="142"/>
    </row>
    <row r="80" spans="1:245" ht="30" customHeight="1" x14ac:dyDescent="0.3">
      <c r="A80" s="423" t="s">
        <v>95</v>
      </c>
      <c r="B80" s="423"/>
      <c r="C80" s="423"/>
      <c r="D80" s="423"/>
      <c r="E80" s="423"/>
      <c r="F80" s="423"/>
      <c r="G80" s="423"/>
      <c r="H80" s="155">
        <f>SUM(,H70,H61,H56,H47,,H42,H33,H24,H18)</f>
        <v>1278.7</v>
      </c>
      <c r="I80" s="155">
        <f t="shared" ref="I80:U80" si="46">SUM(,I70,I61,I56,I47,,I42,I33,I24,I18)</f>
        <v>1019.6</v>
      </c>
      <c r="J80" s="155">
        <f t="shared" si="46"/>
        <v>92.4</v>
      </c>
      <c r="K80" s="155">
        <f t="shared" si="46"/>
        <v>259.10000000000002</v>
      </c>
      <c r="L80" s="155">
        <f t="shared" si="46"/>
        <v>1353</v>
      </c>
      <c r="M80" s="155">
        <f t="shared" si="46"/>
        <v>1253</v>
      </c>
      <c r="N80" s="155">
        <f t="shared" si="46"/>
        <v>0</v>
      </c>
      <c r="O80" s="155">
        <f t="shared" si="46"/>
        <v>100</v>
      </c>
      <c r="P80" s="155">
        <f>SUM(,P70,P61,P56,P47,,P42,P33,P24,P18)</f>
        <v>1387.4</v>
      </c>
      <c r="Q80" s="155">
        <f t="shared" si="46"/>
        <v>1295.4000000000001</v>
      </c>
      <c r="R80" s="155">
        <f t="shared" si="46"/>
        <v>86.6</v>
      </c>
      <c r="S80" s="155">
        <f t="shared" si="46"/>
        <v>92</v>
      </c>
      <c r="T80" s="155">
        <f t="shared" si="46"/>
        <v>1259.029</v>
      </c>
      <c r="U80" s="155">
        <f t="shared" si="46"/>
        <v>1249.029</v>
      </c>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c r="FX80" s="141"/>
      <c r="FY80" s="141"/>
      <c r="FZ80" s="141"/>
      <c r="GA80" s="141"/>
      <c r="GB80" s="141"/>
      <c r="GC80" s="141"/>
      <c r="GD80" s="141"/>
      <c r="GE80" s="141"/>
      <c r="GF80" s="141"/>
      <c r="GG80" s="141"/>
      <c r="GH80" s="141"/>
      <c r="GI80" s="141"/>
      <c r="GJ80" s="141"/>
      <c r="GK80" s="141"/>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2"/>
      <c r="IJ80" s="142"/>
      <c r="IK80" s="142"/>
    </row>
    <row r="81" spans="1:245" ht="30" customHeight="1" x14ac:dyDescent="0.3">
      <c r="A81" s="423" t="s">
        <v>96</v>
      </c>
      <c r="B81" s="423"/>
      <c r="C81" s="423"/>
      <c r="D81" s="423"/>
      <c r="E81" s="423"/>
      <c r="F81" s="423"/>
      <c r="G81" s="423"/>
      <c r="H81" s="155"/>
      <c r="I81" s="155"/>
      <c r="J81" s="155"/>
      <c r="K81" s="155"/>
      <c r="L81" s="155"/>
      <c r="M81" s="156"/>
      <c r="N81" s="156"/>
      <c r="O81" s="156"/>
      <c r="P81" s="156"/>
      <c r="Q81" s="156"/>
      <c r="R81" s="156"/>
      <c r="S81" s="156"/>
      <c r="T81" s="155"/>
      <c r="U81" s="155"/>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141"/>
      <c r="FE81" s="141"/>
      <c r="FF81" s="141"/>
      <c r="FG81" s="141"/>
      <c r="FH81" s="141"/>
      <c r="FI81" s="141"/>
      <c r="FJ81" s="141"/>
      <c r="FK81" s="141"/>
      <c r="FL81" s="141"/>
      <c r="FM81" s="141"/>
      <c r="FN81" s="141"/>
      <c r="FO81" s="141"/>
      <c r="FP81" s="141"/>
      <c r="FQ81" s="141"/>
      <c r="FR81" s="141"/>
      <c r="FS81" s="141"/>
      <c r="FT81" s="141"/>
      <c r="FU81" s="141"/>
      <c r="FV81" s="141"/>
      <c r="FW81" s="141"/>
      <c r="FX81" s="141"/>
      <c r="FY81" s="141"/>
      <c r="FZ81" s="141"/>
      <c r="GA81" s="141"/>
      <c r="GB81" s="141"/>
      <c r="GC81" s="141"/>
      <c r="GD81" s="141"/>
      <c r="GE81" s="141"/>
      <c r="GF81" s="141"/>
      <c r="GG81" s="141"/>
      <c r="GH81" s="141"/>
      <c r="GI81" s="141"/>
      <c r="GJ81" s="141"/>
      <c r="GK81" s="141"/>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2"/>
      <c r="IJ81" s="142"/>
      <c r="IK81" s="142"/>
    </row>
    <row r="82" spans="1:245" ht="30" customHeight="1" x14ac:dyDescent="0.3">
      <c r="A82" s="423" t="s">
        <v>97</v>
      </c>
      <c r="B82" s="423"/>
      <c r="C82" s="423"/>
      <c r="D82" s="423"/>
      <c r="E82" s="423"/>
      <c r="F82" s="423"/>
      <c r="G82" s="423"/>
      <c r="H82" s="155">
        <f>SUM(H34)</f>
        <v>579.9</v>
      </c>
      <c r="I82" s="155">
        <f t="shared" ref="I82:U82" si="47">SUM(I34)</f>
        <v>579.9</v>
      </c>
      <c r="J82" s="155">
        <f t="shared" si="47"/>
        <v>409.3</v>
      </c>
      <c r="K82" s="155">
        <f t="shared" si="47"/>
        <v>0</v>
      </c>
      <c r="L82" s="155">
        <f t="shared" si="47"/>
        <v>612.79999999999995</v>
      </c>
      <c r="M82" s="155">
        <f t="shared" si="47"/>
        <v>612.79999999999995</v>
      </c>
      <c r="N82" s="155">
        <f t="shared" si="47"/>
        <v>560.6</v>
      </c>
      <c r="O82" s="155">
        <f t="shared" si="47"/>
        <v>0</v>
      </c>
      <c r="P82" s="155">
        <f t="shared" si="47"/>
        <v>612.79999999999995</v>
      </c>
      <c r="Q82" s="155">
        <f t="shared" si="47"/>
        <v>612.79999999999995</v>
      </c>
      <c r="R82" s="155">
        <f t="shared" si="47"/>
        <v>560.6</v>
      </c>
      <c r="S82" s="155">
        <f t="shared" si="47"/>
        <v>0</v>
      </c>
      <c r="T82" s="155">
        <f t="shared" si="47"/>
        <v>650</v>
      </c>
      <c r="U82" s="155">
        <f t="shared" si="47"/>
        <v>650</v>
      </c>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1"/>
      <c r="CA82" s="141"/>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41"/>
      <c r="FE82" s="141"/>
      <c r="FF82" s="141"/>
      <c r="FG82" s="141"/>
      <c r="FH82" s="141"/>
      <c r="FI82" s="141"/>
      <c r="FJ82" s="141"/>
      <c r="FK82" s="141"/>
      <c r="FL82" s="141"/>
      <c r="FM82" s="141"/>
      <c r="FN82" s="141"/>
      <c r="FO82" s="141"/>
      <c r="FP82" s="141"/>
      <c r="FQ82" s="141"/>
      <c r="FR82" s="141"/>
      <c r="FS82" s="141"/>
      <c r="FT82" s="141"/>
      <c r="FU82" s="141"/>
      <c r="FV82" s="141"/>
      <c r="FW82" s="141"/>
      <c r="FX82" s="141"/>
      <c r="FY82" s="141"/>
      <c r="FZ82" s="141"/>
      <c r="GA82" s="141"/>
      <c r="GB82" s="141"/>
      <c r="GC82" s="141"/>
      <c r="GD82" s="141"/>
      <c r="GE82" s="141"/>
      <c r="GF82" s="141"/>
      <c r="GG82" s="141"/>
      <c r="GH82" s="141"/>
      <c r="GI82" s="141"/>
      <c r="GJ82" s="141"/>
      <c r="GK82" s="141"/>
      <c r="GL82" s="141"/>
      <c r="GM82" s="141"/>
      <c r="GN82" s="141"/>
      <c r="GO82" s="141"/>
      <c r="GP82" s="141"/>
      <c r="GQ82" s="141"/>
      <c r="GR82" s="141"/>
      <c r="GS82" s="141"/>
      <c r="GT82" s="141"/>
      <c r="GU82" s="141"/>
      <c r="GV82" s="141"/>
      <c r="GW82" s="141"/>
      <c r="GX82" s="141"/>
      <c r="GY82" s="141"/>
      <c r="GZ82" s="141"/>
      <c r="HA82" s="141"/>
      <c r="HB82" s="141"/>
      <c r="HC82" s="141"/>
      <c r="HD82" s="141"/>
      <c r="HE82" s="141"/>
      <c r="HF82" s="141"/>
      <c r="HG82" s="141"/>
      <c r="HH82" s="141"/>
      <c r="HI82" s="141"/>
      <c r="HJ82" s="141"/>
      <c r="HK82" s="141"/>
      <c r="HL82" s="141"/>
      <c r="HM82" s="141"/>
      <c r="HN82" s="141"/>
      <c r="HO82" s="141"/>
      <c r="HP82" s="141"/>
      <c r="HQ82" s="141"/>
      <c r="HR82" s="141"/>
      <c r="HS82" s="141"/>
      <c r="HT82" s="141"/>
      <c r="HU82" s="141"/>
      <c r="HV82" s="141"/>
      <c r="HW82" s="141"/>
      <c r="HX82" s="141"/>
      <c r="HY82" s="141"/>
      <c r="HZ82" s="141"/>
      <c r="IA82" s="141"/>
      <c r="IB82" s="141"/>
      <c r="IC82" s="141"/>
      <c r="ID82" s="141"/>
      <c r="IE82" s="141"/>
      <c r="IF82" s="141"/>
      <c r="IG82" s="141"/>
      <c r="IH82" s="141"/>
      <c r="II82" s="142"/>
      <c r="IJ82" s="142"/>
      <c r="IK82" s="142"/>
    </row>
    <row r="83" spans="1:245" ht="30" customHeight="1" x14ac:dyDescent="0.3">
      <c r="A83" s="423" t="s">
        <v>98</v>
      </c>
      <c r="B83" s="423"/>
      <c r="C83" s="423"/>
      <c r="D83" s="423"/>
      <c r="E83" s="423"/>
      <c r="F83" s="423"/>
      <c r="G83" s="423"/>
      <c r="H83" s="155"/>
      <c r="I83" s="155"/>
      <c r="J83" s="155"/>
      <c r="K83" s="155"/>
      <c r="L83" s="155"/>
      <c r="M83" s="156"/>
      <c r="N83" s="156"/>
      <c r="O83" s="156"/>
      <c r="P83" s="156"/>
      <c r="Q83" s="156"/>
      <c r="R83" s="156"/>
      <c r="S83" s="156"/>
      <c r="T83" s="155"/>
      <c r="U83" s="155"/>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141"/>
      <c r="EE83" s="141"/>
      <c r="EF83" s="141"/>
      <c r="EG83" s="141"/>
      <c r="EH83" s="141"/>
      <c r="EI83" s="141"/>
      <c r="EJ83" s="141"/>
      <c r="EK83" s="141"/>
      <c r="EL83" s="141"/>
      <c r="EM83" s="141"/>
      <c r="EN83" s="141"/>
      <c r="EO83" s="141"/>
      <c r="EP83" s="141"/>
      <c r="EQ83" s="141"/>
      <c r="ER83" s="141"/>
      <c r="ES83" s="141"/>
      <c r="ET83" s="141"/>
      <c r="EU83" s="141"/>
      <c r="EV83" s="141"/>
      <c r="EW83" s="141"/>
      <c r="EX83" s="141"/>
      <c r="EY83" s="141"/>
      <c r="EZ83" s="141"/>
      <c r="FA83" s="141"/>
      <c r="FB83" s="141"/>
      <c r="FC83" s="141"/>
      <c r="FD83" s="141"/>
      <c r="FE83" s="141"/>
      <c r="FF83" s="141"/>
      <c r="FG83" s="141"/>
      <c r="FH83" s="141"/>
      <c r="FI83" s="141"/>
      <c r="FJ83" s="141"/>
      <c r="FK83" s="141"/>
      <c r="FL83" s="141"/>
      <c r="FM83" s="141"/>
      <c r="FN83" s="141"/>
      <c r="FO83" s="141"/>
      <c r="FP83" s="141"/>
      <c r="FQ83" s="141"/>
      <c r="FR83" s="141"/>
      <c r="FS83" s="141"/>
      <c r="FT83" s="141"/>
      <c r="FU83" s="141"/>
      <c r="FV83" s="141"/>
      <c r="FW83" s="141"/>
      <c r="FX83" s="141"/>
      <c r="FY83" s="141"/>
      <c r="FZ83" s="141"/>
      <c r="GA83" s="141"/>
      <c r="GB83" s="141"/>
      <c r="GC83" s="141"/>
      <c r="GD83" s="141"/>
      <c r="GE83" s="141"/>
      <c r="GF83" s="141"/>
      <c r="GG83" s="141"/>
      <c r="GH83" s="141"/>
      <c r="GI83" s="141"/>
      <c r="GJ83" s="141"/>
      <c r="GK83" s="141"/>
      <c r="GL83" s="141"/>
      <c r="GM83" s="141"/>
      <c r="GN83" s="141"/>
      <c r="GO83" s="141"/>
      <c r="GP83" s="141"/>
      <c r="GQ83" s="141"/>
      <c r="GR83" s="141"/>
      <c r="GS83" s="141"/>
      <c r="GT83" s="141"/>
      <c r="GU83" s="141"/>
      <c r="GV83" s="141"/>
      <c r="GW83" s="141"/>
      <c r="GX83" s="141"/>
      <c r="GY83" s="141"/>
      <c r="GZ83" s="141"/>
      <c r="HA83" s="141"/>
      <c r="HB83" s="141"/>
      <c r="HC83" s="141"/>
      <c r="HD83" s="141"/>
      <c r="HE83" s="141"/>
      <c r="HF83" s="141"/>
      <c r="HG83" s="141"/>
      <c r="HH83" s="141"/>
      <c r="HI83" s="141"/>
      <c r="HJ83" s="141"/>
      <c r="HK83" s="141"/>
      <c r="HL83" s="141"/>
      <c r="HM83" s="141"/>
      <c r="HN83" s="141"/>
      <c r="HO83" s="141"/>
      <c r="HP83" s="141"/>
      <c r="HQ83" s="141"/>
      <c r="HR83" s="141"/>
      <c r="HS83" s="141"/>
      <c r="HT83" s="141"/>
      <c r="HU83" s="141"/>
      <c r="HV83" s="141"/>
      <c r="HW83" s="141"/>
      <c r="HX83" s="141"/>
      <c r="HY83" s="141"/>
      <c r="HZ83" s="141"/>
      <c r="IA83" s="141"/>
      <c r="IB83" s="141"/>
      <c r="IC83" s="141"/>
      <c r="ID83" s="141"/>
      <c r="IE83" s="141"/>
      <c r="IF83" s="141"/>
      <c r="IG83" s="141"/>
      <c r="IH83" s="141"/>
      <c r="II83" s="142"/>
      <c r="IJ83" s="142"/>
      <c r="IK83" s="142"/>
    </row>
    <row r="84" spans="1:245" ht="30" customHeight="1" x14ac:dyDescent="0.3">
      <c r="A84" s="423" t="s">
        <v>99</v>
      </c>
      <c r="B84" s="423"/>
      <c r="C84" s="423"/>
      <c r="D84" s="423"/>
      <c r="E84" s="423"/>
      <c r="F84" s="423"/>
      <c r="G84" s="423"/>
      <c r="H84" s="155"/>
      <c r="I84" s="155"/>
      <c r="J84" s="155"/>
      <c r="K84" s="155"/>
      <c r="L84" s="155"/>
      <c r="M84" s="156"/>
      <c r="N84" s="156"/>
      <c r="O84" s="156"/>
      <c r="P84" s="156"/>
      <c r="Q84" s="156"/>
      <c r="R84" s="156"/>
      <c r="S84" s="156"/>
      <c r="T84" s="155"/>
      <c r="U84" s="155"/>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1"/>
      <c r="BR84" s="141"/>
      <c r="BS84" s="141"/>
      <c r="BT84" s="141"/>
      <c r="BU84" s="141"/>
      <c r="BV84" s="141"/>
      <c r="BW84" s="141"/>
      <c r="BX84" s="141"/>
      <c r="BY84" s="141"/>
      <c r="BZ84" s="141"/>
      <c r="CA84" s="141"/>
      <c r="CB84" s="141"/>
      <c r="CC84" s="141"/>
      <c r="CD84" s="141"/>
      <c r="CE84" s="141"/>
      <c r="CF84" s="141"/>
      <c r="CG84" s="141"/>
      <c r="CH84" s="141"/>
      <c r="CI84" s="141"/>
      <c r="CJ84" s="141"/>
      <c r="CK84" s="141"/>
      <c r="CL84" s="141"/>
      <c r="CM84" s="141"/>
      <c r="CN84" s="141"/>
      <c r="CO84" s="141"/>
      <c r="CP84" s="141"/>
      <c r="CQ84" s="141"/>
      <c r="CR84" s="141"/>
      <c r="CS84" s="141"/>
      <c r="CT84" s="141"/>
      <c r="CU84" s="141"/>
      <c r="CV84" s="141"/>
      <c r="CW84" s="141"/>
      <c r="CX84" s="141"/>
      <c r="CY84" s="141"/>
      <c r="CZ84" s="141"/>
      <c r="DA84" s="141"/>
      <c r="DB84" s="141"/>
      <c r="DC84" s="141"/>
      <c r="DD84" s="141"/>
      <c r="DE84" s="141"/>
      <c r="DF84" s="141"/>
      <c r="DG84" s="141"/>
      <c r="DH84" s="141"/>
      <c r="DI84" s="141"/>
      <c r="DJ84" s="141"/>
      <c r="DK84" s="141"/>
      <c r="DL84" s="141"/>
      <c r="DM84" s="141"/>
      <c r="DN84" s="141"/>
      <c r="DO84" s="141"/>
      <c r="DP84" s="141"/>
      <c r="DQ84" s="141"/>
      <c r="DR84" s="141"/>
      <c r="DS84" s="141"/>
      <c r="DT84" s="141"/>
      <c r="DU84" s="141"/>
      <c r="DV84" s="141"/>
      <c r="DW84" s="141"/>
      <c r="DX84" s="141"/>
      <c r="DY84" s="141"/>
      <c r="DZ84" s="141"/>
      <c r="EA84" s="141"/>
      <c r="EB84" s="141"/>
      <c r="EC84" s="141"/>
      <c r="ED84" s="141"/>
      <c r="EE84" s="141"/>
      <c r="EF84" s="141"/>
      <c r="EG84" s="141"/>
      <c r="EH84" s="141"/>
      <c r="EI84" s="141"/>
      <c r="EJ84" s="141"/>
      <c r="EK84" s="141"/>
      <c r="EL84" s="141"/>
      <c r="EM84" s="141"/>
      <c r="EN84" s="141"/>
      <c r="EO84" s="141"/>
      <c r="EP84" s="141"/>
      <c r="EQ84" s="141"/>
      <c r="ER84" s="141"/>
      <c r="ES84" s="141"/>
      <c r="ET84" s="141"/>
      <c r="EU84" s="141"/>
      <c r="EV84" s="141"/>
      <c r="EW84" s="141"/>
      <c r="EX84" s="141"/>
      <c r="EY84" s="141"/>
      <c r="EZ84" s="141"/>
      <c r="FA84" s="141"/>
      <c r="FB84" s="141"/>
      <c r="FC84" s="141"/>
      <c r="FD84" s="141"/>
      <c r="FE84" s="141"/>
      <c r="FF84" s="141"/>
      <c r="FG84" s="141"/>
      <c r="FH84" s="141"/>
      <c r="FI84" s="141"/>
      <c r="FJ84" s="141"/>
      <c r="FK84" s="141"/>
      <c r="FL84" s="141"/>
      <c r="FM84" s="141"/>
      <c r="FN84" s="141"/>
      <c r="FO84" s="141"/>
      <c r="FP84" s="141"/>
      <c r="FQ84" s="141"/>
      <c r="FR84" s="141"/>
      <c r="FS84" s="141"/>
      <c r="FT84" s="141"/>
      <c r="FU84" s="141"/>
      <c r="FV84" s="141"/>
      <c r="FW84" s="141"/>
      <c r="FX84" s="141"/>
      <c r="FY84" s="141"/>
      <c r="FZ84" s="141"/>
      <c r="GA84" s="141"/>
      <c r="GB84" s="141"/>
      <c r="GC84" s="141"/>
      <c r="GD84" s="141"/>
      <c r="GE84" s="141"/>
      <c r="GF84" s="141"/>
      <c r="GG84" s="141"/>
      <c r="GH84" s="141"/>
      <c r="GI84" s="141"/>
      <c r="GJ84" s="141"/>
      <c r="GK84" s="141"/>
      <c r="GL84" s="141"/>
      <c r="GM84" s="141"/>
      <c r="GN84" s="141"/>
      <c r="GO84" s="141"/>
      <c r="GP84" s="141"/>
      <c r="GQ84" s="141"/>
      <c r="GR84" s="141"/>
      <c r="GS84" s="141"/>
      <c r="GT84" s="141"/>
      <c r="GU84" s="141"/>
      <c r="GV84" s="141"/>
      <c r="GW84" s="141"/>
      <c r="GX84" s="141"/>
      <c r="GY84" s="141"/>
      <c r="GZ84" s="141"/>
      <c r="HA84" s="141"/>
      <c r="HB84" s="141"/>
      <c r="HC84" s="141"/>
      <c r="HD84" s="141"/>
      <c r="HE84" s="141"/>
      <c r="HF84" s="141"/>
      <c r="HG84" s="141"/>
      <c r="HH84" s="141"/>
      <c r="HI84" s="141"/>
      <c r="HJ84" s="141"/>
      <c r="HK84" s="141"/>
      <c r="HL84" s="141"/>
      <c r="HM84" s="141"/>
      <c r="HN84" s="141"/>
      <c r="HO84" s="141"/>
      <c r="HP84" s="141"/>
      <c r="HQ84" s="141"/>
      <c r="HR84" s="141"/>
      <c r="HS84" s="141"/>
      <c r="HT84" s="141"/>
      <c r="HU84" s="141"/>
      <c r="HV84" s="141"/>
      <c r="HW84" s="141"/>
      <c r="HX84" s="141"/>
      <c r="HY84" s="141"/>
      <c r="HZ84" s="141"/>
      <c r="IA84" s="141"/>
      <c r="IB84" s="141"/>
      <c r="IC84" s="141"/>
      <c r="ID84" s="141"/>
      <c r="IE84" s="141"/>
      <c r="IF84" s="141"/>
      <c r="IG84" s="141"/>
      <c r="IH84" s="141"/>
      <c r="II84" s="142"/>
      <c r="IJ84" s="142"/>
      <c r="IK84" s="142"/>
    </row>
    <row r="85" spans="1:245" ht="30" customHeight="1" x14ac:dyDescent="0.3">
      <c r="A85" s="423" t="s">
        <v>100</v>
      </c>
      <c r="B85" s="423"/>
      <c r="C85" s="423"/>
      <c r="D85" s="423"/>
      <c r="E85" s="423"/>
      <c r="F85" s="423"/>
      <c r="G85" s="423"/>
      <c r="H85" s="155"/>
      <c r="I85" s="155"/>
      <c r="J85" s="155"/>
      <c r="K85" s="155"/>
      <c r="L85" s="155"/>
      <c r="M85" s="156"/>
      <c r="N85" s="156"/>
      <c r="O85" s="156"/>
      <c r="P85" s="156"/>
      <c r="Q85" s="156"/>
      <c r="R85" s="156"/>
      <c r="S85" s="156"/>
      <c r="T85" s="155"/>
      <c r="U85" s="155"/>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c r="GV85" s="141"/>
      <c r="GW85" s="141"/>
      <c r="GX85" s="141"/>
      <c r="GY85" s="141"/>
      <c r="GZ85" s="141"/>
      <c r="HA85" s="141"/>
      <c r="HB85" s="141"/>
      <c r="HC85" s="141"/>
      <c r="HD85" s="141"/>
      <c r="HE85" s="141"/>
      <c r="HF85" s="141"/>
      <c r="HG85" s="141"/>
      <c r="HH85" s="141"/>
      <c r="HI85" s="141"/>
      <c r="HJ85" s="141"/>
      <c r="HK85" s="141"/>
      <c r="HL85" s="141"/>
      <c r="HM85" s="141"/>
      <c r="HN85" s="141"/>
      <c r="HO85" s="141"/>
      <c r="HP85" s="141"/>
      <c r="HQ85" s="141"/>
      <c r="HR85" s="141"/>
      <c r="HS85" s="141"/>
      <c r="HT85" s="141"/>
      <c r="HU85" s="141"/>
      <c r="HV85" s="141"/>
      <c r="HW85" s="141"/>
      <c r="HX85" s="141"/>
      <c r="HY85" s="141"/>
      <c r="HZ85" s="141"/>
      <c r="IA85" s="141"/>
      <c r="IB85" s="141"/>
      <c r="IC85" s="141"/>
      <c r="ID85" s="141"/>
      <c r="IE85" s="141"/>
      <c r="IF85" s="141"/>
      <c r="IG85" s="141"/>
      <c r="IH85" s="141"/>
      <c r="II85" s="142"/>
      <c r="IJ85" s="142"/>
      <c r="IK85" s="142"/>
    </row>
    <row r="86" spans="1:245" ht="30" customHeight="1" x14ac:dyDescent="0.3">
      <c r="A86" s="423" t="s">
        <v>430</v>
      </c>
      <c r="B86" s="423"/>
      <c r="C86" s="423"/>
      <c r="D86" s="423"/>
      <c r="E86" s="423"/>
      <c r="F86" s="423"/>
      <c r="G86" s="423"/>
      <c r="H86" s="155"/>
      <c r="I86" s="155"/>
      <c r="J86" s="155"/>
      <c r="K86" s="155"/>
      <c r="L86" s="155"/>
      <c r="M86" s="157"/>
      <c r="N86" s="157"/>
      <c r="O86" s="157"/>
      <c r="P86" s="157"/>
      <c r="Q86" s="157"/>
      <c r="R86" s="157"/>
      <c r="S86" s="157"/>
      <c r="T86" s="155"/>
      <c r="U86" s="155"/>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c r="EF86" s="141"/>
      <c r="EG86" s="141"/>
      <c r="EH86" s="141"/>
      <c r="EI86" s="141"/>
      <c r="EJ86" s="141"/>
      <c r="EK86" s="141"/>
      <c r="EL86" s="141"/>
      <c r="EM86" s="141"/>
      <c r="EN86" s="141"/>
      <c r="EO86" s="141"/>
      <c r="EP86" s="141"/>
      <c r="EQ86" s="141"/>
      <c r="ER86" s="141"/>
      <c r="ES86" s="141"/>
      <c r="ET86" s="141"/>
      <c r="EU86" s="141"/>
      <c r="EV86" s="141"/>
      <c r="EW86" s="141"/>
      <c r="EX86" s="141"/>
      <c r="EY86" s="141"/>
      <c r="EZ86" s="141"/>
      <c r="FA86" s="141"/>
      <c r="FB86" s="141"/>
      <c r="FC86" s="141"/>
      <c r="FD86" s="141"/>
      <c r="FE86" s="141"/>
      <c r="FF86" s="141"/>
      <c r="FG86" s="141"/>
      <c r="FH86" s="141"/>
      <c r="FI86" s="141"/>
      <c r="FJ86" s="141"/>
      <c r="FK86" s="141"/>
      <c r="FL86" s="141"/>
      <c r="FM86" s="141"/>
      <c r="FN86" s="141"/>
      <c r="FO86" s="141"/>
      <c r="FP86" s="141"/>
      <c r="FQ86" s="141"/>
      <c r="FR86" s="141"/>
      <c r="FS86" s="141"/>
      <c r="FT86" s="141"/>
      <c r="FU86" s="141"/>
      <c r="FV86" s="141"/>
      <c r="FW86" s="141"/>
      <c r="FX86" s="141"/>
      <c r="FY86" s="141"/>
      <c r="FZ86" s="141"/>
      <c r="GA86" s="141"/>
      <c r="GB86" s="141"/>
      <c r="GC86" s="141"/>
      <c r="GD86" s="141"/>
      <c r="GE86" s="141"/>
      <c r="GF86" s="141"/>
      <c r="GG86" s="141"/>
      <c r="GH86" s="141"/>
      <c r="GI86" s="141"/>
      <c r="GJ86" s="141"/>
      <c r="GK86" s="141"/>
      <c r="GL86" s="141"/>
      <c r="GM86" s="141"/>
      <c r="GN86" s="141"/>
      <c r="GO86" s="141"/>
      <c r="GP86" s="141"/>
      <c r="GQ86" s="141"/>
      <c r="GR86" s="141"/>
      <c r="GS86" s="141"/>
      <c r="GT86" s="141"/>
      <c r="GU86" s="141"/>
      <c r="GV86" s="141"/>
      <c r="GW86" s="141"/>
      <c r="GX86" s="141"/>
      <c r="GY86" s="141"/>
      <c r="GZ86" s="141"/>
      <c r="HA86" s="141"/>
      <c r="HB86" s="141"/>
      <c r="HC86" s="141"/>
      <c r="HD86" s="141"/>
      <c r="HE86" s="141"/>
      <c r="HF86" s="141"/>
      <c r="HG86" s="141"/>
      <c r="HH86" s="141"/>
      <c r="HI86" s="141"/>
      <c r="HJ86" s="141"/>
      <c r="HK86" s="141"/>
      <c r="HL86" s="141"/>
      <c r="HM86" s="141"/>
      <c r="HN86" s="141"/>
      <c r="HO86" s="141"/>
      <c r="HP86" s="141"/>
      <c r="HQ86" s="141"/>
      <c r="HR86" s="141"/>
      <c r="HS86" s="141"/>
      <c r="HT86" s="141"/>
      <c r="HU86" s="141"/>
      <c r="HV86" s="141"/>
      <c r="HW86" s="141"/>
      <c r="HX86" s="141"/>
      <c r="HY86" s="141"/>
      <c r="HZ86" s="141"/>
      <c r="IA86" s="141"/>
      <c r="IB86" s="141"/>
      <c r="IC86" s="141"/>
      <c r="ID86" s="141"/>
      <c r="IE86" s="141"/>
      <c r="IF86" s="141"/>
      <c r="IG86" s="141"/>
      <c r="IH86" s="141"/>
      <c r="II86" s="142"/>
      <c r="IJ86" s="142"/>
      <c r="IK86" s="142"/>
    </row>
    <row r="87" spans="1:245" ht="30" customHeight="1" x14ac:dyDescent="0.3">
      <c r="A87" s="424" t="s">
        <v>101</v>
      </c>
      <c r="B87" s="425"/>
      <c r="C87" s="425"/>
      <c r="D87" s="425"/>
      <c r="E87" s="425"/>
      <c r="F87" s="425"/>
      <c r="G87" s="426"/>
      <c r="H87" s="157"/>
      <c r="I87" s="157"/>
      <c r="J87" s="157"/>
      <c r="K87" s="157"/>
      <c r="L87" s="157"/>
      <c r="M87" s="157"/>
      <c r="N87" s="157"/>
      <c r="O87" s="157"/>
      <c r="P87" s="157"/>
      <c r="Q87" s="157"/>
      <c r="R87" s="157"/>
      <c r="S87" s="157"/>
      <c r="T87" s="157"/>
      <c r="U87" s="157"/>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1"/>
      <c r="BR87" s="141"/>
      <c r="BS87" s="141"/>
      <c r="BT87" s="141"/>
      <c r="BU87" s="141"/>
      <c r="BV87" s="141"/>
      <c r="BW87" s="141"/>
      <c r="BX87" s="141"/>
      <c r="BY87" s="141"/>
      <c r="BZ87" s="141"/>
      <c r="CA87" s="141"/>
      <c r="CB87" s="141"/>
      <c r="CC87" s="141"/>
      <c r="CD87" s="141"/>
      <c r="CE87" s="141"/>
      <c r="CF87" s="141"/>
      <c r="CG87" s="141"/>
      <c r="CH87" s="141"/>
      <c r="CI87" s="141"/>
      <c r="CJ87" s="141"/>
      <c r="CK87" s="141"/>
      <c r="CL87" s="141"/>
      <c r="CM87" s="141"/>
      <c r="CN87" s="141"/>
      <c r="CO87" s="141"/>
      <c r="CP87" s="141"/>
      <c r="CQ87" s="141"/>
      <c r="CR87" s="141"/>
      <c r="CS87" s="141"/>
      <c r="CT87" s="141"/>
      <c r="CU87" s="141"/>
      <c r="CV87" s="141"/>
      <c r="CW87" s="141"/>
      <c r="CX87" s="141"/>
      <c r="CY87" s="141"/>
      <c r="CZ87" s="141"/>
      <c r="DA87" s="141"/>
      <c r="DB87" s="141"/>
      <c r="DC87" s="141"/>
      <c r="DD87" s="141"/>
      <c r="DE87" s="141"/>
      <c r="DF87" s="141"/>
      <c r="DG87" s="141"/>
      <c r="DH87" s="141"/>
      <c r="DI87" s="141"/>
      <c r="DJ87" s="141"/>
      <c r="DK87" s="141"/>
      <c r="DL87" s="141"/>
      <c r="DM87" s="141"/>
      <c r="DN87" s="141"/>
      <c r="DO87" s="141"/>
      <c r="DP87" s="141"/>
      <c r="DQ87" s="141"/>
      <c r="DR87" s="141"/>
      <c r="DS87" s="141"/>
      <c r="DT87" s="141"/>
      <c r="DU87" s="141"/>
      <c r="DV87" s="141"/>
      <c r="DW87" s="141"/>
      <c r="DX87" s="141"/>
      <c r="DY87" s="141"/>
      <c r="DZ87" s="141"/>
      <c r="EA87" s="141"/>
      <c r="EB87" s="141"/>
      <c r="EC87" s="141"/>
      <c r="ED87" s="141"/>
      <c r="EE87" s="141"/>
      <c r="EF87" s="141"/>
      <c r="EG87" s="141"/>
      <c r="EH87" s="141"/>
      <c r="EI87" s="141"/>
      <c r="EJ87" s="141"/>
      <c r="EK87" s="141"/>
      <c r="EL87" s="141"/>
      <c r="EM87" s="141"/>
      <c r="EN87" s="141"/>
      <c r="EO87" s="141"/>
      <c r="EP87" s="141"/>
      <c r="EQ87" s="141"/>
      <c r="ER87" s="141"/>
      <c r="ES87" s="141"/>
      <c r="ET87" s="141"/>
      <c r="EU87" s="141"/>
      <c r="EV87" s="141"/>
      <c r="EW87" s="141"/>
      <c r="EX87" s="141"/>
      <c r="EY87" s="141"/>
      <c r="EZ87" s="141"/>
      <c r="FA87" s="141"/>
      <c r="FB87" s="141"/>
      <c r="FC87" s="141"/>
      <c r="FD87" s="141"/>
      <c r="FE87" s="141"/>
      <c r="FF87" s="141"/>
      <c r="FG87" s="141"/>
      <c r="FH87" s="141"/>
      <c r="FI87" s="141"/>
      <c r="FJ87" s="141"/>
      <c r="FK87" s="141"/>
      <c r="FL87" s="141"/>
      <c r="FM87" s="141"/>
      <c r="FN87" s="141"/>
      <c r="FO87" s="141"/>
      <c r="FP87" s="141"/>
      <c r="FQ87" s="141"/>
      <c r="FR87" s="141"/>
      <c r="FS87" s="141"/>
      <c r="FT87" s="141"/>
      <c r="FU87" s="141"/>
      <c r="FV87" s="141"/>
      <c r="FW87" s="141"/>
      <c r="FX87" s="141"/>
      <c r="FY87" s="141"/>
      <c r="FZ87" s="141"/>
      <c r="GA87" s="141"/>
      <c r="GB87" s="141"/>
      <c r="GC87" s="141"/>
      <c r="GD87" s="141"/>
      <c r="GE87" s="141"/>
      <c r="GF87" s="141"/>
      <c r="GG87" s="141"/>
      <c r="GH87" s="141"/>
      <c r="GI87" s="141"/>
      <c r="GJ87" s="141"/>
      <c r="GK87" s="141"/>
      <c r="GL87" s="141"/>
      <c r="GM87" s="141"/>
      <c r="GN87" s="141"/>
      <c r="GO87" s="141"/>
      <c r="GP87" s="141"/>
      <c r="GQ87" s="141"/>
      <c r="GR87" s="141"/>
      <c r="GS87" s="141"/>
      <c r="GT87" s="141"/>
      <c r="GU87" s="141"/>
      <c r="GV87" s="141"/>
      <c r="GW87" s="141"/>
      <c r="GX87" s="141"/>
      <c r="GY87" s="141"/>
      <c r="GZ87" s="141"/>
      <c r="HA87" s="141"/>
      <c r="HB87" s="141"/>
      <c r="HC87" s="141"/>
      <c r="HD87" s="141"/>
      <c r="HE87" s="141"/>
      <c r="HF87" s="141"/>
      <c r="HG87" s="141"/>
      <c r="HH87" s="141"/>
      <c r="HI87" s="141"/>
      <c r="HJ87" s="141"/>
      <c r="HK87" s="141"/>
      <c r="HL87" s="141"/>
      <c r="HM87" s="141"/>
      <c r="HN87" s="141"/>
      <c r="HO87" s="141"/>
      <c r="HP87" s="141"/>
      <c r="HQ87" s="141"/>
      <c r="HR87" s="141"/>
      <c r="HS87" s="141"/>
      <c r="HT87" s="141"/>
      <c r="HU87" s="141"/>
      <c r="HV87" s="141"/>
      <c r="HW87" s="141"/>
      <c r="HX87" s="141"/>
      <c r="HY87" s="141"/>
      <c r="HZ87" s="141"/>
      <c r="IA87" s="141"/>
      <c r="IB87" s="141"/>
      <c r="IC87" s="141"/>
      <c r="ID87" s="141"/>
      <c r="IE87" s="141"/>
      <c r="IF87" s="141"/>
      <c r="IG87" s="141"/>
      <c r="IH87" s="141"/>
      <c r="II87" s="142"/>
      <c r="IJ87" s="142"/>
      <c r="IK87" s="142"/>
    </row>
    <row r="88" spans="1:245" ht="30" customHeight="1" x14ac:dyDescent="0.3">
      <c r="A88" s="423" t="s">
        <v>102</v>
      </c>
      <c r="B88" s="423"/>
      <c r="C88" s="423"/>
      <c r="D88" s="423"/>
      <c r="E88" s="423"/>
      <c r="F88" s="423"/>
      <c r="G88" s="423"/>
      <c r="H88" s="155">
        <f>SUM(H22+H36)</f>
        <v>28.8</v>
      </c>
      <c r="I88" s="155">
        <f>SUM(I22+I36)</f>
        <v>4.7</v>
      </c>
      <c r="J88" s="155">
        <f t="shared" ref="J88:U88" si="48">SUM(J22+J36)</f>
        <v>2.4</v>
      </c>
      <c r="K88" s="155">
        <f t="shared" si="48"/>
        <v>24.1</v>
      </c>
      <c r="L88" s="155">
        <f t="shared" si="48"/>
        <v>0</v>
      </c>
      <c r="M88" s="155">
        <f t="shared" si="48"/>
        <v>0</v>
      </c>
      <c r="N88" s="155">
        <f t="shared" si="48"/>
        <v>0</v>
      </c>
      <c r="O88" s="155">
        <f t="shared" si="48"/>
        <v>0</v>
      </c>
      <c r="P88" s="155">
        <f t="shared" si="48"/>
        <v>0</v>
      </c>
      <c r="Q88" s="155">
        <f t="shared" si="48"/>
        <v>0</v>
      </c>
      <c r="R88" s="155">
        <f t="shared" si="48"/>
        <v>0</v>
      </c>
      <c r="S88" s="155">
        <f t="shared" si="48"/>
        <v>0</v>
      </c>
      <c r="T88" s="155">
        <f t="shared" si="48"/>
        <v>0</v>
      </c>
      <c r="U88" s="155">
        <f t="shared" si="48"/>
        <v>0</v>
      </c>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DE88" s="141"/>
      <c r="DF88" s="141"/>
      <c r="DG88" s="141"/>
      <c r="DH88" s="141"/>
      <c r="DI88" s="141"/>
      <c r="DJ88" s="141"/>
      <c r="DK88" s="141"/>
      <c r="DL88" s="141"/>
      <c r="DM88" s="141"/>
      <c r="DN88" s="141"/>
      <c r="DO88" s="141"/>
      <c r="DP88" s="141"/>
      <c r="DQ88" s="141"/>
      <c r="DR88" s="141"/>
      <c r="DS88" s="141"/>
      <c r="DT88" s="141"/>
      <c r="DU88" s="141"/>
      <c r="DV88" s="141"/>
      <c r="DW88" s="141"/>
      <c r="DX88" s="141"/>
      <c r="DY88" s="141"/>
      <c r="DZ88" s="141"/>
      <c r="EA88" s="141"/>
      <c r="EB88" s="141"/>
      <c r="EC88" s="141"/>
      <c r="ED88" s="141"/>
      <c r="EE88" s="141"/>
      <c r="EF88" s="141"/>
      <c r="EG88" s="141"/>
      <c r="EH88" s="141"/>
      <c r="EI88" s="141"/>
      <c r="EJ88" s="141"/>
      <c r="EK88" s="141"/>
      <c r="EL88" s="141"/>
      <c r="EM88" s="141"/>
      <c r="EN88" s="141"/>
      <c r="EO88" s="141"/>
      <c r="EP88" s="141"/>
      <c r="EQ88" s="141"/>
      <c r="ER88" s="141"/>
      <c r="ES88" s="141"/>
      <c r="ET88" s="141"/>
      <c r="EU88" s="141"/>
      <c r="EV88" s="141"/>
      <c r="EW88" s="141"/>
      <c r="EX88" s="141"/>
      <c r="EY88" s="141"/>
      <c r="EZ88" s="141"/>
      <c r="FA88" s="141"/>
      <c r="FB88" s="141"/>
      <c r="FC88" s="141"/>
      <c r="FD88" s="141"/>
      <c r="FE88" s="141"/>
      <c r="FF88" s="141"/>
      <c r="FG88" s="141"/>
      <c r="FH88" s="141"/>
      <c r="FI88" s="141"/>
      <c r="FJ88" s="141"/>
      <c r="FK88" s="141"/>
      <c r="FL88" s="141"/>
      <c r="FM88" s="141"/>
      <c r="FN88" s="141"/>
      <c r="FO88" s="141"/>
      <c r="FP88" s="141"/>
      <c r="FQ88" s="141"/>
      <c r="FR88" s="141"/>
      <c r="FS88" s="141"/>
      <c r="FT88" s="141"/>
      <c r="FU88" s="141"/>
      <c r="FV88" s="141"/>
      <c r="FW88" s="141"/>
      <c r="FX88" s="141"/>
      <c r="FY88" s="141"/>
      <c r="FZ88" s="141"/>
      <c r="GA88" s="141"/>
      <c r="GB88" s="141"/>
      <c r="GC88" s="141"/>
      <c r="GD88" s="141"/>
      <c r="GE88" s="141"/>
      <c r="GF88" s="141"/>
      <c r="GG88" s="141"/>
      <c r="GH88" s="141"/>
      <c r="GI88" s="141"/>
      <c r="GJ88" s="141"/>
      <c r="GK88" s="141"/>
      <c r="GL88" s="141"/>
      <c r="GM88" s="141"/>
      <c r="GN88" s="141"/>
      <c r="GO88" s="141"/>
      <c r="GP88" s="141"/>
      <c r="GQ88" s="141"/>
      <c r="GR88" s="141"/>
      <c r="GS88" s="141"/>
      <c r="GT88" s="141"/>
      <c r="GU88" s="141"/>
      <c r="GV88" s="141"/>
      <c r="GW88" s="141"/>
      <c r="GX88" s="141"/>
      <c r="GY88" s="141"/>
      <c r="GZ88" s="141"/>
      <c r="HA88" s="141"/>
      <c r="HB88" s="141"/>
      <c r="HC88" s="141"/>
      <c r="HD88" s="141"/>
      <c r="HE88" s="141"/>
      <c r="HF88" s="141"/>
      <c r="HG88" s="141"/>
      <c r="HH88" s="141"/>
      <c r="HI88" s="141"/>
      <c r="HJ88" s="141"/>
      <c r="HK88" s="141"/>
      <c r="HL88" s="141"/>
      <c r="HM88" s="141"/>
      <c r="HN88" s="141"/>
      <c r="HO88" s="141"/>
      <c r="HP88" s="141"/>
      <c r="HQ88" s="141"/>
      <c r="HR88" s="141"/>
      <c r="HS88" s="141"/>
      <c r="HT88" s="141"/>
      <c r="HU88" s="141"/>
      <c r="HV88" s="141"/>
      <c r="HW88" s="141"/>
      <c r="HX88" s="141"/>
      <c r="HY88" s="141"/>
      <c r="HZ88" s="141"/>
      <c r="IA88" s="141"/>
      <c r="IB88" s="141"/>
      <c r="IC88" s="141"/>
      <c r="ID88" s="141"/>
      <c r="IE88" s="141"/>
      <c r="IF88" s="141"/>
      <c r="IG88" s="141"/>
      <c r="IH88" s="141"/>
      <c r="II88" s="142"/>
      <c r="IJ88" s="142"/>
      <c r="IK88" s="142"/>
    </row>
    <row r="89" spans="1:245" ht="30" customHeight="1" x14ac:dyDescent="0.3">
      <c r="A89" s="423" t="s">
        <v>103</v>
      </c>
      <c r="B89" s="423"/>
      <c r="C89" s="423"/>
      <c r="D89" s="423"/>
      <c r="E89" s="423"/>
      <c r="F89" s="423"/>
      <c r="G89" s="423"/>
      <c r="H89" s="155"/>
      <c r="I89" s="155"/>
      <c r="J89" s="155"/>
      <c r="K89" s="155"/>
      <c r="L89" s="155"/>
      <c r="M89" s="156"/>
      <c r="N89" s="156"/>
      <c r="O89" s="156"/>
      <c r="P89" s="156"/>
      <c r="Q89" s="156"/>
      <c r="R89" s="156"/>
      <c r="S89" s="156"/>
      <c r="T89" s="155"/>
      <c r="U89" s="155"/>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A89" s="141"/>
      <c r="CB89" s="141"/>
      <c r="CC89" s="141"/>
      <c r="CD89" s="141"/>
      <c r="CE89" s="141"/>
      <c r="CF89" s="141"/>
      <c r="CG89" s="141"/>
      <c r="CH89" s="141"/>
      <c r="CI89" s="141"/>
      <c r="CJ89" s="141"/>
      <c r="CK89" s="141"/>
      <c r="CL89" s="141"/>
      <c r="CM89" s="141"/>
      <c r="CN89" s="141"/>
      <c r="CO89" s="141"/>
      <c r="CP89" s="141"/>
      <c r="CQ89" s="141"/>
      <c r="CR89" s="141"/>
      <c r="CS89" s="141"/>
      <c r="CT89" s="141"/>
      <c r="CU89" s="141"/>
      <c r="CV89" s="141"/>
      <c r="CW89" s="141"/>
      <c r="CX89" s="141"/>
      <c r="CY89" s="141"/>
      <c r="CZ89" s="141"/>
      <c r="DA89" s="141"/>
      <c r="DB89" s="141"/>
      <c r="DC89" s="141"/>
      <c r="DD89" s="141"/>
      <c r="DE89" s="141"/>
      <c r="DF89" s="141"/>
      <c r="DG89" s="141"/>
      <c r="DH89" s="141"/>
      <c r="DI89" s="141"/>
      <c r="DJ89" s="141"/>
      <c r="DK89" s="141"/>
      <c r="DL89" s="141"/>
      <c r="DM89" s="141"/>
      <c r="DN89" s="141"/>
      <c r="DO89" s="141"/>
      <c r="DP89" s="141"/>
      <c r="DQ89" s="141"/>
      <c r="DR89" s="141"/>
      <c r="DS89" s="141"/>
      <c r="DT89" s="141"/>
      <c r="DU89" s="141"/>
      <c r="DV89" s="141"/>
      <c r="DW89" s="141"/>
      <c r="DX89" s="141"/>
      <c r="DY89" s="141"/>
      <c r="DZ89" s="141"/>
      <c r="EA89" s="141"/>
      <c r="EB89" s="141"/>
      <c r="EC89" s="141"/>
      <c r="ED89" s="141"/>
      <c r="EE89" s="141"/>
      <c r="EF89" s="141"/>
      <c r="EG89" s="141"/>
      <c r="EH89" s="141"/>
      <c r="EI89" s="141"/>
      <c r="EJ89" s="141"/>
      <c r="EK89" s="141"/>
      <c r="EL89" s="141"/>
      <c r="EM89" s="141"/>
      <c r="EN89" s="141"/>
      <c r="EO89" s="141"/>
      <c r="EP89" s="141"/>
      <c r="EQ89" s="141"/>
      <c r="ER89" s="141"/>
      <c r="ES89" s="141"/>
      <c r="ET89" s="141"/>
      <c r="EU89" s="141"/>
      <c r="EV89" s="141"/>
      <c r="EW89" s="141"/>
      <c r="EX89" s="141"/>
      <c r="EY89" s="141"/>
      <c r="EZ89" s="141"/>
      <c r="FA89" s="141"/>
      <c r="FB89" s="141"/>
      <c r="FC89" s="141"/>
      <c r="FD89" s="141"/>
      <c r="FE89" s="141"/>
      <c r="FF89" s="141"/>
      <c r="FG89" s="141"/>
      <c r="FH89" s="141"/>
      <c r="FI89" s="141"/>
      <c r="FJ89" s="141"/>
      <c r="FK89" s="141"/>
      <c r="FL89" s="141"/>
      <c r="FM89" s="141"/>
      <c r="FN89" s="141"/>
      <c r="FO89" s="141"/>
      <c r="FP89" s="141"/>
      <c r="FQ89" s="141"/>
      <c r="FR89" s="141"/>
      <c r="FS89" s="141"/>
      <c r="FT89" s="141"/>
      <c r="FU89" s="141"/>
      <c r="FV89" s="141"/>
      <c r="FW89" s="141"/>
      <c r="FX89" s="141"/>
      <c r="FY89" s="141"/>
      <c r="FZ89" s="141"/>
      <c r="GA89" s="141"/>
      <c r="GB89" s="141"/>
      <c r="GC89" s="141"/>
      <c r="GD89" s="141"/>
      <c r="GE89" s="141"/>
      <c r="GF89" s="141"/>
      <c r="GG89" s="141"/>
      <c r="GH89" s="141"/>
      <c r="GI89" s="141"/>
      <c r="GJ89" s="141"/>
      <c r="GK89" s="141"/>
      <c r="GL89" s="141"/>
      <c r="GM89" s="141"/>
      <c r="GN89" s="141"/>
      <c r="GO89" s="141"/>
      <c r="GP89" s="141"/>
      <c r="GQ89" s="141"/>
      <c r="GR89" s="141"/>
      <c r="GS89" s="141"/>
      <c r="GT89" s="141"/>
      <c r="GU89" s="141"/>
      <c r="GV89" s="141"/>
      <c r="GW89" s="141"/>
      <c r="GX89" s="141"/>
      <c r="GY89" s="141"/>
      <c r="GZ89" s="141"/>
      <c r="HA89" s="141"/>
      <c r="HB89" s="141"/>
      <c r="HC89" s="141"/>
      <c r="HD89" s="141"/>
      <c r="HE89" s="141"/>
      <c r="HF89" s="141"/>
      <c r="HG89" s="141"/>
      <c r="HH89" s="141"/>
      <c r="HI89" s="141"/>
      <c r="HJ89" s="141"/>
      <c r="HK89" s="141"/>
      <c r="HL89" s="141"/>
      <c r="HM89" s="141"/>
      <c r="HN89" s="141"/>
      <c r="HO89" s="141"/>
      <c r="HP89" s="141"/>
      <c r="HQ89" s="141"/>
      <c r="HR89" s="141"/>
      <c r="HS89" s="141"/>
      <c r="HT89" s="141"/>
      <c r="HU89" s="141"/>
      <c r="HV89" s="141"/>
      <c r="HW89" s="141"/>
      <c r="HX89" s="141"/>
      <c r="HY89" s="141"/>
      <c r="HZ89" s="141"/>
      <c r="IA89" s="141"/>
      <c r="IB89" s="141"/>
      <c r="IC89" s="141"/>
      <c r="ID89" s="141"/>
      <c r="IE89" s="141"/>
      <c r="IF89" s="141"/>
      <c r="IG89" s="141"/>
      <c r="IH89" s="141"/>
      <c r="II89" s="142"/>
      <c r="IJ89" s="142"/>
      <c r="IK89" s="142"/>
    </row>
    <row r="90" spans="1:245" ht="30" customHeight="1" x14ac:dyDescent="0.3">
      <c r="A90" s="429" t="s">
        <v>106</v>
      </c>
      <c r="B90" s="429"/>
      <c r="C90" s="429"/>
      <c r="D90" s="429"/>
      <c r="E90" s="429"/>
      <c r="F90" s="429"/>
      <c r="G90" s="429"/>
      <c r="H90" s="155">
        <f t="shared" ref="H90:O90" si="49">SUM(H73,H64,H59,H50,H45,H27,H21)</f>
        <v>1402.5</v>
      </c>
      <c r="I90" s="155">
        <f t="shared" si="49"/>
        <v>416.6</v>
      </c>
      <c r="J90" s="155">
        <f t="shared" si="49"/>
        <v>0</v>
      </c>
      <c r="K90" s="155">
        <f t="shared" si="49"/>
        <v>985.9</v>
      </c>
      <c r="L90" s="155">
        <f t="shared" si="49"/>
        <v>1500</v>
      </c>
      <c r="M90" s="155">
        <f t="shared" si="49"/>
        <v>1500</v>
      </c>
      <c r="N90" s="155">
        <f t="shared" si="49"/>
        <v>0</v>
      </c>
      <c r="O90" s="155">
        <f t="shared" si="49"/>
        <v>0</v>
      </c>
      <c r="P90" s="155">
        <f>SUM(P73,P64,P59,P50,P45,P27,P21)</f>
        <v>900</v>
      </c>
      <c r="Q90" s="155">
        <f t="shared" ref="Q90:U90" si="50">SUM(Q73,Q64,Q59,Q50,Q45,Q27,Q21)</f>
        <v>400</v>
      </c>
      <c r="R90" s="155">
        <f t="shared" si="50"/>
        <v>0</v>
      </c>
      <c r="S90" s="155">
        <f t="shared" si="50"/>
        <v>500</v>
      </c>
      <c r="T90" s="155">
        <f t="shared" si="50"/>
        <v>1500</v>
      </c>
      <c r="U90" s="155">
        <f t="shared" si="50"/>
        <v>1500</v>
      </c>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141"/>
      <c r="EE90" s="141"/>
      <c r="EF90" s="141"/>
      <c r="EG90" s="141"/>
      <c r="EH90" s="141"/>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c r="FJ90" s="141"/>
      <c r="FK90" s="141"/>
      <c r="FL90" s="141"/>
      <c r="FM90" s="141"/>
      <c r="FN90" s="141"/>
      <c r="FO90" s="141"/>
      <c r="FP90" s="141"/>
      <c r="FQ90" s="141"/>
      <c r="FR90" s="141"/>
      <c r="FS90" s="141"/>
      <c r="FT90" s="141"/>
      <c r="FU90" s="141"/>
      <c r="FV90" s="141"/>
      <c r="FW90" s="141"/>
      <c r="FX90" s="141"/>
      <c r="FY90" s="141"/>
      <c r="FZ90" s="141"/>
      <c r="GA90" s="141"/>
      <c r="GB90" s="141"/>
      <c r="GC90" s="141"/>
      <c r="GD90" s="141"/>
      <c r="GE90" s="141"/>
      <c r="GF90" s="141"/>
      <c r="GG90" s="141"/>
      <c r="GH90" s="141"/>
      <c r="GI90" s="141"/>
      <c r="GJ90" s="141"/>
      <c r="GK90" s="141"/>
      <c r="GL90" s="141"/>
      <c r="GM90" s="141"/>
      <c r="GN90" s="141"/>
      <c r="GO90" s="141"/>
      <c r="GP90" s="141"/>
      <c r="GQ90" s="141"/>
      <c r="GR90" s="141"/>
      <c r="GS90" s="141"/>
      <c r="GT90" s="141"/>
      <c r="GU90" s="141"/>
      <c r="GV90" s="141"/>
      <c r="GW90" s="141"/>
      <c r="GX90" s="141"/>
      <c r="GY90" s="141"/>
      <c r="GZ90" s="141"/>
      <c r="HA90" s="141"/>
      <c r="HB90" s="141"/>
      <c r="HC90" s="141"/>
      <c r="HD90" s="141"/>
      <c r="HE90" s="141"/>
      <c r="HF90" s="141"/>
      <c r="HG90" s="141"/>
      <c r="HH90" s="141"/>
      <c r="HI90" s="141"/>
      <c r="HJ90" s="141"/>
      <c r="HK90" s="141"/>
      <c r="HL90" s="141"/>
      <c r="HM90" s="141"/>
      <c r="HN90" s="141"/>
      <c r="HO90" s="141"/>
      <c r="HP90" s="141"/>
      <c r="HQ90" s="141"/>
      <c r="HR90" s="141"/>
      <c r="HS90" s="141"/>
      <c r="HT90" s="141"/>
      <c r="HU90" s="141"/>
      <c r="HV90" s="141"/>
      <c r="HW90" s="141"/>
      <c r="HX90" s="141"/>
      <c r="HY90" s="141"/>
      <c r="HZ90" s="141"/>
      <c r="IA90" s="141"/>
      <c r="IB90" s="141"/>
      <c r="IC90" s="141"/>
      <c r="ID90" s="141"/>
      <c r="IE90" s="141"/>
      <c r="IF90" s="141"/>
      <c r="IG90" s="141"/>
      <c r="IH90" s="141"/>
      <c r="II90" s="142"/>
      <c r="IJ90" s="142"/>
      <c r="IK90" s="142"/>
    </row>
    <row r="91" spans="1:245" ht="30" customHeight="1" x14ac:dyDescent="0.3">
      <c r="A91" s="428" t="s">
        <v>104</v>
      </c>
      <c r="B91" s="428"/>
      <c r="C91" s="428"/>
      <c r="D91" s="428"/>
      <c r="E91" s="428"/>
      <c r="F91" s="428"/>
      <c r="G91" s="428"/>
      <c r="H91" s="71">
        <f t="shared" ref="H91:U91" si="51">SUM(H92:H97)</f>
        <v>158.19999999999999</v>
      </c>
      <c r="I91" s="71">
        <f t="shared" si="51"/>
        <v>31.7</v>
      </c>
      <c r="J91" s="71">
        <f t="shared" si="51"/>
        <v>18.5</v>
      </c>
      <c r="K91" s="71">
        <f t="shared" si="51"/>
        <v>126.5</v>
      </c>
      <c r="L91" s="71">
        <f t="shared" si="51"/>
        <v>0</v>
      </c>
      <c r="M91" s="71">
        <f t="shared" si="51"/>
        <v>0</v>
      </c>
      <c r="N91" s="71">
        <f t="shared" si="51"/>
        <v>0</v>
      </c>
      <c r="O91" s="71">
        <f t="shared" si="51"/>
        <v>0</v>
      </c>
      <c r="P91" s="71">
        <f t="shared" si="51"/>
        <v>0</v>
      </c>
      <c r="Q91" s="71">
        <f t="shared" si="51"/>
        <v>0</v>
      </c>
      <c r="R91" s="71">
        <f t="shared" si="51"/>
        <v>0</v>
      </c>
      <c r="S91" s="71">
        <f t="shared" si="51"/>
        <v>0</v>
      </c>
      <c r="T91" s="71">
        <f t="shared" si="51"/>
        <v>0</v>
      </c>
      <c r="U91" s="71">
        <f t="shared" si="51"/>
        <v>0</v>
      </c>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41"/>
      <c r="CI91" s="141"/>
      <c r="CJ91" s="141"/>
      <c r="CK91" s="141"/>
      <c r="CL91" s="141"/>
      <c r="CM91" s="141"/>
      <c r="CN91" s="141"/>
      <c r="CO91" s="141"/>
      <c r="CP91" s="141"/>
      <c r="CQ91" s="141"/>
      <c r="CR91" s="141"/>
      <c r="CS91" s="141"/>
      <c r="CT91" s="141"/>
      <c r="CU91" s="141"/>
      <c r="CV91" s="141"/>
      <c r="CW91" s="141"/>
      <c r="CX91" s="141"/>
      <c r="CY91" s="141"/>
      <c r="CZ91" s="141"/>
      <c r="DA91" s="141"/>
      <c r="DB91" s="141"/>
      <c r="DC91" s="141"/>
      <c r="DD91" s="141"/>
      <c r="DE91" s="141"/>
      <c r="DF91" s="141"/>
      <c r="DG91" s="141"/>
      <c r="DH91" s="141"/>
      <c r="DI91" s="141"/>
      <c r="DJ91" s="141"/>
      <c r="DK91" s="141"/>
      <c r="DL91" s="141"/>
      <c r="DM91" s="141"/>
      <c r="DN91" s="141"/>
      <c r="DO91" s="141"/>
      <c r="DP91" s="141"/>
      <c r="DQ91" s="141"/>
      <c r="DR91" s="141"/>
      <c r="DS91" s="141"/>
      <c r="DT91" s="141"/>
      <c r="DU91" s="141"/>
      <c r="DV91" s="141"/>
      <c r="DW91" s="141"/>
      <c r="DX91" s="141"/>
      <c r="DY91" s="141"/>
      <c r="DZ91" s="141"/>
      <c r="EA91" s="141"/>
      <c r="EB91" s="141"/>
      <c r="EC91" s="141"/>
      <c r="ED91" s="141"/>
      <c r="EE91" s="141"/>
      <c r="EF91" s="141"/>
      <c r="EG91" s="141"/>
      <c r="EH91" s="141"/>
      <c r="EI91" s="141"/>
      <c r="EJ91" s="141"/>
      <c r="EK91" s="141"/>
      <c r="EL91" s="141"/>
      <c r="EM91" s="141"/>
      <c r="EN91" s="141"/>
      <c r="EO91" s="141"/>
      <c r="EP91" s="141"/>
      <c r="EQ91" s="141"/>
      <c r="ER91" s="141"/>
      <c r="ES91" s="141"/>
      <c r="ET91" s="141"/>
      <c r="EU91" s="141"/>
      <c r="EV91" s="141"/>
      <c r="EW91" s="141"/>
      <c r="EX91" s="141"/>
      <c r="EY91" s="141"/>
      <c r="EZ91" s="141"/>
      <c r="FA91" s="141"/>
      <c r="FB91" s="141"/>
      <c r="FC91" s="141"/>
      <c r="FD91" s="141"/>
      <c r="FE91" s="141"/>
      <c r="FF91" s="141"/>
      <c r="FG91" s="141"/>
      <c r="FH91" s="141"/>
      <c r="FI91" s="141"/>
      <c r="FJ91" s="141"/>
      <c r="FK91" s="141"/>
      <c r="FL91" s="141"/>
      <c r="FM91" s="141"/>
      <c r="FN91" s="141"/>
      <c r="FO91" s="141"/>
      <c r="FP91" s="141"/>
      <c r="FQ91" s="141"/>
      <c r="FR91" s="141"/>
      <c r="FS91" s="141"/>
      <c r="FT91" s="141"/>
      <c r="FU91" s="141"/>
      <c r="FV91" s="141"/>
      <c r="FW91" s="141"/>
      <c r="FX91" s="141"/>
      <c r="FY91" s="141"/>
      <c r="FZ91" s="141"/>
      <c r="GA91" s="141"/>
      <c r="GB91" s="141"/>
      <c r="GC91" s="141"/>
      <c r="GD91" s="141"/>
      <c r="GE91" s="141"/>
      <c r="GF91" s="141"/>
      <c r="GG91" s="141"/>
      <c r="GH91" s="141"/>
      <c r="GI91" s="141"/>
      <c r="GJ91" s="141"/>
      <c r="GK91" s="141"/>
      <c r="GL91" s="141"/>
      <c r="GM91" s="141"/>
      <c r="GN91" s="141"/>
      <c r="GO91" s="141"/>
      <c r="GP91" s="141"/>
      <c r="GQ91" s="141"/>
      <c r="GR91" s="141"/>
      <c r="GS91" s="141"/>
      <c r="GT91" s="141"/>
      <c r="GU91" s="141"/>
      <c r="GV91" s="141"/>
      <c r="GW91" s="141"/>
      <c r="GX91" s="141"/>
      <c r="GY91" s="141"/>
      <c r="GZ91" s="141"/>
      <c r="HA91" s="141"/>
      <c r="HB91" s="141"/>
      <c r="HC91" s="141"/>
      <c r="HD91" s="141"/>
      <c r="HE91" s="141"/>
      <c r="HF91" s="141"/>
      <c r="HG91" s="141"/>
      <c r="HH91" s="141"/>
      <c r="HI91" s="141"/>
      <c r="HJ91" s="141"/>
      <c r="HK91" s="141"/>
      <c r="HL91" s="141"/>
      <c r="HM91" s="141"/>
      <c r="HN91" s="141"/>
      <c r="HO91" s="141"/>
      <c r="HP91" s="141"/>
      <c r="HQ91" s="141"/>
      <c r="HR91" s="141"/>
      <c r="HS91" s="141"/>
      <c r="HT91" s="141"/>
      <c r="HU91" s="141"/>
      <c r="HV91" s="141"/>
      <c r="HW91" s="141"/>
      <c r="HX91" s="141"/>
      <c r="HY91" s="141"/>
      <c r="HZ91" s="141"/>
      <c r="IA91" s="141"/>
      <c r="IB91" s="141"/>
      <c r="IC91" s="141"/>
      <c r="ID91" s="141"/>
      <c r="IE91" s="141"/>
      <c r="IF91" s="141"/>
      <c r="IG91" s="141"/>
      <c r="IH91" s="141"/>
      <c r="II91" s="142"/>
      <c r="IJ91" s="142"/>
      <c r="IK91" s="142"/>
    </row>
    <row r="92" spans="1:245" ht="30" customHeight="1" x14ac:dyDescent="0.3">
      <c r="A92" s="429" t="s">
        <v>105</v>
      </c>
      <c r="B92" s="429"/>
      <c r="C92" s="429"/>
      <c r="D92" s="429"/>
      <c r="E92" s="429"/>
      <c r="F92" s="429"/>
      <c r="G92" s="429"/>
      <c r="H92" s="155">
        <f>SUM(H72,H63,H58,H49,,H44,H35,H26,H20)</f>
        <v>158.19999999999999</v>
      </c>
      <c r="I92" s="155">
        <f t="shared" ref="I92:U92" si="52">SUM(I72,I63,I58,I49,,I44,I35,I26,I20)</f>
        <v>31.7</v>
      </c>
      <c r="J92" s="155">
        <f t="shared" si="52"/>
        <v>18.5</v>
      </c>
      <c r="K92" s="155">
        <f t="shared" si="52"/>
        <v>126.5</v>
      </c>
      <c r="L92" s="155">
        <f t="shared" si="52"/>
        <v>0</v>
      </c>
      <c r="M92" s="155">
        <f t="shared" si="52"/>
        <v>0</v>
      </c>
      <c r="N92" s="155">
        <f t="shared" si="52"/>
        <v>0</v>
      </c>
      <c r="O92" s="155">
        <f t="shared" si="52"/>
        <v>0</v>
      </c>
      <c r="P92" s="155">
        <f t="shared" si="52"/>
        <v>0</v>
      </c>
      <c r="Q92" s="155">
        <f t="shared" si="52"/>
        <v>0</v>
      </c>
      <c r="R92" s="155">
        <f t="shared" si="52"/>
        <v>0</v>
      </c>
      <c r="S92" s="155">
        <f t="shared" si="52"/>
        <v>0</v>
      </c>
      <c r="T92" s="155">
        <f t="shared" si="52"/>
        <v>0</v>
      </c>
      <c r="U92" s="155">
        <f t="shared" si="52"/>
        <v>0</v>
      </c>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41"/>
      <c r="CI92" s="141"/>
      <c r="CJ92" s="141"/>
      <c r="CK92" s="141"/>
      <c r="CL92" s="141"/>
      <c r="CM92" s="141"/>
      <c r="CN92" s="141"/>
      <c r="CO92" s="141"/>
      <c r="CP92" s="141"/>
      <c r="CQ92" s="141"/>
      <c r="CR92" s="141"/>
      <c r="CS92" s="141"/>
      <c r="CT92" s="141"/>
      <c r="CU92" s="141"/>
      <c r="CV92" s="141"/>
      <c r="CW92" s="141"/>
      <c r="CX92" s="141"/>
      <c r="CY92" s="141"/>
      <c r="CZ92" s="141"/>
      <c r="DA92" s="141"/>
      <c r="DB92" s="141"/>
      <c r="DC92" s="141"/>
      <c r="DD92" s="141"/>
      <c r="DE92" s="141"/>
      <c r="DF92" s="141"/>
      <c r="DG92" s="141"/>
      <c r="DH92" s="141"/>
      <c r="DI92" s="141"/>
      <c r="DJ92" s="141"/>
      <c r="DK92" s="141"/>
      <c r="DL92" s="141"/>
      <c r="DM92" s="141"/>
      <c r="DN92" s="141"/>
      <c r="DO92" s="141"/>
      <c r="DP92" s="141"/>
      <c r="DQ92" s="141"/>
      <c r="DR92" s="141"/>
      <c r="DS92" s="141"/>
      <c r="DT92" s="141"/>
      <c r="DU92" s="141"/>
      <c r="DV92" s="141"/>
      <c r="DW92" s="141"/>
      <c r="DX92" s="141"/>
      <c r="DY92" s="141"/>
      <c r="DZ92" s="141"/>
      <c r="EA92" s="141"/>
      <c r="EB92" s="141"/>
      <c r="EC92" s="141"/>
      <c r="ED92" s="141"/>
      <c r="EE92" s="141"/>
      <c r="EF92" s="141"/>
      <c r="EG92" s="141"/>
      <c r="EH92" s="141"/>
      <c r="EI92" s="141"/>
      <c r="EJ92" s="141"/>
      <c r="EK92" s="141"/>
      <c r="EL92" s="141"/>
      <c r="EM92" s="141"/>
      <c r="EN92" s="141"/>
      <c r="EO92" s="141"/>
      <c r="EP92" s="141"/>
      <c r="EQ92" s="141"/>
      <c r="ER92" s="141"/>
      <c r="ES92" s="141"/>
      <c r="ET92" s="141"/>
      <c r="EU92" s="141"/>
      <c r="EV92" s="141"/>
      <c r="EW92" s="141"/>
      <c r="EX92" s="141"/>
      <c r="EY92" s="141"/>
      <c r="EZ92" s="141"/>
      <c r="FA92" s="141"/>
      <c r="FB92" s="141"/>
      <c r="FC92" s="141"/>
      <c r="FD92" s="141"/>
      <c r="FE92" s="141"/>
      <c r="FF92" s="141"/>
      <c r="FG92" s="141"/>
      <c r="FH92" s="141"/>
      <c r="FI92" s="141"/>
      <c r="FJ92" s="141"/>
      <c r="FK92" s="141"/>
      <c r="FL92" s="141"/>
      <c r="FM92" s="141"/>
      <c r="FN92" s="141"/>
      <c r="FO92" s="141"/>
      <c r="FP92" s="141"/>
      <c r="FQ92" s="141"/>
      <c r="FR92" s="141"/>
      <c r="FS92" s="141"/>
      <c r="FT92" s="141"/>
      <c r="FU92" s="141"/>
      <c r="FV92" s="141"/>
      <c r="FW92" s="141"/>
      <c r="FX92" s="141"/>
      <c r="FY92" s="141"/>
      <c r="FZ92" s="141"/>
      <c r="GA92" s="141"/>
      <c r="GB92" s="141"/>
      <c r="GC92" s="141"/>
      <c r="GD92" s="141"/>
      <c r="GE92" s="141"/>
      <c r="GF92" s="141"/>
      <c r="GG92" s="141"/>
      <c r="GH92" s="141"/>
      <c r="GI92" s="141"/>
      <c r="GJ92" s="141"/>
      <c r="GK92" s="141"/>
      <c r="GL92" s="141"/>
      <c r="GM92" s="141"/>
      <c r="GN92" s="141"/>
      <c r="GO92" s="141"/>
      <c r="GP92" s="141"/>
      <c r="GQ92" s="141"/>
      <c r="GR92" s="141"/>
      <c r="GS92" s="141"/>
      <c r="GT92" s="141"/>
      <c r="GU92" s="141"/>
      <c r="GV92" s="141"/>
      <c r="GW92" s="141"/>
      <c r="GX92" s="141"/>
      <c r="GY92" s="141"/>
      <c r="GZ92" s="141"/>
      <c r="HA92" s="141"/>
      <c r="HB92" s="141"/>
      <c r="HC92" s="141"/>
      <c r="HD92" s="141"/>
      <c r="HE92" s="141"/>
      <c r="HF92" s="141"/>
      <c r="HG92" s="141"/>
      <c r="HH92" s="141"/>
      <c r="HI92" s="141"/>
      <c r="HJ92" s="141"/>
      <c r="HK92" s="141"/>
      <c r="HL92" s="141"/>
      <c r="HM92" s="141"/>
      <c r="HN92" s="141"/>
      <c r="HO92" s="141"/>
      <c r="HP92" s="141"/>
      <c r="HQ92" s="141"/>
      <c r="HR92" s="141"/>
      <c r="HS92" s="141"/>
      <c r="HT92" s="141"/>
      <c r="HU92" s="141"/>
      <c r="HV92" s="141"/>
      <c r="HW92" s="141"/>
      <c r="HX92" s="141"/>
      <c r="HY92" s="141"/>
      <c r="HZ92" s="141"/>
      <c r="IA92" s="141"/>
      <c r="IB92" s="141"/>
      <c r="IC92" s="141"/>
      <c r="ID92" s="141"/>
      <c r="IE92" s="141"/>
      <c r="IF92" s="141"/>
      <c r="IG92" s="141"/>
      <c r="IH92" s="141"/>
      <c r="II92" s="142"/>
      <c r="IJ92" s="142"/>
      <c r="IK92" s="142"/>
    </row>
    <row r="93" spans="1:245" ht="30" customHeight="1" x14ac:dyDescent="0.3">
      <c r="A93" s="423" t="s">
        <v>107</v>
      </c>
      <c r="B93" s="423"/>
      <c r="C93" s="423"/>
      <c r="D93" s="423"/>
      <c r="E93" s="423"/>
      <c r="F93" s="423"/>
      <c r="G93" s="423"/>
      <c r="H93" s="155">
        <f>SUM(H71,H62,H57,H48,H43,H25,H19)</f>
        <v>0</v>
      </c>
      <c r="I93" s="155">
        <f t="shared" ref="I93:U93" si="53">SUM(I71,I62,I57,I48,I43,I25,I19)</f>
        <v>0</v>
      </c>
      <c r="J93" s="155">
        <f t="shared" si="53"/>
        <v>0</v>
      </c>
      <c r="K93" s="155">
        <f t="shared" si="53"/>
        <v>0</v>
      </c>
      <c r="L93" s="155">
        <f t="shared" si="53"/>
        <v>0</v>
      </c>
      <c r="M93" s="155">
        <f t="shared" si="53"/>
        <v>0</v>
      </c>
      <c r="N93" s="155">
        <f t="shared" si="53"/>
        <v>0</v>
      </c>
      <c r="O93" s="155">
        <f t="shared" si="53"/>
        <v>0</v>
      </c>
      <c r="P93" s="155">
        <f t="shared" si="53"/>
        <v>0</v>
      </c>
      <c r="Q93" s="155">
        <f t="shared" si="53"/>
        <v>0</v>
      </c>
      <c r="R93" s="155">
        <f t="shared" si="53"/>
        <v>0</v>
      </c>
      <c r="S93" s="155">
        <f t="shared" si="53"/>
        <v>0</v>
      </c>
      <c r="T93" s="155">
        <f t="shared" si="53"/>
        <v>0</v>
      </c>
      <c r="U93" s="155">
        <f t="shared" si="53"/>
        <v>0</v>
      </c>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1"/>
      <c r="CS93" s="141"/>
      <c r="CT93" s="141"/>
      <c r="CU93" s="141"/>
      <c r="CV93" s="141"/>
      <c r="CW93" s="141"/>
      <c r="CX93" s="141"/>
      <c r="CY93" s="141"/>
      <c r="CZ93" s="141"/>
      <c r="DA93" s="141"/>
      <c r="DB93" s="141"/>
      <c r="DC93" s="141"/>
      <c r="DD93" s="141"/>
      <c r="DE93" s="141"/>
      <c r="DF93" s="141"/>
      <c r="DG93" s="141"/>
      <c r="DH93" s="141"/>
      <c r="DI93" s="141"/>
      <c r="DJ93" s="141"/>
      <c r="DK93" s="141"/>
      <c r="DL93" s="141"/>
      <c r="DM93" s="141"/>
      <c r="DN93" s="141"/>
      <c r="DO93" s="141"/>
      <c r="DP93" s="141"/>
      <c r="DQ93" s="141"/>
      <c r="DR93" s="141"/>
      <c r="DS93" s="141"/>
      <c r="DT93" s="141"/>
      <c r="DU93" s="141"/>
      <c r="DV93" s="141"/>
      <c r="DW93" s="141"/>
      <c r="DX93" s="141"/>
      <c r="DY93" s="141"/>
      <c r="DZ93" s="141"/>
      <c r="EA93" s="141"/>
      <c r="EB93" s="141"/>
      <c r="EC93" s="141"/>
      <c r="ED93" s="141"/>
      <c r="EE93" s="141"/>
      <c r="EF93" s="141"/>
      <c r="EG93" s="141"/>
      <c r="EH93" s="141"/>
      <c r="EI93" s="141"/>
      <c r="EJ93" s="141"/>
      <c r="EK93" s="141"/>
      <c r="EL93" s="141"/>
      <c r="EM93" s="141"/>
      <c r="EN93" s="141"/>
      <c r="EO93" s="141"/>
      <c r="EP93" s="141"/>
      <c r="EQ93" s="141"/>
      <c r="ER93" s="141"/>
      <c r="ES93" s="141"/>
      <c r="ET93" s="141"/>
      <c r="EU93" s="141"/>
      <c r="EV93" s="141"/>
      <c r="EW93" s="141"/>
      <c r="EX93" s="141"/>
      <c r="EY93" s="141"/>
      <c r="EZ93" s="141"/>
      <c r="FA93" s="141"/>
      <c r="FB93" s="141"/>
      <c r="FC93" s="141"/>
      <c r="FD93" s="141"/>
      <c r="FE93" s="141"/>
      <c r="FF93" s="141"/>
      <c r="FG93" s="141"/>
      <c r="FH93" s="141"/>
      <c r="FI93" s="141"/>
      <c r="FJ93" s="141"/>
      <c r="FK93" s="141"/>
      <c r="FL93" s="141"/>
      <c r="FM93" s="141"/>
      <c r="FN93" s="141"/>
      <c r="FO93" s="141"/>
      <c r="FP93" s="141"/>
      <c r="FQ93" s="141"/>
      <c r="FR93" s="141"/>
      <c r="FS93" s="141"/>
      <c r="FT93" s="141"/>
      <c r="FU93" s="141"/>
      <c r="FV93" s="141"/>
      <c r="FW93" s="141"/>
      <c r="FX93" s="141"/>
      <c r="FY93" s="141"/>
      <c r="FZ93" s="141"/>
      <c r="GA93" s="141"/>
      <c r="GB93" s="141"/>
      <c r="GC93" s="141"/>
      <c r="GD93" s="141"/>
      <c r="GE93" s="141"/>
      <c r="GF93" s="141"/>
      <c r="GG93" s="141"/>
      <c r="GH93" s="141"/>
      <c r="GI93" s="141"/>
      <c r="GJ93" s="141"/>
      <c r="GK93" s="141"/>
      <c r="GL93" s="141"/>
      <c r="GM93" s="141"/>
      <c r="GN93" s="141"/>
      <c r="GO93" s="141"/>
      <c r="GP93" s="141"/>
      <c r="GQ93" s="141"/>
      <c r="GR93" s="141"/>
      <c r="GS93" s="141"/>
      <c r="GT93" s="141"/>
      <c r="GU93" s="141"/>
      <c r="GV93" s="141"/>
      <c r="GW93" s="141"/>
      <c r="GX93" s="141"/>
      <c r="GY93" s="141"/>
      <c r="GZ93" s="141"/>
      <c r="HA93" s="141"/>
      <c r="HB93" s="141"/>
      <c r="HC93" s="141"/>
      <c r="HD93" s="141"/>
      <c r="HE93" s="141"/>
      <c r="HF93" s="141"/>
      <c r="HG93" s="141"/>
      <c r="HH93" s="141"/>
      <c r="HI93" s="141"/>
      <c r="HJ93" s="141"/>
      <c r="HK93" s="141"/>
      <c r="HL93" s="141"/>
      <c r="HM93" s="141"/>
      <c r="HN93" s="141"/>
      <c r="HO93" s="141"/>
      <c r="HP93" s="141"/>
      <c r="HQ93" s="141"/>
      <c r="HR93" s="141"/>
      <c r="HS93" s="141"/>
      <c r="HT93" s="141"/>
      <c r="HU93" s="141"/>
      <c r="HV93" s="141"/>
      <c r="HW93" s="141"/>
      <c r="HX93" s="141"/>
      <c r="HY93" s="141"/>
      <c r="HZ93" s="141"/>
      <c r="IA93" s="141"/>
      <c r="IB93" s="141"/>
      <c r="IC93" s="141"/>
      <c r="ID93" s="141"/>
      <c r="IE93" s="141"/>
      <c r="IF93" s="141"/>
      <c r="IG93" s="141"/>
      <c r="IH93" s="141"/>
      <c r="II93" s="142"/>
      <c r="IJ93" s="142"/>
      <c r="IK93" s="142"/>
    </row>
    <row r="94" spans="1:245" x14ac:dyDescent="0.3">
      <c r="A94" s="424" t="s">
        <v>108</v>
      </c>
      <c r="B94" s="425"/>
      <c r="C94" s="425"/>
      <c r="D94" s="425"/>
      <c r="E94" s="425"/>
      <c r="F94" s="425"/>
      <c r="G94" s="426"/>
      <c r="H94" s="155"/>
      <c r="I94" s="155"/>
      <c r="J94" s="155"/>
      <c r="K94" s="155"/>
      <c r="L94" s="155"/>
      <c r="M94" s="157"/>
      <c r="N94" s="157"/>
      <c r="O94" s="157"/>
      <c r="P94" s="157"/>
      <c r="Q94" s="157"/>
      <c r="R94" s="157"/>
      <c r="S94" s="157"/>
      <c r="T94" s="155"/>
      <c r="U94" s="155"/>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1"/>
      <c r="CY94" s="141"/>
      <c r="CZ94" s="141"/>
      <c r="DA94" s="141"/>
      <c r="DB94" s="141"/>
      <c r="DC94" s="141"/>
      <c r="DD94" s="141"/>
      <c r="DE94" s="141"/>
      <c r="DF94" s="141"/>
      <c r="DG94" s="141"/>
      <c r="DH94" s="141"/>
      <c r="DI94" s="141"/>
      <c r="DJ94" s="141"/>
      <c r="DK94" s="141"/>
      <c r="DL94" s="141"/>
      <c r="DM94" s="141"/>
      <c r="DN94" s="141"/>
      <c r="DO94" s="141"/>
      <c r="DP94" s="141"/>
      <c r="DQ94" s="141"/>
      <c r="DR94" s="141"/>
      <c r="DS94" s="141"/>
      <c r="DT94" s="141"/>
      <c r="DU94" s="141"/>
      <c r="DV94" s="141"/>
      <c r="DW94" s="141"/>
      <c r="DX94" s="141"/>
      <c r="DY94" s="141"/>
      <c r="DZ94" s="141"/>
      <c r="EA94" s="141"/>
      <c r="EB94" s="141"/>
      <c r="EC94" s="141"/>
      <c r="ED94" s="141"/>
      <c r="EE94" s="141"/>
      <c r="EF94" s="141"/>
      <c r="EG94" s="141"/>
      <c r="EH94" s="141"/>
      <c r="EI94" s="141"/>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1"/>
      <c r="FU94" s="141"/>
      <c r="FV94" s="141"/>
      <c r="FW94" s="141"/>
      <c r="FX94" s="141"/>
      <c r="FY94" s="141"/>
      <c r="FZ94" s="141"/>
      <c r="GA94" s="141"/>
      <c r="GB94" s="141"/>
      <c r="GC94" s="141"/>
      <c r="GD94" s="141"/>
      <c r="GE94" s="141"/>
      <c r="GF94" s="141"/>
      <c r="GG94" s="141"/>
      <c r="GH94" s="141"/>
      <c r="GI94" s="141"/>
      <c r="GJ94" s="141"/>
      <c r="GK94" s="141"/>
      <c r="GL94" s="141"/>
      <c r="GM94" s="141"/>
      <c r="GN94" s="141"/>
      <c r="GO94" s="141"/>
      <c r="GP94" s="141"/>
      <c r="GQ94" s="141"/>
      <c r="GR94" s="141"/>
      <c r="GS94" s="141"/>
      <c r="GT94" s="141"/>
      <c r="GU94" s="141"/>
      <c r="GV94" s="141"/>
      <c r="GW94" s="141"/>
      <c r="GX94" s="141"/>
      <c r="GY94" s="141"/>
      <c r="GZ94" s="141"/>
      <c r="HA94" s="141"/>
      <c r="HB94" s="141"/>
      <c r="HC94" s="141"/>
      <c r="HD94" s="141"/>
      <c r="HE94" s="141"/>
      <c r="HF94" s="141"/>
      <c r="HG94" s="141"/>
      <c r="HH94" s="141"/>
      <c r="HI94" s="141"/>
      <c r="HJ94" s="141"/>
      <c r="HK94" s="141"/>
      <c r="HL94" s="141"/>
      <c r="HM94" s="141"/>
      <c r="HN94" s="141"/>
      <c r="HO94" s="141"/>
      <c r="HP94" s="141"/>
      <c r="HQ94" s="141"/>
      <c r="HR94" s="141"/>
      <c r="HS94" s="141"/>
      <c r="HT94" s="141"/>
      <c r="HU94" s="141"/>
      <c r="HV94" s="141"/>
      <c r="HW94" s="141"/>
      <c r="HX94" s="141"/>
      <c r="HY94" s="141"/>
      <c r="HZ94" s="141"/>
      <c r="IA94" s="141"/>
      <c r="IB94" s="141"/>
      <c r="IC94" s="141"/>
      <c r="ID94" s="141"/>
      <c r="IE94" s="141"/>
      <c r="IF94" s="141"/>
      <c r="IG94" s="141"/>
      <c r="IH94" s="141"/>
      <c r="II94" s="142"/>
      <c r="IJ94" s="142"/>
      <c r="IK94" s="142"/>
    </row>
    <row r="95" spans="1:245" x14ac:dyDescent="0.3">
      <c r="A95" s="424" t="s">
        <v>109</v>
      </c>
      <c r="B95" s="425"/>
      <c r="C95" s="425"/>
      <c r="D95" s="425"/>
      <c r="E95" s="425"/>
      <c r="F95" s="425"/>
      <c r="G95" s="426"/>
      <c r="H95" s="155"/>
      <c r="I95" s="155"/>
      <c r="J95" s="155"/>
      <c r="K95" s="155"/>
      <c r="L95" s="155"/>
      <c r="M95" s="157"/>
      <c r="N95" s="157"/>
      <c r="O95" s="157"/>
      <c r="P95" s="157"/>
      <c r="Q95" s="157"/>
      <c r="R95" s="157"/>
      <c r="S95" s="157"/>
      <c r="T95" s="155"/>
      <c r="U95" s="155"/>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c r="DH95" s="141"/>
      <c r="DI95" s="141"/>
      <c r="DJ95" s="141"/>
      <c r="DK95" s="141"/>
      <c r="DL95" s="141"/>
      <c r="DM95" s="141"/>
      <c r="DN95" s="141"/>
      <c r="DO95" s="141"/>
      <c r="DP95" s="141"/>
      <c r="DQ95" s="141"/>
      <c r="DR95" s="141"/>
      <c r="DS95" s="141"/>
      <c r="DT95" s="141"/>
      <c r="DU95" s="141"/>
      <c r="DV95" s="141"/>
      <c r="DW95" s="141"/>
      <c r="DX95" s="141"/>
      <c r="DY95" s="141"/>
      <c r="DZ95" s="141"/>
      <c r="EA95" s="141"/>
      <c r="EB95" s="141"/>
      <c r="EC95" s="141"/>
      <c r="ED95" s="141"/>
      <c r="EE95" s="141"/>
      <c r="EF95" s="141"/>
      <c r="EG95" s="141"/>
      <c r="EH95" s="141"/>
      <c r="EI95" s="141"/>
      <c r="EJ95" s="141"/>
      <c r="EK95" s="141"/>
      <c r="EL95" s="141"/>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c r="FI95" s="141"/>
      <c r="FJ95" s="141"/>
      <c r="FK95" s="141"/>
      <c r="FL95" s="141"/>
      <c r="FM95" s="141"/>
      <c r="FN95" s="141"/>
      <c r="FO95" s="141"/>
      <c r="FP95" s="141"/>
      <c r="FQ95" s="141"/>
      <c r="FR95" s="141"/>
      <c r="FS95" s="141"/>
      <c r="FT95" s="141"/>
      <c r="FU95" s="141"/>
      <c r="FV95" s="141"/>
      <c r="FW95" s="141"/>
      <c r="FX95" s="141"/>
      <c r="FY95" s="141"/>
      <c r="FZ95" s="141"/>
      <c r="GA95" s="141"/>
      <c r="GB95" s="141"/>
      <c r="GC95" s="141"/>
      <c r="GD95" s="141"/>
      <c r="GE95" s="141"/>
      <c r="GF95" s="141"/>
      <c r="GG95" s="141"/>
      <c r="GH95" s="141"/>
      <c r="GI95" s="141"/>
      <c r="GJ95" s="141"/>
      <c r="GK95" s="141"/>
      <c r="GL95" s="141"/>
      <c r="GM95" s="141"/>
      <c r="GN95" s="141"/>
      <c r="GO95" s="141"/>
      <c r="GP95" s="141"/>
      <c r="GQ95" s="141"/>
      <c r="GR95" s="141"/>
      <c r="GS95" s="141"/>
      <c r="GT95" s="141"/>
      <c r="GU95" s="141"/>
      <c r="GV95" s="141"/>
      <c r="GW95" s="141"/>
      <c r="GX95" s="141"/>
      <c r="GY95" s="141"/>
      <c r="GZ95" s="141"/>
      <c r="HA95" s="141"/>
      <c r="HB95" s="141"/>
      <c r="HC95" s="141"/>
      <c r="HD95" s="141"/>
      <c r="HE95" s="141"/>
      <c r="HF95" s="141"/>
      <c r="HG95" s="141"/>
      <c r="HH95" s="141"/>
      <c r="HI95" s="141"/>
      <c r="HJ95" s="141"/>
      <c r="HK95" s="141"/>
      <c r="HL95" s="141"/>
      <c r="HM95" s="141"/>
      <c r="HN95" s="141"/>
      <c r="HO95" s="141"/>
      <c r="HP95" s="141"/>
      <c r="HQ95" s="141"/>
      <c r="HR95" s="141"/>
      <c r="HS95" s="141"/>
      <c r="HT95" s="141"/>
      <c r="HU95" s="141"/>
      <c r="HV95" s="141"/>
      <c r="HW95" s="141"/>
      <c r="HX95" s="141"/>
      <c r="HY95" s="141"/>
      <c r="HZ95" s="141"/>
      <c r="IA95" s="141"/>
      <c r="IB95" s="141"/>
      <c r="IC95" s="141"/>
      <c r="ID95" s="141"/>
      <c r="IE95" s="141"/>
      <c r="IF95" s="141"/>
      <c r="IG95" s="141"/>
      <c r="IH95" s="141"/>
      <c r="II95" s="142"/>
      <c r="IJ95" s="142"/>
      <c r="IK95" s="142"/>
    </row>
    <row r="96" spans="1:245" x14ac:dyDescent="0.3">
      <c r="A96" s="424" t="s">
        <v>110</v>
      </c>
      <c r="B96" s="425"/>
      <c r="C96" s="425"/>
      <c r="D96" s="425"/>
      <c r="E96" s="425"/>
      <c r="F96" s="425"/>
      <c r="G96" s="426"/>
      <c r="H96" s="155"/>
      <c r="I96" s="155"/>
      <c r="J96" s="155"/>
      <c r="K96" s="155"/>
      <c r="L96" s="155"/>
      <c r="M96" s="157"/>
      <c r="N96" s="157"/>
      <c r="O96" s="157"/>
      <c r="P96" s="157"/>
      <c r="Q96" s="157"/>
      <c r="R96" s="157"/>
      <c r="S96" s="157"/>
      <c r="T96" s="155"/>
      <c r="U96" s="155"/>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141"/>
      <c r="DL96" s="141"/>
      <c r="DM96" s="141"/>
      <c r="DN96" s="141"/>
      <c r="DO96" s="141"/>
      <c r="DP96" s="141"/>
      <c r="DQ96" s="141"/>
      <c r="DR96" s="141"/>
      <c r="DS96" s="141"/>
      <c r="DT96" s="141"/>
      <c r="DU96" s="141"/>
      <c r="DV96" s="141"/>
      <c r="DW96" s="141"/>
      <c r="DX96" s="141"/>
      <c r="DY96" s="141"/>
      <c r="DZ96" s="141"/>
      <c r="EA96" s="141"/>
      <c r="EB96" s="141"/>
      <c r="EC96" s="141"/>
      <c r="ED96" s="141"/>
      <c r="EE96" s="141"/>
      <c r="EF96" s="141"/>
      <c r="EG96" s="141"/>
      <c r="EH96" s="141"/>
      <c r="EI96" s="141"/>
      <c r="EJ96" s="141"/>
      <c r="EK96" s="141"/>
      <c r="EL96" s="141"/>
      <c r="EM96" s="141"/>
      <c r="EN96" s="141"/>
      <c r="EO96" s="141"/>
      <c r="EP96" s="141"/>
      <c r="EQ96" s="141"/>
      <c r="ER96" s="141"/>
      <c r="ES96" s="141"/>
      <c r="ET96" s="141"/>
      <c r="EU96" s="141"/>
      <c r="EV96" s="141"/>
      <c r="EW96" s="141"/>
      <c r="EX96" s="141"/>
      <c r="EY96" s="141"/>
      <c r="EZ96" s="141"/>
      <c r="FA96" s="141"/>
      <c r="FB96" s="141"/>
      <c r="FC96" s="141"/>
      <c r="FD96" s="141"/>
      <c r="FE96" s="141"/>
      <c r="FF96" s="141"/>
      <c r="FG96" s="141"/>
      <c r="FH96" s="141"/>
      <c r="FI96" s="141"/>
      <c r="FJ96" s="141"/>
      <c r="FK96" s="141"/>
      <c r="FL96" s="141"/>
      <c r="FM96" s="141"/>
      <c r="FN96" s="141"/>
      <c r="FO96" s="141"/>
      <c r="FP96" s="141"/>
      <c r="FQ96" s="141"/>
      <c r="FR96" s="141"/>
      <c r="FS96" s="141"/>
      <c r="FT96" s="141"/>
      <c r="FU96" s="141"/>
      <c r="FV96" s="141"/>
      <c r="FW96" s="141"/>
      <c r="FX96" s="141"/>
      <c r="FY96" s="141"/>
      <c r="FZ96" s="141"/>
      <c r="GA96" s="141"/>
      <c r="GB96" s="141"/>
      <c r="GC96" s="141"/>
      <c r="GD96" s="141"/>
      <c r="GE96" s="141"/>
      <c r="GF96" s="141"/>
      <c r="GG96" s="141"/>
      <c r="GH96" s="141"/>
      <c r="GI96" s="141"/>
      <c r="GJ96" s="141"/>
      <c r="GK96" s="141"/>
      <c r="GL96" s="141"/>
      <c r="GM96" s="141"/>
      <c r="GN96" s="141"/>
      <c r="GO96" s="141"/>
      <c r="GP96" s="141"/>
      <c r="GQ96" s="141"/>
      <c r="GR96" s="141"/>
      <c r="GS96" s="141"/>
      <c r="GT96" s="141"/>
      <c r="GU96" s="141"/>
      <c r="GV96" s="141"/>
      <c r="GW96" s="141"/>
      <c r="GX96" s="141"/>
      <c r="GY96" s="141"/>
      <c r="GZ96" s="141"/>
      <c r="HA96" s="141"/>
      <c r="HB96" s="141"/>
      <c r="HC96" s="141"/>
      <c r="HD96" s="141"/>
      <c r="HE96" s="141"/>
      <c r="HF96" s="141"/>
      <c r="HG96" s="141"/>
      <c r="HH96" s="141"/>
      <c r="HI96" s="141"/>
      <c r="HJ96" s="141"/>
      <c r="HK96" s="141"/>
      <c r="HL96" s="141"/>
      <c r="HM96" s="141"/>
      <c r="HN96" s="141"/>
      <c r="HO96" s="141"/>
      <c r="HP96" s="141"/>
      <c r="HQ96" s="141"/>
      <c r="HR96" s="141"/>
      <c r="HS96" s="141"/>
      <c r="HT96" s="141"/>
      <c r="HU96" s="141"/>
      <c r="HV96" s="141"/>
      <c r="HW96" s="141"/>
      <c r="HX96" s="141"/>
      <c r="HY96" s="141"/>
      <c r="HZ96" s="141"/>
      <c r="IA96" s="141"/>
      <c r="IB96" s="141"/>
      <c r="IC96" s="141"/>
      <c r="ID96" s="141"/>
      <c r="IE96" s="141"/>
      <c r="IF96" s="141"/>
      <c r="IG96" s="141"/>
      <c r="IH96" s="141"/>
      <c r="II96" s="142"/>
      <c r="IJ96" s="142"/>
      <c r="IK96" s="142"/>
    </row>
    <row r="97" spans="1:245" x14ac:dyDescent="0.3">
      <c r="A97" s="423" t="s">
        <v>111</v>
      </c>
      <c r="B97" s="423"/>
      <c r="C97" s="423"/>
      <c r="D97" s="423"/>
      <c r="E97" s="423"/>
      <c r="F97" s="423"/>
      <c r="G97" s="423"/>
      <c r="H97" s="155"/>
      <c r="I97" s="155"/>
      <c r="J97" s="155"/>
      <c r="K97" s="155"/>
      <c r="L97" s="155"/>
      <c r="M97" s="157"/>
      <c r="N97" s="157"/>
      <c r="O97" s="157"/>
      <c r="P97" s="157"/>
      <c r="Q97" s="157"/>
      <c r="R97" s="157"/>
      <c r="S97" s="157"/>
      <c r="T97" s="155"/>
      <c r="U97" s="155"/>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141"/>
      <c r="DL97" s="141"/>
      <c r="DM97" s="141"/>
      <c r="DN97" s="141"/>
      <c r="DO97" s="141"/>
      <c r="DP97" s="141"/>
      <c r="DQ97" s="141"/>
      <c r="DR97" s="141"/>
      <c r="DS97" s="141"/>
      <c r="DT97" s="141"/>
      <c r="DU97" s="141"/>
      <c r="DV97" s="141"/>
      <c r="DW97" s="141"/>
      <c r="DX97" s="141"/>
      <c r="DY97" s="141"/>
      <c r="DZ97" s="141"/>
      <c r="EA97" s="141"/>
      <c r="EB97" s="141"/>
      <c r="EC97" s="141"/>
      <c r="ED97" s="141"/>
      <c r="EE97" s="141"/>
      <c r="EF97" s="141"/>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c r="FG97" s="141"/>
      <c r="FH97" s="141"/>
      <c r="FI97" s="141"/>
      <c r="FJ97" s="141"/>
      <c r="FK97" s="141"/>
      <c r="FL97" s="141"/>
      <c r="FM97" s="141"/>
      <c r="FN97" s="141"/>
      <c r="FO97" s="141"/>
      <c r="FP97" s="141"/>
      <c r="FQ97" s="141"/>
      <c r="FR97" s="141"/>
      <c r="FS97" s="141"/>
      <c r="FT97" s="141"/>
      <c r="FU97" s="141"/>
      <c r="FV97" s="141"/>
      <c r="FW97" s="141"/>
      <c r="FX97" s="141"/>
      <c r="FY97" s="141"/>
      <c r="FZ97" s="141"/>
      <c r="GA97" s="141"/>
      <c r="GB97" s="141"/>
      <c r="GC97" s="141"/>
      <c r="GD97" s="141"/>
      <c r="GE97" s="141"/>
      <c r="GF97" s="141"/>
      <c r="GG97" s="141"/>
      <c r="GH97" s="141"/>
      <c r="GI97" s="141"/>
      <c r="GJ97" s="141"/>
      <c r="GK97" s="141"/>
      <c r="GL97" s="141"/>
      <c r="GM97" s="141"/>
      <c r="GN97" s="141"/>
      <c r="GO97" s="141"/>
      <c r="GP97" s="141"/>
      <c r="GQ97" s="141"/>
      <c r="GR97" s="141"/>
      <c r="GS97" s="141"/>
      <c r="GT97" s="141"/>
      <c r="GU97" s="141"/>
      <c r="GV97" s="141"/>
      <c r="GW97" s="141"/>
      <c r="GX97" s="141"/>
      <c r="GY97" s="141"/>
      <c r="GZ97" s="141"/>
      <c r="HA97" s="141"/>
      <c r="HB97" s="141"/>
      <c r="HC97" s="141"/>
      <c r="HD97" s="141"/>
      <c r="HE97" s="141"/>
      <c r="HF97" s="141"/>
      <c r="HG97" s="141"/>
      <c r="HH97" s="141"/>
      <c r="HI97" s="141"/>
      <c r="HJ97" s="141"/>
      <c r="HK97" s="141"/>
      <c r="HL97" s="141"/>
      <c r="HM97" s="141"/>
      <c r="HN97" s="141"/>
      <c r="HO97" s="141"/>
      <c r="HP97" s="141"/>
      <c r="HQ97" s="141"/>
      <c r="HR97" s="141"/>
      <c r="HS97" s="141"/>
      <c r="HT97" s="141"/>
      <c r="HU97" s="141"/>
      <c r="HV97" s="141"/>
      <c r="HW97" s="141"/>
      <c r="HX97" s="141"/>
      <c r="HY97" s="141"/>
      <c r="HZ97" s="141"/>
      <c r="IA97" s="141"/>
      <c r="IB97" s="141"/>
      <c r="IC97" s="141"/>
      <c r="ID97" s="141"/>
      <c r="IE97" s="141"/>
      <c r="IF97" s="141"/>
      <c r="IG97" s="141"/>
      <c r="IH97" s="141"/>
      <c r="II97" s="142"/>
      <c r="IJ97" s="142"/>
      <c r="IK97" s="142"/>
    </row>
    <row r="98" spans="1:245" x14ac:dyDescent="0.3">
      <c r="A98" s="427" t="s">
        <v>112</v>
      </c>
      <c r="B98" s="427"/>
      <c r="C98" s="427"/>
      <c r="D98" s="427"/>
      <c r="E98" s="427"/>
      <c r="F98" s="427"/>
      <c r="G98" s="427"/>
      <c r="H98" s="2">
        <f t="shared" ref="H98:U98" si="54">SUM(H91,H79)</f>
        <v>2045.6</v>
      </c>
      <c r="I98" s="2">
        <f t="shared" si="54"/>
        <v>1635.9</v>
      </c>
      <c r="J98" s="2">
        <f t="shared" si="54"/>
        <v>522.6</v>
      </c>
      <c r="K98" s="2">
        <f t="shared" si="54"/>
        <v>409.70000000000005</v>
      </c>
      <c r="L98" s="2">
        <f t="shared" si="54"/>
        <v>1965.8</v>
      </c>
      <c r="M98" s="2">
        <f t="shared" si="54"/>
        <v>1865.8</v>
      </c>
      <c r="N98" s="2">
        <f t="shared" si="54"/>
        <v>560.6</v>
      </c>
      <c r="O98" s="2">
        <f t="shared" si="54"/>
        <v>100</v>
      </c>
      <c r="P98" s="2">
        <f t="shared" si="54"/>
        <v>2900.2</v>
      </c>
      <c r="Q98" s="2">
        <f t="shared" si="54"/>
        <v>1908.2</v>
      </c>
      <c r="R98" s="2">
        <f t="shared" si="54"/>
        <v>647.20000000000005</v>
      </c>
      <c r="S98" s="2">
        <f t="shared" si="54"/>
        <v>92</v>
      </c>
      <c r="T98" s="2">
        <f t="shared" si="54"/>
        <v>1909.029</v>
      </c>
      <c r="U98" s="2">
        <f t="shared" si="54"/>
        <v>1899.029</v>
      </c>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c r="FI98" s="141"/>
      <c r="FJ98" s="141"/>
      <c r="FK98" s="141"/>
      <c r="FL98" s="141"/>
      <c r="FM98" s="141"/>
      <c r="FN98" s="141"/>
      <c r="FO98" s="141"/>
      <c r="FP98" s="141"/>
      <c r="FQ98" s="141"/>
      <c r="FR98" s="141"/>
      <c r="FS98" s="141"/>
      <c r="FT98" s="141"/>
      <c r="FU98" s="141"/>
      <c r="FV98" s="141"/>
      <c r="FW98" s="141"/>
      <c r="FX98" s="141"/>
      <c r="FY98" s="141"/>
      <c r="FZ98" s="141"/>
      <c r="GA98" s="141"/>
      <c r="GB98" s="141"/>
      <c r="GC98" s="141"/>
      <c r="GD98" s="141"/>
      <c r="GE98" s="141"/>
      <c r="GF98" s="141"/>
      <c r="GG98" s="141"/>
      <c r="GH98" s="141"/>
      <c r="GI98" s="141"/>
      <c r="GJ98" s="141"/>
      <c r="GK98" s="141"/>
      <c r="GL98" s="141"/>
      <c r="GM98" s="141"/>
      <c r="GN98" s="141"/>
      <c r="GO98" s="141"/>
      <c r="GP98" s="141"/>
      <c r="GQ98" s="141"/>
      <c r="GR98" s="141"/>
      <c r="GS98" s="141"/>
      <c r="GT98" s="141"/>
      <c r="GU98" s="141"/>
      <c r="GV98" s="141"/>
      <c r="GW98" s="141"/>
      <c r="GX98" s="141"/>
      <c r="GY98" s="141"/>
      <c r="GZ98" s="141"/>
      <c r="HA98" s="141"/>
      <c r="HB98" s="141"/>
      <c r="HC98" s="141"/>
      <c r="HD98" s="141"/>
      <c r="HE98" s="141"/>
      <c r="HF98" s="141"/>
      <c r="HG98" s="141"/>
      <c r="HH98" s="141"/>
      <c r="HI98" s="141"/>
      <c r="HJ98" s="141"/>
      <c r="HK98" s="141"/>
      <c r="HL98" s="141"/>
      <c r="HM98" s="141"/>
      <c r="HN98" s="141"/>
      <c r="HO98" s="141"/>
      <c r="HP98" s="141"/>
      <c r="HQ98" s="141"/>
      <c r="HR98" s="141"/>
      <c r="HS98" s="141"/>
      <c r="HT98" s="141"/>
      <c r="HU98" s="141"/>
      <c r="HV98" s="141"/>
      <c r="HW98" s="141"/>
      <c r="HX98" s="141"/>
      <c r="HY98" s="141"/>
      <c r="HZ98" s="141"/>
      <c r="IA98" s="141"/>
      <c r="IB98" s="141"/>
      <c r="IC98" s="141"/>
      <c r="ID98" s="141"/>
      <c r="IE98" s="141"/>
      <c r="IF98" s="141"/>
      <c r="IG98" s="141"/>
      <c r="IH98" s="141"/>
      <c r="II98" s="142"/>
      <c r="IJ98" s="142"/>
      <c r="IK98" s="142"/>
    </row>
  </sheetData>
  <mergeCells count="118">
    <mergeCell ref="A8:U8"/>
    <mergeCell ref="A9:U9"/>
    <mergeCell ref="A11:A13"/>
    <mergeCell ref="B11:B13"/>
    <mergeCell ref="C11:C13"/>
    <mergeCell ref="D11:D13"/>
    <mergeCell ref="E11:E13"/>
    <mergeCell ref="F11:F13"/>
    <mergeCell ref="G11:G13"/>
    <mergeCell ref="H11:K11"/>
    <mergeCell ref="L11:O11"/>
    <mergeCell ref="P11:S11"/>
    <mergeCell ref="T11:T13"/>
    <mergeCell ref="U11:U13"/>
    <mergeCell ref="T10:U10"/>
    <mergeCell ref="O12:O13"/>
    <mergeCell ref="P12:P13"/>
    <mergeCell ref="Q12:R12"/>
    <mergeCell ref="S12:S13"/>
    <mergeCell ref="H12:H13"/>
    <mergeCell ref="I12:J12"/>
    <mergeCell ref="K12:K13"/>
    <mergeCell ref="L12:L13"/>
    <mergeCell ref="M12:N12"/>
    <mergeCell ref="F24:F28"/>
    <mergeCell ref="A24:A28"/>
    <mergeCell ref="B24:B28"/>
    <mergeCell ref="C24:C28"/>
    <mergeCell ref="D24:D28"/>
    <mergeCell ref="E24:E28"/>
    <mergeCell ref="A14:U14"/>
    <mergeCell ref="A15:U15"/>
    <mergeCell ref="F18:F23"/>
    <mergeCell ref="A18:A23"/>
    <mergeCell ref="B18:B23"/>
    <mergeCell ref="C18:C23"/>
    <mergeCell ref="D18:D23"/>
    <mergeCell ref="E18:E23"/>
    <mergeCell ref="B16:U16"/>
    <mergeCell ref="C17:U17"/>
    <mergeCell ref="B30:G30"/>
    <mergeCell ref="A33:A37"/>
    <mergeCell ref="B31:U31"/>
    <mergeCell ref="B33:B37"/>
    <mergeCell ref="C29:G29"/>
    <mergeCell ref="A42:A46"/>
    <mergeCell ref="B42:B46"/>
    <mergeCell ref="C42:C46"/>
    <mergeCell ref="D42:D46"/>
    <mergeCell ref="E42:E46"/>
    <mergeCell ref="C38:G38"/>
    <mergeCell ref="B39:G39"/>
    <mergeCell ref="C32:U32"/>
    <mergeCell ref="C33:C37"/>
    <mergeCell ref="D33:D37"/>
    <mergeCell ref="E33:E37"/>
    <mergeCell ref="B40:U40"/>
    <mergeCell ref="C41:U41"/>
    <mergeCell ref="F33:F37"/>
    <mergeCell ref="B70:B74"/>
    <mergeCell ref="C70:C74"/>
    <mergeCell ref="D70:D74"/>
    <mergeCell ref="A82:G82"/>
    <mergeCell ref="A83:G83"/>
    <mergeCell ref="C75:G75"/>
    <mergeCell ref="C66:G66"/>
    <mergeCell ref="B76:G76"/>
    <mergeCell ref="B77:G77"/>
    <mergeCell ref="A78:G78"/>
    <mergeCell ref="F70:F74"/>
    <mergeCell ref="A70:A74"/>
    <mergeCell ref="A80:G80"/>
    <mergeCell ref="A81:G81"/>
    <mergeCell ref="B68:U68"/>
    <mergeCell ref="E70:E74"/>
    <mergeCell ref="A79:G79"/>
    <mergeCell ref="B67:G67"/>
    <mergeCell ref="C69:U69"/>
    <mergeCell ref="E47:E51"/>
    <mergeCell ref="F56:F60"/>
    <mergeCell ref="F61:F65"/>
    <mergeCell ref="F42:F46"/>
    <mergeCell ref="B56:B60"/>
    <mergeCell ref="B61:B65"/>
    <mergeCell ref="C61:C65"/>
    <mergeCell ref="D61:D65"/>
    <mergeCell ref="E61:E65"/>
    <mergeCell ref="B53:G53"/>
    <mergeCell ref="D56:D60"/>
    <mergeCell ref="E56:E60"/>
    <mergeCell ref="C55:U55"/>
    <mergeCell ref="F47:F51"/>
    <mergeCell ref="B54:U54"/>
    <mergeCell ref="B47:B51"/>
    <mergeCell ref="R3:U3"/>
    <mergeCell ref="A5:U5"/>
    <mergeCell ref="A61:A65"/>
    <mergeCell ref="A47:A51"/>
    <mergeCell ref="A56:A60"/>
    <mergeCell ref="C56:C60"/>
    <mergeCell ref="A98:G98"/>
    <mergeCell ref="A89:G89"/>
    <mergeCell ref="A91:G91"/>
    <mergeCell ref="A92:G92"/>
    <mergeCell ref="A90:G90"/>
    <mergeCell ref="A84:G84"/>
    <mergeCell ref="A85:G85"/>
    <mergeCell ref="A86:G86"/>
    <mergeCell ref="A87:G87"/>
    <mergeCell ref="A94:G94"/>
    <mergeCell ref="A88:G88"/>
    <mergeCell ref="A93:G93"/>
    <mergeCell ref="A95:G95"/>
    <mergeCell ref="A96:G96"/>
    <mergeCell ref="A97:G97"/>
    <mergeCell ref="C52:G52"/>
    <mergeCell ref="C47:C51"/>
    <mergeCell ref="D47:D51"/>
  </mergeCells>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Y56"/>
  <sheetViews>
    <sheetView zoomScale="70" zoomScaleNormal="70" workbookViewId="0">
      <selection activeCell="A4" sqref="A4:U4"/>
    </sheetView>
  </sheetViews>
  <sheetFormatPr defaultColWidth="9.109375" defaultRowHeight="15.6" x14ac:dyDescent="0.3"/>
  <cols>
    <col min="1" max="1" width="2.6640625" style="72" customWidth="1"/>
    <col min="2" max="3" width="2.5546875" style="72" customWidth="1"/>
    <col min="4" max="4" width="30.109375" style="72" customWidth="1"/>
    <col min="5" max="5" width="3.6640625" style="72" customWidth="1"/>
    <col min="6" max="6" width="10" style="72" customWidth="1"/>
    <col min="7" max="7" width="7.44140625" style="73" customWidth="1"/>
    <col min="8" max="8" width="7.6640625" style="62" customWidth="1"/>
    <col min="9" max="9" width="7.5546875" style="62" customWidth="1"/>
    <col min="10" max="10" width="6.44140625" style="62" customWidth="1"/>
    <col min="11" max="11" width="6.5546875" style="62" customWidth="1"/>
    <col min="12" max="12" width="7" style="62" customWidth="1"/>
    <col min="13" max="13" width="8.44140625" style="72" customWidth="1"/>
    <col min="14" max="14" width="5.6640625" style="72" customWidth="1"/>
    <col min="15" max="15" width="6.88671875" style="72" customWidth="1"/>
    <col min="16" max="16" width="9.109375" style="72" customWidth="1"/>
    <col min="17" max="17" width="6.6640625" style="72" customWidth="1"/>
    <col min="18" max="18" width="4.5546875" style="72" customWidth="1"/>
    <col min="19" max="19" width="6.33203125" style="72" customWidth="1"/>
    <col min="20" max="20" width="7.5546875" style="62" customWidth="1"/>
    <col min="21" max="21" width="10.33203125" style="62" customWidth="1"/>
    <col min="22" max="22" width="10.88671875" style="65" customWidth="1"/>
    <col min="23" max="233" width="9.109375" style="65"/>
    <col min="234" max="16384" width="9.109375" style="66"/>
  </cols>
  <sheetData>
    <row r="1" spans="1:233"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33" s="287" customFormat="1" ht="47.4"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33"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33"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33"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33"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row>
    <row r="7" spans="1:233" s="64" customFormat="1" ht="14.1" customHeight="1" x14ac:dyDescent="0.3">
      <c r="A7" s="460" t="s">
        <v>391</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row>
    <row r="8" spans="1:233" s="64" customFormat="1" ht="12.6"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row>
    <row r="9" spans="1:233" s="64" customFormat="1" ht="12"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row>
    <row r="10" spans="1:233"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row>
    <row r="11" spans="1:233"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row>
    <row r="12" spans="1:233" ht="133.5"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row>
    <row r="13" spans="1:233" ht="16.5" customHeight="1" x14ac:dyDescent="0.3">
      <c r="A13" s="456" t="s">
        <v>173</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row>
    <row r="14" spans="1:233" ht="16.5" customHeight="1" x14ac:dyDescent="0.3">
      <c r="A14" s="459" t="s">
        <v>174</v>
      </c>
      <c r="B14" s="459"/>
      <c r="C14" s="459"/>
      <c r="D14" s="459"/>
      <c r="E14" s="459"/>
      <c r="F14" s="459"/>
      <c r="G14" s="459"/>
      <c r="H14" s="459"/>
      <c r="I14" s="459"/>
      <c r="J14" s="459"/>
      <c r="K14" s="459"/>
      <c r="L14" s="459"/>
      <c r="M14" s="459"/>
      <c r="N14" s="459"/>
      <c r="O14" s="459"/>
      <c r="P14" s="459"/>
      <c r="Q14" s="459"/>
      <c r="R14" s="459"/>
      <c r="S14" s="459"/>
      <c r="T14" s="459"/>
      <c r="U14" s="459"/>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row>
    <row r="15" spans="1:233" ht="50.25" customHeight="1" x14ac:dyDescent="0.3">
      <c r="A15" s="1" t="s">
        <v>23</v>
      </c>
      <c r="B15" s="492" t="s">
        <v>175</v>
      </c>
      <c r="C15" s="493"/>
      <c r="D15" s="493"/>
      <c r="E15" s="493"/>
      <c r="F15" s="493"/>
      <c r="G15" s="493"/>
      <c r="H15" s="493"/>
      <c r="I15" s="493"/>
      <c r="J15" s="493"/>
      <c r="K15" s="493"/>
      <c r="L15" s="493"/>
      <c r="M15" s="493"/>
      <c r="N15" s="493"/>
      <c r="O15" s="493"/>
      <c r="P15" s="493"/>
      <c r="Q15" s="493"/>
      <c r="R15" s="493"/>
      <c r="S15" s="493"/>
      <c r="T15" s="493"/>
      <c r="U15" s="494"/>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row>
    <row r="16" spans="1:233" ht="21.75" customHeight="1" x14ac:dyDescent="0.3">
      <c r="A16" s="143" t="s">
        <v>23</v>
      </c>
      <c r="B16" s="144" t="s">
        <v>23</v>
      </c>
      <c r="C16" s="437" t="s">
        <v>176</v>
      </c>
      <c r="D16" s="437"/>
      <c r="E16" s="437"/>
      <c r="F16" s="437"/>
      <c r="G16" s="437"/>
      <c r="H16" s="437"/>
      <c r="I16" s="437"/>
      <c r="J16" s="437"/>
      <c r="K16" s="437"/>
      <c r="L16" s="437"/>
      <c r="M16" s="437"/>
      <c r="N16" s="437"/>
      <c r="O16" s="437"/>
      <c r="P16" s="437"/>
      <c r="Q16" s="437"/>
      <c r="R16" s="437"/>
      <c r="S16" s="437"/>
      <c r="T16" s="437"/>
      <c r="U16" s="437"/>
      <c r="V16" s="190"/>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row>
    <row r="17" spans="1:233" ht="15.75" customHeight="1" x14ac:dyDescent="0.3">
      <c r="A17" s="438" t="s">
        <v>23</v>
      </c>
      <c r="B17" s="441" t="s">
        <v>23</v>
      </c>
      <c r="C17" s="444" t="s">
        <v>23</v>
      </c>
      <c r="D17" s="489" t="s">
        <v>429</v>
      </c>
      <c r="E17" s="450" t="s">
        <v>27</v>
      </c>
      <c r="F17" s="450" t="s">
        <v>28</v>
      </c>
      <c r="G17" s="138" t="s">
        <v>29</v>
      </c>
      <c r="H17" s="145">
        <f>SUM(I17,K17)</f>
        <v>0</v>
      </c>
      <c r="I17" s="163">
        <v>0</v>
      </c>
      <c r="J17" s="145"/>
      <c r="K17" s="145"/>
      <c r="L17" s="146">
        <f>SUM(M17,O17)</f>
        <v>10</v>
      </c>
      <c r="M17" s="147">
        <v>10</v>
      </c>
      <c r="N17" s="148"/>
      <c r="O17" s="147"/>
      <c r="P17" s="172">
        <f>SUM(Q17,S17)</f>
        <v>0</v>
      </c>
      <c r="Q17" s="172">
        <v>0</v>
      </c>
      <c r="R17" s="172"/>
      <c r="S17" s="172"/>
      <c r="T17" s="172">
        <v>10</v>
      </c>
      <c r="U17" s="172">
        <v>10</v>
      </c>
      <c r="V17" s="140"/>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row>
    <row r="18" spans="1:233" ht="17.25" customHeight="1" x14ac:dyDescent="0.3">
      <c r="A18" s="439"/>
      <c r="B18" s="442"/>
      <c r="C18" s="445"/>
      <c r="D18" s="490"/>
      <c r="E18" s="451"/>
      <c r="F18" s="451"/>
      <c r="G18" s="158" t="s">
        <v>177</v>
      </c>
      <c r="H18" s="145">
        <v>0</v>
      </c>
      <c r="I18" s="145"/>
      <c r="J18" s="145"/>
      <c r="K18" s="145"/>
      <c r="L18" s="146">
        <v>0</v>
      </c>
      <c r="M18" s="147"/>
      <c r="N18" s="148"/>
      <c r="O18" s="147"/>
      <c r="P18" s="172">
        <v>0</v>
      </c>
      <c r="Q18" s="172"/>
      <c r="R18" s="172"/>
      <c r="S18" s="172"/>
      <c r="T18" s="145"/>
      <c r="U18" s="145"/>
      <c r="V18" s="140"/>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row>
    <row r="19" spans="1:233" ht="13.5" customHeight="1" x14ac:dyDescent="0.3">
      <c r="A19" s="439"/>
      <c r="B19" s="442"/>
      <c r="C19" s="445"/>
      <c r="D19" s="490"/>
      <c r="E19" s="451"/>
      <c r="F19" s="451"/>
      <c r="G19" s="138" t="s">
        <v>32</v>
      </c>
      <c r="H19" s="145">
        <v>0</v>
      </c>
      <c r="I19" s="152"/>
      <c r="J19" s="152"/>
      <c r="K19" s="145"/>
      <c r="L19" s="152">
        <v>0</v>
      </c>
      <c r="M19" s="148"/>
      <c r="N19" s="148"/>
      <c r="O19" s="148"/>
      <c r="P19" s="153">
        <v>0</v>
      </c>
      <c r="Q19" s="148"/>
      <c r="R19" s="148"/>
      <c r="S19" s="153"/>
      <c r="T19" s="145"/>
      <c r="U19" s="145"/>
      <c r="V19" s="140"/>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row>
    <row r="20" spans="1:233" ht="20.25" customHeight="1" x14ac:dyDescent="0.3">
      <c r="A20" s="440"/>
      <c r="B20" s="443"/>
      <c r="C20" s="446"/>
      <c r="D20" s="491"/>
      <c r="E20" s="452"/>
      <c r="F20" s="452"/>
      <c r="G20" s="173" t="s">
        <v>34</v>
      </c>
      <c r="H20" s="149">
        <f t="shared" ref="H20:U20" si="0">SUM(H17:H19)</f>
        <v>0</v>
      </c>
      <c r="I20" s="149">
        <f t="shared" si="0"/>
        <v>0</v>
      </c>
      <c r="J20" s="149">
        <f t="shared" si="0"/>
        <v>0</v>
      </c>
      <c r="K20" s="149">
        <f t="shared" si="0"/>
        <v>0</v>
      </c>
      <c r="L20" s="149">
        <f t="shared" si="0"/>
        <v>10</v>
      </c>
      <c r="M20" s="149">
        <f t="shared" si="0"/>
        <v>10</v>
      </c>
      <c r="N20" s="149">
        <f t="shared" si="0"/>
        <v>0</v>
      </c>
      <c r="O20" s="149">
        <f t="shared" si="0"/>
        <v>0</v>
      </c>
      <c r="P20" s="149">
        <f t="shared" si="0"/>
        <v>0</v>
      </c>
      <c r="Q20" s="149">
        <f t="shared" si="0"/>
        <v>0</v>
      </c>
      <c r="R20" s="149">
        <f t="shared" si="0"/>
        <v>0</v>
      </c>
      <c r="S20" s="149">
        <f t="shared" si="0"/>
        <v>0</v>
      </c>
      <c r="T20" s="149">
        <f t="shared" si="0"/>
        <v>10</v>
      </c>
      <c r="U20" s="149">
        <f t="shared" si="0"/>
        <v>10</v>
      </c>
      <c r="V20" s="140"/>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row>
    <row r="21" spans="1:233" x14ac:dyDescent="0.3">
      <c r="A21" s="143" t="s">
        <v>23</v>
      </c>
      <c r="B21" s="144" t="s">
        <v>23</v>
      </c>
      <c r="C21" s="436" t="s">
        <v>60</v>
      </c>
      <c r="D21" s="436"/>
      <c r="E21" s="436"/>
      <c r="F21" s="436"/>
      <c r="G21" s="436"/>
      <c r="H21" s="150">
        <f>SUM(H20)</f>
        <v>0</v>
      </c>
      <c r="I21" s="150">
        <f t="shared" ref="I21:U21" si="1">SUM(I20)</f>
        <v>0</v>
      </c>
      <c r="J21" s="150">
        <f t="shared" si="1"/>
        <v>0</v>
      </c>
      <c r="K21" s="150">
        <f t="shared" si="1"/>
        <v>0</v>
      </c>
      <c r="L21" s="150">
        <f t="shared" si="1"/>
        <v>10</v>
      </c>
      <c r="M21" s="150">
        <f t="shared" si="1"/>
        <v>10</v>
      </c>
      <c r="N21" s="150">
        <f t="shared" si="1"/>
        <v>0</v>
      </c>
      <c r="O21" s="150">
        <f t="shared" si="1"/>
        <v>0</v>
      </c>
      <c r="P21" s="150">
        <f t="shared" si="1"/>
        <v>0</v>
      </c>
      <c r="Q21" s="150">
        <f t="shared" si="1"/>
        <v>0</v>
      </c>
      <c r="R21" s="150">
        <f t="shared" si="1"/>
        <v>0</v>
      </c>
      <c r="S21" s="150">
        <f t="shared" si="1"/>
        <v>0</v>
      </c>
      <c r="T21" s="150">
        <f t="shared" si="1"/>
        <v>10</v>
      </c>
      <c r="U21" s="150">
        <f t="shared" si="1"/>
        <v>10</v>
      </c>
      <c r="V21" s="140"/>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row>
    <row r="22" spans="1:233" ht="33.75" customHeight="1" x14ac:dyDescent="0.3">
      <c r="A22" s="143" t="s">
        <v>23</v>
      </c>
      <c r="B22" s="144" t="s">
        <v>35</v>
      </c>
      <c r="C22" s="437" t="s">
        <v>178</v>
      </c>
      <c r="D22" s="437"/>
      <c r="E22" s="437"/>
      <c r="F22" s="437"/>
      <c r="G22" s="437"/>
      <c r="H22" s="437"/>
      <c r="I22" s="437"/>
      <c r="J22" s="437"/>
      <c r="K22" s="437"/>
      <c r="L22" s="437"/>
      <c r="M22" s="437"/>
      <c r="N22" s="437"/>
      <c r="O22" s="437"/>
      <c r="P22" s="437"/>
      <c r="Q22" s="437"/>
      <c r="R22" s="437"/>
      <c r="S22" s="437"/>
      <c r="T22" s="437"/>
      <c r="U22" s="437"/>
      <c r="V22" s="140"/>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row>
    <row r="23" spans="1:233" ht="15" customHeight="1" x14ac:dyDescent="0.3">
      <c r="A23" s="438" t="s">
        <v>23</v>
      </c>
      <c r="B23" s="441" t="s">
        <v>35</v>
      </c>
      <c r="C23" s="444" t="s">
        <v>23</v>
      </c>
      <c r="D23" s="447" t="s">
        <v>179</v>
      </c>
      <c r="E23" s="450" t="s">
        <v>180</v>
      </c>
      <c r="F23" s="450" t="s">
        <v>28</v>
      </c>
      <c r="G23" s="138" t="s">
        <v>29</v>
      </c>
      <c r="H23" s="145">
        <f>SUM(I23,K23)</f>
        <v>0</v>
      </c>
      <c r="I23" s="145"/>
      <c r="J23" s="145"/>
      <c r="K23" s="145"/>
      <c r="L23" s="146">
        <f>SUM(M23,O23)</f>
        <v>0</v>
      </c>
      <c r="M23" s="147"/>
      <c r="N23" s="148"/>
      <c r="O23" s="147"/>
      <c r="P23" s="172">
        <f>SUM(Q23,S23)</f>
        <v>0</v>
      </c>
      <c r="Q23" s="172"/>
      <c r="R23" s="172"/>
      <c r="S23" s="172"/>
      <c r="T23" s="145">
        <v>1</v>
      </c>
      <c r="U23" s="167">
        <v>1</v>
      </c>
      <c r="V23" s="140"/>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row>
    <row r="24" spans="1:233" x14ac:dyDescent="0.3">
      <c r="A24" s="439"/>
      <c r="B24" s="442"/>
      <c r="C24" s="445"/>
      <c r="D24" s="448"/>
      <c r="E24" s="451"/>
      <c r="F24" s="451"/>
      <c r="G24" s="158" t="s">
        <v>177</v>
      </c>
      <c r="H24" s="145">
        <f t="shared" ref="H24:H25" si="2">SUM(I24,K24)</f>
        <v>51.2</v>
      </c>
      <c r="I24" s="164">
        <v>51.2</v>
      </c>
      <c r="J24" s="145"/>
      <c r="K24" s="145"/>
      <c r="L24" s="146">
        <f t="shared" ref="L24:L25" si="3">SUM(M24,O24)</f>
        <v>60</v>
      </c>
      <c r="M24" s="160">
        <v>60</v>
      </c>
      <c r="N24" s="148"/>
      <c r="O24" s="147"/>
      <c r="P24" s="172">
        <f t="shared" ref="P24:P25" si="4">SUM(Q24,S24)</f>
        <v>48.9</v>
      </c>
      <c r="Q24" s="172">
        <v>48.9</v>
      </c>
      <c r="R24" s="172"/>
      <c r="S24" s="172"/>
      <c r="T24" s="160">
        <v>65</v>
      </c>
      <c r="U24" s="171">
        <v>65</v>
      </c>
      <c r="V24" s="140"/>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row>
    <row r="25" spans="1:233" x14ac:dyDescent="0.3">
      <c r="A25" s="439"/>
      <c r="B25" s="442"/>
      <c r="C25" s="445"/>
      <c r="D25" s="448"/>
      <c r="E25" s="451"/>
      <c r="F25" s="451"/>
      <c r="G25" s="138" t="s">
        <v>32</v>
      </c>
      <c r="H25" s="145">
        <f t="shared" si="2"/>
        <v>0</v>
      </c>
      <c r="I25" s="152"/>
      <c r="J25" s="152"/>
      <c r="K25" s="145"/>
      <c r="L25" s="146">
        <f t="shared" si="3"/>
        <v>0</v>
      </c>
      <c r="M25" s="148"/>
      <c r="N25" s="148"/>
      <c r="O25" s="148"/>
      <c r="P25" s="172">
        <f t="shared" si="4"/>
        <v>0</v>
      </c>
      <c r="Q25" s="148"/>
      <c r="R25" s="148"/>
      <c r="S25" s="153"/>
      <c r="T25" s="145"/>
      <c r="U25" s="161"/>
      <c r="V25" s="140"/>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row>
    <row r="26" spans="1:233" ht="15.75" customHeight="1" x14ac:dyDescent="0.3">
      <c r="A26" s="440"/>
      <c r="B26" s="443"/>
      <c r="C26" s="446"/>
      <c r="D26" s="449"/>
      <c r="E26" s="452"/>
      <c r="F26" s="452"/>
      <c r="G26" s="173" t="s">
        <v>34</v>
      </c>
      <c r="H26" s="149">
        <f t="shared" ref="H26:U26" si="5">SUM(H23:H25)</f>
        <v>51.2</v>
      </c>
      <c r="I26" s="149">
        <f t="shared" si="5"/>
        <v>51.2</v>
      </c>
      <c r="J26" s="149">
        <f t="shared" si="5"/>
        <v>0</v>
      </c>
      <c r="K26" s="149">
        <f t="shared" si="5"/>
        <v>0</v>
      </c>
      <c r="L26" s="149">
        <f t="shared" si="5"/>
        <v>60</v>
      </c>
      <c r="M26" s="149">
        <f t="shared" si="5"/>
        <v>60</v>
      </c>
      <c r="N26" s="149">
        <f t="shared" si="5"/>
        <v>0</v>
      </c>
      <c r="O26" s="149">
        <f t="shared" si="5"/>
        <v>0</v>
      </c>
      <c r="P26" s="149">
        <f t="shared" si="5"/>
        <v>48.9</v>
      </c>
      <c r="Q26" s="149">
        <f t="shared" si="5"/>
        <v>48.9</v>
      </c>
      <c r="R26" s="149">
        <f t="shared" si="5"/>
        <v>0</v>
      </c>
      <c r="S26" s="149">
        <f t="shared" si="5"/>
        <v>0</v>
      </c>
      <c r="T26" s="149">
        <f t="shared" si="5"/>
        <v>66</v>
      </c>
      <c r="U26" s="149">
        <f t="shared" si="5"/>
        <v>66</v>
      </c>
      <c r="V26" s="140"/>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row>
    <row r="27" spans="1:233" x14ac:dyDescent="0.3">
      <c r="A27" s="143" t="s">
        <v>23</v>
      </c>
      <c r="B27" s="144" t="s">
        <v>35</v>
      </c>
      <c r="C27" s="436" t="s">
        <v>60</v>
      </c>
      <c r="D27" s="436"/>
      <c r="E27" s="436"/>
      <c r="F27" s="436"/>
      <c r="G27" s="436"/>
      <c r="H27" s="150">
        <f>SUM(H26)</f>
        <v>51.2</v>
      </c>
      <c r="I27" s="150">
        <f>SUM(I26,)</f>
        <v>51.2</v>
      </c>
      <c r="J27" s="150">
        <f>SUM(J26,)</f>
        <v>0</v>
      </c>
      <c r="K27" s="150">
        <f>SUM(K26,)</f>
        <v>0</v>
      </c>
      <c r="L27" s="150">
        <f>SUM(L26)</f>
        <v>60</v>
      </c>
      <c r="M27" s="151">
        <f>SUM(M26,)</f>
        <v>60</v>
      </c>
      <c r="N27" s="151">
        <f>SUM(N26)</f>
        <v>0</v>
      </c>
      <c r="O27" s="151">
        <f>SUM(O26,)</f>
        <v>0</v>
      </c>
      <c r="P27" s="151">
        <f>SUM(P26)</f>
        <v>48.9</v>
      </c>
      <c r="Q27" s="151">
        <f>SUM(Q26,)</f>
        <v>48.9</v>
      </c>
      <c r="R27" s="151">
        <f>SUM(R26,)</f>
        <v>0</v>
      </c>
      <c r="S27" s="151">
        <f>SUM(S26,)</f>
        <v>0</v>
      </c>
      <c r="T27" s="150">
        <f>SUM(T26,)</f>
        <v>66</v>
      </c>
      <c r="U27" s="150">
        <f>SUM(U26,)</f>
        <v>66</v>
      </c>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row>
    <row r="28" spans="1:233" s="142" customFormat="1" ht="18" customHeight="1" x14ac:dyDescent="0.3">
      <c r="A28" s="143" t="s">
        <v>23</v>
      </c>
      <c r="B28" s="144" t="s">
        <v>40</v>
      </c>
      <c r="C28" s="488"/>
      <c r="D28" s="488"/>
      <c r="E28" s="488"/>
      <c r="F28" s="488"/>
      <c r="G28" s="488"/>
      <c r="H28" s="488"/>
      <c r="I28" s="488"/>
      <c r="J28" s="488"/>
      <c r="K28" s="488"/>
      <c r="L28" s="488"/>
      <c r="M28" s="488"/>
      <c r="N28" s="488"/>
      <c r="O28" s="488"/>
      <c r="P28" s="488"/>
      <c r="Q28" s="488"/>
      <c r="R28" s="488"/>
      <c r="S28" s="488"/>
      <c r="T28" s="488"/>
      <c r="U28" s="488"/>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row>
    <row r="29" spans="1:233" s="142" customFormat="1" ht="15" customHeight="1" x14ac:dyDescent="0.3">
      <c r="A29" s="438" t="s">
        <v>23</v>
      </c>
      <c r="B29" s="441" t="s">
        <v>35</v>
      </c>
      <c r="C29" s="444" t="s">
        <v>23</v>
      </c>
      <c r="D29" s="472" t="s">
        <v>181</v>
      </c>
      <c r="E29" s="450" t="s">
        <v>180</v>
      </c>
      <c r="F29" s="450" t="s">
        <v>28</v>
      </c>
      <c r="G29" s="138" t="s">
        <v>29</v>
      </c>
      <c r="H29" s="145">
        <f t="shared" ref="H29:H31" si="6">SUM(I29,K29)</f>
        <v>9.4</v>
      </c>
      <c r="I29" s="172">
        <v>9.4</v>
      </c>
      <c r="J29" s="172"/>
      <c r="K29" s="172"/>
      <c r="L29" s="146">
        <f t="shared" ref="L29:L31" si="7">SUM(M29,O29)</f>
        <v>20</v>
      </c>
      <c r="M29" s="147">
        <v>20</v>
      </c>
      <c r="N29" s="148"/>
      <c r="O29" s="147"/>
      <c r="P29" s="172">
        <f t="shared" ref="P29:P31" si="8">SUM(Q29,S29)</f>
        <v>15</v>
      </c>
      <c r="Q29" s="216">
        <v>15</v>
      </c>
      <c r="T29" s="145">
        <v>20</v>
      </c>
      <c r="U29" s="167">
        <v>20</v>
      </c>
      <c r="V29" s="140"/>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row>
    <row r="30" spans="1:233" s="142" customFormat="1" x14ac:dyDescent="0.3">
      <c r="A30" s="439"/>
      <c r="B30" s="442"/>
      <c r="C30" s="445"/>
      <c r="D30" s="462"/>
      <c r="E30" s="451"/>
      <c r="F30" s="451"/>
      <c r="G30" s="158" t="s">
        <v>177</v>
      </c>
      <c r="H30" s="145">
        <f t="shared" si="6"/>
        <v>0</v>
      </c>
      <c r="I30" s="164"/>
      <c r="J30" s="145"/>
      <c r="K30" s="145"/>
      <c r="L30" s="146">
        <f t="shared" si="7"/>
        <v>0</v>
      </c>
      <c r="M30" s="160"/>
      <c r="N30" s="148"/>
      <c r="O30" s="147"/>
      <c r="P30" s="172">
        <f t="shared" si="8"/>
        <v>0</v>
      </c>
      <c r="Q30" s="172"/>
      <c r="R30" s="172"/>
      <c r="S30" s="172"/>
      <c r="T30" s="160"/>
      <c r="U30" s="17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row>
    <row r="31" spans="1:233" s="142" customFormat="1" x14ac:dyDescent="0.3">
      <c r="A31" s="439"/>
      <c r="B31" s="442"/>
      <c r="C31" s="445"/>
      <c r="D31" s="462"/>
      <c r="E31" s="451"/>
      <c r="F31" s="451"/>
      <c r="G31" s="138" t="s">
        <v>32</v>
      </c>
      <c r="H31" s="145">
        <f t="shared" si="6"/>
        <v>0</v>
      </c>
      <c r="I31" s="152"/>
      <c r="J31" s="152"/>
      <c r="K31" s="145"/>
      <c r="L31" s="146">
        <f t="shared" si="7"/>
        <v>0</v>
      </c>
      <c r="M31" s="148"/>
      <c r="N31" s="148"/>
      <c r="O31" s="148"/>
      <c r="P31" s="172">
        <f t="shared" si="8"/>
        <v>0</v>
      </c>
      <c r="Q31" s="148"/>
      <c r="R31" s="148"/>
      <c r="S31" s="153"/>
      <c r="T31" s="145"/>
      <c r="U31" s="16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row>
    <row r="32" spans="1:233" s="142" customFormat="1" ht="15.75" customHeight="1" x14ac:dyDescent="0.3">
      <c r="A32" s="440"/>
      <c r="B32" s="443"/>
      <c r="C32" s="446"/>
      <c r="D32" s="463"/>
      <c r="E32" s="452"/>
      <c r="F32" s="452"/>
      <c r="G32" s="173" t="s">
        <v>34</v>
      </c>
      <c r="H32" s="149">
        <f t="shared" ref="H32:U32" si="9">SUM(H29:H31)</f>
        <v>9.4</v>
      </c>
      <c r="I32" s="149">
        <f>SUM(I29:I31)</f>
        <v>9.4</v>
      </c>
      <c r="J32" s="149">
        <f>SUM(J29:J31)</f>
        <v>0</v>
      </c>
      <c r="K32" s="149">
        <f>SUM(K29:K31)</f>
        <v>0</v>
      </c>
      <c r="L32" s="149">
        <f t="shared" si="9"/>
        <v>20</v>
      </c>
      <c r="M32" s="149">
        <f t="shared" si="9"/>
        <v>20</v>
      </c>
      <c r="N32" s="149">
        <f t="shared" si="9"/>
        <v>0</v>
      </c>
      <c r="O32" s="149">
        <f t="shared" si="9"/>
        <v>0</v>
      </c>
      <c r="P32" s="149">
        <f t="shared" si="9"/>
        <v>15</v>
      </c>
      <c r="Q32" s="149">
        <f t="shared" si="9"/>
        <v>15</v>
      </c>
      <c r="R32" s="149">
        <f t="shared" si="9"/>
        <v>0</v>
      </c>
      <c r="S32" s="149">
        <f t="shared" si="9"/>
        <v>0</v>
      </c>
      <c r="T32" s="149">
        <f t="shared" si="9"/>
        <v>20</v>
      </c>
      <c r="U32" s="149">
        <f t="shared" si="9"/>
        <v>20</v>
      </c>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row>
    <row r="33" spans="1:233" s="142" customFormat="1" x14ac:dyDescent="0.3">
      <c r="A33" s="143" t="s">
        <v>23</v>
      </c>
      <c r="B33" s="144" t="s">
        <v>35</v>
      </c>
      <c r="C33" s="436" t="s">
        <v>60</v>
      </c>
      <c r="D33" s="436"/>
      <c r="E33" s="436"/>
      <c r="F33" s="436"/>
      <c r="G33" s="436"/>
      <c r="H33" s="150">
        <f>SUM(H32)</f>
        <v>9.4</v>
      </c>
      <c r="I33" s="150">
        <f>SUM(I32,)</f>
        <v>9.4</v>
      </c>
      <c r="J33" s="150">
        <f>SUM(J32,)</f>
        <v>0</v>
      </c>
      <c r="K33" s="150">
        <f>SUM(K32,)</f>
        <v>0</v>
      </c>
      <c r="L33" s="150">
        <f>SUM(L32)</f>
        <v>20</v>
      </c>
      <c r="M33" s="151">
        <f>SUM(M32,)</f>
        <v>20</v>
      </c>
      <c r="N33" s="151">
        <f>SUM(N32)</f>
        <v>0</v>
      </c>
      <c r="O33" s="151">
        <f>SUM(O32,)</f>
        <v>0</v>
      </c>
      <c r="P33" s="151">
        <f>SUM(P32)</f>
        <v>15</v>
      </c>
      <c r="Q33" s="151">
        <f>SUM(Q32,)</f>
        <v>15</v>
      </c>
      <c r="R33" s="151">
        <f>SUM(R32,)</f>
        <v>0</v>
      </c>
      <c r="S33" s="151">
        <f>SUM(S32,)</f>
        <v>0</v>
      </c>
      <c r="T33" s="150">
        <f>SUM(T32,)</f>
        <v>20</v>
      </c>
      <c r="U33" s="150">
        <f>SUM(U32,)</f>
        <v>20</v>
      </c>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row>
    <row r="34" spans="1:233" x14ac:dyDescent="0.3">
      <c r="A34" s="143" t="s">
        <v>23</v>
      </c>
      <c r="B34" s="485" t="s">
        <v>91</v>
      </c>
      <c r="C34" s="486"/>
      <c r="D34" s="486"/>
      <c r="E34" s="486"/>
      <c r="F34" s="486"/>
      <c r="G34" s="487"/>
      <c r="H34" s="154">
        <f>SUM(H27,H21,H33)</f>
        <v>60.6</v>
      </c>
      <c r="I34" s="154">
        <f t="shared" ref="I34:U34" si="10">SUM(I27,I21,I33)</f>
        <v>60.6</v>
      </c>
      <c r="J34" s="154">
        <f t="shared" si="10"/>
        <v>0</v>
      </c>
      <c r="K34" s="154">
        <f t="shared" si="10"/>
        <v>0</v>
      </c>
      <c r="L34" s="154">
        <f t="shared" si="10"/>
        <v>90</v>
      </c>
      <c r="M34" s="154">
        <f t="shared" si="10"/>
        <v>90</v>
      </c>
      <c r="N34" s="154">
        <f t="shared" si="10"/>
        <v>0</v>
      </c>
      <c r="O34" s="154">
        <f t="shared" si="10"/>
        <v>0</v>
      </c>
      <c r="P34" s="154">
        <f t="shared" si="10"/>
        <v>63.9</v>
      </c>
      <c r="Q34" s="154">
        <f t="shared" si="10"/>
        <v>63.9</v>
      </c>
      <c r="R34" s="154">
        <f t="shared" si="10"/>
        <v>0</v>
      </c>
      <c r="S34" s="154">
        <f t="shared" si="10"/>
        <v>0</v>
      </c>
      <c r="T34" s="154">
        <f t="shared" si="10"/>
        <v>96</v>
      </c>
      <c r="U34" s="154">
        <f t="shared" si="10"/>
        <v>96</v>
      </c>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row>
    <row r="35" spans="1:233" x14ac:dyDescent="0.3">
      <c r="A35" s="67" t="s">
        <v>55</v>
      </c>
      <c r="B35" s="430" t="s">
        <v>92</v>
      </c>
      <c r="C35" s="430"/>
      <c r="D35" s="430"/>
      <c r="E35" s="430"/>
      <c r="F35" s="430"/>
      <c r="G35" s="430"/>
      <c r="H35" s="68">
        <f>SUM(H34)</f>
        <v>60.6</v>
      </c>
      <c r="I35" s="68">
        <f t="shared" ref="I35:U35" si="11">SUM(I34)</f>
        <v>60.6</v>
      </c>
      <c r="J35" s="68">
        <f t="shared" si="11"/>
        <v>0</v>
      </c>
      <c r="K35" s="68">
        <f t="shared" si="11"/>
        <v>0</v>
      </c>
      <c r="L35" s="68">
        <f t="shared" si="11"/>
        <v>90</v>
      </c>
      <c r="M35" s="68">
        <f t="shared" si="11"/>
        <v>90</v>
      </c>
      <c r="N35" s="68">
        <f t="shared" si="11"/>
        <v>0</v>
      </c>
      <c r="O35" s="68">
        <f t="shared" si="11"/>
        <v>0</v>
      </c>
      <c r="P35" s="68">
        <f t="shared" si="11"/>
        <v>63.9</v>
      </c>
      <c r="Q35" s="68">
        <f t="shared" si="11"/>
        <v>63.9</v>
      </c>
      <c r="R35" s="68">
        <f t="shared" si="11"/>
        <v>0</v>
      </c>
      <c r="S35" s="68">
        <f t="shared" si="11"/>
        <v>0</v>
      </c>
      <c r="T35" s="68">
        <f t="shared" si="11"/>
        <v>96</v>
      </c>
      <c r="U35" s="68">
        <f t="shared" si="11"/>
        <v>96</v>
      </c>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row>
    <row r="36" spans="1:233" ht="30" customHeight="1" x14ac:dyDescent="0.3">
      <c r="A36" s="431" t="s">
        <v>93</v>
      </c>
      <c r="B36" s="431"/>
      <c r="C36" s="431"/>
      <c r="D36" s="431"/>
      <c r="E36" s="431"/>
      <c r="F36" s="431"/>
      <c r="G36" s="431"/>
      <c r="H36" s="69"/>
      <c r="I36" s="69"/>
      <c r="J36" s="69"/>
      <c r="K36" s="69"/>
      <c r="L36" s="69"/>
      <c r="M36" s="70"/>
      <c r="N36" s="70"/>
      <c r="O36" s="70"/>
      <c r="P36" s="70"/>
      <c r="Q36" s="70"/>
      <c r="R36" s="70"/>
      <c r="S36" s="70"/>
      <c r="T36" s="69"/>
      <c r="U36" s="69"/>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row>
    <row r="37" spans="1:233" ht="30" customHeight="1" x14ac:dyDescent="0.3">
      <c r="A37" s="428" t="s">
        <v>94</v>
      </c>
      <c r="B37" s="428"/>
      <c r="C37" s="428"/>
      <c r="D37" s="428"/>
      <c r="E37" s="428"/>
      <c r="F37" s="428"/>
      <c r="G37" s="428"/>
      <c r="H37" s="71">
        <f t="shared" ref="H37:U37" si="12">SUM(H38:H47)</f>
        <v>60.6</v>
      </c>
      <c r="I37" s="71">
        <f t="shared" si="12"/>
        <v>60.6</v>
      </c>
      <c r="J37" s="71">
        <f t="shared" si="12"/>
        <v>0</v>
      </c>
      <c r="K37" s="71">
        <f t="shared" si="12"/>
        <v>0</v>
      </c>
      <c r="L37" s="71">
        <f t="shared" si="12"/>
        <v>90</v>
      </c>
      <c r="M37" s="71">
        <f t="shared" si="12"/>
        <v>90</v>
      </c>
      <c r="N37" s="71">
        <f t="shared" si="12"/>
        <v>0</v>
      </c>
      <c r="O37" s="71">
        <f t="shared" si="12"/>
        <v>0</v>
      </c>
      <c r="P37" s="71">
        <f t="shared" si="12"/>
        <v>63.9</v>
      </c>
      <c r="Q37" s="71">
        <f t="shared" si="12"/>
        <v>63.9</v>
      </c>
      <c r="R37" s="71">
        <f t="shared" si="12"/>
        <v>0</v>
      </c>
      <c r="S37" s="71">
        <f t="shared" si="12"/>
        <v>0</v>
      </c>
      <c r="T37" s="71">
        <f t="shared" si="12"/>
        <v>96</v>
      </c>
      <c r="U37" s="71">
        <f t="shared" si="12"/>
        <v>96</v>
      </c>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row>
    <row r="38" spans="1:233" ht="30" customHeight="1" x14ac:dyDescent="0.3">
      <c r="A38" s="423" t="s">
        <v>95</v>
      </c>
      <c r="B38" s="423"/>
      <c r="C38" s="423"/>
      <c r="D38" s="423"/>
      <c r="E38" s="423"/>
      <c r="F38" s="423"/>
      <c r="G38" s="423"/>
      <c r="H38" s="155">
        <f t="shared" ref="H38:O38" si="13">SUM(H23,H17,H29)</f>
        <v>9.4</v>
      </c>
      <c r="I38" s="155">
        <f t="shared" si="13"/>
        <v>9.4</v>
      </c>
      <c r="J38" s="155">
        <f t="shared" si="13"/>
        <v>0</v>
      </c>
      <c r="K38" s="155">
        <f t="shared" si="13"/>
        <v>0</v>
      </c>
      <c r="L38" s="155">
        <f t="shared" si="13"/>
        <v>30</v>
      </c>
      <c r="M38" s="155">
        <f t="shared" si="13"/>
        <v>30</v>
      </c>
      <c r="N38" s="155">
        <f t="shared" si="13"/>
        <v>0</v>
      </c>
      <c r="O38" s="155">
        <f t="shared" si="13"/>
        <v>0</v>
      </c>
      <c r="P38" s="155">
        <f>SUM(P23,P17,P29)</f>
        <v>15</v>
      </c>
      <c r="Q38" s="155">
        <f t="shared" ref="Q38:U38" si="14">SUM(Q23,Q17,Q29)</f>
        <v>15</v>
      </c>
      <c r="R38" s="155">
        <f t="shared" si="14"/>
        <v>0</v>
      </c>
      <c r="S38" s="155">
        <f t="shared" si="14"/>
        <v>0</v>
      </c>
      <c r="T38" s="155">
        <f t="shared" si="14"/>
        <v>31</v>
      </c>
      <c r="U38" s="155">
        <f t="shared" si="14"/>
        <v>31</v>
      </c>
    </row>
    <row r="39" spans="1:233" ht="30" customHeight="1" x14ac:dyDescent="0.3">
      <c r="A39" s="423" t="s">
        <v>96</v>
      </c>
      <c r="B39" s="423"/>
      <c r="C39" s="423"/>
      <c r="D39" s="423"/>
      <c r="E39" s="423"/>
      <c r="F39" s="423"/>
      <c r="G39" s="423"/>
      <c r="H39" s="155">
        <f>SUM(H24,H18)</f>
        <v>51.2</v>
      </c>
      <c r="I39" s="155">
        <f>SUM(I24,I18)</f>
        <v>51.2</v>
      </c>
      <c r="J39" s="155">
        <f t="shared" ref="J39:U39" si="15">SUM(J24,J18)</f>
        <v>0</v>
      </c>
      <c r="K39" s="155">
        <f t="shared" si="15"/>
        <v>0</v>
      </c>
      <c r="L39" s="155">
        <f t="shared" si="15"/>
        <v>60</v>
      </c>
      <c r="M39" s="155">
        <f t="shared" si="15"/>
        <v>60</v>
      </c>
      <c r="N39" s="155">
        <f t="shared" si="15"/>
        <v>0</v>
      </c>
      <c r="O39" s="155">
        <f t="shared" si="15"/>
        <v>0</v>
      </c>
      <c r="P39" s="155">
        <f t="shared" si="15"/>
        <v>48.9</v>
      </c>
      <c r="Q39" s="155">
        <f t="shared" si="15"/>
        <v>48.9</v>
      </c>
      <c r="R39" s="155">
        <f t="shared" si="15"/>
        <v>0</v>
      </c>
      <c r="S39" s="155">
        <f t="shared" si="15"/>
        <v>0</v>
      </c>
      <c r="T39" s="155">
        <f t="shared" si="15"/>
        <v>65</v>
      </c>
      <c r="U39" s="155">
        <f t="shared" si="15"/>
        <v>65</v>
      </c>
    </row>
    <row r="40" spans="1:233" ht="30" customHeight="1" x14ac:dyDescent="0.3">
      <c r="A40" s="423" t="s">
        <v>97</v>
      </c>
      <c r="B40" s="423"/>
      <c r="C40" s="423"/>
      <c r="D40" s="423"/>
      <c r="E40" s="423"/>
      <c r="F40" s="423"/>
      <c r="G40" s="423"/>
      <c r="H40" s="155"/>
      <c r="I40" s="155"/>
      <c r="J40" s="155"/>
      <c r="K40" s="155"/>
      <c r="L40" s="155"/>
      <c r="M40" s="156"/>
      <c r="N40" s="156"/>
      <c r="O40" s="156"/>
      <c r="P40" s="156"/>
      <c r="Q40" s="156"/>
      <c r="R40" s="156"/>
      <c r="S40" s="156"/>
      <c r="T40" s="155"/>
      <c r="U40" s="155"/>
    </row>
    <row r="41" spans="1:233" ht="30" customHeight="1" x14ac:dyDescent="0.3">
      <c r="A41" s="423" t="s">
        <v>98</v>
      </c>
      <c r="B41" s="423"/>
      <c r="C41" s="423"/>
      <c r="D41" s="423"/>
      <c r="E41" s="423"/>
      <c r="F41" s="423"/>
      <c r="G41" s="423"/>
      <c r="H41" s="155"/>
      <c r="I41" s="155"/>
      <c r="J41" s="155"/>
      <c r="K41" s="155"/>
      <c r="L41" s="155"/>
      <c r="M41" s="156"/>
      <c r="N41" s="156"/>
      <c r="O41" s="156"/>
      <c r="P41" s="156"/>
      <c r="Q41" s="156"/>
      <c r="R41" s="156"/>
      <c r="S41" s="156"/>
      <c r="T41" s="155"/>
      <c r="U41" s="155"/>
    </row>
    <row r="42" spans="1:233" ht="30" customHeight="1" x14ac:dyDescent="0.3">
      <c r="A42" s="423" t="s">
        <v>99</v>
      </c>
      <c r="B42" s="423"/>
      <c r="C42" s="423"/>
      <c r="D42" s="423"/>
      <c r="E42" s="423"/>
      <c r="F42" s="423"/>
      <c r="G42" s="423"/>
      <c r="H42" s="155"/>
      <c r="I42" s="155"/>
      <c r="J42" s="155"/>
      <c r="K42" s="155"/>
      <c r="L42" s="155"/>
      <c r="M42" s="156"/>
      <c r="N42" s="156"/>
      <c r="O42" s="156"/>
      <c r="P42" s="156"/>
      <c r="Q42" s="156"/>
      <c r="R42" s="156"/>
      <c r="S42" s="156"/>
      <c r="T42" s="155"/>
      <c r="U42" s="155"/>
    </row>
    <row r="43" spans="1:233" ht="30" customHeight="1" x14ac:dyDescent="0.3">
      <c r="A43" s="423" t="s">
        <v>100</v>
      </c>
      <c r="B43" s="423"/>
      <c r="C43" s="423"/>
      <c r="D43" s="423"/>
      <c r="E43" s="423"/>
      <c r="F43" s="423"/>
      <c r="G43" s="423"/>
      <c r="H43" s="155"/>
      <c r="I43" s="155"/>
      <c r="J43" s="155"/>
      <c r="K43" s="155"/>
      <c r="L43" s="155"/>
      <c r="M43" s="156"/>
      <c r="N43" s="156"/>
      <c r="O43" s="156"/>
      <c r="P43" s="156"/>
      <c r="Q43" s="156"/>
      <c r="R43" s="156"/>
      <c r="S43" s="156"/>
      <c r="T43" s="155"/>
      <c r="U43" s="155"/>
    </row>
    <row r="44" spans="1:233" ht="30" customHeight="1" x14ac:dyDescent="0.3">
      <c r="A44" s="423" t="s">
        <v>430</v>
      </c>
      <c r="B44" s="423"/>
      <c r="C44" s="423"/>
      <c r="D44" s="423"/>
      <c r="E44" s="423"/>
      <c r="F44" s="423"/>
      <c r="G44" s="423"/>
      <c r="H44" s="155"/>
      <c r="I44" s="155"/>
      <c r="J44" s="155"/>
      <c r="K44" s="155"/>
      <c r="L44" s="155"/>
      <c r="M44" s="157"/>
      <c r="N44" s="157"/>
      <c r="O44" s="157"/>
      <c r="P44" s="157"/>
      <c r="Q44" s="157"/>
      <c r="R44" s="157"/>
      <c r="S44" s="157"/>
      <c r="T44" s="155"/>
      <c r="U44" s="155"/>
    </row>
    <row r="45" spans="1:233" ht="30" customHeight="1" x14ac:dyDescent="0.3">
      <c r="A45" s="424" t="s">
        <v>101</v>
      </c>
      <c r="B45" s="425"/>
      <c r="C45" s="425"/>
      <c r="D45" s="425"/>
      <c r="E45" s="425"/>
      <c r="F45" s="425"/>
      <c r="G45" s="426"/>
      <c r="H45" s="155"/>
      <c r="I45" s="155"/>
      <c r="J45" s="155"/>
      <c r="K45" s="155"/>
      <c r="L45" s="155"/>
      <c r="M45" s="157"/>
      <c r="N45" s="157"/>
      <c r="O45" s="157"/>
      <c r="P45" s="157"/>
      <c r="Q45" s="157"/>
      <c r="R45" s="157"/>
      <c r="S45" s="157"/>
      <c r="T45" s="155"/>
      <c r="U45" s="155"/>
    </row>
    <row r="46" spans="1:233" ht="30" customHeight="1" x14ac:dyDescent="0.3">
      <c r="A46" s="423" t="s">
        <v>102</v>
      </c>
      <c r="B46" s="423"/>
      <c r="C46" s="423"/>
      <c r="D46" s="423"/>
      <c r="E46" s="423"/>
      <c r="F46" s="423"/>
      <c r="G46" s="423"/>
      <c r="H46" s="155"/>
      <c r="I46" s="155"/>
      <c r="J46" s="155"/>
      <c r="K46" s="155"/>
      <c r="L46" s="155"/>
      <c r="M46" s="155"/>
      <c r="N46" s="155"/>
      <c r="O46" s="155"/>
      <c r="P46" s="155"/>
      <c r="Q46" s="155"/>
      <c r="R46" s="155"/>
      <c r="S46" s="155"/>
      <c r="T46" s="155"/>
      <c r="U46" s="155"/>
    </row>
    <row r="47" spans="1:233" ht="30" customHeight="1" x14ac:dyDescent="0.3">
      <c r="A47" s="423" t="s">
        <v>103</v>
      </c>
      <c r="B47" s="423"/>
      <c r="C47" s="423"/>
      <c r="D47" s="423"/>
      <c r="E47" s="423"/>
      <c r="F47" s="423"/>
      <c r="G47" s="423"/>
      <c r="H47" s="155"/>
      <c r="I47" s="155"/>
      <c r="J47" s="155"/>
      <c r="K47" s="155"/>
      <c r="L47" s="155"/>
      <c r="M47" s="156"/>
      <c r="N47" s="156"/>
      <c r="O47" s="156"/>
      <c r="P47" s="156"/>
      <c r="Q47" s="156"/>
      <c r="R47" s="156"/>
      <c r="S47" s="156"/>
      <c r="T47" s="155"/>
      <c r="U47" s="155"/>
    </row>
    <row r="48" spans="1:233" ht="30" customHeight="1" x14ac:dyDescent="0.3">
      <c r="A48" s="428" t="s">
        <v>104</v>
      </c>
      <c r="B48" s="428"/>
      <c r="C48" s="428"/>
      <c r="D48" s="428"/>
      <c r="E48" s="428"/>
      <c r="F48" s="428"/>
      <c r="G48" s="428"/>
      <c r="H48" s="71">
        <f t="shared" ref="H48:U48" si="16">SUM(H49:H55)</f>
        <v>0</v>
      </c>
      <c r="I48" s="71">
        <f t="shared" si="16"/>
        <v>0</v>
      </c>
      <c r="J48" s="71">
        <f t="shared" si="16"/>
        <v>0</v>
      </c>
      <c r="K48" s="71">
        <f t="shared" si="16"/>
        <v>0</v>
      </c>
      <c r="L48" s="71">
        <f t="shared" si="16"/>
        <v>0</v>
      </c>
      <c r="M48" s="71">
        <f t="shared" si="16"/>
        <v>0</v>
      </c>
      <c r="N48" s="71">
        <f t="shared" si="16"/>
        <v>0</v>
      </c>
      <c r="O48" s="71">
        <f t="shared" si="16"/>
        <v>0</v>
      </c>
      <c r="P48" s="71">
        <f t="shared" si="16"/>
        <v>0</v>
      </c>
      <c r="Q48" s="71">
        <f t="shared" si="16"/>
        <v>0</v>
      </c>
      <c r="R48" s="71">
        <f t="shared" si="16"/>
        <v>0</v>
      </c>
      <c r="S48" s="71">
        <f t="shared" si="16"/>
        <v>0</v>
      </c>
      <c r="T48" s="71">
        <f t="shared" si="16"/>
        <v>0</v>
      </c>
      <c r="U48" s="71">
        <f t="shared" si="16"/>
        <v>0</v>
      </c>
    </row>
    <row r="49" spans="1:21" ht="30" customHeight="1" x14ac:dyDescent="0.3">
      <c r="A49" s="429" t="s">
        <v>105</v>
      </c>
      <c r="B49" s="429"/>
      <c r="C49" s="429"/>
      <c r="D49" s="429"/>
      <c r="E49" s="429"/>
      <c r="F49" s="429"/>
      <c r="G49" s="429"/>
      <c r="H49" s="155">
        <f>SUM(H25,H19)</f>
        <v>0</v>
      </c>
      <c r="I49" s="155">
        <f t="shared" ref="I49:U49" si="17">SUM(I25,I19)</f>
        <v>0</v>
      </c>
      <c r="J49" s="155">
        <f t="shared" si="17"/>
        <v>0</v>
      </c>
      <c r="K49" s="155">
        <f t="shared" si="17"/>
        <v>0</v>
      </c>
      <c r="L49" s="155">
        <f t="shared" si="17"/>
        <v>0</v>
      </c>
      <c r="M49" s="155">
        <f t="shared" si="17"/>
        <v>0</v>
      </c>
      <c r="N49" s="155">
        <f t="shared" si="17"/>
        <v>0</v>
      </c>
      <c r="O49" s="155">
        <f t="shared" si="17"/>
        <v>0</v>
      </c>
      <c r="P49" s="155">
        <f t="shared" si="17"/>
        <v>0</v>
      </c>
      <c r="Q49" s="155">
        <f t="shared" si="17"/>
        <v>0</v>
      </c>
      <c r="R49" s="155">
        <f t="shared" si="17"/>
        <v>0</v>
      </c>
      <c r="S49" s="155">
        <f t="shared" si="17"/>
        <v>0</v>
      </c>
      <c r="T49" s="155">
        <f t="shared" si="17"/>
        <v>0</v>
      </c>
      <c r="U49" s="155">
        <f t="shared" si="17"/>
        <v>0</v>
      </c>
    </row>
    <row r="50" spans="1:21" ht="30" customHeight="1" x14ac:dyDescent="0.3">
      <c r="A50" s="429" t="s">
        <v>106</v>
      </c>
      <c r="B50" s="429"/>
      <c r="C50" s="429"/>
      <c r="D50" s="429"/>
      <c r="E50" s="429"/>
      <c r="F50" s="429"/>
      <c r="G50" s="429"/>
      <c r="H50" s="155"/>
      <c r="I50" s="155"/>
      <c r="J50" s="155"/>
      <c r="K50" s="155"/>
      <c r="L50" s="155"/>
      <c r="M50" s="157"/>
      <c r="N50" s="157"/>
      <c r="O50" s="157"/>
      <c r="P50" s="157"/>
      <c r="Q50" s="157"/>
      <c r="R50" s="157"/>
      <c r="S50" s="157"/>
      <c r="T50" s="155"/>
      <c r="U50" s="155"/>
    </row>
    <row r="51" spans="1:21" ht="30" customHeight="1" x14ac:dyDescent="0.3">
      <c r="A51" s="423" t="s">
        <v>107</v>
      </c>
      <c r="B51" s="423"/>
      <c r="C51" s="423"/>
      <c r="D51" s="423"/>
      <c r="E51" s="423"/>
      <c r="F51" s="423"/>
      <c r="G51" s="423"/>
      <c r="H51" s="155"/>
      <c r="I51" s="155"/>
      <c r="J51" s="155"/>
      <c r="K51" s="155"/>
      <c r="L51" s="155"/>
      <c r="M51" s="157"/>
      <c r="N51" s="157"/>
      <c r="O51" s="157"/>
      <c r="P51" s="157"/>
      <c r="Q51" s="157"/>
      <c r="R51" s="157"/>
      <c r="S51" s="157"/>
      <c r="T51" s="155"/>
      <c r="U51" s="155"/>
    </row>
    <row r="52" spans="1:21" x14ac:dyDescent="0.3">
      <c r="A52" s="424" t="s">
        <v>108</v>
      </c>
      <c r="B52" s="425"/>
      <c r="C52" s="425"/>
      <c r="D52" s="425"/>
      <c r="E52" s="425"/>
      <c r="F52" s="425"/>
      <c r="G52" s="426"/>
      <c r="H52" s="155"/>
      <c r="I52" s="155"/>
      <c r="J52" s="155"/>
      <c r="K52" s="155"/>
      <c r="L52" s="155"/>
      <c r="M52" s="157"/>
      <c r="N52" s="157"/>
      <c r="O52" s="157"/>
      <c r="P52" s="157"/>
      <c r="Q52" s="157"/>
      <c r="R52" s="157"/>
      <c r="S52" s="157"/>
      <c r="T52" s="155"/>
      <c r="U52" s="155"/>
    </row>
    <row r="53" spans="1:21" x14ac:dyDescent="0.3">
      <c r="A53" s="424" t="s">
        <v>109</v>
      </c>
      <c r="B53" s="425"/>
      <c r="C53" s="425"/>
      <c r="D53" s="425"/>
      <c r="E53" s="425"/>
      <c r="F53" s="425"/>
      <c r="G53" s="426"/>
      <c r="H53" s="155"/>
      <c r="I53" s="155"/>
      <c r="J53" s="155"/>
      <c r="K53" s="155"/>
      <c r="L53" s="155"/>
      <c r="M53" s="157"/>
      <c r="N53" s="157"/>
      <c r="O53" s="157"/>
      <c r="P53" s="157"/>
      <c r="Q53" s="157"/>
      <c r="R53" s="157"/>
      <c r="S53" s="157"/>
      <c r="T53" s="155"/>
      <c r="U53" s="155"/>
    </row>
    <row r="54" spans="1:21" x14ac:dyDescent="0.3">
      <c r="A54" s="424" t="s">
        <v>110</v>
      </c>
      <c r="B54" s="425"/>
      <c r="C54" s="425"/>
      <c r="D54" s="425"/>
      <c r="E54" s="425"/>
      <c r="F54" s="425"/>
      <c r="G54" s="426"/>
      <c r="H54" s="155"/>
      <c r="I54" s="155"/>
      <c r="J54" s="155"/>
      <c r="K54" s="155"/>
      <c r="L54" s="155"/>
      <c r="M54" s="157"/>
      <c r="N54" s="157"/>
      <c r="O54" s="157"/>
      <c r="P54" s="157"/>
      <c r="Q54" s="157"/>
      <c r="R54" s="157"/>
      <c r="S54" s="157"/>
      <c r="T54" s="155"/>
      <c r="U54" s="155"/>
    </row>
    <row r="55" spans="1:21" x14ac:dyDescent="0.3">
      <c r="A55" s="423" t="s">
        <v>111</v>
      </c>
      <c r="B55" s="423"/>
      <c r="C55" s="423"/>
      <c r="D55" s="423"/>
      <c r="E55" s="423"/>
      <c r="F55" s="423"/>
      <c r="G55" s="423"/>
      <c r="H55" s="155"/>
      <c r="I55" s="155"/>
      <c r="J55" s="155"/>
      <c r="K55" s="155"/>
      <c r="L55" s="155"/>
      <c r="M55" s="157"/>
      <c r="N55" s="157"/>
      <c r="O55" s="157"/>
      <c r="P55" s="157"/>
      <c r="Q55" s="157"/>
      <c r="R55" s="157"/>
      <c r="S55" s="157"/>
      <c r="T55" s="155"/>
      <c r="U55" s="155"/>
    </row>
    <row r="56" spans="1:21" x14ac:dyDescent="0.3">
      <c r="A56" s="427" t="s">
        <v>112</v>
      </c>
      <c r="B56" s="427"/>
      <c r="C56" s="427"/>
      <c r="D56" s="427"/>
      <c r="E56" s="427"/>
      <c r="F56" s="427"/>
      <c r="G56" s="427"/>
      <c r="H56" s="2">
        <f t="shared" ref="H56:U56" si="18">SUM(H48,H37)</f>
        <v>60.6</v>
      </c>
      <c r="I56" s="2">
        <f t="shared" si="18"/>
        <v>60.6</v>
      </c>
      <c r="J56" s="2">
        <f t="shared" si="18"/>
        <v>0</v>
      </c>
      <c r="K56" s="2">
        <f t="shared" si="18"/>
        <v>0</v>
      </c>
      <c r="L56" s="2">
        <f t="shared" si="18"/>
        <v>90</v>
      </c>
      <c r="M56" s="2">
        <f t="shared" si="18"/>
        <v>90</v>
      </c>
      <c r="N56" s="2">
        <f t="shared" si="18"/>
        <v>0</v>
      </c>
      <c r="O56" s="2">
        <f t="shared" si="18"/>
        <v>0</v>
      </c>
      <c r="P56" s="2">
        <f t="shared" si="18"/>
        <v>63.9</v>
      </c>
      <c r="Q56" s="2">
        <f t="shared" si="18"/>
        <v>63.9</v>
      </c>
      <c r="R56" s="2">
        <f t="shared" si="18"/>
        <v>0</v>
      </c>
      <c r="S56" s="2">
        <f t="shared" si="18"/>
        <v>0</v>
      </c>
      <c r="T56" s="2">
        <f t="shared" si="18"/>
        <v>96</v>
      </c>
      <c r="U56" s="2">
        <f t="shared" si="18"/>
        <v>96</v>
      </c>
    </row>
  </sheetData>
  <mergeCells count="76">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C16:U16"/>
    <mergeCell ref="O11:O12"/>
    <mergeCell ref="P11:P12"/>
    <mergeCell ref="Q11:R11"/>
    <mergeCell ref="S11:S12"/>
    <mergeCell ref="A13:U13"/>
    <mergeCell ref="A14:U14"/>
    <mergeCell ref="B15:U15"/>
    <mergeCell ref="H11:H12"/>
    <mergeCell ref="I11:J11"/>
    <mergeCell ref="K11:K12"/>
    <mergeCell ref="L11:L12"/>
    <mergeCell ref="M11:N11"/>
    <mergeCell ref="C21:G21"/>
    <mergeCell ref="A17:A20"/>
    <mergeCell ref="B17:B20"/>
    <mergeCell ref="C17:C20"/>
    <mergeCell ref="D17:D20"/>
    <mergeCell ref="E17:E20"/>
    <mergeCell ref="F17:F20"/>
    <mergeCell ref="C22:U22"/>
    <mergeCell ref="A23:A26"/>
    <mergeCell ref="B23:B26"/>
    <mergeCell ref="C23:C26"/>
    <mergeCell ref="D23:D26"/>
    <mergeCell ref="E23:E26"/>
    <mergeCell ref="F23:F26"/>
    <mergeCell ref="A46:G46"/>
    <mergeCell ref="A37:G37"/>
    <mergeCell ref="A38:G38"/>
    <mergeCell ref="A39:G39"/>
    <mergeCell ref="A40:G40"/>
    <mergeCell ref="A41:G41"/>
    <mergeCell ref="F29:F32"/>
    <mergeCell ref="C33:G33"/>
    <mergeCell ref="A43:G43"/>
    <mergeCell ref="A44:G44"/>
    <mergeCell ref="A45:G45"/>
    <mergeCell ref="A56:G56"/>
    <mergeCell ref="A47:G47"/>
    <mergeCell ref="A48:G48"/>
    <mergeCell ref="A49:G49"/>
    <mergeCell ref="A50:G50"/>
    <mergeCell ref="A52:G52"/>
    <mergeCell ref="A51:G51"/>
    <mergeCell ref="R2:U2"/>
    <mergeCell ref="A4:U4"/>
    <mergeCell ref="A53:G53"/>
    <mergeCell ref="A54:G54"/>
    <mergeCell ref="A55:G55"/>
    <mergeCell ref="C27:G27"/>
    <mergeCell ref="B34:G34"/>
    <mergeCell ref="B35:G35"/>
    <mergeCell ref="A36:G36"/>
    <mergeCell ref="A42:G42"/>
    <mergeCell ref="C28:U28"/>
    <mergeCell ref="A29:A32"/>
    <mergeCell ref="B29:B32"/>
    <mergeCell ref="C29:C32"/>
    <mergeCell ref="D29:D32"/>
    <mergeCell ref="E29:E32"/>
  </mergeCells>
  <pageMargins left="0.7" right="0.7"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G341"/>
  <sheetViews>
    <sheetView tabSelected="1" zoomScale="50" zoomScaleNormal="50" workbookViewId="0">
      <pane xSplit="7" ySplit="16" topLeftCell="H59" activePane="bottomRight" state="frozen"/>
      <selection pane="topRight" activeCell="H1" sqref="H1"/>
      <selection pane="bottomLeft" activeCell="A12" sqref="A12"/>
      <selection pane="bottomRight" activeCell="AB328" sqref="AB328"/>
    </sheetView>
  </sheetViews>
  <sheetFormatPr defaultColWidth="9.109375" defaultRowHeight="15.6" x14ac:dyDescent="0.3"/>
  <cols>
    <col min="1" max="1" width="2.6640625" style="72" customWidth="1"/>
    <col min="2" max="3" width="2.5546875" style="72" customWidth="1"/>
    <col min="4" max="4" width="30.109375" style="72" customWidth="1"/>
    <col min="5" max="5" width="4.88671875" style="72" customWidth="1"/>
    <col min="6" max="6" width="11.5546875" style="72" customWidth="1"/>
    <col min="7" max="7" width="5.6640625" style="158" customWidth="1"/>
    <col min="8" max="8" width="12.88671875" style="62" customWidth="1"/>
    <col min="9" max="9" width="8.77734375" style="62" customWidth="1"/>
    <col min="10" max="10" width="8.44140625" style="62" customWidth="1"/>
    <col min="11" max="11" width="11.6640625" style="62" customWidth="1"/>
    <col min="12" max="12" width="10.88671875" style="62" customWidth="1"/>
    <col min="13" max="13" width="8.33203125" style="72" customWidth="1"/>
    <col min="14" max="14" width="6.88671875" style="72" customWidth="1"/>
    <col min="15" max="15" width="10.44140625" style="72" customWidth="1"/>
    <col min="16" max="16" width="9" style="72" customWidth="1"/>
    <col min="17" max="17" width="8.33203125" style="72" customWidth="1"/>
    <col min="18" max="18" width="6" style="72" customWidth="1"/>
    <col min="19" max="19" width="11" style="72" customWidth="1"/>
    <col min="20" max="20" width="10.44140625" style="62" customWidth="1"/>
    <col min="21" max="21" width="9.6640625" style="62" customWidth="1"/>
    <col min="22" max="211" width="9.109375" style="141"/>
    <col min="212" max="16384" width="9.109375" style="142"/>
  </cols>
  <sheetData>
    <row r="1" spans="1:215"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row>
    <row r="2" spans="1:215" s="287" customFormat="1" ht="33.6" customHeight="1" x14ac:dyDescent="0.3">
      <c r="A2" s="284"/>
      <c r="B2" s="284"/>
      <c r="C2" s="284"/>
      <c r="D2" s="285"/>
      <c r="E2" s="285"/>
      <c r="F2" s="288"/>
      <c r="G2" s="289"/>
      <c r="H2" s="290"/>
      <c r="I2" s="290"/>
      <c r="J2" s="290"/>
      <c r="K2" s="290"/>
      <c r="L2" s="290"/>
      <c r="M2" s="285"/>
      <c r="N2" s="284"/>
      <c r="O2" s="284"/>
      <c r="P2" s="284"/>
      <c r="Q2" s="284"/>
      <c r="R2" s="296" t="s">
        <v>399</v>
      </c>
      <c r="S2" s="297"/>
      <c r="T2" s="297"/>
      <c r="U2" s="298"/>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row>
    <row r="3" spans="1:215"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row>
    <row r="4" spans="1:215"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row>
    <row r="5" spans="1:215"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row>
    <row r="6" spans="1:215"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row>
    <row r="7" spans="1:215" s="64" customFormat="1" ht="14.1" customHeight="1" x14ac:dyDescent="0.3">
      <c r="A7" s="460" t="s">
        <v>392</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row>
    <row r="8" spans="1:215" s="64" customFormat="1" ht="14.2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row>
    <row r="9" spans="1:215" s="64" customFormat="1" ht="18"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row>
    <row r="10" spans="1:215"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row>
    <row r="11" spans="1:215"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row>
    <row r="12" spans="1:215" ht="111"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row>
    <row r="13" spans="1:215" ht="18" customHeight="1" x14ac:dyDescent="0.3">
      <c r="A13" s="456" t="s">
        <v>182</v>
      </c>
      <c r="B13" s="457"/>
      <c r="C13" s="457"/>
      <c r="D13" s="457"/>
      <c r="E13" s="457"/>
      <c r="F13" s="457"/>
      <c r="G13" s="457"/>
      <c r="H13" s="457"/>
      <c r="I13" s="457"/>
      <c r="J13" s="457"/>
      <c r="K13" s="457"/>
      <c r="L13" s="457"/>
      <c r="M13" s="457"/>
      <c r="N13" s="457"/>
      <c r="O13" s="457"/>
      <c r="P13" s="457"/>
      <c r="Q13" s="457"/>
      <c r="R13" s="457"/>
      <c r="S13" s="457"/>
      <c r="T13" s="457"/>
      <c r="U13" s="458"/>
    </row>
    <row r="14" spans="1:215" ht="16.5" customHeight="1" x14ac:dyDescent="0.3">
      <c r="A14" s="459" t="s">
        <v>183</v>
      </c>
      <c r="B14" s="459"/>
      <c r="C14" s="459"/>
      <c r="D14" s="459"/>
      <c r="E14" s="459"/>
      <c r="F14" s="459"/>
      <c r="G14" s="459"/>
      <c r="H14" s="459"/>
      <c r="I14" s="459"/>
      <c r="J14" s="459"/>
      <c r="K14" s="459"/>
      <c r="L14" s="459"/>
      <c r="M14" s="459"/>
      <c r="N14" s="459"/>
      <c r="O14" s="459"/>
      <c r="P14" s="459"/>
      <c r="Q14" s="459"/>
      <c r="R14" s="459"/>
      <c r="S14" s="459"/>
      <c r="T14" s="459"/>
      <c r="U14" s="459"/>
    </row>
    <row r="15" spans="1:215" ht="17.25" customHeight="1" x14ac:dyDescent="0.3">
      <c r="A15" s="1" t="s">
        <v>23</v>
      </c>
      <c r="B15" s="473" t="s">
        <v>184</v>
      </c>
      <c r="C15" s="473"/>
      <c r="D15" s="473"/>
      <c r="E15" s="473"/>
      <c r="F15" s="473"/>
      <c r="G15" s="473"/>
      <c r="H15" s="473"/>
      <c r="I15" s="473"/>
      <c r="J15" s="473"/>
      <c r="K15" s="473"/>
      <c r="L15" s="473"/>
      <c r="M15" s="473"/>
      <c r="N15" s="473"/>
      <c r="O15" s="473"/>
      <c r="P15" s="473"/>
      <c r="Q15" s="473"/>
      <c r="R15" s="473"/>
      <c r="S15" s="473"/>
      <c r="T15" s="473"/>
      <c r="U15" s="473"/>
    </row>
    <row r="16" spans="1:215" ht="15.75" customHeight="1" x14ac:dyDescent="0.3">
      <c r="A16" s="143" t="s">
        <v>23</v>
      </c>
      <c r="B16" s="144" t="s">
        <v>23</v>
      </c>
      <c r="C16" s="437" t="s">
        <v>185</v>
      </c>
      <c r="D16" s="437"/>
      <c r="E16" s="437"/>
      <c r="F16" s="437"/>
      <c r="G16" s="437"/>
      <c r="H16" s="437"/>
      <c r="I16" s="437"/>
      <c r="J16" s="437"/>
      <c r="K16" s="437"/>
      <c r="L16" s="437"/>
      <c r="M16" s="517"/>
      <c r="N16" s="437"/>
      <c r="O16" s="437"/>
      <c r="P16" s="437"/>
      <c r="Q16" s="437"/>
      <c r="R16" s="437"/>
      <c r="S16" s="517"/>
      <c r="T16" s="517"/>
      <c r="U16" s="437"/>
    </row>
    <row r="17" spans="1:21" ht="24" customHeight="1" x14ac:dyDescent="0.3">
      <c r="A17" s="438" t="s">
        <v>23</v>
      </c>
      <c r="B17" s="441" t="s">
        <v>23</v>
      </c>
      <c r="C17" s="444" t="s">
        <v>23</v>
      </c>
      <c r="D17" s="472" t="s">
        <v>186</v>
      </c>
      <c r="E17" s="450" t="s">
        <v>27</v>
      </c>
      <c r="F17" s="450" t="s">
        <v>28</v>
      </c>
      <c r="G17" s="158" t="s">
        <v>29</v>
      </c>
      <c r="H17" s="172">
        <f t="shared" ref="H17:H22" si="0">SUM(I17,K17)</f>
        <v>277.2</v>
      </c>
      <c r="I17" s="273">
        <v>276.3</v>
      </c>
      <c r="J17" s="184"/>
      <c r="K17" s="295">
        <v>0.9</v>
      </c>
      <c r="L17" s="97">
        <f t="shared" ref="L17:L22" si="1">SUM(M17,O17)</f>
        <v>98</v>
      </c>
      <c r="M17" s="181">
        <v>98</v>
      </c>
      <c r="N17" s="184"/>
      <c r="O17" s="146"/>
      <c r="P17" s="145">
        <f t="shared" ref="P17:P22" si="2">SUM(Q17,S17)</f>
        <v>6.6</v>
      </c>
      <c r="Q17" s="274">
        <v>4.3</v>
      </c>
      <c r="R17" s="274"/>
      <c r="S17" s="266">
        <v>2.2999999999999998</v>
      </c>
      <c r="T17" s="185">
        <v>10.5</v>
      </c>
      <c r="U17" s="185">
        <v>8</v>
      </c>
    </row>
    <row r="18" spans="1:21" x14ac:dyDescent="0.3">
      <c r="A18" s="439"/>
      <c r="B18" s="442"/>
      <c r="C18" s="445"/>
      <c r="D18" s="462"/>
      <c r="E18" s="451"/>
      <c r="F18" s="451"/>
      <c r="G18" s="158" t="s">
        <v>149</v>
      </c>
      <c r="H18" s="172">
        <f t="shared" si="0"/>
        <v>5.7</v>
      </c>
      <c r="I18" s="243"/>
      <c r="J18" s="184"/>
      <c r="K18" s="265">
        <v>5.7</v>
      </c>
      <c r="L18" s="97">
        <f t="shared" si="1"/>
        <v>186</v>
      </c>
      <c r="M18" s="181">
        <v>186</v>
      </c>
      <c r="N18" s="184"/>
      <c r="O18" s="145"/>
      <c r="P18" s="145">
        <f t="shared" si="2"/>
        <v>0</v>
      </c>
      <c r="Q18" s="273"/>
      <c r="R18" s="274"/>
      <c r="S18" s="265"/>
      <c r="T18" s="185">
        <v>389</v>
      </c>
      <c r="U18" s="185">
        <v>456</v>
      </c>
    </row>
    <row r="19" spans="1:21" ht="15" customHeight="1" x14ac:dyDescent="0.3">
      <c r="A19" s="439"/>
      <c r="B19" s="442"/>
      <c r="C19" s="445"/>
      <c r="D19" s="462"/>
      <c r="E19" s="451"/>
      <c r="F19" s="451"/>
      <c r="G19" s="158" t="s">
        <v>32</v>
      </c>
      <c r="H19" s="172">
        <f t="shared" si="0"/>
        <v>9.6999999999999993</v>
      </c>
      <c r="I19" s="243"/>
      <c r="J19" s="184"/>
      <c r="K19" s="266">
        <v>9.6999999999999993</v>
      </c>
      <c r="L19" s="97">
        <f t="shared" si="1"/>
        <v>0</v>
      </c>
      <c r="M19" s="181"/>
      <c r="N19" s="184"/>
      <c r="O19" s="146"/>
      <c r="P19" s="145">
        <f t="shared" si="2"/>
        <v>10.6</v>
      </c>
      <c r="Q19" s="273"/>
      <c r="R19" s="274"/>
      <c r="S19" s="266">
        <v>10.6</v>
      </c>
      <c r="T19" s="185"/>
      <c r="U19" s="185"/>
    </row>
    <row r="20" spans="1:21" x14ac:dyDescent="0.3">
      <c r="A20" s="439"/>
      <c r="B20" s="442"/>
      <c r="C20" s="445"/>
      <c r="D20" s="462"/>
      <c r="E20" s="451"/>
      <c r="F20" s="451"/>
      <c r="G20" s="158" t="s">
        <v>31</v>
      </c>
      <c r="H20" s="172">
        <f>SUM(I20,K20)</f>
        <v>1.6</v>
      </c>
      <c r="I20" s="221"/>
      <c r="J20" s="152"/>
      <c r="K20" s="268">
        <v>1.6</v>
      </c>
      <c r="L20" s="146">
        <f t="shared" si="1"/>
        <v>19</v>
      </c>
      <c r="M20" s="183">
        <v>19</v>
      </c>
      <c r="N20" s="152"/>
      <c r="O20" s="152"/>
      <c r="P20" s="145">
        <f t="shared" si="2"/>
        <v>0</v>
      </c>
      <c r="Q20" s="183"/>
      <c r="R20" s="268"/>
      <c r="S20" s="268"/>
      <c r="T20" s="185">
        <v>25</v>
      </c>
      <c r="U20" s="145">
        <v>102</v>
      </c>
    </row>
    <row r="21" spans="1:21" x14ac:dyDescent="0.3">
      <c r="A21" s="439"/>
      <c r="B21" s="442"/>
      <c r="C21" s="445"/>
      <c r="D21" s="462"/>
      <c r="E21" s="451"/>
      <c r="F21" s="451"/>
      <c r="G21" s="158" t="s">
        <v>187</v>
      </c>
      <c r="H21" s="172">
        <f t="shared" si="0"/>
        <v>0</v>
      </c>
      <c r="I21" s="152"/>
      <c r="J21" s="152"/>
      <c r="K21" s="152"/>
      <c r="L21" s="146">
        <f t="shared" si="1"/>
        <v>0</v>
      </c>
      <c r="M21" s="152"/>
      <c r="N21" s="152"/>
      <c r="O21" s="152"/>
      <c r="P21" s="145">
        <f t="shared" si="2"/>
        <v>0</v>
      </c>
      <c r="Q21" s="268"/>
      <c r="R21" s="268"/>
      <c r="S21" s="268"/>
      <c r="T21" s="185"/>
      <c r="U21" s="145"/>
    </row>
    <row r="22" spans="1:21" x14ac:dyDescent="0.3">
      <c r="A22" s="439"/>
      <c r="B22" s="442"/>
      <c r="C22" s="445"/>
      <c r="D22" s="462"/>
      <c r="E22" s="451"/>
      <c r="F22" s="451"/>
      <c r="G22" s="158" t="s">
        <v>131</v>
      </c>
      <c r="H22" s="172">
        <f t="shared" si="0"/>
        <v>0</v>
      </c>
      <c r="I22" s="152"/>
      <c r="J22" s="152"/>
      <c r="K22" s="152"/>
      <c r="L22" s="146">
        <f t="shared" si="1"/>
        <v>0</v>
      </c>
      <c r="M22" s="152"/>
      <c r="N22" s="152"/>
      <c r="O22" s="152"/>
      <c r="P22" s="145">
        <f t="shared" si="2"/>
        <v>0</v>
      </c>
      <c r="Q22" s="152"/>
      <c r="R22" s="152"/>
      <c r="S22" s="152"/>
      <c r="T22" s="145"/>
      <c r="U22" s="145"/>
    </row>
    <row r="23" spans="1:21" x14ac:dyDescent="0.3">
      <c r="A23" s="440"/>
      <c r="B23" s="443"/>
      <c r="C23" s="446"/>
      <c r="D23" s="463"/>
      <c r="E23" s="452"/>
      <c r="F23" s="452"/>
      <c r="G23" s="173" t="s">
        <v>34</v>
      </c>
      <c r="H23" s="149">
        <f>SUM(H17:H20)</f>
        <v>294.2</v>
      </c>
      <c r="I23" s="149">
        <f>SUM(I17:I20)</f>
        <v>276.3</v>
      </c>
      <c r="J23" s="149">
        <f>SUM(J17:J20)</f>
        <v>0</v>
      </c>
      <c r="K23" s="149">
        <f>SUM(K17:K21)</f>
        <v>17.900000000000002</v>
      </c>
      <c r="L23" s="149">
        <f t="shared" ref="L23:U23" si="3">SUM(L17:L20)</f>
        <v>303</v>
      </c>
      <c r="M23" s="149">
        <f t="shared" si="3"/>
        <v>303</v>
      </c>
      <c r="N23" s="149">
        <f t="shared" si="3"/>
        <v>0</v>
      </c>
      <c r="O23" s="149">
        <f t="shared" si="3"/>
        <v>0</v>
      </c>
      <c r="P23" s="149">
        <f t="shared" si="3"/>
        <v>17.2</v>
      </c>
      <c r="Q23" s="149">
        <f t="shared" si="3"/>
        <v>4.3</v>
      </c>
      <c r="R23" s="149">
        <f t="shared" si="3"/>
        <v>0</v>
      </c>
      <c r="S23" s="108">
        <f t="shared" si="3"/>
        <v>12.899999999999999</v>
      </c>
      <c r="T23" s="149">
        <f t="shared" si="3"/>
        <v>424.5</v>
      </c>
      <c r="U23" s="149">
        <f t="shared" si="3"/>
        <v>566</v>
      </c>
    </row>
    <row r="24" spans="1:21" x14ac:dyDescent="0.3">
      <c r="A24" s="438" t="s">
        <v>23</v>
      </c>
      <c r="B24" s="441" t="s">
        <v>23</v>
      </c>
      <c r="C24" s="444" t="s">
        <v>35</v>
      </c>
      <c r="D24" s="489" t="s">
        <v>188</v>
      </c>
      <c r="E24" s="450" t="s">
        <v>27</v>
      </c>
      <c r="F24" s="450" t="s">
        <v>28</v>
      </c>
      <c r="G24" s="158" t="s">
        <v>29</v>
      </c>
      <c r="H24" s="172">
        <f t="shared" ref="H24:H29" si="4">SUM(I24,K24)</f>
        <v>0</v>
      </c>
      <c r="I24" s="181"/>
      <c r="J24" s="172"/>
      <c r="K24" s="172"/>
      <c r="L24" s="94">
        <f t="shared" ref="L24:L29" si="5">SUM(M24,O24)</f>
        <v>156</v>
      </c>
      <c r="M24" s="181">
        <v>156</v>
      </c>
      <c r="N24" s="162"/>
      <c r="O24" s="147"/>
      <c r="P24" s="172">
        <f t="shared" ref="P24:P29" si="6">SUM(Q24,S24)</f>
        <v>160</v>
      </c>
      <c r="Q24" s="294">
        <v>160</v>
      </c>
      <c r="R24" s="186"/>
      <c r="S24" s="194"/>
      <c r="T24" s="185">
        <v>156</v>
      </c>
      <c r="U24" s="185">
        <v>156</v>
      </c>
    </row>
    <row r="25" spans="1:21" x14ac:dyDescent="0.3">
      <c r="A25" s="439"/>
      <c r="B25" s="442"/>
      <c r="C25" s="445"/>
      <c r="D25" s="490"/>
      <c r="E25" s="451"/>
      <c r="F25" s="451"/>
      <c r="G25" s="158" t="s">
        <v>149</v>
      </c>
      <c r="H25" s="172">
        <f t="shared" si="4"/>
        <v>7</v>
      </c>
      <c r="I25" s="171">
        <v>7</v>
      </c>
      <c r="J25" s="172"/>
      <c r="K25" s="127"/>
      <c r="L25" s="94">
        <f t="shared" si="5"/>
        <v>0</v>
      </c>
      <c r="M25" s="181"/>
      <c r="N25" s="162"/>
      <c r="O25" s="172"/>
      <c r="P25" s="172">
        <f t="shared" si="6"/>
        <v>0</v>
      </c>
      <c r="Q25" s="171"/>
      <c r="R25" s="102"/>
      <c r="S25" s="128"/>
      <c r="T25" s="185"/>
      <c r="U25" s="185"/>
    </row>
    <row r="26" spans="1:21" ht="15.75" customHeight="1" x14ac:dyDescent="0.3">
      <c r="A26" s="439"/>
      <c r="B26" s="442"/>
      <c r="C26" s="445"/>
      <c r="D26" s="490"/>
      <c r="E26" s="451"/>
      <c r="F26" s="451"/>
      <c r="G26" s="158" t="s">
        <v>32</v>
      </c>
      <c r="H26" s="172">
        <f t="shared" si="4"/>
        <v>0</v>
      </c>
      <c r="I26" s="171"/>
      <c r="J26" s="172"/>
      <c r="K26" s="172"/>
      <c r="L26" s="94">
        <f t="shared" si="5"/>
        <v>0</v>
      </c>
      <c r="M26" s="181"/>
      <c r="N26" s="162"/>
      <c r="O26" s="147"/>
      <c r="P26" s="172">
        <f t="shared" si="6"/>
        <v>0</v>
      </c>
      <c r="Q26" s="171"/>
      <c r="R26" s="102"/>
      <c r="S26" s="114"/>
      <c r="T26" s="185"/>
      <c r="U26" s="185"/>
    </row>
    <row r="27" spans="1:21" ht="18.75" customHeight="1" x14ac:dyDescent="0.3">
      <c r="A27" s="439"/>
      <c r="B27" s="442"/>
      <c r="C27" s="445"/>
      <c r="D27" s="490"/>
      <c r="E27" s="451"/>
      <c r="F27" s="451"/>
      <c r="G27" s="158" t="s">
        <v>31</v>
      </c>
      <c r="H27" s="172">
        <f t="shared" si="4"/>
        <v>0</v>
      </c>
      <c r="I27" s="169"/>
      <c r="J27" s="148"/>
      <c r="K27" s="172"/>
      <c r="L27" s="147">
        <f t="shared" si="5"/>
        <v>0</v>
      </c>
      <c r="M27" s="183"/>
      <c r="N27" s="148"/>
      <c r="O27" s="148"/>
      <c r="P27" s="172">
        <f t="shared" si="6"/>
        <v>0</v>
      </c>
      <c r="Q27" s="169"/>
      <c r="R27" s="186"/>
      <c r="S27" s="178"/>
      <c r="T27" s="185"/>
      <c r="U27" s="145"/>
    </row>
    <row r="28" spans="1:21" ht="16.5" customHeight="1" x14ac:dyDescent="0.3">
      <c r="A28" s="439"/>
      <c r="B28" s="442"/>
      <c r="C28" s="445"/>
      <c r="D28" s="490"/>
      <c r="E28" s="451"/>
      <c r="F28" s="451"/>
      <c r="G28" s="158" t="s">
        <v>187</v>
      </c>
      <c r="H28" s="172">
        <f t="shared" si="4"/>
        <v>0</v>
      </c>
      <c r="I28" s="148"/>
      <c r="J28" s="148"/>
      <c r="K28" s="172"/>
      <c r="L28" s="147">
        <f t="shared" si="5"/>
        <v>0</v>
      </c>
      <c r="M28" s="152"/>
      <c r="N28" s="148"/>
      <c r="O28" s="148"/>
      <c r="P28" s="172">
        <f t="shared" si="6"/>
        <v>0</v>
      </c>
      <c r="Q28" s="148"/>
      <c r="R28" s="186"/>
      <c r="S28" s="178"/>
      <c r="T28" s="185"/>
      <c r="U28" s="145"/>
    </row>
    <row r="29" spans="1:21" ht="16.5" customHeight="1" x14ac:dyDescent="0.3">
      <c r="A29" s="439"/>
      <c r="B29" s="442"/>
      <c r="C29" s="445"/>
      <c r="D29" s="490"/>
      <c r="E29" s="451"/>
      <c r="F29" s="451"/>
      <c r="G29" s="158" t="s">
        <v>131</v>
      </c>
      <c r="H29" s="172">
        <f t="shared" si="4"/>
        <v>0</v>
      </c>
      <c r="I29" s="148"/>
      <c r="J29" s="148"/>
      <c r="K29" s="148"/>
      <c r="L29" s="147">
        <f t="shared" si="5"/>
        <v>0</v>
      </c>
      <c r="M29" s="152"/>
      <c r="N29" s="148"/>
      <c r="O29" s="148"/>
      <c r="P29" s="172">
        <f t="shared" si="6"/>
        <v>0</v>
      </c>
      <c r="Q29" s="148"/>
      <c r="R29" s="186"/>
      <c r="S29" s="178"/>
      <c r="T29" s="185"/>
      <c r="U29" s="145"/>
    </row>
    <row r="30" spans="1:21" ht="15" customHeight="1" x14ac:dyDescent="0.3">
      <c r="A30" s="440"/>
      <c r="B30" s="443"/>
      <c r="C30" s="446"/>
      <c r="D30" s="491"/>
      <c r="E30" s="452"/>
      <c r="F30" s="452"/>
      <c r="G30" s="173" t="s">
        <v>34</v>
      </c>
      <c r="H30" s="149">
        <f>SUM(H24:H27)</f>
        <v>7</v>
      </c>
      <c r="I30" s="149">
        <f>SUM(I24:I27)</f>
        <v>7</v>
      </c>
      <c r="J30" s="149">
        <f>SUM(J24:J27)</f>
        <v>0</v>
      </c>
      <c r="K30" s="149">
        <f>SUM(K24:K28)</f>
        <v>0</v>
      </c>
      <c r="L30" s="149">
        <f t="shared" ref="L30:U30" si="7">SUM(L24:L27)</f>
        <v>156</v>
      </c>
      <c r="M30" s="149">
        <f t="shared" si="7"/>
        <v>156</v>
      </c>
      <c r="N30" s="149">
        <f t="shared" si="7"/>
        <v>0</v>
      </c>
      <c r="O30" s="149">
        <f t="shared" si="7"/>
        <v>0</v>
      </c>
      <c r="P30" s="149">
        <f t="shared" si="7"/>
        <v>160</v>
      </c>
      <c r="Q30" s="149">
        <f t="shared" si="7"/>
        <v>160</v>
      </c>
      <c r="R30" s="149">
        <f t="shared" si="7"/>
        <v>0</v>
      </c>
      <c r="S30" s="204">
        <f t="shared" si="7"/>
        <v>0</v>
      </c>
      <c r="T30" s="149">
        <f t="shared" si="7"/>
        <v>156</v>
      </c>
      <c r="U30" s="149">
        <f t="shared" si="7"/>
        <v>156</v>
      </c>
    </row>
    <row r="31" spans="1:21" x14ac:dyDescent="0.3">
      <c r="A31" s="438" t="s">
        <v>23</v>
      </c>
      <c r="B31" s="441" t="s">
        <v>23</v>
      </c>
      <c r="C31" s="444" t="s">
        <v>40</v>
      </c>
      <c r="D31" s="472" t="s">
        <v>189</v>
      </c>
      <c r="E31" s="450" t="s">
        <v>27</v>
      </c>
      <c r="F31" s="450" t="s">
        <v>28</v>
      </c>
      <c r="G31" s="158" t="s">
        <v>29</v>
      </c>
      <c r="H31" s="172">
        <f t="shared" ref="H31:H36" si="8">SUM(I31,K31)</f>
        <v>11.905999999999999</v>
      </c>
      <c r="I31" s="93">
        <v>5.1999999999999998E-2</v>
      </c>
      <c r="J31" s="220"/>
      <c r="K31" s="145">
        <v>11.853999999999999</v>
      </c>
      <c r="L31" s="94">
        <f t="shared" ref="L31:L36" si="9">SUM(M31,O31)</f>
        <v>7.7569999999999997</v>
      </c>
      <c r="M31" s="171"/>
      <c r="N31" s="162"/>
      <c r="O31" s="273">
        <v>7.7569999999999997</v>
      </c>
      <c r="P31" s="265">
        <f t="shared" ref="P31:P36" si="10">SUM(Q31,S31)</f>
        <v>7.7569999999999997</v>
      </c>
      <c r="Q31" s="266"/>
      <c r="R31" s="231"/>
      <c r="S31" s="273">
        <v>7.7569999999999997</v>
      </c>
      <c r="T31" s="275">
        <v>0</v>
      </c>
      <c r="U31" s="275">
        <v>0</v>
      </c>
    </row>
    <row r="32" spans="1:21" x14ac:dyDescent="0.3">
      <c r="A32" s="439"/>
      <c r="B32" s="442"/>
      <c r="C32" s="445"/>
      <c r="D32" s="462"/>
      <c r="E32" s="451"/>
      <c r="F32" s="451"/>
      <c r="G32" s="158" t="s">
        <v>149</v>
      </c>
      <c r="H32" s="172">
        <f t="shared" si="8"/>
        <v>11.385</v>
      </c>
      <c r="I32" s="220"/>
      <c r="J32" s="220"/>
      <c r="K32" s="127">
        <v>11.385</v>
      </c>
      <c r="L32" s="94">
        <f t="shared" si="9"/>
        <v>0</v>
      </c>
      <c r="M32" s="171"/>
      <c r="N32" s="162"/>
      <c r="O32" s="273"/>
      <c r="P32" s="265">
        <f t="shared" si="10"/>
        <v>0</v>
      </c>
      <c r="Q32" s="265"/>
      <c r="R32" s="269"/>
      <c r="S32" s="273"/>
      <c r="T32" s="275"/>
      <c r="U32" s="275"/>
    </row>
    <row r="33" spans="1:21" ht="15.75" customHeight="1" x14ac:dyDescent="0.3">
      <c r="A33" s="439"/>
      <c r="B33" s="442"/>
      <c r="C33" s="445"/>
      <c r="D33" s="462"/>
      <c r="E33" s="451"/>
      <c r="F33" s="451"/>
      <c r="G33" s="158" t="s">
        <v>32</v>
      </c>
      <c r="H33" s="172">
        <f t="shared" si="8"/>
        <v>167.09899999999999</v>
      </c>
      <c r="I33" s="172">
        <v>8.1</v>
      </c>
      <c r="J33" s="220"/>
      <c r="K33" s="145">
        <v>158.999</v>
      </c>
      <c r="L33" s="94">
        <f t="shared" si="9"/>
        <v>115.08</v>
      </c>
      <c r="M33" s="171"/>
      <c r="N33" s="162"/>
      <c r="O33" s="273">
        <v>115.08</v>
      </c>
      <c r="P33" s="265">
        <f t="shared" si="10"/>
        <v>15.08</v>
      </c>
      <c r="Q33" s="265"/>
      <c r="R33" s="269"/>
      <c r="S33" s="273">
        <v>15.08</v>
      </c>
      <c r="T33" s="275">
        <v>100</v>
      </c>
      <c r="U33" s="275">
        <v>0</v>
      </c>
    </row>
    <row r="34" spans="1:21" ht="18.75" customHeight="1" x14ac:dyDescent="0.3">
      <c r="A34" s="439"/>
      <c r="B34" s="442"/>
      <c r="C34" s="445"/>
      <c r="D34" s="462"/>
      <c r="E34" s="451"/>
      <c r="F34" s="451"/>
      <c r="G34" s="158" t="s">
        <v>31</v>
      </c>
      <c r="H34" s="172">
        <f t="shared" si="8"/>
        <v>14.728999999999999</v>
      </c>
      <c r="I34" s="148">
        <v>0.7</v>
      </c>
      <c r="J34" s="235"/>
      <c r="K34" s="145">
        <v>14.029</v>
      </c>
      <c r="L34" s="147">
        <f t="shared" si="9"/>
        <v>10.134</v>
      </c>
      <c r="M34" s="169"/>
      <c r="N34" s="148"/>
      <c r="O34" s="183">
        <v>10.134</v>
      </c>
      <c r="P34" s="265">
        <f t="shared" si="10"/>
        <v>10.134</v>
      </c>
      <c r="Q34" s="268"/>
      <c r="R34" s="268"/>
      <c r="S34" s="183">
        <v>10.134</v>
      </c>
      <c r="T34" s="172">
        <v>0</v>
      </c>
      <c r="U34" s="172">
        <v>0</v>
      </c>
    </row>
    <row r="35" spans="1:21" ht="16.5" customHeight="1" x14ac:dyDescent="0.3">
      <c r="A35" s="439"/>
      <c r="B35" s="442"/>
      <c r="C35" s="445"/>
      <c r="D35" s="462"/>
      <c r="E35" s="451"/>
      <c r="F35" s="451"/>
      <c r="G35" s="158" t="s">
        <v>187</v>
      </c>
      <c r="H35" s="172">
        <f t="shared" si="8"/>
        <v>0</v>
      </c>
      <c r="I35" s="148"/>
      <c r="J35" s="148"/>
      <c r="K35" s="145"/>
      <c r="L35" s="147">
        <f t="shared" si="9"/>
        <v>0</v>
      </c>
      <c r="M35" s="148"/>
      <c r="N35" s="148"/>
      <c r="O35" s="268"/>
      <c r="P35" s="265">
        <f t="shared" si="10"/>
        <v>0</v>
      </c>
      <c r="Q35" s="268"/>
      <c r="R35" s="268"/>
      <c r="S35" s="268"/>
      <c r="T35" s="148"/>
      <c r="U35" s="172"/>
    </row>
    <row r="36" spans="1:21" ht="16.5" customHeight="1" x14ac:dyDescent="0.3">
      <c r="A36" s="439"/>
      <c r="B36" s="442"/>
      <c r="C36" s="445"/>
      <c r="D36" s="462"/>
      <c r="E36" s="451"/>
      <c r="F36" s="451"/>
      <c r="G36" s="158" t="s">
        <v>131</v>
      </c>
      <c r="H36" s="172">
        <f t="shared" si="8"/>
        <v>0</v>
      </c>
      <c r="I36" s="148"/>
      <c r="J36" s="148"/>
      <c r="K36" s="148"/>
      <c r="L36" s="147">
        <f t="shared" si="9"/>
        <v>0</v>
      </c>
      <c r="M36" s="148"/>
      <c r="N36" s="148"/>
      <c r="O36" s="148"/>
      <c r="P36" s="172">
        <f t="shared" si="10"/>
        <v>0</v>
      </c>
      <c r="Q36" s="148"/>
      <c r="R36" s="148"/>
      <c r="S36" s="148"/>
      <c r="T36" s="148"/>
      <c r="U36" s="172"/>
    </row>
    <row r="37" spans="1:21" ht="15" customHeight="1" x14ac:dyDescent="0.3">
      <c r="A37" s="440"/>
      <c r="B37" s="443"/>
      <c r="C37" s="446"/>
      <c r="D37" s="463"/>
      <c r="E37" s="452"/>
      <c r="F37" s="452"/>
      <c r="G37" s="173" t="s">
        <v>34</v>
      </c>
      <c r="H37" s="149">
        <f>SUM(H31:H34)</f>
        <v>205.11899999999997</v>
      </c>
      <c r="I37" s="149">
        <f>SUM(I31:I34)</f>
        <v>8.8519999999999985</v>
      </c>
      <c r="J37" s="149">
        <f>SUM(J31:J34)</f>
        <v>0</v>
      </c>
      <c r="K37" s="149">
        <f>SUM(K31:K35)</f>
        <v>196.267</v>
      </c>
      <c r="L37" s="149">
        <f t="shared" ref="L37:U37" si="11">SUM(L31:L34)</f>
        <v>132.971</v>
      </c>
      <c r="M37" s="149">
        <f t="shared" si="11"/>
        <v>0</v>
      </c>
      <c r="N37" s="149">
        <f t="shared" si="11"/>
        <v>0</v>
      </c>
      <c r="O37" s="149">
        <f t="shared" si="11"/>
        <v>132.971</v>
      </c>
      <c r="P37" s="149">
        <f t="shared" si="11"/>
        <v>32.971000000000004</v>
      </c>
      <c r="Q37" s="149">
        <f t="shared" si="11"/>
        <v>0</v>
      </c>
      <c r="R37" s="149">
        <f t="shared" si="11"/>
        <v>0</v>
      </c>
      <c r="S37" s="108">
        <f t="shared" si="11"/>
        <v>32.971000000000004</v>
      </c>
      <c r="T37" s="149">
        <f t="shared" si="11"/>
        <v>100</v>
      </c>
      <c r="U37" s="149">
        <f t="shared" si="11"/>
        <v>0</v>
      </c>
    </row>
    <row r="38" spans="1:21" x14ac:dyDescent="0.3">
      <c r="A38" s="438" t="s">
        <v>23</v>
      </c>
      <c r="B38" s="441" t="s">
        <v>23</v>
      </c>
      <c r="C38" s="444" t="s">
        <v>44</v>
      </c>
      <c r="D38" s="472" t="s">
        <v>190</v>
      </c>
      <c r="E38" s="450" t="s">
        <v>27</v>
      </c>
      <c r="F38" s="450" t="s">
        <v>28</v>
      </c>
      <c r="G38" s="158" t="s">
        <v>29</v>
      </c>
      <c r="H38" s="172">
        <f t="shared" ref="H38:H43" si="12">SUM(I38,K38)</f>
        <v>1.796</v>
      </c>
      <c r="I38" s="131">
        <v>0.3</v>
      </c>
      <c r="J38" s="172"/>
      <c r="K38" s="145">
        <v>1.496</v>
      </c>
      <c r="L38" s="94">
        <f t="shared" ref="L38:L43" si="13">SUM(M38,O38)</f>
        <v>22.92</v>
      </c>
      <c r="M38" s="171"/>
      <c r="N38" s="162"/>
      <c r="O38" s="147">
        <v>22.92</v>
      </c>
      <c r="P38" s="172">
        <f t="shared" ref="P38:P43" si="14">SUM(Q38,S38)</f>
        <v>22.92</v>
      </c>
      <c r="Q38" s="171"/>
      <c r="R38" s="162"/>
      <c r="S38" s="267">
        <v>22.92</v>
      </c>
      <c r="T38" s="170">
        <v>6.9</v>
      </c>
      <c r="U38" s="170">
        <v>0</v>
      </c>
    </row>
    <row r="39" spans="1:21" x14ac:dyDescent="0.3">
      <c r="A39" s="439"/>
      <c r="B39" s="442"/>
      <c r="C39" s="445"/>
      <c r="D39" s="462"/>
      <c r="E39" s="451"/>
      <c r="F39" s="451"/>
      <c r="G39" s="158" t="s">
        <v>149</v>
      </c>
      <c r="H39" s="172">
        <f t="shared" si="12"/>
        <v>1.5</v>
      </c>
      <c r="I39" s="172"/>
      <c r="J39" s="172"/>
      <c r="K39" s="127">
        <v>1.5</v>
      </c>
      <c r="L39" s="94">
        <f t="shared" si="13"/>
        <v>0</v>
      </c>
      <c r="M39" s="171"/>
      <c r="N39" s="162"/>
      <c r="O39" s="172"/>
      <c r="P39" s="172">
        <f t="shared" si="14"/>
        <v>0</v>
      </c>
      <c r="Q39" s="171"/>
      <c r="R39" s="162"/>
      <c r="S39" s="172"/>
      <c r="T39" s="170"/>
      <c r="U39" s="170"/>
    </row>
    <row r="40" spans="1:21" ht="15.75" customHeight="1" x14ac:dyDescent="0.3">
      <c r="A40" s="439"/>
      <c r="B40" s="442"/>
      <c r="C40" s="445"/>
      <c r="D40" s="462"/>
      <c r="E40" s="451"/>
      <c r="F40" s="451"/>
      <c r="G40" s="158" t="s">
        <v>32</v>
      </c>
      <c r="H40" s="265">
        <f t="shared" si="12"/>
        <v>16.167999999999999</v>
      </c>
      <c r="I40" s="265">
        <v>2.2330000000000001</v>
      </c>
      <c r="J40" s="265"/>
      <c r="K40" s="265">
        <v>13.935</v>
      </c>
      <c r="L40" s="94">
        <f t="shared" si="13"/>
        <v>149.25</v>
      </c>
      <c r="M40" s="171"/>
      <c r="N40" s="162"/>
      <c r="O40" s="267">
        <v>149.25</v>
      </c>
      <c r="P40" s="172">
        <f t="shared" si="14"/>
        <v>49.25</v>
      </c>
      <c r="Q40" s="171"/>
      <c r="R40" s="162"/>
      <c r="S40" s="267">
        <v>49.25</v>
      </c>
      <c r="T40" s="170">
        <v>139.1</v>
      </c>
      <c r="U40" s="170">
        <v>0</v>
      </c>
    </row>
    <row r="41" spans="1:21" ht="18.75" customHeight="1" x14ac:dyDescent="0.3">
      <c r="A41" s="439"/>
      <c r="B41" s="442"/>
      <c r="C41" s="445"/>
      <c r="D41" s="462"/>
      <c r="E41" s="451"/>
      <c r="F41" s="451"/>
      <c r="G41" s="158" t="s">
        <v>31</v>
      </c>
      <c r="H41" s="172">
        <f t="shared" si="12"/>
        <v>0</v>
      </c>
      <c r="I41" s="148"/>
      <c r="J41" s="148"/>
      <c r="K41" s="172"/>
      <c r="L41" s="147">
        <f t="shared" si="13"/>
        <v>0</v>
      </c>
      <c r="M41" s="169"/>
      <c r="N41" s="148"/>
      <c r="O41" s="148"/>
      <c r="P41" s="172">
        <f t="shared" si="14"/>
        <v>0</v>
      </c>
      <c r="Q41" s="148"/>
      <c r="R41" s="148"/>
      <c r="S41" s="169"/>
      <c r="T41" s="169"/>
      <c r="U41" s="172"/>
    </row>
    <row r="42" spans="1:21" ht="16.5" customHeight="1" x14ac:dyDescent="0.3">
      <c r="A42" s="439"/>
      <c r="B42" s="442"/>
      <c r="C42" s="445"/>
      <c r="D42" s="462"/>
      <c r="E42" s="451"/>
      <c r="F42" s="451"/>
      <c r="G42" s="158" t="s">
        <v>187</v>
      </c>
      <c r="H42" s="172">
        <f t="shared" si="12"/>
        <v>0</v>
      </c>
      <c r="I42" s="148"/>
      <c r="J42" s="148"/>
      <c r="K42" s="172"/>
      <c r="L42" s="147">
        <f t="shared" si="13"/>
        <v>0</v>
      </c>
      <c r="M42" s="148"/>
      <c r="N42" s="148"/>
      <c r="O42" s="148"/>
      <c r="P42" s="172">
        <f t="shared" si="14"/>
        <v>0</v>
      </c>
      <c r="Q42" s="148"/>
      <c r="R42" s="148"/>
      <c r="S42" s="148"/>
      <c r="T42" s="148"/>
      <c r="U42" s="172"/>
    </row>
    <row r="43" spans="1:21" ht="16.5" customHeight="1" x14ac:dyDescent="0.3">
      <c r="A43" s="439"/>
      <c r="B43" s="442"/>
      <c r="C43" s="445"/>
      <c r="D43" s="462"/>
      <c r="E43" s="451"/>
      <c r="F43" s="451"/>
      <c r="G43" s="158" t="s">
        <v>131</v>
      </c>
      <c r="H43" s="172">
        <f t="shared" si="12"/>
        <v>0</v>
      </c>
      <c r="I43" s="148"/>
      <c r="J43" s="148"/>
      <c r="K43" s="148"/>
      <c r="L43" s="147">
        <f t="shared" si="13"/>
        <v>0</v>
      </c>
      <c r="M43" s="148"/>
      <c r="N43" s="148"/>
      <c r="O43" s="148"/>
      <c r="P43" s="172">
        <f t="shared" si="14"/>
        <v>0</v>
      </c>
      <c r="Q43" s="148"/>
      <c r="R43" s="148"/>
      <c r="S43" s="148"/>
      <c r="T43" s="148"/>
      <c r="U43" s="172"/>
    </row>
    <row r="44" spans="1:21" ht="15" customHeight="1" x14ac:dyDescent="0.3">
      <c r="A44" s="440"/>
      <c r="B44" s="443"/>
      <c r="C44" s="446"/>
      <c r="D44" s="463"/>
      <c r="E44" s="452"/>
      <c r="F44" s="452"/>
      <c r="G44" s="173" t="s">
        <v>34</v>
      </c>
      <c r="H44" s="149">
        <f>SUM(H38:H41)</f>
        <v>19.463999999999999</v>
      </c>
      <c r="I44" s="149">
        <f>SUM(I38:I41)</f>
        <v>2.5329999999999999</v>
      </c>
      <c r="J44" s="149">
        <f>SUM(J38:J41)</f>
        <v>0</v>
      </c>
      <c r="K44" s="149">
        <f>SUM(K38:K42)</f>
        <v>16.931000000000001</v>
      </c>
      <c r="L44" s="149">
        <f t="shared" ref="L44:U44" si="15">SUM(L38:L41)</f>
        <v>172.17000000000002</v>
      </c>
      <c r="M44" s="149">
        <f t="shared" si="15"/>
        <v>0</v>
      </c>
      <c r="N44" s="149">
        <f t="shared" si="15"/>
        <v>0</v>
      </c>
      <c r="O44" s="149">
        <f t="shared" si="15"/>
        <v>172.17000000000002</v>
      </c>
      <c r="P44" s="149">
        <f t="shared" si="15"/>
        <v>72.17</v>
      </c>
      <c r="Q44" s="149">
        <f t="shared" si="15"/>
        <v>0</v>
      </c>
      <c r="R44" s="149">
        <f t="shared" si="15"/>
        <v>0</v>
      </c>
      <c r="S44" s="108">
        <f t="shared" si="15"/>
        <v>72.17</v>
      </c>
      <c r="T44" s="149">
        <f t="shared" si="15"/>
        <v>146</v>
      </c>
      <c r="U44" s="149">
        <f t="shared" si="15"/>
        <v>0</v>
      </c>
    </row>
    <row r="45" spans="1:21" x14ac:dyDescent="0.3">
      <c r="A45" s="438" t="s">
        <v>23</v>
      </c>
      <c r="B45" s="441" t="s">
        <v>23</v>
      </c>
      <c r="C45" s="444" t="s">
        <v>46</v>
      </c>
      <c r="D45" s="472" t="s">
        <v>191</v>
      </c>
      <c r="E45" s="450" t="s">
        <v>27</v>
      </c>
      <c r="F45" s="450" t="s">
        <v>28</v>
      </c>
      <c r="G45" s="158" t="s">
        <v>29</v>
      </c>
      <c r="H45" s="172">
        <f t="shared" ref="H45:H50" si="16">SUM(I45,K45)</f>
        <v>5.4060000000000006</v>
      </c>
      <c r="I45" s="93">
        <v>1.867</v>
      </c>
      <c r="J45" s="145"/>
      <c r="K45" s="145">
        <v>3.5390000000000001</v>
      </c>
      <c r="L45" s="94">
        <f t="shared" ref="L45:L50" si="17">SUM(M45,O45)</f>
        <v>154.02000000000001</v>
      </c>
      <c r="M45" s="171"/>
      <c r="N45" s="162"/>
      <c r="O45" s="171">
        <v>154.02000000000001</v>
      </c>
      <c r="P45" s="172">
        <f t="shared" ref="P45:P50" si="18">SUM(Q45,S45)</f>
        <v>4.0199999999999996</v>
      </c>
      <c r="Q45" s="171"/>
      <c r="R45" s="162"/>
      <c r="S45" s="171">
        <v>4.0199999999999996</v>
      </c>
      <c r="T45" s="185">
        <v>150</v>
      </c>
      <c r="U45" s="185">
        <v>0</v>
      </c>
    </row>
    <row r="46" spans="1:21" x14ac:dyDescent="0.3">
      <c r="A46" s="439"/>
      <c r="B46" s="442"/>
      <c r="C46" s="445"/>
      <c r="D46" s="462"/>
      <c r="E46" s="451"/>
      <c r="F46" s="451"/>
      <c r="G46" s="158" t="s">
        <v>149</v>
      </c>
      <c r="H46" s="172">
        <f t="shared" si="16"/>
        <v>11.138</v>
      </c>
      <c r="I46" s="172"/>
      <c r="J46" s="172"/>
      <c r="K46" s="127">
        <v>11.138</v>
      </c>
      <c r="L46" s="94">
        <f t="shared" si="17"/>
        <v>0</v>
      </c>
      <c r="M46" s="171"/>
      <c r="N46" s="162"/>
      <c r="O46" s="171"/>
      <c r="P46" s="172">
        <f t="shared" si="18"/>
        <v>0</v>
      </c>
      <c r="Q46" s="171"/>
      <c r="R46" s="162"/>
      <c r="S46" s="171"/>
      <c r="T46" s="185"/>
      <c r="U46" s="185"/>
    </row>
    <row r="47" spans="1:21" ht="15.75" customHeight="1" x14ac:dyDescent="0.3">
      <c r="A47" s="439"/>
      <c r="B47" s="442"/>
      <c r="C47" s="445"/>
      <c r="D47" s="462"/>
      <c r="E47" s="451"/>
      <c r="F47" s="451"/>
      <c r="G47" s="158" t="s">
        <v>32</v>
      </c>
      <c r="H47" s="172">
        <f t="shared" si="16"/>
        <v>18.434000000000001</v>
      </c>
      <c r="I47" s="172">
        <v>6.0789999999999997</v>
      </c>
      <c r="J47" s="172"/>
      <c r="K47" s="172">
        <v>12.355</v>
      </c>
      <c r="L47" s="94">
        <f t="shared" si="17"/>
        <v>269.97199999999998</v>
      </c>
      <c r="M47" s="171"/>
      <c r="N47" s="162"/>
      <c r="O47" s="271">
        <v>269.97199999999998</v>
      </c>
      <c r="P47" s="172">
        <f t="shared" si="18"/>
        <v>69.971999999999994</v>
      </c>
      <c r="Q47" s="171"/>
      <c r="R47" s="162"/>
      <c r="S47" s="171">
        <v>69.971999999999994</v>
      </c>
      <c r="T47" s="185">
        <v>200</v>
      </c>
      <c r="U47" s="185">
        <v>0</v>
      </c>
    </row>
    <row r="48" spans="1:21" ht="18.75" customHeight="1" x14ac:dyDescent="0.3">
      <c r="A48" s="439"/>
      <c r="B48" s="442"/>
      <c r="C48" s="445"/>
      <c r="D48" s="462"/>
      <c r="E48" s="451"/>
      <c r="F48" s="451"/>
      <c r="G48" s="158" t="s">
        <v>31</v>
      </c>
      <c r="H48" s="172">
        <f t="shared" si="16"/>
        <v>0</v>
      </c>
      <c r="I48" s="148"/>
      <c r="J48" s="148"/>
      <c r="K48" s="172"/>
      <c r="L48" s="147">
        <f t="shared" si="17"/>
        <v>0</v>
      </c>
      <c r="M48" s="169"/>
      <c r="N48" s="148"/>
      <c r="O48" s="148"/>
      <c r="P48" s="172">
        <f t="shared" si="18"/>
        <v>0</v>
      </c>
      <c r="Q48" s="148"/>
      <c r="R48" s="148"/>
      <c r="S48" s="169"/>
      <c r="T48" s="183"/>
      <c r="U48" s="145"/>
    </row>
    <row r="49" spans="1:21" ht="16.5" customHeight="1" x14ac:dyDescent="0.3">
      <c r="A49" s="439"/>
      <c r="B49" s="442"/>
      <c r="C49" s="445"/>
      <c r="D49" s="462"/>
      <c r="E49" s="451"/>
      <c r="F49" s="451"/>
      <c r="G49" s="158" t="s">
        <v>187</v>
      </c>
      <c r="H49" s="172">
        <f t="shared" si="16"/>
        <v>0</v>
      </c>
      <c r="I49" s="148"/>
      <c r="J49" s="148"/>
      <c r="K49" s="172"/>
      <c r="L49" s="147">
        <f t="shared" si="17"/>
        <v>0</v>
      </c>
      <c r="M49" s="148"/>
      <c r="N49" s="148"/>
      <c r="O49" s="148"/>
      <c r="P49" s="172">
        <f t="shared" si="18"/>
        <v>0</v>
      </c>
      <c r="Q49" s="148"/>
      <c r="R49" s="148"/>
      <c r="S49" s="148"/>
      <c r="T49" s="148"/>
      <c r="U49" s="172"/>
    </row>
    <row r="50" spans="1:21" ht="16.5" customHeight="1" x14ac:dyDescent="0.3">
      <c r="A50" s="439"/>
      <c r="B50" s="442"/>
      <c r="C50" s="445"/>
      <c r="D50" s="462"/>
      <c r="E50" s="451"/>
      <c r="F50" s="451"/>
      <c r="G50" s="158" t="s">
        <v>131</v>
      </c>
      <c r="H50" s="172">
        <f t="shared" si="16"/>
        <v>0</v>
      </c>
      <c r="I50" s="148"/>
      <c r="J50" s="148"/>
      <c r="K50" s="148"/>
      <c r="L50" s="147">
        <f t="shared" si="17"/>
        <v>0</v>
      </c>
      <c r="M50" s="148"/>
      <c r="N50" s="148"/>
      <c r="O50" s="148"/>
      <c r="P50" s="172">
        <f t="shared" si="18"/>
        <v>0</v>
      </c>
      <c r="Q50" s="148"/>
      <c r="R50" s="148"/>
      <c r="S50" s="148"/>
      <c r="T50" s="148"/>
      <c r="U50" s="172"/>
    </row>
    <row r="51" spans="1:21" ht="15" customHeight="1" x14ac:dyDescent="0.3">
      <c r="A51" s="440"/>
      <c r="B51" s="443"/>
      <c r="C51" s="446"/>
      <c r="D51" s="463"/>
      <c r="E51" s="452"/>
      <c r="F51" s="452"/>
      <c r="G51" s="173" t="s">
        <v>34</v>
      </c>
      <c r="H51" s="149">
        <f>SUM(H45:H48)</f>
        <v>34.978000000000002</v>
      </c>
      <c r="I51" s="149">
        <f>SUM(I45:I48)</f>
        <v>7.9459999999999997</v>
      </c>
      <c r="J51" s="149">
        <f>SUM(J45:J48)</f>
        <v>0</v>
      </c>
      <c r="K51" s="149">
        <f>SUM(K45:K49)</f>
        <v>27.032</v>
      </c>
      <c r="L51" s="149">
        <f t="shared" ref="L51:U51" si="19">SUM(L45:L48)</f>
        <v>423.99199999999996</v>
      </c>
      <c r="M51" s="149">
        <f t="shared" si="19"/>
        <v>0</v>
      </c>
      <c r="N51" s="149">
        <f t="shared" si="19"/>
        <v>0</v>
      </c>
      <c r="O51" s="149">
        <f t="shared" si="19"/>
        <v>423.99199999999996</v>
      </c>
      <c r="P51" s="149">
        <f t="shared" si="19"/>
        <v>73.99199999999999</v>
      </c>
      <c r="Q51" s="149">
        <f t="shared" si="19"/>
        <v>0</v>
      </c>
      <c r="R51" s="149">
        <f t="shared" si="19"/>
        <v>0</v>
      </c>
      <c r="S51" s="108">
        <f t="shared" si="19"/>
        <v>73.99199999999999</v>
      </c>
      <c r="T51" s="149">
        <f t="shared" si="19"/>
        <v>350</v>
      </c>
      <c r="U51" s="149">
        <f t="shared" si="19"/>
        <v>0</v>
      </c>
    </row>
    <row r="52" spans="1:21" x14ac:dyDescent="0.3">
      <c r="A52" s="438" t="s">
        <v>23</v>
      </c>
      <c r="B52" s="441" t="s">
        <v>23</v>
      </c>
      <c r="C52" s="444" t="s">
        <v>49</v>
      </c>
      <c r="D52" s="472" t="s">
        <v>192</v>
      </c>
      <c r="E52" s="450" t="s">
        <v>27</v>
      </c>
      <c r="F52" s="450" t="s">
        <v>28</v>
      </c>
      <c r="G52" s="158" t="s">
        <v>29</v>
      </c>
      <c r="H52" s="172">
        <f t="shared" ref="H52:H57" si="20">SUM(I52,K52)</f>
        <v>368.18700000000001</v>
      </c>
      <c r="I52" s="93"/>
      <c r="J52" s="145"/>
      <c r="K52" s="145">
        <v>368.18700000000001</v>
      </c>
      <c r="L52" s="94">
        <f t="shared" ref="L52:L57" si="21">SUM(M52,O52)</f>
        <v>26.1</v>
      </c>
      <c r="M52" s="171"/>
      <c r="N52" s="162"/>
      <c r="O52" s="171">
        <v>26.1</v>
      </c>
      <c r="P52" s="172">
        <f t="shared" ref="P52:P57" si="22">SUM(Q52,S52)</f>
        <v>24.1</v>
      </c>
      <c r="Q52" s="171"/>
      <c r="R52" s="162"/>
      <c r="S52" s="271">
        <v>24.1</v>
      </c>
      <c r="T52" s="275">
        <v>16.399999999999999</v>
      </c>
      <c r="U52" s="275">
        <v>0</v>
      </c>
    </row>
    <row r="53" spans="1:21" x14ac:dyDescent="0.3">
      <c r="A53" s="439"/>
      <c r="B53" s="442"/>
      <c r="C53" s="445"/>
      <c r="D53" s="462"/>
      <c r="E53" s="451"/>
      <c r="F53" s="451"/>
      <c r="G53" s="158" t="s">
        <v>149</v>
      </c>
      <c r="H53" s="172">
        <f t="shared" si="20"/>
        <v>12.8</v>
      </c>
      <c r="I53" s="145"/>
      <c r="J53" s="145"/>
      <c r="K53" s="93">
        <v>12.8</v>
      </c>
      <c r="L53" s="94">
        <f t="shared" si="21"/>
        <v>0</v>
      </c>
      <c r="M53" s="171"/>
      <c r="N53" s="162"/>
      <c r="O53" s="171"/>
      <c r="P53" s="172">
        <f t="shared" si="22"/>
        <v>0</v>
      </c>
      <c r="Q53" s="171"/>
      <c r="R53" s="162"/>
      <c r="S53" s="171"/>
      <c r="T53" s="275"/>
      <c r="U53" s="275"/>
    </row>
    <row r="54" spans="1:21" ht="15.75" customHeight="1" x14ac:dyDescent="0.3">
      <c r="A54" s="439"/>
      <c r="B54" s="442"/>
      <c r="C54" s="445"/>
      <c r="D54" s="462"/>
      <c r="E54" s="451"/>
      <c r="F54" s="451"/>
      <c r="G54" s="158" t="s">
        <v>32</v>
      </c>
      <c r="H54" s="172">
        <f t="shared" si="20"/>
        <v>97.251999999999995</v>
      </c>
      <c r="I54" s="145"/>
      <c r="J54" s="145"/>
      <c r="K54" s="145">
        <v>97.251999999999995</v>
      </c>
      <c r="L54" s="94">
        <f t="shared" si="21"/>
        <v>154.31</v>
      </c>
      <c r="M54" s="171"/>
      <c r="N54" s="162"/>
      <c r="O54" s="271">
        <v>154.31</v>
      </c>
      <c r="P54" s="172">
        <f t="shared" si="22"/>
        <v>116.61</v>
      </c>
      <c r="Q54" s="171"/>
      <c r="R54" s="162"/>
      <c r="S54" s="271">
        <v>116.61</v>
      </c>
      <c r="T54" s="275">
        <v>188.8</v>
      </c>
      <c r="U54" s="275">
        <v>0</v>
      </c>
    </row>
    <row r="55" spans="1:21" ht="18.75" customHeight="1" x14ac:dyDescent="0.3">
      <c r="A55" s="439"/>
      <c r="B55" s="442"/>
      <c r="C55" s="445"/>
      <c r="D55" s="462"/>
      <c r="E55" s="451"/>
      <c r="F55" s="451"/>
      <c r="G55" s="158" t="s">
        <v>31</v>
      </c>
      <c r="H55" s="172">
        <f t="shared" si="20"/>
        <v>0</v>
      </c>
      <c r="I55" s="148"/>
      <c r="J55" s="148"/>
      <c r="K55" s="172"/>
      <c r="L55" s="147">
        <f t="shared" si="21"/>
        <v>0</v>
      </c>
      <c r="M55" s="169"/>
      <c r="N55" s="148"/>
      <c r="O55" s="148"/>
      <c r="P55" s="172">
        <f t="shared" si="22"/>
        <v>0</v>
      </c>
      <c r="Q55" s="148"/>
      <c r="R55" s="148"/>
      <c r="S55" s="169"/>
      <c r="T55" s="169"/>
      <c r="U55" s="172"/>
    </row>
    <row r="56" spans="1:21" ht="16.5" customHeight="1" x14ac:dyDescent="0.3">
      <c r="A56" s="439"/>
      <c r="B56" s="442"/>
      <c r="C56" s="445"/>
      <c r="D56" s="462"/>
      <c r="E56" s="451"/>
      <c r="F56" s="451"/>
      <c r="G56" s="158" t="s">
        <v>187</v>
      </c>
      <c r="H56" s="172">
        <f t="shared" si="20"/>
        <v>0</v>
      </c>
      <c r="I56" s="148"/>
      <c r="J56" s="148"/>
      <c r="K56" s="172"/>
      <c r="L56" s="147">
        <f t="shared" si="21"/>
        <v>0</v>
      </c>
      <c r="M56" s="148"/>
      <c r="N56" s="148"/>
      <c r="O56" s="148"/>
      <c r="P56" s="172">
        <f t="shared" si="22"/>
        <v>0</v>
      </c>
      <c r="Q56" s="148"/>
      <c r="R56" s="148"/>
      <c r="S56" s="148"/>
      <c r="T56" s="148"/>
      <c r="U56" s="172"/>
    </row>
    <row r="57" spans="1:21" ht="16.5" customHeight="1" x14ac:dyDescent="0.3">
      <c r="A57" s="439"/>
      <c r="B57" s="442"/>
      <c r="C57" s="445"/>
      <c r="D57" s="462"/>
      <c r="E57" s="451"/>
      <c r="F57" s="451"/>
      <c r="G57" s="158" t="s">
        <v>131</v>
      </c>
      <c r="H57" s="172">
        <f t="shared" si="20"/>
        <v>0</v>
      </c>
      <c r="I57" s="148"/>
      <c r="J57" s="148"/>
      <c r="K57" s="148"/>
      <c r="L57" s="147">
        <f t="shared" si="21"/>
        <v>0</v>
      </c>
      <c r="M57" s="148"/>
      <c r="N57" s="148"/>
      <c r="O57" s="148"/>
      <c r="P57" s="172">
        <f t="shared" si="22"/>
        <v>0</v>
      </c>
      <c r="Q57" s="148"/>
      <c r="R57" s="148"/>
      <c r="S57" s="148"/>
      <c r="T57" s="148"/>
      <c r="U57" s="172"/>
    </row>
    <row r="58" spans="1:21" ht="15" customHeight="1" x14ac:dyDescent="0.3">
      <c r="A58" s="440"/>
      <c r="B58" s="443"/>
      <c r="C58" s="446"/>
      <c r="D58" s="463"/>
      <c r="E58" s="452"/>
      <c r="F58" s="452"/>
      <c r="G58" s="173" t="s">
        <v>34</v>
      </c>
      <c r="H58" s="149">
        <f>SUM(H52:H55)</f>
        <v>478.23900000000003</v>
      </c>
      <c r="I58" s="149">
        <f>SUM(I52:I55)</f>
        <v>0</v>
      </c>
      <c r="J58" s="149">
        <f>SUM(J52:J55)</f>
        <v>0</v>
      </c>
      <c r="K58" s="149">
        <f>SUM(K52:K56)</f>
        <v>478.23900000000003</v>
      </c>
      <c r="L58" s="149">
        <f t="shared" ref="L58:U58" si="23">SUM(L52:L55)</f>
        <v>180.41</v>
      </c>
      <c r="M58" s="149">
        <f t="shared" si="23"/>
        <v>0</v>
      </c>
      <c r="N58" s="149">
        <f t="shared" si="23"/>
        <v>0</v>
      </c>
      <c r="O58" s="149">
        <f t="shared" si="23"/>
        <v>180.41</v>
      </c>
      <c r="P58" s="149">
        <f t="shared" si="23"/>
        <v>140.71</v>
      </c>
      <c r="Q58" s="149">
        <f t="shared" si="23"/>
        <v>0</v>
      </c>
      <c r="R58" s="149">
        <f t="shared" si="23"/>
        <v>0</v>
      </c>
      <c r="S58" s="108">
        <f t="shared" si="23"/>
        <v>140.71</v>
      </c>
      <c r="T58" s="149">
        <f t="shared" si="23"/>
        <v>205.20000000000002</v>
      </c>
      <c r="U58" s="149">
        <f t="shared" si="23"/>
        <v>0</v>
      </c>
    </row>
    <row r="59" spans="1:21" x14ac:dyDescent="0.3">
      <c r="A59" s="438" t="s">
        <v>23</v>
      </c>
      <c r="B59" s="441" t="s">
        <v>23</v>
      </c>
      <c r="C59" s="444" t="s">
        <v>51</v>
      </c>
      <c r="D59" s="472" t="s">
        <v>193</v>
      </c>
      <c r="E59" s="450" t="s">
        <v>27</v>
      </c>
      <c r="F59" s="450" t="s">
        <v>28</v>
      </c>
      <c r="G59" s="158" t="s">
        <v>29</v>
      </c>
      <c r="H59" s="172">
        <f t="shared" ref="H59:H64" si="24">SUM(I59,K59)</f>
        <v>0</v>
      </c>
      <c r="I59" s="263">
        <v>0</v>
      </c>
      <c r="J59" s="265"/>
      <c r="K59" s="265">
        <v>0</v>
      </c>
      <c r="L59" s="94">
        <f t="shared" ref="L59:L64" si="25">SUM(M59,O59)</f>
        <v>14.08</v>
      </c>
      <c r="M59" s="271"/>
      <c r="N59" s="162"/>
      <c r="O59" s="267">
        <v>14.08</v>
      </c>
      <c r="P59" s="172">
        <f t="shared" ref="P59:P64" si="26">SUM(Q59,S59)</f>
        <v>14.08</v>
      </c>
      <c r="Q59" s="171"/>
      <c r="R59" s="107"/>
      <c r="S59" s="171">
        <v>14.08</v>
      </c>
      <c r="T59" s="170">
        <v>0</v>
      </c>
      <c r="U59" s="170">
        <v>0</v>
      </c>
    </row>
    <row r="60" spans="1:21" x14ac:dyDescent="0.3">
      <c r="A60" s="439"/>
      <c r="B60" s="442"/>
      <c r="C60" s="445"/>
      <c r="D60" s="462"/>
      <c r="E60" s="451"/>
      <c r="F60" s="451"/>
      <c r="G60" s="158" t="s">
        <v>149</v>
      </c>
      <c r="H60" s="172">
        <f t="shared" si="24"/>
        <v>0</v>
      </c>
      <c r="I60" s="265"/>
      <c r="J60" s="265"/>
      <c r="K60" s="263"/>
      <c r="L60" s="94">
        <f t="shared" si="25"/>
        <v>0</v>
      </c>
      <c r="M60" s="271"/>
      <c r="N60" s="162"/>
      <c r="O60" s="272"/>
      <c r="P60" s="172">
        <f t="shared" si="26"/>
        <v>0</v>
      </c>
      <c r="Q60" s="171"/>
      <c r="R60" s="168"/>
      <c r="S60" s="171"/>
      <c r="T60" s="170"/>
      <c r="U60" s="170"/>
    </row>
    <row r="61" spans="1:21" ht="15.75" customHeight="1" x14ac:dyDescent="0.3">
      <c r="A61" s="439"/>
      <c r="B61" s="442"/>
      <c r="C61" s="445"/>
      <c r="D61" s="462"/>
      <c r="E61" s="451"/>
      <c r="F61" s="451"/>
      <c r="G61" s="158" t="s">
        <v>32</v>
      </c>
      <c r="H61" s="265">
        <f t="shared" si="24"/>
        <v>87.246000000000009</v>
      </c>
      <c r="I61" s="265">
        <v>47.899000000000001</v>
      </c>
      <c r="J61" s="265" t="s">
        <v>431</v>
      </c>
      <c r="K61" s="265">
        <v>39.347000000000001</v>
      </c>
      <c r="L61" s="94">
        <f>SUM(M61,O61)</f>
        <v>95</v>
      </c>
      <c r="M61" s="271">
        <v>60</v>
      </c>
      <c r="N61" s="162">
        <v>25</v>
      </c>
      <c r="O61" s="267">
        <v>35</v>
      </c>
      <c r="P61" s="172">
        <f t="shared" si="26"/>
        <v>60</v>
      </c>
      <c r="Q61" s="171">
        <v>60</v>
      </c>
      <c r="R61" s="168">
        <v>25</v>
      </c>
      <c r="S61" s="171"/>
      <c r="T61" s="170">
        <v>116.086</v>
      </c>
      <c r="U61" s="170">
        <v>0</v>
      </c>
    </row>
    <row r="62" spans="1:21" ht="18.75" customHeight="1" x14ac:dyDescent="0.3">
      <c r="A62" s="439"/>
      <c r="B62" s="442"/>
      <c r="C62" s="445"/>
      <c r="D62" s="462"/>
      <c r="E62" s="451"/>
      <c r="F62" s="451"/>
      <c r="G62" s="158" t="s">
        <v>31</v>
      </c>
      <c r="H62" s="172">
        <f>SUM(I62,K62)</f>
        <v>0</v>
      </c>
      <c r="I62" s="152"/>
      <c r="J62" s="152"/>
      <c r="K62" s="145"/>
      <c r="L62" s="147">
        <f t="shared" si="25"/>
        <v>0</v>
      </c>
      <c r="M62" s="169"/>
      <c r="N62" s="148"/>
      <c r="O62" s="148"/>
      <c r="P62" s="172">
        <f t="shared" si="26"/>
        <v>0</v>
      </c>
      <c r="Q62" s="148"/>
      <c r="R62" s="148"/>
      <c r="S62" s="169"/>
      <c r="T62" s="169"/>
      <c r="U62" s="172"/>
    </row>
    <row r="63" spans="1:21" ht="16.5" customHeight="1" x14ac:dyDescent="0.3">
      <c r="A63" s="439"/>
      <c r="B63" s="442"/>
      <c r="C63" s="445"/>
      <c r="D63" s="462"/>
      <c r="E63" s="451"/>
      <c r="F63" s="451"/>
      <c r="G63" s="158" t="s">
        <v>187</v>
      </c>
      <c r="H63" s="172">
        <f t="shared" si="24"/>
        <v>0</v>
      </c>
      <c r="I63" s="148"/>
      <c r="J63" s="148"/>
      <c r="K63" s="172"/>
      <c r="L63" s="147">
        <f t="shared" si="25"/>
        <v>0</v>
      </c>
      <c r="M63" s="148"/>
      <c r="N63" s="148"/>
      <c r="O63" s="148"/>
      <c r="P63" s="172">
        <f t="shared" si="26"/>
        <v>0</v>
      </c>
      <c r="Q63" s="148"/>
      <c r="R63" s="148"/>
      <c r="S63" s="148"/>
      <c r="T63" s="148"/>
      <c r="U63" s="172"/>
    </row>
    <row r="64" spans="1:21" ht="16.5" customHeight="1" x14ac:dyDescent="0.3">
      <c r="A64" s="439"/>
      <c r="B64" s="442"/>
      <c r="C64" s="445"/>
      <c r="D64" s="462"/>
      <c r="E64" s="451"/>
      <c r="F64" s="451"/>
      <c r="G64" s="158" t="s">
        <v>131</v>
      </c>
      <c r="H64" s="172">
        <f t="shared" si="24"/>
        <v>0</v>
      </c>
      <c r="I64" s="148"/>
      <c r="J64" s="148"/>
      <c r="K64" s="148"/>
      <c r="L64" s="147">
        <f t="shared" si="25"/>
        <v>0</v>
      </c>
      <c r="M64" s="148"/>
      <c r="N64" s="148"/>
      <c r="O64" s="148"/>
      <c r="P64" s="172">
        <f t="shared" si="26"/>
        <v>0</v>
      </c>
      <c r="Q64" s="148"/>
      <c r="R64" s="148"/>
      <c r="S64" s="148"/>
      <c r="T64" s="148"/>
      <c r="U64" s="172"/>
    </row>
    <row r="65" spans="1:21" ht="15" customHeight="1" x14ac:dyDescent="0.3">
      <c r="A65" s="440"/>
      <c r="B65" s="443"/>
      <c r="C65" s="446"/>
      <c r="D65" s="463"/>
      <c r="E65" s="452"/>
      <c r="F65" s="452"/>
      <c r="G65" s="173" t="s">
        <v>34</v>
      </c>
      <c r="H65" s="149">
        <f>SUM(H59:H62)</f>
        <v>87.246000000000009</v>
      </c>
      <c r="I65" s="149">
        <f>SUM(I59:I62)</f>
        <v>47.899000000000001</v>
      </c>
      <c r="J65" s="149">
        <f>SUM(J59:J62)</f>
        <v>0</v>
      </c>
      <c r="K65" s="149">
        <f>SUM(K59:K63)</f>
        <v>39.347000000000001</v>
      </c>
      <c r="L65" s="149">
        <f t="shared" ref="L65:U65" si="27">SUM(L59:L62)</f>
        <v>109.08</v>
      </c>
      <c r="M65" s="149">
        <f t="shared" si="27"/>
        <v>60</v>
      </c>
      <c r="N65" s="149">
        <f t="shared" si="27"/>
        <v>25</v>
      </c>
      <c r="O65" s="149">
        <f t="shared" si="27"/>
        <v>49.08</v>
      </c>
      <c r="P65" s="149">
        <f t="shared" si="27"/>
        <v>74.08</v>
      </c>
      <c r="Q65" s="149">
        <f t="shared" si="27"/>
        <v>60</v>
      </c>
      <c r="R65" s="149">
        <f t="shared" si="27"/>
        <v>25</v>
      </c>
      <c r="S65" s="149">
        <f t="shared" si="27"/>
        <v>14.08</v>
      </c>
      <c r="T65" s="149">
        <f t="shared" si="27"/>
        <v>116.086</v>
      </c>
      <c r="U65" s="149">
        <f t="shared" si="27"/>
        <v>0</v>
      </c>
    </row>
    <row r="66" spans="1:21" x14ac:dyDescent="0.3">
      <c r="A66" s="438" t="s">
        <v>23</v>
      </c>
      <c r="B66" s="441" t="s">
        <v>23</v>
      </c>
      <c r="C66" s="444" t="s">
        <v>53</v>
      </c>
      <c r="D66" s="472" t="s">
        <v>194</v>
      </c>
      <c r="E66" s="450" t="s">
        <v>27</v>
      </c>
      <c r="F66" s="450" t="s">
        <v>28</v>
      </c>
      <c r="G66" s="158" t="s">
        <v>29</v>
      </c>
      <c r="H66" s="172">
        <f t="shared" ref="H66:H71" si="28">SUM(I66,K66)</f>
        <v>5.056</v>
      </c>
      <c r="I66" s="93"/>
      <c r="J66" s="145"/>
      <c r="K66" s="145">
        <v>5.056</v>
      </c>
      <c r="L66" s="94">
        <f t="shared" ref="L66:L71" si="29">SUM(M66,O66)</f>
        <v>22.100999999999999</v>
      </c>
      <c r="M66" s="171"/>
      <c r="N66" s="162"/>
      <c r="O66" s="171">
        <v>22.100999999999999</v>
      </c>
      <c r="P66" s="172">
        <f t="shared" ref="P66:P71" si="30">SUM(Q66,S66)</f>
        <v>22.100999999999999</v>
      </c>
      <c r="Q66" s="147"/>
      <c r="R66" s="148"/>
      <c r="S66" s="147">
        <v>22.100999999999999</v>
      </c>
      <c r="T66" s="171">
        <v>0</v>
      </c>
      <c r="U66" s="170">
        <v>0</v>
      </c>
    </row>
    <row r="67" spans="1:21" x14ac:dyDescent="0.3">
      <c r="A67" s="439"/>
      <c r="B67" s="442"/>
      <c r="C67" s="445"/>
      <c r="D67" s="462"/>
      <c r="E67" s="451"/>
      <c r="F67" s="451"/>
      <c r="G67" s="158" t="s">
        <v>149</v>
      </c>
      <c r="H67" s="172">
        <f t="shared" si="28"/>
        <v>11.1</v>
      </c>
      <c r="I67" s="145"/>
      <c r="J67" s="145"/>
      <c r="K67" s="283">
        <v>11.1</v>
      </c>
      <c r="L67" s="94">
        <f t="shared" si="29"/>
        <v>0</v>
      </c>
      <c r="M67" s="171"/>
      <c r="N67" s="162"/>
      <c r="O67" s="171"/>
      <c r="P67" s="172">
        <f t="shared" si="30"/>
        <v>0</v>
      </c>
      <c r="Q67" s="172"/>
      <c r="R67" s="172"/>
      <c r="S67" s="172"/>
      <c r="T67" s="171"/>
      <c r="U67" s="170"/>
    </row>
    <row r="68" spans="1:21" ht="15.75" customHeight="1" x14ac:dyDescent="0.3">
      <c r="A68" s="439"/>
      <c r="B68" s="442"/>
      <c r="C68" s="445"/>
      <c r="D68" s="462"/>
      <c r="E68" s="451"/>
      <c r="F68" s="451"/>
      <c r="G68" s="158" t="s">
        <v>32</v>
      </c>
      <c r="H68" s="172">
        <f t="shared" si="28"/>
        <v>0</v>
      </c>
      <c r="I68" s="145"/>
      <c r="J68" s="145"/>
      <c r="K68" s="145"/>
      <c r="L68" s="94">
        <f t="shared" si="29"/>
        <v>62.45</v>
      </c>
      <c r="M68" s="171"/>
      <c r="N68" s="162"/>
      <c r="O68" s="271">
        <v>62.45</v>
      </c>
      <c r="P68" s="172">
        <f t="shared" si="30"/>
        <v>62.45</v>
      </c>
      <c r="Q68" s="172"/>
      <c r="R68" s="172"/>
      <c r="S68" s="272">
        <v>62.45</v>
      </c>
      <c r="T68" s="171">
        <v>0</v>
      </c>
      <c r="U68" s="170">
        <v>0</v>
      </c>
    </row>
    <row r="69" spans="1:21" ht="18.75" customHeight="1" x14ac:dyDescent="0.3">
      <c r="A69" s="439"/>
      <c r="B69" s="442"/>
      <c r="C69" s="445"/>
      <c r="D69" s="462"/>
      <c r="E69" s="451"/>
      <c r="F69" s="451"/>
      <c r="G69" s="158" t="s">
        <v>31</v>
      </c>
      <c r="H69" s="172">
        <f t="shared" si="28"/>
        <v>0</v>
      </c>
      <c r="I69" s="148"/>
      <c r="J69" s="148"/>
      <c r="K69" s="172"/>
      <c r="L69" s="147">
        <f t="shared" si="29"/>
        <v>0</v>
      </c>
      <c r="M69" s="169"/>
      <c r="N69" s="148"/>
      <c r="O69" s="148"/>
      <c r="P69" s="172">
        <f t="shared" si="30"/>
        <v>0</v>
      </c>
      <c r="Q69" s="148"/>
      <c r="R69" s="148"/>
      <c r="S69" s="148"/>
      <c r="T69" s="169"/>
      <c r="U69" s="172"/>
    </row>
    <row r="70" spans="1:21" ht="16.5" customHeight="1" x14ac:dyDescent="0.3">
      <c r="A70" s="439"/>
      <c r="B70" s="442"/>
      <c r="C70" s="445"/>
      <c r="D70" s="462"/>
      <c r="E70" s="451"/>
      <c r="F70" s="451"/>
      <c r="G70" s="158" t="s">
        <v>187</v>
      </c>
      <c r="H70" s="172">
        <f t="shared" si="28"/>
        <v>0</v>
      </c>
      <c r="I70" s="148"/>
      <c r="J70" s="148"/>
      <c r="K70" s="172"/>
      <c r="L70" s="147">
        <f t="shared" si="29"/>
        <v>0</v>
      </c>
      <c r="M70" s="148"/>
      <c r="N70" s="148"/>
      <c r="O70" s="148"/>
      <c r="P70" s="172">
        <f t="shared" si="30"/>
        <v>0</v>
      </c>
      <c r="Q70" s="148"/>
      <c r="R70" s="148"/>
      <c r="S70" s="148"/>
      <c r="T70" s="148"/>
      <c r="U70" s="172"/>
    </row>
    <row r="71" spans="1:21" ht="16.5" customHeight="1" x14ac:dyDescent="0.3">
      <c r="A71" s="439"/>
      <c r="B71" s="442"/>
      <c r="C71" s="445"/>
      <c r="D71" s="462"/>
      <c r="E71" s="451"/>
      <c r="F71" s="451"/>
      <c r="G71" s="158" t="s">
        <v>131</v>
      </c>
      <c r="H71" s="172">
        <f t="shared" si="28"/>
        <v>0</v>
      </c>
      <c r="I71" s="148"/>
      <c r="J71" s="148"/>
      <c r="K71" s="148"/>
      <c r="L71" s="147">
        <f t="shared" si="29"/>
        <v>0</v>
      </c>
      <c r="M71" s="148"/>
      <c r="N71" s="148"/>
      <c r="O71" s="148"/>
      <c r="P71" s="172">
        <f t="shared" si="30"/>
        <v>0</v>
      </c>
      <c r="Q71" s="148"/>
      <c r="R71" s="148"/>
      <c r="S71" s="148"/>
      <c r="T71" s="148"/>
      <c r="U71" s="172"/>
    </row>
    <row r="72" spans="1:21" ht="15" customHeight="1" x14ac:dyDescent="0.3">
      <c r="A72" s="440"/>
      <c r="B72" s="443"/>
      <c r="C72" s="446"/>
      <c r="D72" s="463"/>
      <c r="E72" s="452"/>
      <c r="F72" s="452"/>
      <c r="G72" s="173" t="s">
        <v>34</v>
      </c>
      <c r="H72" s="149">
        <f>SUM(H66:H69)</f>
        <v>16.155999999999999</v>
      </c>
      <c r="I72" s="149">
        <f>SUM(I66:I69)</f>
        <v>0</v>
      </c>
      <c r="J72" s="149">
        <f>SUM(J66:J69)</f>
        <v>0</v>
      </c>
      <c r="K72" s="149">
        <f>SUM(K66:K70)</f>
        <v>16.155999999999999</v>
      </c>
      <c r="L72" s="149">
        <f t="shared" ref="L72:U72" si="31">SUM(L66:L69)</f>
        <v>84.551000000000002</v>
      </c>
      <c r="M72" s="149">
        <f t="shared" si="31"/>
        <v>0</v>
      </c>
      <c r="N72" s="149">
        <f t="shared" si="31"/>
        <v>0</v>
      </c>
      <c r="O72" s="149">
        <f t="shared" si="31"/>
        <v>84.551000000000002</v>
      </c>
      <c r="P72" s="149">
        <f t="shared" si="31"/>
        <v>84.551000000000002</v>
      </c>
      <c r="Q72" s="149">
        <f t="shared" si="31"/>
        <v>0</v>
      </c>
      <c r="R72" s="149">
        <f t="shared" si="31"/>
        <v>0</v>
      </c>
      <c r="S72" s="149">
        <f t="shared" si="31"/>
        <v>84.551000000000002</v>
      </c>
      <c r="T72" s="149">
        <f t="shared" si="31"/>
        <v>0</v>
      </c>
      <c r="U72" s="149">
        <f t="shared" si="31"/>
        <v>0</v>
      </c>
    </row>
    <row r="73" spans="1:21" x14ac:dyDescent="0.3">
      <c r="A73" s="438" t="s">
        <v>23</v>
      </c>
      <c r="B73" s="441" t="s">
        <v>23</v>
      </c>
      <c r="C73" s="444" t="s">
        <v>55</v>
      </c>
      <c r="D73" s="472" t="s">
        <v>195</v>
      </c>
      <c r="E73" s="450" t="s">
        <v>412</v>
      </c>
      <c r="F73" s="450" t="s">
        <v>28</v>
      </c>
      <c r="G73" s="158" t="s">
        <v>29</v>
      </c>
      <c r="H73" s="172">
        <f t="shared" ref="H73:H78" si="32">SUM(I73,K73)</f>
        <v>0</v>
      </c>
      <c r="I73" s="93">
        <v>0</v>
      </c>
      <c r="J73" s="145"/>
      <c r="K73" s="145">
        <v>0</v>
      </c>
      <c r="L73" s="94">
        <f t="shared" ref="L73:L78" si="33">SUM(M73,O73)</f>
        <v>76.36</v>
      </c>
      <c r="M73" s="171"/>
      <c r="N73" s="162"/>
      <c r="O73" s="94">
        <v>76.36</v>
      </c>
      <c r="P73" s="172">
        <f t="shared" ref="P73:P78" si="34">SUM(Q73,S73)</f>
        <v>6.36</v>
      </c>
      <c r="Q73" s="147"/>
      <c r="R73" s="148"/>
      <c r="S73" s="94">
        <v>6.36</v>
      </c>
      <c r="T73" s="171">
        <v>70</v>
      </c>
      <c r="U73" s="170">
        <v>0</v>
      </c>
    </row>
    <row r="74" spans="1:21" x14ac:dyDescent="0.3">
      <c r="A74" s="439"/>
      <c r="B74" s="442"/>
      <c r="C74" s="445"/>
      <c r="D74" s="462"/>
      <c r="E74" s="451"/>
      <c r="F74" s="451"/>
      <c r="G74" s="158" t="s">
        <v>149</v>
      </c>
      <c r="H74" s="172">
        <f t="shared" si="32"/>
        <v>0</v>
      </c>
      <c r="I74" s="145"/>
      <c r="J74" s="145"/>
      <c r="K74" s="93"/>
      <c r="L74" s="94">
        <f t="shared" si="33"/>
        <v>0</v>
      </c>
      <c r="M74" s="171"/>
      <c r="N74" s="162"/>
      <c r="O74" s="168"/>
      <c r="P74" s="172">
        <f t="shared" si="34"/>
        <v>0</v>
      </c>
      <c r="Q74" s="172"/>
      <c r="R74" s="172"/>
      <c r="S74" s="168"/>
      <c r="T74" s="171"/>
      <c r="U74" s="170"/>
    </row>
    <row r="75" spans="1:21" ht="15.75" customHeight="1" x14ac:dyDescent="0.3">
      <c r="A75" s="439"/>
      <c r="B75" s="442"/>
      <c r="C75" s="445"/>
      <c r="D75" s="462"/>
      <c r="E75" s="451"/>
      <c r="F75" s="451"/>
      <c r="G75" s="158" t="s">
        <v>32</v>
      </c>
      <c r="H75" s="172">
        <f t="shared" si="32"/>
        <v>0</v>
      </c>
      <c r="I75" s="145">
        <v>0</v>
      </c>
      <c r="J75" s="145"/>
      <c r="K75" s="145">
        <v>0</v>
      </c>
      <c r="L75" s="94">
        <f t="shared" si="33"/>
        <v>180.3</v>
      </c>
      <c r="M75" s="171"/>
      <c r="N75" s="162"/>
      <c r="O75" s="168">
        <v>180.3</v>
      </c>
      <c r="P75" s="172">
        <f t="shared" si="34"/>
        <v>80.3</v>
      </c>
      <c r="Q75" s="172"/>
      <c r="R75" s="172"/>
      <c r="S75" s="168">
        <v>80.3</v>
      </c>
      <c r="T75" s="171">
        <v>100</v>
      </c>
      <c r="U75" s="170">
        <v>0</v>
      </c>
    </row>
    <row r="76" spans="1:21" ht="18.75" customHeight="1" x14ac:dyDescent="0.3">
      <c r="A76" s="439"/>
      <c r="B76" s="442"/>
      <c r="C76" s="445"/>
      <c r="D76" s="462"/>
      <c r="E76" s="451"/>
      <c r="F76" s="451"/>
      <c r="G76" s="158" t="s">
        <v>31</v>
      </c>
      <c r="H76" s="172">
        <f t="shared" si="32"/>
        <v>0</v>
      </c>
      <c r="I76" s="148"/>
      <c r="J76" s="148"/>
      <c r="K76" s="172"/>
      <c r="L76" s="147">
        <f t="shared" si="33"/>
        <v>0</v>
      </c>
      <c r="M76" s="169"/>
      <c r="N76" s="148"/>
      <c r="O76" s="148"/>
      <c r="P76" s="172">
        <f t="shared" si="34"/>
        <v>0</v>
      </c>
      <c r="Q76" s="148"/>
      <c r="R76" s="148"/>
      <c r="S76" s="148"/>
      <c r="T76" s="169"/>
      <c r="U76" s="172"/>
    </row>
    <row r="77" spans="1:21" ht="16.5" customHeight="1" x14ac:dyDescent="0.3">
      <c r="A77" s="439"/>
      <c r="B77" s="442"/>
      <c r="C77" s="445"/>
      <c r="D77" s="462"/>
      <c r="E77" s="451"/>
      <c r="F77" s="451"/>
      <c r="G77" s="158" t="s">
        <v>187</v>
      </c>
      <c r="H77" s="172">
        <f t="shared" si="32"/>
        <v>0</v>
      </c>
      <c r="I77" s="148"/>
      <c r="J77" s="148"/>
      <c r="K77" s="172"/>
      <c r="L77" s="147">
        <f t="shared" si="33"/>
        <v>0</v>
      </c>
      <c r="M77" s="148"/>
      <c r="N77" s="148"/>
      <c r="O77" s="148"/>
      <c r="P77" s="172">
        <f t="shared" si="34"/>
        <v>0</v>
      </c>
      <c r="Q77" s="148"/>
      <c r="R77" s="148"/>
      <c r="S77" s="148"/>
      <c r="T77" s="148"/>
      <c r="U77" s="172"/>
    </row>
    <row r="78" spans="1:21" ht="16.5" customHeight="1" x14ac:dyDescent="0.3">
      <c r="A78" s="439"/>
      <c r="B78" s="442"/>
      <c r="C78" s="445"/>
      <c r="D78" s="462"/>
      <c r="E78" s="451"/>
      <c r="F78" s="451"/>
      <c r="G78" s="158" t="s">
        <v>131</v>
      </c>
      <c r="H78" s="172">
        <f t="shared" si="32"/>
        <v>0</v>
      </c>
      <c r="I78" s="148"/>
      <c r="J78" s="148"/>
      <c r="K78" s="148"/>
      <c r="L78" s="147">
        <f t="shared" si="33"/>
        <v>0</v>
      </c>
      <c r="M78" s="148"/>
      <c r="N78" s="148"/>
      <c r="O78" s="148"/>
      <c r="P78" s="172">
        <f t="shared" si="34"/>
        <v>0</v>
      </c>
      <c r="Q78" s="148"/>
      <c r="R78" s="148"/>
      <c r="S78" s="148"/>
      <c r="T78" s="148"/>
      <c r="U78" s="172"/>
    </row>
    <row r="79" spans="1:21" ht="15" customHeight="1" x14ac:dyDescent="0.3">
      <c r="A79" s="440"/>
      <c r="B79" s="443"/>
      <c r="C79" s="446"/>
      <c r="D79" s="463"/>
      <c r="E79" s="452"/>
      <c r="F79" s="452"/>
      <c r="G79" s="173" t="s">
        <v>34</v>
      </c>
      <c r="H79" s="149">
        <f>SUM(H73:H76)</f>
        <v>0</v>
      </c>
      <c r="I79" s="149">
        <f>SUM(I73:I76)</f>
        <v>0</v>
      </c>
      <c r="J79" s="149">
        <f>SUM(J73:J76)</f>
        <v>0</v>
      </c>
      <c r="K79" s="149">
        <f>SUM(K73:K77)</f>
        <v>0</v>
      </c>
      <c r="L79" s="149">
        <f t="shared" ref="L79:U79" si="35">SUM(L73:L76)</f>
        <v>256.66000000000003</v>
      </c>
      <c r="M79" s="149">
        <f t="shared" si="35"/>
        <v>0</v>
      </c>
      <c r="N79" s="149">
        <f t="shared" si="35"/>
        <v>0</v>
      </c>
      <c r="O79" s="149">
        <f t="shared" si="35"/>
        <v>256.66000000000003</v>
      </c>
      <c r="P79" s="149">
        <f t="shared" si="35"/>
        <v>86.66</v>
      </c>
      <c r="Q79" s="149">
        <f t="shared" si="35"/>
        <v>0</v>
      </c>
      <c r="R79" s="149">
        <f t="shared" si="35"/>
        <v>0</v>
      </c>
      <c r="S79" s="149">
        <f t="shared" si="35"/>
        <v>86.66</v>
      </c>
      <c r="T79" s="149">
        <f t="shared" si="35"/>
        <v>170</v>
      </c>
      <c r="U79" s="149">
        <f t="shared" si="35"/>
        <v>0</v>
      </c>
    </row>
    <row r="80" spans="1:21" x14ac:dyDescent="0.3">
      <c r="A80" s="438" t="s">
        <v>23</v>
      </c>
      <c r="B80" s="441" t="s">
        <v>23</v>
      </c>
      <c r="C80" s="444" t="s">
        <v>57</v>
      </c>
      <c r="D80" s="472" t="s">
        <v>196</v>
      </c>
      <c r="E80" s="450" t="s">
        <v>27</v>
      </c>
      <c r="F80" s="450" t="s">
        <v>28</v>
      </c>
      <c r="G80" s="158" t="s">
        <v>29</v>
      </c>
      <c r="H80" s="172">
        <f t="shared" ref="H80:H85" si="36">SUM(I80,K80)</f>
        <v>8.5090000000000003</v>
      </c>
      <c r="I80" s="127">
        <v>1.5</v>
      </c>
      <c r="J80" s="172"/>
      <c r="K80" s="145">
        <v>7.0090000000000003</v>
      </c>
      <c r="L80" s="94">
        <f>SUM(M80,O80)</f>
        <v>1.633</v>
      </c>
      <c r="M80" s="171"/>
      <c r="N80" s="162"/>
      <c r="O80" s="147">
        <v>1.633</v>
      </c>
      <c r="P80" s="172">
        <f t="shared" ref="P80:P85" si="37">SUM(Q80,S80)</f>
        <v>1.633</v>
      </c>
      <c r="Q80" s="171"/>
      <c r="R80" s="148"/>
      <c r="S80" s="171">
        <v>1.633</v>
      </c>
      <c r="T80" s="171">
        <v>0</v>
      </c>
      <c r="U80" s="170">
        <v>0</v>
      </c>
    </row>
    <row r="81" spans="1:21" x14ac:dyDescent="0.3">
      <c r="A81" s="439"/>
      <c r="B81" s="442"/>
      <c r="C81" s="445"/>
      <c r="D81" s="462"/>
      <c r="E81" s="451"/>
      <c r="F81" s="451"/>
      <c r="G81" s="158" t="s">
        <v>149</v>
      </c>
      <c r="H81" s="172">
        <f t="shared" si="36"/>
        <v>0</v>
      </c>
      <c r="I81" s="172"/>
      <c r="J81" s="172"/>
      <c r="K81" s="127"/>
      <c r="L81" s="94">
        <f>SUM(M81,O81)</f>
        <v>0</v>
      </c>
      <c r="M81" s="171"/>
      <c r="N81" s="162"/>
      <c r="O81" s="172"/>
      <c r="P81" s="172">
        <f t="shared" si="37"/>
        <v>0</v>
      </c>
      <c r="Q81" s="171"/>
      <c r="R81" s="172"/>
      <c r="S81" s="171"/>
      <c r="T81" s="171"/>
      <c r="U81" s="170"/>
    </row>
    <row r="82" spans="1:21" ht="15.75" customHeight="1" x14ac:dyDescent="0.3">
      <c r="A82" s="439"/>
      <c r="B82" s="442"/>
      <c r="C82" s="445"/>
      <c r="D82" s="462"/>
      <c r="E82" s="451"/>
      <c r="F82" s="451"/>
      <c r="G82" s="158" t="s">
        <v>32</v>
      </c>
      <c r="H82" s="265">
        <f t="shared" si="36"/>
        <v>47.726999999999997</v>
      </c>
      <c r="I82" s="265">
        <v>0.51900000000000002</v>
      </c>
      <c r="J82" s="265"/>
      <c r="K82" s="265">
        <v>47.207999999999998</v>
      </c>
      <c r="L82" s="94">
        <f t="shared" ref="L82:L83" si="38">SUM(M82,O82)</f>
        <v>15.58</v>
      </c>
      <c r="M82" s="171"/>
      <c r="N82" s="162"/>
      <c r="O82" s="147">
        <v>15.58</v>
      </c>
      <c r="P82" s="172">
        <f t="shared" si="37"/>
        <v>14.98</v>
      </c>
      <c r="Q82" s="171"/>
      <c r="R82" s="172"/>
      <c r="S82" s="271">
        <v>14.98</v>
      </c>
      <c r="T82" s="171">
        <v>0.6</v>
      </c>
      <c r="U82" s="170">
        <v>0</v>
      </c>
    </row>
    <row r="83" spans="1:21" ht="18.75" customHeight="1" x14ac:dyDescent="0.3">
      <c r="A83" s="439"/>
      <c r="B83" s="442"/>
      <c r="C83" s="445"/>
      <c r="D83" s="462"/>
      <c r="E83" s="451"/>
      <c r="F83" s="451"/>
      <c r="G83" s="158" t="s">
        <v>31</v>
      </c>
      <c r="H83" s="172">
        <f t="shared" si="36"/>
        <v>0</v>
      </c>
      <c r="I83" s="148"/>
      <c r="J83" s="148"/>
      <c r="K83" s="172"/>
      <c r="L83" s="94">
        <f t="shared" si="38"/>
        <v>0</v>
      </c>
      <c r="M83" s="169"/>
      <c r="N83" s="148"/>
      <c r="O83" s="148"/>
      <c r="P83" s="172">
        <f t="shared" si="37"/>
        <v>0</v>
      </c>
      <c r="Q83" s="148"/>
      <c r="R83" s="148"/>
      <c r="S83" s="148"/>
      <c r="T83" s="169"/>
      <c r="U83" s="172"/>
    </row>
    <row r="84" spans="1:21" ht="16.5" customHeight="1" x14ac:dyDescent="0.3">
      <c r="A84" s="439"/>
      <c r="B84" s="442"/>
      <c r="C84" s="445"/>
      <c r="D84" s="462"/>
      <c r="E84" s="451"/>
      <c r="F84" s="451"/>
      <c r="G84" s="158" t="s">
        <v>187</v>
      </c>
      <c r="H84" s="172">
        <f t="shared" si="36"/>
        <v>0</v>
      </c>
      <c r="I84" s="148"/>
      <c r="J84" s="148"/>
      <c r="K84" s="172"/>
      <c r="L84" s="147">
        <f>SUM(M84,O84)</f>
        <v>0</v>
      </c>
      <c r="M84" s="148"/>
      <c r="N84" s="148"/>
      <c r="O84" s="148"/>
      <c r="P84" s="172">
        <f t="shared" si="37"/>
        <v>0</v>
      </c>
      <c r="Q84" s="148"/>
      <c r="R84" s="148"/>
      <c r="S84" s="148"/>
      <c r="T84" s="148"/>
      <c r="U84" s="172"/>
    </row>
    <row r="85" spans="1:21" ht="16.5" customHeight="1" x14ac:dyDescent="0.3">
      <c r="A85" s="439"/>
      <c r="B85" s="442"/>
      <c r="C85" s="445"/>
      <c r="D85" s="462"/>
      <c r="E85" s="451"/>
      <c r="F85" s="451"/>
      <c r="G85" s="158" t="s">
        <v>131</v>
      </c>
      <c r="H85" s="172">
        <f t="shared" si="36"/>
        <v>0</v>
      </c>
      <c r="I85" s="148"/>
      <c r="J85" s="148"/>
      <c r="K85" s="148"/>
      <c r="L85" s="147">
        <f>SUM(M85,O85)</f>
        <v>0</v>
      </c>
      <c r="M85" s="148"/>
      <c r="N85" s="148"/>
      <c r="O85" s="148"/>
      <c r="P85" s="172">
        <f t="shared" si="37"/>
        <v>0</v>
      </c>
      <c r="Q85" s="148"/>
      <c r="R85" s="148"/>
      <c r="S85" s="148"/>
      <c r="T85" s="148"/>
      <c r="U85" s="172"/>
    </row>
    <row r="86" spans="1:21" ht="15" customHeight="1" x14ac:dyDescent="0.3">
      <c r="A86" s="440"/>
      <c r="B86" s="443"/>
      <c r="C86" s="446"/>
      <c r="D86" s="463"/>
      <c r="E86" s="452"/>
      <c r="F86" s="452"/>
      <c r="G86" s="173" t="s">
        <v>34</v>
      </c>
      <c r="H86" s="149">
        <f>SUM(H80:H83)</f>
        <v>56.235999999999997</v>
      </c>
      <c r="I86" s="149">
        <f>SUM(I80:I83)</f>
        <v>2.0190000000000001</v>
      </c>
      <c r="J86" s="149">
        <f>SUM(J80:J83)</f>
        <v>0</v>
      </c>
      <c r="K86" s="149">
        <f>SUM(K80:K84)</f>
        <v>54.216999999999999</v>
      </c>
      <c r="L86" s="149">
        <f t="shared" ref="L86:U86" si="39">SUM(L80:L83)</f>
        <v>17.213000000000001</v>
      </c>
      <c r="M86" s="149">
        <f t="shared" si="39"/>
        <v>0</v>
      </c>
      <c r="N86" s="149">
        <f t="shared" si="39"/>
        <v>0</v>
      </c>
      <c r="O86" s="149">
        <f t="shared" si="39"/>
        <v>17.213000000000001</v>
      </c>
      <c r="P86" s="149">
        <f t="shared" si="39"/>
        <v>16.613</v>
      </c>
      <c r="Q86" s="149">
        <f t="shared" si="39"/>
        <v>0</v>
      </c>
      <c r="R86" s="149">
        <f t="shared" si="39"/>
        <v>0</v>
      </c>
      <c r="S86" s="149">
        <f t="shared" si="39"/>
        <v>16.613</v>
      </c>
      <c r="T86" s="149">
        <f t="shared" si="39"/>
        <v>0.6</v>
      </c>
      <c r="U86" s="149">
        <f t="shared" si="39"/>
        <v>0</v>
      </c>
    </row>
    <row r="87" spans="1:21" x14ac:dyDescent="0.3">
      <c r="A87" s="438" t="s">
        <v>23</v>
      </c>
      <c r="B87" s="441" t="s">
        <v>23</v>
      </c>
      <c r="C87" s="444" t="s">
        <v>77</v>
      </c>
      <c r="D87" s="472" t="s">
        <v>197</v>
      </c>
      <c r="E87" s="450" t="s">
        <v>27</v>
      </c>
      <c r="F87" s="450" t="s">
        <v>28</v>
      </c>
      <c r="G87" s="158" t="s">
        <v>29</v>
      </c>
      <c r="H87" s="145">
        <f t="shared" ref="H87:H92" si="40">SUM(I87,K87)</f>
        <v>16.7</v>
      </c>
      <c r="I87" s="181">
        <v>16.7</v>
      </c>
      <c r="J87" s="185"/>
      <c r="K87" s="181"/>
      <c r="L87" s="110">
        <f t="shared" ref="L87:L92" si="41">SUM(M87,O87)</f>
        <v>69.83</v>
      </c>
      <c r="M87" s="181">
        <v>69.83</v>
      </c>
      <c r="N87" s="185"/>
      <c r="O87" s="181"/>
      <c r="P87" s="145">
        <f t="shared" ref="P87:P92" si="42">SUM(Q87,S87)</f>
        <v>9.83</v>
      </c>
      <c r="Q87" s="181">
        <v>9.83</v>
      </c>
      <c r="R87" s="185"/>
      <c r="S87" s="181"/>
      <c r="T87" s="181">
        <v>63.45</v>
      </c>
      <c r="U87" s="185">
        <v>0</v>
      </c>
    </row>
    <row r="88" spans="1:21" x14ac:dyDescent="0.3">
      <c r="A88" s="439"/>
      <c r="B88" s="442"/>
      <c r="C88" s="445"/>
      <c r="D88" s="462"/>
      <c r="E88" s="451"/>
      <c r="F88" s="451"/>
      <c r="G88" s="158" t="s">
        <v>149</v>
      </c>
      <c r="H88" s="145">
        <f t="shared" si="40"/>
        <v>0</v>
      </c>
      <c r="I88" s="252"/>
      <c r="J88" s="185"/>
      <c r="K88" s="181"/>
      <c r="L88" s="110">
        <f t="shared" si="41"/>
        <v>0</v>
      </c>
      <c r="M88" s="181"/>
      <c r="N88" s="185"/>
      <c r="O88" s="181"/>
      <c r="P88" s="145">
        <f t="shared" si="42"/>
        <v>0</v>
      </c>
      <c r="Q88" s="181"/>
      <c r="R88" s="185"/>
      <c r="S88" s="181"/>
      <c r="T88" s="181"/>
      <c r="U88" s="185"/>
    </row>
    <row r="89" spans="1:21" ht="15.75" customHeight="1" x14ac:dyDescent="0.3">
      <c r="A89" s="439"/>
      <c r="B89" s="442"/>
      <c r="C89" s="445"/>
      <c r="D89" s="462"/>
      <c r="E89" s="451"/>
      <c r="F89" s="451"/>
      <c r="G89" s="158" t="s">
        <v>32</v>
      </c>
      <c r="H89" s="260">
        <f t="shared" si="40"/>
        <v>81.239999999999995</v>
      </c>
      <c r="I89" s="259">
        <v>81.239999999999995</v>
      </c>
      <c r="J89" s="258"/>
      <c r="K89" s="181">
        <v>0</v>
      </c>
      <c r="L89" s="110">
        <f t="shared" si="41"/>
        <v>275.16000000000003</v>
      </c>
      <c r="M89" s="181">
        <v>275.16000000000003</v>
      </c>
      <c r="N89" s="185"/>
      <c r="O89" s="181"/>
      <c r="P89" s="145">
        <f t="shared" si="42"/>
        <v>75.16</v>
      </c>
      <c r="Q89" s="181">
        <v>75.16</v>
      </c>
      <c r="R89" s="185"/>
      <c r="S89" s="181"/>
      <c r="T89" s="181">
        <v>219.55</v>
      </c>
      <c r="U89" s="185">
        <v>0</v>
      </c>
    </row>
    <row r="90" spans="1:21" ht="18.75" customHeight="1" x14ac:dyDescent="0.3">
      <c r="A90" s="439"/>
      <c r="B90" s="442"/>
      <c r="C90" s="445"/>
      <c r="D90" s="462"/>
      <c r="E90" s="451"/>
      <c r="F90" s="451"/>
      <c r="G90" s="158" t="s">
        <v>31</v>
      </c>
      <c r="H90" s="145">
        <f t="shared" si="40"/>
        <v>0</v>
      </c>
      <c r="I90" s="161"/>
      <c r="J90" s="145"/>
      <c r="K90" s="145"/>
      <c r="L90" s="78">
        <f t="shared" si="41"/>
        <v>0</v>
      </c>
      <c r="M90" s="161"/>
      <c r="N90" s="145"/>
      <c r="O90" s="145"/>
      <c r="P90" s="145">
        <f t="shared" si="42"/>
        <v>0</v>
      </c>
      <c r="Q90" s="145"/>
      <c r="R90" s="145"/>
      <c r="S90" s="145"/>
      <c r="T90" s="161"/>
      <c r="U90" s="145"/>
    </row>
    <row r="91" spans="1:21" ht="16.5" customHeight="1" x14ac:dyDescent="0.3">
      <c r="A91" s="439"/>
      <c r="B91" s="442"/>
      <c r="C91" s="445"/>
      <c r="D91" s="462"/>
      <c r="E91" s="451"/>
      <c r="F91" s="451"/>
      <c r="G91" s="158" t="s">
        <v>187</v>
      </c>
      <c r="H91" s="145">
        <f t="shared" si="40"/>
        <v>0</v>
      </c>
      <c r="I91" s="145"/>
      <c r="J91" s="145"/>
      <c r="K91" s="145"/>
      <c r="L91" s="78">
        <f t="shared" si="41"/>
        <v>0</v>
      </c>
      <c r="M91" s="145"/>
      <c r="N91" s="145"/>
      <c r="O91" s="145"/>
      <c r="P91" s="145">
        <f t="shared" si="42"/>
        <v>0</v>
      </c>
      <c r="Q91" s="145"/>
      <c r="R91" s="145"/>
      <c r="S91" s="145"/>
      <c r="T91" s="145"/>
      <c r="U91" s="145"/>
    </row>
    <row r="92" spans="1:21" ht="16.5" customHeight="1" x14ac:dyDescent="0.3">
      <c r="A92" s="439"/>
      <c r="B92" s="442"/>
      <c r="C92" s="445"/>
      <c r="D92" s="462"/>
      <c r="E92" s="451"/>
      <c r="F92" s="451"/>
      <c r="G92" s="158" t="s">
        <v>131</v>
      </c>
      <c r="H92" s="145">
        <f t="shared" si="40"/>
        <v>0</v>
      </c>
      <c r="I92" s="145"/>
      <c r="J92" s="145"/>
      <c r="K92" s="145"/>
      <c r="L92" s="78">
        <f t="shared" si="41"/>
        <v>0</v>
      </c>
      <c r="M92" s="145"/>
      <c r="N92" s="145"/>
      <c r="O92" s="145"/>
      <c r="P92" s="145">
        <f t="shared" si="42"/>
        <v>0</v>
      </c>
      <c r="Q92" s="145"/>
      <c r="R92" s="145"/>
      <c r="S92" s="145"/>
      <c r="T92" s="145"/>
      <c r="U92" s="145"/>
    </row>
    <row r="93" spans="1:21" ht="15" customHeight="1" x14ac:dyDescent="0.3">
      <c r="A93" s="440"/>
      <c r="B93" s="443"/>
      <c r="C93" s="446"/>
      <c r="D93" s="463"/>
      <c r="E93" s="452"/>
      <c r="F93" s="452"/>
      <c r="G93" s="173" t="s">
        <v>34</v>
      </c>
      <c r="H93" s="149">
        <f>SUM(H87:H90)</f>
        <v>97.94</v>
      </c>
      <c r="I93" s="149">
        <f>SUM(I87:I90)</f>
        <v>97.94</v>
      </c>
      <c r="J93" s="149">
        <f>SUM(J87:J90)</f>
        <v>0</v>
      </c>
      <c r="K93" s="149">
        <f>SUM(K87:K91)</f>
        <v>0</v>
      </c>
      <c r="L93" s="149">
        <f t="shared" ref="L93:U93" si="43">SUM(L87:L90)</f>
        <v>344.99</v>
      </c>
      <c r="M93" s="149">
        <f t="shared" si="43"/>
        <v>344.99</v>
      </c>
      <c r="N93" s="149">
        <f t="shared" si="43"/>
        <v>0</v>
      </c>
      <c r="O93" s="149">
        <f t="shared" si="43"/>
        <v>0</v>
      </c>
      <c r="P93" s="149">
        <f t="shared" si="43"/>
        <v>84.99</v>
      </c>
      <c r="Q93" s="149">
        <f t="shared" si="43"/>
        <v>84.99</v>
      </c>
      <c r="R93" s="149">
        <f t="shared" si="43"/>
        <v>0</v>
      </c>
      <c r="S93" s="149">
        <f t="shared" si="43"/>
        <v>0</v>
      </c>
      <c r="T93" s="149">
        <f t="shared" si="43"/>
        <v>283</v>
      </c>
      <c r="U93" s="149">
        <f t="shared" si="43"/>
        <v>0</v>
      </c>
    </row>
    <row r="94" spans="1:21" x14ac:dyDescent="0.3">
      <c r="A94" s="438" t="s">
        <v>23</v>
      </c>
      <c r="B94" s="441" t="s">
        <v>23</v>
      </c>
      <c r="C94" s="444" t="s">
        <v>80</v>
      </c>
      <c r="D94" s="472" t="s">
        <v>198</v>
      </c>
      <c r="E94" s="495" t="s">
        <v>172</v>
      </c>
      <c r="F94" s="450" t="s">
        <v>199</v>
      </c>
      <c r="G94" s="158" t="s">
        <v>29</v>
      </c>
      <c r="H94" s="145">
        <f t="shared" ref="H94:H99" si="44">SUM(I94,K94)</f>
        <v>214.8</v>
      </c>
      <c r="I94" s="93">
        <v>0</v>
      </c>
      <c r="J94" s="145"/>
      <c r="K94" s="145">
        <v>214.8</v>
      </c>
      <c r="L94" s="97">
        <f t="shared" ref="L94:L99" si="45">SUM(M94,O94)</f>
        <v>613.27443000000005</v>
      </c>
      <c r="M94" s="181"/>
      <c r="N94" s="184"/>
      <c r="O94" s="146">
        <v>613.27443000000005</v>
      </c>
      <c r="P94" s="145">
        <f t="shared" ref="P94:P99" si="46">SUM(Q94,S94)</f>
        <v>5</v>
      </c>
      <c r="Q94" s="146">
        <v>5</v>
      </c>
      <c r="R94" s="152"/>
      <c r="S94" s="97"/>
      <c r="T94" s="181">
        <v>613.27443000000005</v>
      </c>
      <c r="U94" s="185">
        <v>0</v>
      </c>
    </row>
    <row r="95" spans="1:21" x14ac:dyDescent="0.3">
      <c r="A95" s="439"/>
      <c r="B95" s="442"/>
      <c r="C95" s="445"/>
      <c r="D95" s="462"/>
      <c r="E95" s="496"/>
      <c r="F95" s="451"/>
      <c r="G95" s="158" t="s">
        <v>149</v>
      </c>
      <c r="H95" s="145">
        <f t="shared" si="44"/>
        <v>10.571999999999999</v>
      </c>
      <c r="I95" s="145">
        <v>2.5720000000000001</v>
      </c>
      <c r="J95" s="145"/>
      <c r="K95" s="93">
        <v>8</v>
      </c>
      <c r="L95" s="97">
        <f t="shared" si="45"/>
        <v>0</v>
      </c>
      <c r="M95" s="181"/>
      <c r="N95" s="184"/>
      <c r="O95" s="145"/>
      <c r="P95" s="145">
        <f t="shared" si="46"/>
        <v>0</v>
      </c>
      <c r="Q95" s="145"/>
      <c r="R95" s="145"/>
      <c r="S95" s="159"/>
      <c r="T95" s="181"/>
      <c r="U95" s="185"/>
    </row>
    <row r="96" spans="1:21" ht="15.75" customHeight="1" x14ac:dyDescent="0.3">
      <c r="A96" s="439"/>
      <c r="B96" s="442"/>
      <c r="C96" s="445"/>
      <c r="D96" s="462"/>
      <c r="E96" s="496"/>
      <c r="F96" s="451"/>
      <c r="G96" s="158" t="s">
        <v>32</v>
      </c>
      <c r="H96" s="145">
        <f t="shared" si="44"/>
        <v>0</v>
      </c>
      <c r="I96" s="145"/>
      <c r="J96" s="145"/>
      <c r="K96" s="145"/>
      <c r="L96" s="97">
        <f t="shared" si="45"/>
        <v>175.83</v>
      </c>
      <c r="M96" s="181"/>
      <c r="N96" s="184"/>
      <c r="O96" s="266">
        <v>175.83</v>
      </c>
      <c r="P96" s="265">
        <f t="shared" si="46"/>
        <v>10</v>
      </c>
      <c r="Q96" s="265">
        <v>10</v>
      </c>
      <c r="R96" s="265"/>
      <c r="S96" s="269"/>
      <c r="T96" s="181">
        <v>175.83</v>
      </c>
      <c r="U96" s="242">
        <v>0</v>
      </c>
    </row>
    <row r="97" spans="1:21" ht="18.75" customHeight="1" x14ac:dyDescent="0.3">
      <c r="A97" s="439"/>
      <c r="B97" s="442"/>
      <c r="C97" s="445"/>
      <c r="D97" s="462"/>
      <c r="E97" s="496"/>
      <c r="F97" s="451"/>
      <c r="G97" s="158" t="s">
        <v>31</v>
      </c>
      <c r="H97" s="145">
        <f t="shared" si="44"/>
        <v>0</v>
      </c>
      <c r="I97" s="152"/>
      <c r="J97" s="152"/>
      <c r="K97" s="145"/>
      <c r="L97" s="146">
        <f t="shared" si="45"/>
        <v>0</v>
      </c>
      <c r="M97" s="183"/>
      <c r="N97" s="152"/>
      <c r="O97" s="152"/>
      <c r="P97" s="145">
        <f t="shared" si="46"/>
        <v>0</v>
      </c>
      <c r="Q97" s="152"/>
      <c r="R97" s="152"/>
      <c r="S97" s="152"/>
      <c r="T97" s="183"/>
      <c r="U97" s="145"/>
    </row>
    <row r="98" spans="1:21" ht="16.5" customHeight="1" x14ac:dyDescent="0.3">
      <c r="A98" s="439"/>
      <c r="B98" s="442"/>
      <c r="C98" s="445"/>
      <c r="D98" s="462"/>
      <c r="E98" s="496"/>
      <c r="F98" s="451"/>
      <c r="G98" s="158" t="s">
        <v>187</v>
      </c>
      <c r="H98" s="145">
        <f t="shared" si="44"/>
        <v>0</v>
      </c>
      <c r="I98" s="152"/>
      <c r="J98" s="152"/>
      <c r="K98" s="145"/>
      <c r="L98" s="146">
        <f t="shared" si="45"/>
        <v>0</v>
      </c>
      <c r="M98" s="152"/>
      <c r="N98" s="152"/>
      <c r="O98" s="152"/>
      <c r="P98" s="145">
        <f t="shared" si="46"/>
        <v>0</v>
      </c>
      <c r="Q98" s="152"/>
      <c r="R98" s="152"/>
      <c r="S98" s="152"/>
      <c r="T98" s="152"/>
      <c r="U98" s="145"/>
    </row>
    <row r="99" spans="1:21" ht="16.5" customHeight="1" x14ac:dyDescent="0.3">
      <c r="A99" s="439"/>
      <c r="B99" s="442"/>
      <c r="C99" s="445"/>
      <c r="D99" s="462"/>
      <c r="E99" s="496"/>
      <c r="F99" s="451"/>
      <c r="G99" s="158" t="s">
        <v>131</v>
      </c>
      <c r="H99" s="145">
        <f t="shared" si="44"/>
        <v>0</v>
      </c>
      <c r="I99" s="152">
        <v>0</v>
      </c>
      <c r="J99" s="152"/>
      <c r="K99" s="152">
        <v>0</v>
      </c>
      <c r="L99" s="146">
        <f t="shared" si="45"/>
        <v>0</v>
      </c>
      <c r="M99" s="152"/>
      <c r="N99" s="152"/>
      <c r="O99" s="152"/>
      <c r="P99" s="145">
        <f t="shared" si="46"/>
        <v>0</v>
      </c>
      <c r="Q99" s="152"/>
      <c r="R99" s="152"/>
      <c r="S99" s="152"/>
      <c r="T99" s="152"/>
      <c r="U99" s="145"/>
    </row>
    <row r="100" spans="1:21" ht="15" customHeight="1" x14ac:dyDescent="0.3">
      <c r="A100" s="440"/>
      <c r="B100" s="443"/>
      <c r="C100" s="446"/>
      <c r="D100" s="463"/>
      <c r="E100" s="497"/>
      <c r="F100" s="452"/>
      <c r="G100" s="173" t="s">
        <v>34</v>
      </c>
      <c r="H100" s="149">
        <f>SUM(H94:H97)</f>
        <v>225.37200000000001</v>
      </c>
      <c r="I100" s="149">
        <f>SUM(I94:I97)</f>
        <v>2.5720000000000001</v>
      </c>
      <c r="J100" s="149">
        <f>SUM(J94:J97)</f>
        <v>0</v>
      </c>
      <c r="K100" s="149">
        <f>SUM(K94:K98)</f>
        <v>222.8</v>
      </c>
      <c r="L100" s="149">
        <f t="shared" ref="L100:U100" si="47">SUM(L94:L97)</f>
        <v>789.10443000000009</v>
      </c>
      <c r="M100" s="149">
        <f t="shared" si="47"/>
        <v>0</v>
      </c>
      <c r="N100" s="149">
        <f t="shared" si="47"/>
        <v>0</v>
      </c>
      <c r="O100" s="149">
        <f t="shared" si="47"/>
        <v>789.10443000000009</v>
      </c>
      <c r="P100" s="149">
        <f t="shared" si="47"/>
        <v>15</v>
      </c>
      <c r="Q100" s="149">
        <f t="shared" si="47"/>
        <v>15</v>
      </c>
      <c r="R100" s="149">
        <f t="shared" si="47"/>
        <v>0</v>
      </c>
      <c r="S100" s="149">
        <f t="shared" si="47"/>
        <v>0</v>
      </c>
      <c r="T100" s="149">
        <f t="shared" si="47"/>
        <v>789.10443000000009</v>
      </c>
      <c r="U100" s="149">
        <f t="shared" si="47"/>
        <v>0</v>
      </c>
    </row>
    <row r="101" spans="1:21" x14ac:dyDescent="0.3">
      <c r="A101" s="438" t="s">
        <v>23</v>
      </c>
      <c r="B101" s="441" t="s">
        <v>23</v>
      </c>
      <c r="C101" s="444" t="s">
        <v>82</v>
      </c>
      <c r="D101" s="498" t="s">
        <v>200</v>
      </c>
      <c r="E101" s="495" t="s">
        <v>27</v>
      </c>
      <c r="F101" s="501" t="s">
        <v>28</v>
      </c>
      <c r="G101" s="227" t="s">
        <v>29</v>
      </c>
      <c r="H101" s="145">
        <f t="shared" ref="H101:H106" si="48">SUM(I101,K101)</f>
        <v>2.4</v>
      </c>
      <c r="I101" s="93">
        <v>2.4</v>
      </c>
      <c r="J101" s="145"/>
      <c r="K101" s="145"/>
      <c r="L101" s="97">
        <f t="shared" ref="L101:L106" si="49">SUM(M101,O101)</f>
        <v>6.18</v>
      </c>
      <c r="M101" s="181">
        <v>6.18</v>
      </c>
      <c r="N101" s="184"/>
      <c r="O101" s="146"/>
      <c r="P101" s="145">
        <f t="shared" ref="P101:P106" si="50">SUM(Q101,S101)</f>
        <v>6.18</v>
      </c>
      <c r="Q101" s="146">
        <v>6.18</v>
      </c>
      <c r="R101" s="152"/>
      <c r="S101" s="97"/>
      <c r="T101" s="181">
        <v>0</v>
      </c>
      <c r="U101" s="185">
        <v>0</v>
      </c>
    </row>
    <row r="102" spans="1:21" x14ac:dyDescent="0.3">
      <c r="A102" s="439"/>
      <c r="B102" s="442"/>
      <c r="C102" s="445"/>
      <c r="D102" s="499"/>
      <c r="E102" s="496"/>
      <c r="F102" s="502"/>
      <c r="G102" s="227" t="s">
        <v>149</v>
      </c>
      <c r="H102" s="145">
        <f t="shared" si="48"/>
        <v>1.5009999999999999</v>
      </c>
      <c r="I102" s="145">
        <v>1.5009999999999999</v>
      </c>
      <c r="J102" s="145"/>
      <c r="K102" s="93"/>
      <c r="L102" s="97">
        <f t="shared" si="49"/>
        <v>0</v>
      </c>
      <c r="M102" s="181">
        <v>0</v>
      </c>
      <c r="N102" s="184"/>
      <c r="O102" s="145"/>
      <c r="P102" s="145">
        <f t="shared" si="50"/>
        <v>0</v>
      </c>
      <c r="Q102" s="145">
        <v>0</v>
      </c>
      <c r="R102" s="145"/>
      <c r="S102" s="159"/>
      <c r="T102" s="181"/>
      <c r="U102" s="185"/>
    </row>
    <row r="103" spans="1:21" ht="15.75" customHeight="1" x14ac:dyDescent="0.3">
      <c r="A103" s="439"/>
      <c r="B103" s="442"/>
      <c r="C103" s="445"/>
      <c r="D103" s="499"/>
      <c r="E103" s="496"/>
      <c r="F103" s="502"/>
      <c r="G103" s="227" t="s">
        <v>32</v>
      </c>
      <c r="H103" s="265">
        <f t="shared" si="48"/>
        <v>44.307000000000002</v>
      </c>
      <c r="I103" s="265">
        <v>44.307000000000002</v>
      </c>
      <c r="J103" s="265"/>
      <c r="K103" s="145"/>
      <c r="L103" s="97">
        <f t="shared" si="49"/>
        <v>70.13</v>
      </c>
      <c r="M103" s="273">
        <v>70.13</v>
      </c>
      <c r="N103" s="184"/>
      <c r="O103" s="146">
        <v>0</v>
      </c>
      <c r="P103" s="145">
        <f t="shared" si="50"/>
        <v>10.130000000000001</v>
      </c>
      <c r="Q103" s="265">
        <v>10.130000000000001</v>
      </c>
      <c r="R103" s="145"/>
      <c r="S103" s="159"/>
      <c r="T103" s="181">
        <v>60</v>
      </c>
      <c r="U103" s="185">
        <v>0</v>
      </c>
    </row>
    <row r="104" spans="1:21" ht="18.75" customHeight="1" x14ac:dyDescent="0.3">
      <c r="A104" s="439"/>
      <c r="B104" s="442"/>
      <c r="C104" s="445"/>
      <c r="D104" s="499"/>
      <c r="E104" s="496"/>
      <c r="F104" s="502"/>
      <c r="G104" s="227" t="s">
        <v>31</v>
      </c>
      <c r="H104" s="265">
        <f t="shared" si="48"/>
        <v>3.9</v>
      </c>
      <c r="I104" s="268">
        <v>3.9</v>
      </c>
      <c r="J104" s="268"/>
      <c r="K104" s="145"/>
      <c r="L104" s="146">
        <f t="shared" si="49"/>
        <v>6.19</v>
      </c>
      <c r="M104" s="183">
        <v>6.19</v>
      </c>
      <c r="N104" s="152"/>
      <c r="O104" s="152"/>
      <c r="P104" s="145">
        <f t="shared" si="50"/>
        <v>6.19</v>
      </c>
      <c r="Q104" s="152">
        <v>6.19</v>
      </c>
      <c r="R104" s="152"/>
      <c r="S104" s="152"/>
      <c r="T104" s="183">
        <v>0</v>
      </c>
      <c r="U104" s="145">
        <v>0</v>
      </c>
    </row>
    <row r="105" spans="1:21" ht="16.5" customHeight="1" x14ac:dyDescent="0.3">
      <c r="A105" s="439"/>
      <c r="B105" s="442"/>
      <c r="C105" s="445"/>
      <c r="D105" s="499"/>
      <c r="E105" s="496"/>
      <c r="F105" s="502"/>
      <c r="G105" s="227" t="s">
        <v>187</v>
      </c>
      <c r="H105" s="145">
        <f t="shared" si="48"/>
        <v>0</v>
      </c>
      <c r="I105" s="152"/>
      <c r="J105" s="152"/>
      <c r="K105" s="145"/>
      <c r="L105" s="146">
        <f t="shared" si="49"/>
        <v>0</v>
      </c>
      <c r="M105" s="152"/>
      <c r="N105" s="152"/>
      <c r="O105" s="152"/>
      <c r="P105" s="145">
        <f t="shared" si="50"/>
        <v>0</v>
      </c>
      <c r="Q105" s="152"/>
      <c r="R105" s="152"/>
      <c r="S105" s="152"/>
      <c r="T105" s="152"/>
      <c r="U105" s="145"/>
    </row>
    <row r="106" spans="1:21" ht="16.5" customHeight="1" x14ac:dyDescent="0.3">
      <c r="A106" s="439"/>
      <c r="B106" s="442"/>
      <c r="C106" s="445"/>
      <c r="D106" s="499"/>
      <c r="E106" s="496"/>
      <c r="F106" s="502"/>
      <c r="G106" s="227" t="s">
        <v>131</v>
      </c>
      <c r="H106" s="145">
        <f t="shared" si="48"/>
        <v>0</v>
      </c>
      <c r="I106" s="152"/>
      <c r="J106" s="152"/>
      <c r="K106" s="152"/>
      <c r="L106" s="146">
        <f t="shared" si="49"/>
        <v>0</v>
      </c>
      <c r="M106" s="152"/>
      <c r="N106" s="152"/>
      <c r="O106" s="152"/>
      <c r="P106" s="145">
        <f t="shared" si="50"/>
        <v>0</v>
      </c>
      <c r="Q106" s="152"/>
      <c r="R106" s="152"/>
      <c r="S106" s="152"/>
      <c r="T106" s="152"/>
      <c r="U106" s="145"/>
    </row>
    <row r="107" spans="1:21" ht="15" customHeight="1" x14ac:dyDescent="0.3">
      <c r="A107" s="440"/>
      <c r="B107" s="443"/>
      <c r="C107" s="446"/>
      <c r="D107" s="500"/>
      <c r="E107" s="497"/>
      <c r="F107" s="503"/>
      <c r="G107" s="229" t="s">
        <v>34</v>
      </c>
      <c r="H107" s="230">
        <f>SUM(H101:H104)</f>
        <v>52.107999999999997</v>
      </c>
      <c r="I107" s="230">
        <f>SUM(I101:I104)</f>
        <v>52.107999999999997</v>
      </c>
      <c r="J107" s="230">
        <f>SUM(J101:J104)</f>
        <v>0</v>
      </c>
      <c r="K107" s="230">
        <f>SUM(K101:K105)</f>
        <v>0</v>
      </c>
      <c r="L107" s="230">
        <f t="shared" ref="L107:U107" si="51">SUM(L101:L104)</f>
        <v>82.5</v>
      </c>
      <c r="M107" s="230">
        <f t="shared" si="51"/>
        <v>82.5</v>
      </c>
      <c r="N107" s="230">
        <f t="shared" si="51"/>
        <v>0</v>
      </c>
      <c r="O107" s="230">
        <f t="shared" si="51"/>
        <v>0</v>
      </c>
      <c r="P107" s="230">
        <f t="shared" si="51"/>
        <v>22.500000000000004</v>
      </c>
      <c r="Q107" s="230">
        <f t="shared" si="51"/>
        <v>22.500000000000004</v>
      </c>
      <c r="R107" s="230">
        <f t="shared" si="51"/>
        <v>0</v>
      </c>
      <c r="S107" s="230">
        <f t="shared" si="51"/>
        <v>0</v>
      </c>
      <c r="T107" s="230">
        <f t="shared" si="51"/>
        <v>60</v>
      </c>
      <c r="U107" s="230">
        <f t="shared" si="51"/>
        <v>0</v>
      </c>
    </row>
    <row r="108" spans="1:21" x14ac:dyDescent="0.3">
      <c r="A108" s="438" t="s">
        <v>23</v>
      </c>
      <c r="B108" s="441" t="s">
        <v>23</v>
      </c>
      <c r="C108" s="444" t="s">
        <v>201</v>
      </c>
      <c r="D108" s="447" t="s">
        <v>202</v>
      </c>
      <c r="E108" s="495" t="s">
        <v>203</v>
      </c>
      <c r="F108" s="501" t="s">
        <v>204</v>
      </c>
      <c r="G108" s="227" t="s">
        <v>29</v>
      </c>
      <c r="H108" s="265">
        <f>SUM(I108,K108)</f>
        <v>21.713999999999999</v>
      </c>
      <c r="I108" s="263">
        <v>21.713999999999999</v>
      </c>
      <c r="J108" s="265"/>
      <c r="K108" s="265"/>
      <c r="L108" s="97">
        <f t="shared" ref="L108:L113" si="52">SUM(M108,O108)</f>
        <v>19.725999999999999</v>
      </c>
      <c r="M108" s="181">
        <v>19.725999999999999</v>
      </c>
      <c r="N108" s="184"/>
      <c r="O108" s="146"/>
      <c r="P108" s="145">
        <f t="shared" ref="P108:P113" si="53">SUM(Q108,S108)</f>
        <v>4.726</v>
      </c>
      <c r="Q108" s="146">
        <v>4.726</v>
      </c>
      <c r="R108" s="152"/>
      <c r="S108" s="146"/>
      <c r="T108" s="181">
        <v>15</v>
      </c>
      <c r="U108" s="185">
        <v>0</v>
      </c>
    </row>
    <row r="109" spans="1:21" x14ac:dyDescent="0.3">
      <c r="A109" s="439"/>
      <c r="B109" s="442"/>
      <c r="C109" s="445"/>
      <c r="D109" s="448"/>
      <c r="E109" s="496"/>
      <c r="F109" s="502"/>
      <c r="G109" s="227" t="s">
        <v>149</v>
      </c>
      <c r="H109" s="145">
        <f>SUM(I109,K109)</f>
        <v>0</v>
      </c>
      <c r="I109" s="265"/>
      <c r="J109" s="265"/>
      <c r="K109" s="263"/>
      <c r="L109" s="97">
        <f t="shared" si="52"/>
        <v>0</v>
      </c>
      <c r="M109" s="181"/>
      <c r="N109" s="184"/>
      <c r="O109" s="145"/>
      <c r="P109" s="145">
        <f t="shared" si="53"/>
        <v>0</v>
      </c>
      <c r="Q109" s="145"/>
      <c r="R109" s="145"/>
      <c r="S109" s="145"/>
      <c r="T109" s="181"/>
      <c r="U109" s="185"/>
    </row>
    <row r="110" spans="1:21" ht="15.75" customHeight="1" x14ac:dyDescent="0.3">
      <c r="A110" s="439"/>
      <c r="B110" s="442"/>
      <c r="C110" s="445"/>
      <c r="D110" s="448"/>
      <c r="E110" s="496"/>
      <c r="F110" s="502"/>
      <c r="G110" s="227" t="s">
        <v>32</v>
      </c>
      <c r="H110" s="145">
        <f>SUM(I110,K110)</f>
        <v>66.495999999999995</v>
      </c>
      <c r="I110" s="265">
        <v>66.495999999999995</v>
      </c>
      <c r="J110" s="265"/>
      <c r="K110" s="265"/>
      <c r="L110" s="97">
        <f t="shared" si="52"/>
        <v>67.066999999999993</v>
      </c>
      <c r="M110" s="181">
        <v>67.066999999999993</v>
      </c>
      <c r="N110" s="184"/>
      <c r="O110" s="145"/>
      <c r="P110" s="145">
        <f t="shared" si="53"/>
        <v>7.0670000000000002</v>
      </c>
      <c r="Q110" s="145">
        <v>7.0670000000000002</v>
      </c>
      <c r="R110" s="145"/>
      <c r="S110" s="145"/>
      <c r="T110" s="181">
        <v>60</v>
      </c>
      <c r="U110" s="185">
        <v>0</v>
      </c>
    </row>
    <row r="111" spans="1:21" ht="18.75" customHeight="1" x14ac:dyDescent="0.3">
      <c r="A111" s="439"/>
      <c r="B111" s="442"/>
      <c r="C111" s="445"/>
      <c r="D111" s="448"/>
      <c r="E111" s="496"/>
      <c r="F111" s="502"/>
      <c r="G111" s="227" t="s">
        <v>31</v>
      </c>
      <c r="H111" s="145">
        <f>SUM(I111,K111)</f>
        <v>11.734</v>
      </c>
      <c r="I111" s="268">
        <v>11.734</v>
      </c>
      <c r="J111" s="268"/>
      <c r="K111" s="265"/>
      <c r="L111" s="146">
        <f t="shared" si="52"/>
        <v>11.835000000000001</v>
      </c>
      <c r="M111" s="183">
        <v>11.835000000000001</v>
      </c>
      <c r="N111" s="152"/>
      <c r="O111" s="152"/>
      <c r="P111" s="145">
        <f t="shared" si="53"/>
        <v>11.835000000000001</v>
      </c>
      <c r="Q111" s="152">
        <v>11.835000000000001</v>
      </c>
      <c r="R111" s="152"/>
      <c r="S111" s="152"/>
      <c r="T111" s="183">
        <v>0</v>
      </c>
      <c r="U111" s="145">
        <v>0</v>
      </c>
    </row>
    <row r="112" spans="1:21" ht="16.5" customHeight="1" x14ac:dyDescent="0.3">
      <c r="A112" s="439"/>
      <c r="B112" s="442"/>
      <c r="C112" s="445"/>
      <c r="D112" s="448"/>
      <c r="E112" s="496"/>
      <c r="F112" s="502"/>
      <c r="G112" s="227" t="s">
        <v>187</v>
      </c>
      <c r="H112" s="145">
        <f t="shared" ref="H112:H113" si="54">SUM(I112,K112)</f>
        <v>0</v>
      </c>
      <c r="I112" s="152"/>
      <c r="J112" s="152"/>
      <c r="K112" s="145"/>
      <c r="L112" s="146">
        <f t="shared" si="52"/>
        <v>0</v>
      </c>
      <c r="M112" s="152"/>
      <c r="N112" s="152"/>
      <c r="O112" s="152"/>
      <c r="P112" s="145">
        <f t="shared" si="53"/>
        <v>0</v>
      </c>
      <c r="Q112" s="152"/>
      <c r="R112" s="152"/>
      <c r="S112" s="152"/>
      <c r="T112" s="152"/>
      <c r="U112" s="145"/>
    </row>
    <row r="113" spans="1:21" ht="16.5" customHeight="1" x14ac:dyDescent="0.3">
      <c r="A113" s="439"/>
      <c r="B113" s="442"/>
      <c r="C113" s="445"/>
      <c r="D113" s="448"/>
      <c r="E113" s="496"/>
      <c r="F113" s="502"/>
      <c r="G113" s="227" t="s">
        <v>131</v>
      </c>
      <c r="H113" s="145">
        <f t="shared" si="54"/>
        <v>0</v>
      </c>
      <c r="I113" s="152"/>
      <c r="J113" s="152"/>
      <c r="K113" s="152"/>
      <c r="L113" s="146">
        <f t="shared" si="52"/>
        <v>0</v>
      </c>
      <c r="M113" s="152"/>
      <c r="N113" s="152"/>
      <c r="O113" s="152"/>
      <c r="P113" s="145">
        <f t="shared" si="53"/>
        <v>0</v>
      </c>
      <c r="Q113" s="152"/>
      <c r="R113" s="152"/>
      <c r="S113" s="152"/>
      <c r="T113" s="152"/>
      <c r="U113" s="145"/>
    </row>
    <row r="114" spans="1:21" ht="15" customHeight="1" x14ac:dyDescent="0.3">
      <c r="A114" s="440"/>
      <c r="B114" s="443"/>
      <c r="C114" s="446"/>
      <c r="D114" s="449"/>
      <c r="E114" s="497"/>
      <c r="F114" s="503"/>
      <c r="G114" s="228" t="s">
        <v>34</v>
      </c>
      <c r="H114" s="233">
        <f>SUM(H108:H113)</f>
        <v>99.943999999999988</v>
      </c>
      <c r="I114" s="233">
        <f>SUM(I108:I111)</f>
        <v>99.943999999999988</v>
      </c>
      <c r="J114" s="233">
        <f>SUM(J108:J111)</f>
        <v>0</v>
      </c>
      <c r="K114" s="233">
        <f>SUM(K108:K112)</f>
        <v>0</v>
      </c>
      <c r="L114" s="233">
        <f t="shared" ref="L114:U114" si="55">SUM(L108:L111)</f>
        <v>98.627999999999986</v>
      </c>
      <c r="M114" s="233">
        <f t="shared" si="55"/>
        <v>98.627999999999986</v>
      </c>
      <c r="N114" s="233">
        <f t="shared" si="55"/>
        <v>0</v>
      </c>
      <c r="O114" s="233">
        <f t="shared" si="55"/>
        <v>0</v>
      </c>
      <c r="P114" s="233">
        <f t="shared" si="55"/>
        <v>23.628</v>
      </c>
      <c r="Q114" s="233">
        <f t="shared" si="55"/>
        <v>23.628</v>
      </c>
      <c r="R114" s="233">
        <f t="shared" si="55"/>
        <v>0</v>
      </c>
      <c r="S114" s="233">
        <f t="shared" si="55"/>
        <v>0</v>
      </c>
      <c r="T114" s="233">
        <f t="shared" si="55"/>
        <v>75</v>
      </c>
      <c r="U114" s="233">
        <f t="shared" si="55"/>
        <v>0</v>
      </c>
    </row>
    <row r="115" spans="1:21" x14ac:dyDescent="0.3">
      <c r="A115" s="438" t="s">
        <v>23</v>
      </c>
      <c r="B115" s="441" t="s">
        <v>23</v>
      </c>
      <c r="C115" s="444" t="s">
        <v>205</v>
      </c>
      <c r="D115" s="472" t="s">
        <v>206</v>
      </c>
      <c r="E115" s="495" t="s">
        <v>207</v>
      </c>
      <c r="F115" s="450" t="s">
        <v>208</v>
      </c>
      <c r="G115" s="158" t="s">
        <v>29</v>
      </c>
      <c r="H115" s="145">
        <f t="shared" ref="H115:H120" si="56">SUM(I115,K115)</f>
        <v>3.2</v>
      </c>
      <c r="I115" s="266" t="s">
        <v>426</v>
      </c>
      <c r="J115" s="268">
        <v>0.1</v>
      </c>
      <c r="K115" s="273">
        <v>3.2</v>
      </c>
      <c r="L115" s="97">
        <f t="shared" ref="L115:L120" si="57">SUM(M115,O115)</f>
        <v>0</v>
      </c>
      <c r="M115" s="181">
        <v>0</v>
      </c>
      <c r="N115" s="184"/>
      <c r="O115" s="146">
        <v>0</v>
      </c>
      <c r="P115" s="145">
        <f t="shared" ref="P115:P120" si="58">SUM(Q115,S115)</f>
        <v>0</v>
      </c>
      <c r="Q115" s="146">
        <v>0</v>
      </c>
      <c r="R115" s="152"/>
      <c r="S115" s="181">
        <v>0</v>
      </c>
      <c r="T115" s="181">
        <v>0</v>
      </c>
      <c r="U115" s="185">
        <v>0</v>
      </c>
    </row>
    <row r="116" spans="1:21" x14ac:dyDescent="0.3">
      <c r="A116" s="439"/>
      <c r="B116" s="442"/>
      <c r="C116" s="445"/>
      <c r="D116" s="462"/>
      <c r="E116" s="496"/>
      <c r="F116" s="451"/>
      <c r="G116" s="158" t="s">
        <v>149</v>
      </c>
      <c r="H116" s="145">
        <f t="shared" si="56"/>
        <v>0</v>
      </c>
      <c r="I116" s="265"/>
      <c r="J116" s="265"/>
      <c r="K116" s="273"/>
      <c r="L116" s="97">
        <f t="shared" si="57"/>
        <v>0</v>
      </c>
      <c r="M116" s="181"/>
      <c r="N116" s="184"/>
      <c r="O116" s="145"/>
      <c r="P116" s="145">
        <f t="shared" si="58"/>
        <v>0</v>
      </c>
      <c r="Q116" s="145"/>
      <c r="R116" s="145"/>
      <c r="S116" s="181"/>
      <c r="T116" s="181"/>
      <c r="U116" s="185"/>
    </row>
    <row r="117" spans="1:21" ht="15.75" customHeight="1" x14ac:dyDescent="0.3">
      <c r="A117" s="439"/>
      <c r="B117" s="442"/>
      <c r="C117" s="445"/>
      <c r="D117" s="462"/>
      <c r="E117" s="496"/>
      <c r="F117" s="451"/>
      <c r="G117" s="158" t="s">
        <v>32</v>
      </c>
      <c r="H117" s="145">
        <f t="shared" si="56"/>
        <v>18.100000000000001</v>
      </c>
      <c r="I117" s="265" t="s">
        <v>427</v>
      </c>
      <c r="J117" s="265" t="s">
        <v>428</v>
      </c>
      <c r="K117" s="273">
        <v>18.100000000000001</v>
      </c>
      <c r="L117" s="97">
        <f t="shared" si="57"/>
        <v>0</v>
      </c>
      <c r="M117" s="181">
        <v>0</v>
      </c>
      <c r="N117" s="184"/>
      <c r="O117" s="146">
        <v>0</v>
      </c>
      <c r="P117" s="145">
        <f t="shared" si="58"/>
        <v>0</v>
      </c>
      <c r="Q117" s="145">
        <v>0</v>
      </c>
      <c r="R117" s="145"/>
      <c r="S117" s="181">
        <v>0</v>
      </c>
      <c r="T117" s="181">
        <v>0</v>
      </c>
      <c r="U117" s="185">
        <v>0</v>
      </c>
    </row>
    <row r="118" spans="1:21" ht="18.75" customHeight="1" x14ac:dyDescent="0.3">
      <c r="A118" s="439"/>
      <c r="B118" s="442"/>
      <c r="C118" s="445"/>
      <c r="D118" s="462"/>
      <c r="E118" s="496"/>
      <c r="F118" s="451"/>
      <c r="G118" s="158" t="s">
        <v>31</v>
      </c>
      <c r="H118" s="145">
        <f t="shared" si="56"/>
        <v>0</v>
      </c>
      <c r="I118" s="152"/>
      <c r="J118" s="152"/>
      <c r="K118" s="145"/>
      <c r="L118" s="146">
        <f t="shared" si="57"/>
        <v>0</v>
      </c>
      <c r="M118" s="183"/>
      <c r="N118" s="152"/>
      <c r="O118" s="152"/>
      <c r="P118" s="145">
        <f t="shared" si="58"/>
        <v>0</v>
      </c>
      <c r="Q118" s="152"/>
      <c r="R118" s="152"/>
      <c r="S118" s="152"/>
      <c r="T118" s="183"/>
      <c r="U118" s="145"/>
    </row>
    <row r="119" spans="1:21" ht="16.5" customHeight="1" x14ac:dyDescent="0.3">
      <c r="A119" s="439"/>
      <c r="B119" s="442"/>
      <c r="C119" s="445"/>
      <c r="D119" s="462"/>
      <c r="E119" s="496"/>
      <c r="F119" s="451"/>
      <c r="G119" s="158" t="s">
        <v>187</v>
      </c>
      <c r="H119" s="145">
        <f t="shared" si="56"/>
        <v>0</v>
      </c>
      <c r="I119" s="152"/>
      <c r="J119" s="152"/>
      <c r="K119" s="145"/>
      <c r="L119" s="146">
        <f t="shared" si="57"/>
        <v>0</v>
      </c>
      <c r="M119" s="152"/>
      <c r="N119" s="152"/>
      <c r="O119" s="152"/>
      <c r="P119" s="145">
        <f t="shared" si="58"/>
        <v>0</v>
      </c>
      <c r="Q119" s="152"/>
      <c r="R119" s="152"/>
      <c r="S119" s="152"/>
      <c r="T119" s="152"/>
      <c r="U119" s="145"/>
    </row>
    <row r="120" spans="1:21" ht="16.5" customHeight="1" x14ac:dyDescent="0.3">
      <c r="A120" s="439"/>
      <c r="B120" s="442"/>
      <c r="C120" s="445"/>
      <c r="D120" s="462"/>
      <c r="E120" s="496"/>
      <c r="F120" s="451"/>
      <c r="G120" s="158" t="s">
        <v>131</v>
      </c>
      <c r="H120" s="145">
        <f t="shared" si="56"/>
        <v>0</v>
      </c>
      <c r="I120" s="152"/>
      <c r="J120" s="152"/>
      <c r="K120" s="152"/>
      <c r="L120" s="146">
        <f t="shared" si="57"/>
        <v>0</v>
      </c>
      <c r="M120" s="152"/>
      <c r="N120" s="152"/>
      <c r="O120" s="152"/>
      <c r="P120" s="145">
        <f t="shared" si="58"/>
        <v>0</v>
      </c>
      <c r="Q120" s="152"/>
      <c r="R120" s="152"/>
      <c r="S120" s="152"/>
      <c r="T120" s="152"/>
      <c r="U120" s="145"/>
    </row>
    <row r="121" spans="1:21" ht="15" customHeight="1" x14ac:dyDescent="0.3">
      <c r="A121" s="440"/>
      <c r="B121" s="443"/>
      <c r="C121" s="446"/>
      <c r="D121" s="463"/>
      <c r="E121" s="497"/>
      <c r="F121" s="452"/>
      <c r="G121" s="173" t="s">
        <v>34</v>
      </c>
      <c r="H121" s="149">
        <f>SUM(H115:H118)</f>
        <v>21.3</v>
      </c>
      <c r="I121" s="149">
        <f>SUM(I115:I118)</f>
        <v>0</v>
      </c>
      <c r="J121" s="149">
        <f>SUM(J115:J118)</f>
        <v>0.1</v>
      </c>
      <c r="K121" s="149">
        <f>SUM(K115:K119)</f>
        <v>21.3</v>
      </c>
      <c r="L121" s="149">
        <f t="shared" ref="L121:U121" si="59">SUM(L115:L118)</f>
        <v>0</v>
      </c>
      <c r="M121" s="149">
        <f t="shared" si="59"/>
        <v>0</v>
      </c>
      <c r="N121" s="149">
        <f t="shared" si="59"/>
        <v>0</v>
      </c>
      <c r="O121" s="149">
        <f t="shared" si="59"/>
        <v>0</v>
      </c>
      <c r="P121" s="149">
        <f t="shared" si="59"/>
        <v>0</v>
      </c>
      <c r="Q121" s="149">
        <f t="shared" si="59"/>
        <v>0</v>
      </c>
      <c r="R121" s="149">
        <f t="shared" si="59"/>
        <v>0</v>
      </c>
      <c r="S121" s="149">
        <f t="shared" si="59"/>
        <v>0</v>
      </c>
      <c r="T121" s="149">
        <f t="shared" si="59"/>
        <v>0</v>
      </c>
      <c r="U121" s="149">
        <f t="shared" si="59"/>
        <v>0</v>
      </c>
    </row>
    <row r="122" spans="1:21" x14ac:dyDescent="0.3">
      <c r="A122" s="438" t="s">
        <v>23</v>
      </c>
      <c r="B122" s="441" t="s">
        <v>23</v>
      </c>
      <c r="C122" s="444" t="s">
        <v>209</v>
      </c>
      <c r="D122" s="472" t="s">
        <v>413</v>
      </c>
      <c r="E122" s="495" t="s">
        <v>27</v>
      </c>
      <c r="F122" s="450" t="s">
        <v>28</v>
      </c>
      <c r="G122" s="158" t="s">
        <v>29</v>
      </c>
      <c r="H122" s="145">
        <f t="shared" ref="H122:H127" si="60">SUM(I122,K122)</f>
        <v>0</v>
      </c>
      <c r="I122" s="263">
        <v>0</v>
      </c>
      <c r="J122" s="265"/>
      <c r="K122" s="265"/>
      <c r="L122" s="97">
        <f>SUM(M122,O122)</f>
        <v>19.8</v>
      </c>
      <c r="M122" s="181">
        <v>19.8</v>
      </c>
      <c r="N122" s="184"/>
      <c r="O122" s="146"/>
      <c r="P122" s="145">
        <f t="shared" ref="P122:P127" si="61">SUM(Q122,S122)</f>
        <v>19.8</v>
      </c>
      <c r="Q122" s="146">
        <v>19.8</v>
      </c>
      <c r="R122" s="152"/>
      <c r="S122" s="97"/>
      <c r="T122" s="181">
        <v>35.9</v>
      </c>
      <c r="U122" s="185">
        <v>0</v>
      </c>
    </row>
    <row r="123" spans="1:21" x14ac:dyDescent="0.3">
      <c r="A123" s="439"/>
      <c r="B123" s="442"/>
      <c r="C123" s="445"/>
      <c r="D123" s="462"/>
      <c r="E123" s="496"/>
      <c r="F123" s="451"/>
      <c r="G123" s="158" t="s">
        <v>149</v>
      </c>
      <c r="H123" s="145">
        <f t="shared" si="60"/>
        <v>0</v>
      </c>
      <c r="I123" s="265"/>
      <c r="J123" s="265"/>
      <c r="K123" s="263"/>
      <c r="L123" s="97">
        <f>SUM(M123,O123)</f>
        <v>0</v>
      </c>
      <c r="M123" s="181"/>
      <c r="N123" s="184"/>
      <c r="O123" s="145"/>
      <c r="P123" s="145">
        <f t="shared" si="61"/>
        <v>0</v>
      </c>
      <c r="Q123" s="145"/>
      <c r="R123" s="145"/>
      <c r="S123" s="159"/>
      <c r="T123" s="181"/>
      <c r="U123" s="185"/>
    </row>
    <row r="124" spans="1:21" ht="15.75" customHeight="1" x14ac:dyDescent="0.3">
      <c r="A124" s="439"/>
      <c r="B124" s="442"/>
      <c r="C124" s="445"/>
      <c r="D124" s="462"/>
      <c r="E124" s="496"/>
      <c r="F124" s="451"/>
      <c r="G124" s="158" t="s">
        <v>32</v>
      </c>
      <c r="H124" s="145">
        <f t="shared" si="60"/>
        <v>0</v>
      </c>
      <c r="I124" s="265">
        <v>0</v>
      </c>
      <c r="J124" s="265"/>
      <c r="K124" s="265"/>
      <c r="L124" s="97">
        <f>SUM(M124,O124)</f>
        <v>108.82</v>
      </c>
      <c r="M124" s="181">
        <v>108.82</v>
      </c>
      <c r="N124" s="184"/>
      <c r="O124" s="146"/>
      <c r="P124" s="145">
        <f t="shared" si="61"/>
        <v>8.82</v>
      </c>
      <c r="Q124" s="145">
        <v>8.82</v>
      </c>
      <c r="R124" s="145"/>
      <c r="S124" s="159"/>
      <c r="T124" s="181">
        <v>108.51</v>
      </c>
      <c r="U124" s="185">
        <v>0</v>
      </c>
    </row>
    <row r="125" spans="1:21" ht="18.75" customHeight="1" x14ac:dyDescent="0.3">
      <c r="A125" s="439"/>
      <c r="B125" s="442"/>
      <c r="C125" s="445"/>
      <c r="D125" s="462"/>
      <c r="E125" s="496"/>
      <c r="F125" s="451"/>
      <c r="G125" s="158" t="s">
        <v>31</v>
      </c>
      <c r="H125" s="145">
        <f t="shared" si="60"/>
        <v>0</v>
      </c>
      <c r="I125" s="268"/>
      <c r="J125" s="268"/>
      <c r="K125" s="265"/>
      <c r="L125" s="146">
        <f>SUM(M125,O125)</f>
        <v>0</v>
      </c>
      <c r="M125" s="183"/>
      <c r="N125" s="152"/>
      <c r="O125" s="152"/>
      <c r="P125" s="145">
        <f t="shared" si="61"/>
        <v>0</v>
      </c>
      <c r="Q125" s="152"/>
      <c r="R125" s="152"/>
      <c r="S125" s="152"/>
      <c r="T125" s="183"/>
      <c r="U125" s="145"/>
    </row>
    <row r="126" spans="1:21" ht="16.5" customHeight="1" x14ac:dyDescent="0.3">
      <c r="A126" s="439"/>
      <c r="B126" s="442"/>
      <c r="C126" s="445"/>
      <c r="D126" s="462"/>
      <c r="E126" s="496"/>
      <c r="F126" s="451"/>
      <c r="G126" s="158" t="s">
        <v>187</v>
      </c>
      <c r="H126" s="145">
        <f t="shared" si="60"/>
        <v>0</v>
      </c>
      <c r="I126" s="268"/>
      <c r="J126" s="268"/>
      <c r="K126" s="265"/>
      <c r="L126" s="146">
        <f t="shared" ref="L126:L127" si="62">SUM(M126,O126)</f>
        <v>0</v>
      </c>
      <c r="M126" s="152"/>
      <c r="N126" s="152"/>
      <c r="O126" s="152"/>
      <c r="P126" s="145">
        <f t="shared" si="61"/>
        <v>0</v>
      </c>
      <c r="Q126" s="152"/>
      <c r="R126" s="152"/>
      <c r="S126" s="152"/>
      <c r="T126" s="152"/>
      <c r="U126" s="145"/>
    </row>
    <row r="127" spans="1:21" ht="16.5" customHeight="1" x14ac:dyDescent="0.3">
      <c r="A127" s="439"/>
      <c r="B127" s="442"/>
      <c r="C127" s="445"/>
      <c r="D127" s="462"/>
      <c r="E127" s="496"/>
      <c r="F127" s="451"/>
      <c r="G127" s="158" t="s">
        <v>131</v>
      </c>
      <c r="H127" s="145">
        <f t="shared" si="60"/>
        <v>0</v>
      </c>
      <c r="I127" s="268"/>
      <c r="J127" s="268"/>
      <c r="K127" s="268"/>
      <c r="L127" s="146">
        <f t="shared" si="62"/>
        <v>0</v>
      </c>
      <c r="M127" s="152"/>
      <c r="N127" s="152"/>
      <c r="O127" s="152"/>
      <c r="P127" s="145">
        <f t="shared" si="61"/>
        <v>0</v>
      </c>
      <c r="Q127" s="152"/>
      <c r="R127" s="152"/>
      <c r="S127" s="152"/>
      <c r="T127" s="152"/>
      <c r="U127" s="145"/>
    </row>
    <row r="128" spans="1:21" ht="15" customHeight="1" x14ac:dyDescent="0.3">
      <c r="A128" s="440"/>
      <c r="B128" s="443"/>
      <c r="C128" s="446"/>
      <c r="D128" s="463"/>
      <c r="E128" s="497"/>
      <c r="F128" s="452"/>
      <c r="G128" s="173" t="s">
        <v>34</v>
      </c>
      <c r="H128" s="149">
        <f>SUM(H122:H125)</f>
        <v>0</v>
      </c>
      <c r="I128" s="149">
        <f>SUM(I122:I125)</f>
        <v>0</v>
      </c>
      <c r="J128" s="149">
        <f>SUM(J122:J125)</f>
        <v>0</v>
      </c>
      <c r="K128" s="149">
        <f>SUM(K122:K126)</f>
        <v>0</v>
      </c>
      <c r="L128" s="149">
        <f t="shared" ref="L128:U128" si="63">SUM(L122:L125)</f>
        <v>128.62</v>
      </c>
      <c r="M128" s="149">
        <f>SUM(M122:M125)</f>
        <v>128.62</v>
      </c>
      <c r="N128" s="149">
        <f t="shared" si="63"/>
        <v>0</v>
      </c>
      <c r="O128" s="149">
        <f t="shared" si="63"/>
        <v>0</v>
      </c>
      <c r="P128" s="149">
        <f t="shared" si="63"/>
        <v>28.62</v>
      </c>
      <c r="Q128" s="149">
        <f t="shared" si="63"/>
        <v>28.62</v>
      </c>
      <c r="R128" s="149">
        <f t="shared" si="63"/>
        <v>0</v>
      </c>
      <c r="S128" s="149">
        <f t="shared" si="63"/>
        <v>0</v>
      </c>
      <c r="T128" s="149">
        <f>SUM(T122:T125)</f>
        <v>144.41</v>
      </c>
      <c r="U128" s="149">
        <f t="shared" si="63"/>
        <v>0</v>
      </c>
    </row>
    <row r="129" spans="1:21" x14ac:dyDescent="0.3">
      <c r="A129" s="438" t="s">
        <v>23</v>
      </c>
      <c r="B129" s="441" t="s">
        <v>23</v>
      </c>
      <c r="C129" s="444" t="s">
        <v>210</v>
      </c>
      <c r="D129" s="472" t="s">
        <v>211</v>
      </c>
      <c r="E129" s="495" t="s">
        <v>212</v>
      </c>
      <c r="F129" s="450" t="s">
        <v>28</v>
      </c>
      <c r="G129" s="158" t="s">
        <v>29</v>
      </c>
      <c r="H129" s="172">
        <f t="shared" ref="H129:H134" si="64">SUM(I129,K129)</f>
        <v>20.400000000000002</v>
      </c>
      <c r="I129" s="181"/>
      <c r="J129" s="184"/>
      <c r="K129" s="181">
        <v>20.400000000000002</v>
      </c>
      <c r="L129" s="97">
        <f t="shared" ref="L129:L134" si="65">SUM(M129,O129)</f>
        <v>0</v>
      </c>
      <c r="M129" s="181"/>
      <c r="N129" s="184"/>
      <c r="O129" s="181">
        <v>0</v>
      </c>
      <c r="P129" s="145">
        <f t="shared" ref="P129:P134" si="66">SUM(Q129,S129)</f>
        <v>0</v>
      </c>
      <c r="Q129" s="181"/>
      <c r="R129" s="184"/>
      <c r="S129" s="181">
        <v>0</v>
      </c>
      <c r="T129" s="171">
        <v>0</v>
      </c>
      <c r="U129" s="170">
        <v>0</v>
      </c>
    </row>
    <row r="130" spans="1:21" x14ac:dyDescent="0.3">
      <c r="A130" s="439"/>
      <c r="B130" s="442"/>
      <c r="C130" s="445"/>
      <c r="D130" s="462"/>
      <c r="E130" s="496"/>
      <c r="F130" s="451"/>
      <c r="G130" s="158" t="s">
        <v>149</v>
      </c>
      <c r="H130" s="172">
        <f t="shared" si="64"/>
        <v>0</v>
      </c>
      <c r="I130" s="181"/>
      <c r="J130" s="184"/>
      <c r="K130" s="181"/>
      <c r="L130" s="97">
        <f t="shared" si="65"/>
        <v>0</v>
      </c>
      <c r="M130" s="181"/>
      <c r="N130" s="184"/>
      <c r="O130" s="181"/>
      <c r="P130" s="145">
        <f t="shared" si="66"/>
        <v>0</v>
      </c>
      <c r="Q130" s="181"/>
      <c r="R130" s="184"/>
      <c r="S130" s="181"/>
      <c r="T130" s="171"/>
      <c r="U130" s="170"/>
    </row>
    <row r="131" spans="1:21" ht="15.75" customHeight="1" x14ac:dyDescent="0.3">
      <c r="A131" s="439"/>
      <c r="B131" s="442"/>
      <c r="C131" s="445"/>
      <c r="D131" s="462"/>
      <c r="E131" s="496"/>
      <c r="F131" s="451"/>
      <c r="G131" s="158" t="s">
        <v>32</v>
      </c>
      <c r="H131" s="172">
        <f t="shared" si="64"/>
        <v>115.41</v>
      </c>
      <c r="I131" s="181"/>
      <c r="J131" s="184"/>
      <c r="K131" s="181">
        <v>115.41</v>
      </c>
      <c r="L131" s="97">
        <f t="shared" si="65"/>
        <v>0</v>
      </c>
      <c r="M131" s="181"/>
      <c r="N131" s="184"/>
      <c r="O131" s="181">
        <v>0</v>
      </c>
      <c r="P131" s="145">
        <f t="shared" si="66"/>
        <v>0</v>
      </c>
      <c r="Q131" s="181"/>
      <c r="R131" s="184"/>
      <c r="S131" s="181">
        <v>0</v>
      </c>
      <c r="T131" s="171">
        <v>0</v>
      </c>
      <c r="U131" s="170">
        <v>0</v>
      </c>
    </row>
    <row r="132" spans="1:21" ht="18.75" customHeight="1" x14ac:dyDescent="0.3">
      <c r="A132" s="439"/>
      <c r="B132" s="442"/>
      <c r="C132" s="445"/>
      <c r="D132" s="462"/>
      <c r="E132" s="496"/>
      <c r="F132" s="451"/>
      <c r="G132" s="158" t="s">
        <v>31</v>
      </c>
      <c r="H132" s="172">
        <f t="shared" si="64"/>
        <v>0</v>
      </c>
      <c r="I132" s="152"/>
      <c r="J132" s="152"/>
      <c r="K132" s="152"/>
      <c r="L132" s="146">
        <f t="shared" si="65"/>
        <v>0</v>
      </c>
      <c r="M132" s="183"/>
      <c r="N132" s="152"/>
      <c r="O132" s="152"/>
      <c r="P132" s="145">
        <f t="shared" si="66"/>
        <v>0</v>
      </c>
      <c r="Q132" s="152"/>
      <c r="R132" s="152"/>
      <c r="S132" s="152"/>
      <c r="T132" s="169"/>
      <c r="U132" s="172"/>
    </row>
    <row r="133" spans="1:21" ht="16.5" customHeight="1" x14ac:dyDescent="0.3">
      <c r="A133" s="439"/>
      <c r="B133" s="442"/>
      <c r="C133" s="445"/>
      <c r="D133" s="462"/>
      <c r="E133" s="496"/>
      <c r="F133" s="451"/>
      <c r="G133" s="158" t="s">
        <v>187</v>
      </c>
      <c r="H133" s="172">
        <f t="shared" si="64"/>
        <v>0</v>
      </c>
      <c r="I133" s="148"/>
      <c r="J133" s="148"/>
      <c r="K133" s="172"/>
      <c r="L133" s="147">
        <f t="shared" si="65"/>
        <v>0</v>
      </c>
      <c r="M133" s="148"/>
      <c r="N133" s="148"/>
      <c r="O133" s="148"/>
      <c r="P133" s="172">
        <f t="shared" si="66"/>
        <v>0</v>
      </c>
      <c r="Q133" s="148"/>
      <c r="R133" s="148"/>
      <c r="S133" s="148"/>
      <c r="T133" s="148"/>
      <c r="U133" s="172"/>
    </row>
    <row r="134" spans="1:21" ht="16.5" customHeight="1" x14ac:dyDescent="0.3">
      <c r="A134" s="439"/>
      <c r="B134" s="442"/>
      <c r="C134" s="445"/>
      <c r="D134" s="462"/>
      <c r="E134" s="496"/>
      <c r="F134" s="451"/>
      <c r="G134" s="158" t="s">
        <v>131</v>
      </c>
      <c r="H134" s="172">
        <f t="shared" si="64"/>
        <v>0</v>
      </c>
      <c r="I134" s="148"/>
      <c r="J134" s="148"/>
      <c r="K134" s="148"/>
      <c r="L134" s="147">
        <f t="shared" si="65"/>
        <v>0</v>
      </c>
      <c r="M134" s="148"/>
      <c r="N134" s="148"/>
      <c r="O134" s="148"/>
      <c r="P134" s="172">
        <f t="shared" si="66"/>
        <v>0</v>
      </c>
      <c r="Q134" s="148"/>
      <c r="R134" s="148"/>
      <c r="S134" s="148"/>
      <c r="T134" s="148"/>
      <c r="U134" s="172"/>
    </row>
    <row r="135" spans="1:21" ht="15" customHeight="1" x14ac:dyDescent="0.3">
      <c r="A135" s="440"/>
      <c r="B135" s="443"/>
      <c r="C135" s="446"/>
      <c r="D135" s="463"/>
      <c r="E135" s="497"/>
      <c r="F135" s="452"/>
      <c r="G135" s="173" t="s">
        <v>34</v>
      </c>
      <c r="H135" s="149">
        <f>SUM(H129:H132)</f>
        <v>135.81</v>
      </c>
      <c r="I135" s="149">
        <f>SUM(I129:I132)</f>
        <v>0</v>
      </c>
      <c r="J135" s="149">
        <f>SUM(J129:J132)</f>
        <v>0</v>
      </c>
      <c r="K135" s="149">
        <f>SUM(K129:K133)</f>
        <v>135.81</v>
      </c>
      <c r="L135" s="149">
        <f t="shared" ref="L135:U135" si="67">SUM(L129:L132)</f>
        <v>0</v>
      </c>
      <c r="M135" s="149">
        <f t="shared" si="67"/>
        <v>0</v>
      </c>
      <c r="N135" s="149">
        <f t="shared" si="67"/>
        <v>0</v>
      </c>
      <c r="O135" s="149">
        <f t="shared" si="67"/>
        <v>0</v>
      </c>
      <c r="P135" s="149">
        <f t="shared" si="67"/>
        <v>0</v>
      </c>
      <c r="Q135" s="149">
        <f t="shared" si="67"/>
        <v>0</v>
      </c>
      <c r="R135" s="149">
        <f t="shared" si="67"/>
        <v>0</v>
      </c>
      <c r="S135" s="149">
        <f t="shared" si="67"/>
        <v>0</v>
      </c>
      <c r="T135" s="149">
        <f t="shared" si="67"/>
        <v>0</v>
      </c>
      <c r="U135" s="149">
        <f t="shared" si="67"/>
        <v>0</v>
      </c>
    </row>
    <row r="136" spans="1:21" x14ac:dyDescent="0.3">
      <c r="A136" s="438" t="s">
        <v>23</v>
      </c>
      <c r="B136" s="441" t="s">
        <v>23</v>
      </c>
      <c r="C136" s="444" t="s">
        <v>213</v>
      </c>
      <c r="D136" s="472" t="s">
        <v>214</v>
      </c>
      <c r="E136" s="495" t="s">
        <v>27</v>
      </c>
      <c r="F136" s="450" t="s">
        <v>28</v>
      </c>
      <c r="G136" s="158" t="s">
        <v>29</v>
      </c>
      <c r="H136" s="172">
        <f t="shared" ref="H136:H141" si="68">SUM(I136,K136)</f>
        <v>5.1199999999999992</v>
      </c>
      <c r="I136" s="93">
        <v>0.34699999999999998</v>
      </c>
      <c r="J136" s="145"/>
      <c r="K136" s="145">
        <v>4.7729999999999997</v>
      </c>
      <c r="L136" s="94">
        <f t="shared" ref="L136:L141" si="69">SUM(M136,O136)</f>
        <v>50.366999999999997</v>
      </c>
      <c r="M136" s="171">
        <v>0</v>
      </c>
      <c r="N136" s="162"/>
      <c r="O136" s="147">
        <v>50.366999999999997</v>
      </c>
      <c r="P136" s="172">
        <f t="shared" ref="P136:P141" si="70">SUM(Q136,S136)</f>
        <v>20.367000000000001</v>
      </c>
      <c r="Q136" s="171">
        <v>0</v>
      </c>
      <c r="R136" s="162"/>
      <c r="S136" s="147">
        <v>20.367000000000001</v>
      </c>
      <c r="T136" s="171">
        <v>30</v>
      </c>
      <c r="U136" s="170">
        <v>0</v>
      </c>
    </row>
    <row r="137" spans="1:21" x14ac:dyDescent="0.3">
      <c r="A137" s="439"/>
      <c r="B137" s="442"/>
      <c r="C137" s="445"/>
      <c r="D137" s="462"/>
      <c r="E137" s="496"/>
      <c r="F137" s="451"/>
      <c r="G137" s="158" t="s">
        <v>149</v>
      </c>
      <c r="H137" s="172">
        <f t="shared" si="68"/>
        <v>0</v>
      </c>
      <c r="I137" s="145"/>
      <c r="J137" s="145"/>
      <c r="K137" s="93"/>
      <c r="L137" s="94">
        <f t="shared" si="69"/>
        <v>0</v>
      </c>
      <c r="M137" s="171"/>
      <c r="N137" s="162"/>
      <c r="O137" s="172"/>
      <c r="P137" s="172">
        <f t="shared" si="70"/>
        <v>0</v>
      </c>
      <c r="Q137" s="171"/>
      <c r="R137" s="162"/>
      <c r="S137" s="172"/>
      <c r="T137" s="171"/>
      <c r="U137" s="170"/>
    </row>
    <row r="138" spans="1:21" ht="15.75" customHeight="1" x14ac:dyDescent="0.3">
      <c r="A138" s="439"/>
      <c r="B138" s="442"/>
      <c r="C138" s="445"/>
      <c r="D138" s="462"/>
      <c r="E138" s="496"/>
      <c r="F138" s="451"/>
      <c r="G138" s="158" t="s">
        <v>32</v>
      </c>
      <c r="H138" s="172">
        <f t="shared" si="68"/>
        <v>9.1709999999999994</v>
      </c>
      <c r="I138" s="219"/>
      <c r="J138" s="219"/>
      <c r="K138" s="145">
        <v>9.1709999999999994</v>
      </c>
      <c r="L138" s="94">
        <f t="shared" si="69"/>
        <v>247.04</v>
      </c>
      <c r="M138" s="171">
        <v>0</v>
      </c>
      <c r="N138" s="162"/>
      <c r="O138" s="147">
        <v>247.04</v>
      </c>
      <c r="P138" s="172">
        <f t="shared" si="70"/>
        <v>7.04</v>
      </c>
      <c r="Q138" s="171">
        <v>0</v>
      </c>
      <c r="R138" s="162"/>
      <c r="S138" s="147">
        <v>7.04</v>
      </c>
      <c r="T138" s="171">
        <v>240</v>
      </c>
      <c r="U138" s="170">
        <v>0</v>
      </c>
    </row>
    <row r="139" spans="1:21" ht="18.75" customHeight="1" x14ac:dyDescent="0.3">
      <c r="A139" s="439"/>
      <c r="B139" s="442"/>
      <c r="C139" s="445"/>
      <c r="D139" s="462"/>
      <c r="E139" s="496"/>
      <c r="F139" s="451"/>
      <c r="G139" s="158" t="s">
        <v>31</v>
      </c>
      <c r="H139" s="172">
        <f t="shared" si="68"/>
        <v>0</v>
      </c>
      <c r="I139" s="148"/>
      <c r="J139" s="148"/>
      <c r="K139" s="172"/>
      <c r="L139" s="147">
        <f t="shared" si="69"/>
        <v>0</v>
      </c>
      <c r="M139" s="169"/>
      <c r="N139" s="148"/>
      <c r="O139" s="148"/>
      <c r="P139" s="172">
        <f t="shared" si="70"/>
        <v>0</v>
      </c>
      <c r="Q139" s="148"/>
      <c r="R139" s="148"/>
      <c r="S139" s="148"/>
      <c r="T139" s="169"/>
      <c r="U139" s="172"/>
    </row>
    <row r="140" spans="1:21" ht="16.5" customHeight="1" x14ac:dyDescent="0.3">
      <c r="A140" s="439"/>
      <c r="B140" s="442"/>
      <c r="C140" s="445"/>
      <c r="D140" s="462"/>
      <c r="E140" s="496"/>
      <c r="F140" s="451"/>
      <c r="G140" s="158" t="s">
        <v>187</v>
      </c>
      <c r="H140" s="172">
        <f t="shared" si="68"/>
        <v>0</v>
      </c>
      <c r="I140" s="148"/>
      <c r="J140" s="148"/>
      <c r="K140" s="172"/>
      <c r="L140" s="147">
        <f t="shared" si="69"/>
        <v>0</v>
      </c>
      <c r="M140" s="148"/>
      <c r="N140" s="148"/>
      <c r="O140" s="148"/>
      <c r="P140" s="172">
        <f t="shared" si="70"/>
        <v>0</v>
      </c>
      <c r="Q140" s="148"/>
      <c r="R140" s="148"/>
      <c r="S140" s="148"/>
      <c r="T140" s="148"/>
      <c r="U140" s="172"/>
    </row>
    <row r="141" spans="1:21" ht="16.5" customHeight="1" x14ac:dyDescent="0.3">
      <c r="A141" s="439"/>
      <c r="B141" s="442"/>
      <c r="C141" s="445"/>
      <c r="D141" s="462"/>
      <c r="E141" s="496"/>
      <c r="F141" s="451"/>
      <c r="G141" s="158" t="s">
        <v>131</v>
      </c>
      <c r="H141" s="172">
        <f t="shared" si="68"/>
        <v>0</v>
      </c>
      <c r="I141" s="148"/>
      <c r="J141" s="148"/>
      <c r="K141" s="148"/>
      <c r="L141" s="147">
        <f t="shared" si="69"/>
        <v>0</v>
      </c>
      <c r="M141" s="148"/>
      <c r="N141" s="148"/>
      <c r="O141" s="148"/>
      <c r="P141" s="172">
        <f t="shared" si="70"/>
        <v>0</v>
      </c>
      <c r="Q141" s="148"/>
      <c r="R141" s="148"/>
      <c r="S141" s="148"/>
      <c r="T141" s="148"/>
      <c r="U141" s="172"/>
    </row>
    <row r="142" spans="1:21" ht="15" customHeight="1" x14ac:dyDescent="0.3">
      <c r="A142" s="440"/>
      <c r="B142" s="443"/>
      <c r="C142" s="446"/>
      <c r="D142" s="463"/>
      <c r="E142" s="497"/>
      <c r="F142" s="452"/>
      <c r="G142" s="173" t="s">
        <v>34</v>
      </c>
      <c r="H142" s="149">
        <f>SUM(H136:H139)</f>
        <v>14.290999999999999</v>
      </c>
      <c r="I142" s="149">
        <f>SUM(I136:I139)</f>
        <v>0.34699999999999998</v>
      </c>
      <c r="J142" s="149">
        <f>SUM(J136:J139)</f>
        <v>0</v>
      </c>
      <c r="K142" s="149">
        <f>SUM(K136:K140)</f>
        <v>13.943999999999999</v>
      </c>
      <c r="L142" s="149">
        <f t="shared" ref="L142:U142" si="71">SUM(L136:L139)</f>
        <v>297.40699999999998</v>
      </c>
      <c r="M142" s="149">
        <f t="shared" si="71"/>
        <v>0</v>
      </c>
      <c r="N142" s="149">
        <f t="shared" si="71"/>
        <v>0</v>
      </c>
      <c r="O142" s="149">
        <f t="shared" si="71"/>
        <v>297.40699999999998</v>
      </c>
      <c r="P142" s="149">
        <f t="shared" si="71"/>
        <v>27.407</v>
      </c>
      <c r="Q142" s="149">
        <f t="shared" si="71"/>
        <v>0</v>
      </c>
      <c r="R142" s="149">
        <f t="shared" si="71"/>
        <v>0</v>
      </c>
      <c r="S142" s="149">
        <f t="shared" si="71"/>
        <v>27.407</v>
      </c>
      <c r="T142" s="149">
        <f t="shared" si="71"/>
        <v>270</v>
      </c>
      <c r="U142" s="149">
        <f t="shared" si="71"/>
        <v>0</v>
      </c>
    </row>
    <row r="143" spans="1:21" x14ac:dyDescent="0.3">
      <c r="A143" s="438" t="s">
        <v>23</v>
      </c>
      <c r="B143" s="441" t="s">
        <v>23</v>
      </c>
      <c r="C143" s="444" t="s">
        <v>215</v>
      </c>
      <c r="D143" s="472" t="s">
        <v>216</v>
      </c>
      <c r="E143" s="495" t="s">
        <v>27</v>
      </c>
      <c r="F143" s="450" t="s">
        <v>28</v>
      </c>
      <c r="G143" s="158" t="s">
        <v>29</v>
      </c>
      <c r="H143" s="172">
        <f t="shared" ref="H143:H148" si="72">SUM(I143,K143)</f>
        <v>285</v>
      </c>
      <c r="I143" s="127"/>
      <c r="J143" s="172"/>
      <c r="K143" s="145">
        <v>285</v>
      </c>
      <c r="L143" s="94">
        <f t="shared" ref="L143:L148" si="73">SUM(M143,O143)</f>
        <v>30.59</v>
      </c>
      <c r="M143" s="171"/>
      <c r="N143" s="162"/>
      <c r="O143" s="147">
        <v>30.59</v>
      </c>
      <c r="P143" s="172">
        <f t="shared" ref="P143:P148" si="74">SUM(Q143,S143)</f>
        <v>44.99</v>
      </c>
      <c r="Q143" s="171">
        <v>14.4</v>
      </c>
      <c r="R143" s="162"/>
      <c r="S143" s="147">
        <v>30.59</v>
      </c>
      <c r="T143" s="171">
        <v>123</v>
      </c>
      <c r="U143" s="170">
        <v>0</v>
      </c>
    </row>
    <row r="144" spans="1:21" x14ac:dyDescent="0.3">
      <c r="A144" s="439"/>
      <c r="B144" s="442"/>
      <c r="C144" s="445"/>
      <c r="D144" s="462"/>
      <c r="E144" s="496"/>
      <c r="F144" s="451"/>
      <c r="G144" s="158" t="s">
        <v>149</v>
      </c>
      <c r="H144" s="172">
        <f t="shared" si="72"/>
        <v>30.9</v>
      </c>
      <c r="I144" s="172"/>
      <c r="J144" s="172"/>
      <c r="K144" s="93">
        <v>30.9</v>
      </c>
      <c r="L144" s="94">
        <f t="shared" si="73"/>
        <v>0</v>
      </c>
      <c r="M144" s="171"/>
      <c r="N144" s="162"/>
      <c r="O144" s="172"/>
      <c r="P144" s="172">
        <f t="shared" si="74"/>
        <v>0</v>
      </c>
      <c r="Q144" s="171"/>
      <c r="R144" s="162"/>
      <c r="S144" s="172"/>
      <c r="T144" s="171"/>
      <c r="U144" s="170"/>
    </row>
    <row r="145" spans="1:21" ht="15.75" customHeight="1" x14ac:dyDescent="0.3">
      <c r="A145" s="439"/>
      <c r="B145" s="442"/>
      <c r="C145" s="445"/>
      <c r="D145" s="462"/>
      <c r="E145" s="496"/>
      <c r="F145" s="451"/>
      <c r="G145" s="158" t="s">
        <v>32</v>
      </c>
      <c r="H145" s="172">
        <f t="shared" si="72"/>
        <v>0.70499999999999996</v>
      </c>
      <c r="I145" s="172"/>
      <c r="J145" s="172"/>
      <c r="K145" s="145">
        <v>0.70499999999999996</v>
      </c>
      <c r="L145" s="94">
        <f t="shared" si="73"/>
        <v>547.07000000000005</v>
      </c>
      <c r="M145" s="171"/>
      <c r="N145" s="162"/>
      <c r="O145" s="267">
        <v>547.07000000000005</v>
      </c>
      <c r="P145" s="172">
        <f t="shared" si="74"/>
        <v>47.07</v>
      </c>
      <c r="Q145" s="171"/>
      <c r="R145" s="162"/>
      <c r="S145" s="147">
        <v>47.07</v>
      </c>
      <c r="T145" s="171">
        <v>500</v>
      </c>
      <c r="U145" s="170">
        <v>0</v>
      </c>
    </row>
    <row r="146" spans="1:21" ht="18.75" customHeight="1" x14ac:dyDescent="0.3">
      <c r="A146" s="439"/>
      <c r="B146" s="442"/>
      <c r="C146" s="445"/>
      <c r="D146" s="462"/>
      <c r="E146" s="496"/>
      <c r="F146" s="451"/>
      <c r="G146" s="158" t="s">
        <v>31</v>
      </c>
      <c r="H146" s="172">
        <f t="shared" si="72"/>
        <v>0</v>
      </c>
      <c r="I146" s="148"/>
      <c r="J146" s="148"/>
      <c r="K146" s="172"/>
      <c r="L146" s="147">
        <f t="shared" si="73"/>
        <v>0</v>
      </c>
      <c r="M146" s="169"/>
      <c r="N146" s="148"/>
      <c r="O146" s="148"/>
      <c r="P146" s="172">
        <f t="shared" si="74"/>
        <v>0</v>
      </c>
      <c r="Q146" s="148"/>
      <c r="R146" s="148"/>
      <c r="S146" s="148"/>
      <c r="T146" s="169"/>
      <c r="U146" s="172"/>
    </row>
    <row r="147" spans="1:21" ht="16.5" customHeight="1" x14ac:dyDescent="0.3">
      <c r="A147" s="439"/>
      <c r="B147" s="442"/>
      <c r="C147" s="445"/>
      <c r="D147" s="462"/>
      <c r="E147" s="496"/>
      <c r="F147" s="451"/>
      <c r="G147" s="158" t="s">
        <v>187</v>
      </c>
      <c r="H147" s="172">
        <f t="shared" si="72"/>
        <v>0</v>
      </c>
      <c r="I147" s="148"/>
      <c r="J147" s="148"/>
      <c r="K147" s="172"/>
      <c r="L147" s="147">
        <f t="shared" si="73"/>
        <v>0</v>
      </c>
      <c r="M147" s="148"/>
      <c r="N147" s="148"/>
      <c r="O147" s="148"/>
      <c r="P147" s="172">
        <f t="shared" si="74"/>
        <v>0</v>
      </c>
      <c r="Q147" s="148"/>
      <c r="R147" s="148"/>
      <c r="S147" s="148"/>
      <c r="T147" s="148"/>
      <c r="U147" s="172"/>
    </row>
    <row r="148" spans="1:21" ht="16.5" customHeight="1" x14ac:dyDescent="0.3">
      <c r="A148" s="439"/>
      <c r="B148" s="442"/>
      <c r="C148" s="445"/>
      <c r="D148" s="462"/>
      <c r="E148" s="496"/>
      <c r="F148" s="451"/>
      <c r="G148" s="158" t="s">
        <v>131</v>
      </c>
      <c r="H148" s="172">
        <f t="shared" si="72"/>
        <v>0</v>
      </c>
      <c r="I148" s="148"/>
      <c r="J148" s="148"/>
      <c r="K148" s="148"/>
      <c r="L148" s="147">
        <f t="shared" si="73"/>
        <v>0</v>
      </c>
      <c r="M148" s="148"/>
      <c r="N148" s="148"/>
      <c r="O148" s="148"/>
      <c r="P148" s="172">
        <f t="shared" si="74"/>
        <v>0</v>
      </c>
      <c r="Q148" s="148"/>
      <c r="R148" s="148"/>
      <c r="S148" s="148"/>
      <c r="T148" s="148"/>
      <c r="U148" s="172"/>
    </row>
    <row r="149" spans="1:21" ht="15" customHeight="1" x14ac:dyDescent="0.3">
      <c r="A149" s="440"/>
      <c r="B149" s="443"/>
      <c r="C149" s="446"/>
      <c r="D149" s="463"/>
      <c r="E149" s="497"/>
      <c r="F149" s="452"/>
      <c r="G149" s="173" t="s">
        <v>34</v>
      </c>
      <c r="H149" s="149">
        <f>SUM(H143:H146)</f>
        <v>316.60499999999996</v>
      </c>
      <c r="I149" s="149">
        <f>SUM(I143:I146)</f>
        <v>0</v>
      </c>
      <c r="J149" s="149">
        <f>SUM(J143:J146)</f>
        <v>0</v>
      </c>
      <c r="K149" s="149">
        <f>SUM(K143:K147)</f>
        <v>316.60499999999996</v>
      </c>
      <c r="L149" s="149">
        <f t="shared" ref="L149:U149" si="75">SUM(L143:L146)</f>
        <v>577.66000000000008</v>
      </c>
      <c r="M149" s="149">
        <f t="shared" si="75"/>
        <v>0</v>
      </c>
      <c r="N149" s="149">
        <f t="shared" si="75"/>
        <v>0</v>
      </c>
      <c r="O149" s="149">
        <f t="shared" si="75"/>
        <v>577.66000000000008</v>
      </c>
      <c r="P149" s="149">
        <f t="shared" si="75"/>
        <v>92.06</v>
      </c>
      <c r="Q149" s="149">
        <f t="shared" si="75"/>
        <v>14.4</v>
      </c>
      <c r="R149" s="149">
        <f t="shared" si="75"/>
        <v>0</v>
      </c>
      <c r="S149" s="149">
        <f t="shared" si="75"/>
        <v>77.66</v>
      </c>
      <c r="T149" s="149">
        <f t="shared" si="75"/>
        <v>623</v>
      </c>
      <c r="U149" s="149">
        <f t="shared" si="75"/>
        <v>0</v>
      </c>
    </row>
    <row r="150" spans="1:21" x14ac:dyDescent="0.3">
      <c r="A150" s="438" t="s">
        <v>23</v>
      </c>
      <c r="B150" s="441" t="s">
        <v>23</v>
      </c>
      <c r="C150" s="444" t="s">
        <v>217</v>
      </c>
      <c r="D150" s="472" t="s">
        <v>218</v>
      </c>
      <c r="E150" s="450" t="s">
        <v>27</v>
      </c>
      <c r="F150" s="450" t="s">
        <v>28</v>
      </c>
      <c r="G150" s="158" t="s">
        <v>29</v>
      </c>
      <c r="H150" s="172">
        <f t="shared" ref="H150:H155" si="76">SUM(I150,K150)</f>
        <v>5</v>
      </c>
      <c r="I150" s="93"/>
      <c r="J150" s="145"/>
      <c r="K150" s="145">
        <v>5</v>
      </c>
      <c r="L150" s="94">
        <f t="shared" ref="L150:L155" si="77">SUM(M150,O150)</f>
        <v>28.689</v>
      </c>
      <c r="M150" s="171"/>
      <c r="N150" s="162"/>
      <c r="O150" s="171">
        <v>28.689</v>
      </c>
      <c r="P150" s="172">
        <f t="shared" ref="P150:P155" si="78">SUM(Q150,S150)</f>
        <v>28.388999999999999</v>
      </c>
      <c r="Q150" s="147"/>
      <c r="R150" s="148"/>
      <c r="S150" s="94">
        <v>28.388999999999999</v>
      </c>
      <c r="T150" s="171">
        <v>0.3</v>
      </c>
      <c r="U150" s="170">
        <v>0</v>
      </c>
    </row>
    <row r="151" spans="1:21" x14ac:dyDescent="0.3">
      <c r="A151" s="439"/>
      <c r="B151" s="442"/>
      <c r="C151" s="445"/>
      <c r="D151" s="462"/>
      <c r="E151" s="451"/>
      <c r="F151" s="451"/>
      <c r="G151" s="158" t="s">
        <v>149</v>
      </c>
      <c r="H151" s="172">
        <f t="shared" si="76"/>
        <v>1.7</v>
      </c>
      <c r="I151" s="145"/>
      <c r="J151" s="145"/>
      <c r="K151" s="93">
        <v>1.7</v>
      </c>
      <c r="L151" s="94">
        <f t="shared" si="77"/>
        <v>0</v>
      </c>
      <c r="M151" s="171"/>
      <c r="N151" s="162"/>
      <c r="O151" s="171"/>
      <c r="P151" s="172">
        <f t="shared" si="78"/>
        <v>0</v>
      </c>
      <c r="Q151" s="172"/>
      <c r="R151" s="172"/>
      <c r="S151" s="168"/>
      <c r="T151" s="171"/>
      <c r="U151" s="170"/>
    </row>
    <row r="152" spans="1:21" ht="15.75" customHeight="1" x14ac:dyDescent="0.3">
      <c r="A152" s="439"/>
      <c r="B152" s="442"/>
      <c r="C152" s="445"/>
      <c r="D152" s="462"/>
      <c r="E152" s="451"/>
      <c r="F152" s="451"/>
      <c r="G152" s="158" t="s">
        <v>32</v>
      </c>
      <c r="H152" s="265">
        <f t="shared" si="76"/>
        <v>25.498000000000001</v>
      </c>
      <c r="I152" s="265"/>
      <c r="J152" s="265"/>
      <c r="K152" s="265">
        <v>25.498000000000001</v>
      </c>
      <c r="L152" s="94">
        <f t="shared" si="77"/>
        <v>52.802</v>
      </c>
      <c r="M152" s="171"/>
      <c r="N152" s="162"/>
      <c r="O152" s="271">
        <v>52.802</v>
      </c>
      <c r="P152" s="172">
        <f t="shared" si="78"/>
        <v>2.802</v>
      </c>
      <c r="Q152" s="172"/>
      <c r="R152" s="172"/>
      <c r="S152" s="168">
        <v>2.802</v>
      </c>
      <c r="T152" s="171">
        <v>50</v>
      </c>
      <c r="U152" s="170">
        <v>0</v>
      </c>
    </row>
    <row r="153" spans="1:21" ht="18.75" customHeight="1" x14ac:dyDescent="0.3">
      <c r="A153" s="439"/>
      <c r="B153" s="442"/>
      <c r="C153" s="445"/>
      <c r="D153" s="462"/>
      <c r="E153" s="451"/>
      <c r="F153" s="451"/>
      <c r="G153" s="158" t="s">
        <v>31</v>
      </c>
      <c r="H153" s="265">
        <f t="shared" si="76"/>
        <v>4.4989999999999997</v>
      </c>
      <c r="I153" s="268"/>
      <c r="J153" s="268"/>
      <c r="K153" s="265">
        <v>4.4989999999999997</v>
      </c>
      <c r="L153" s="147">
        <f t="shared" si="77"/>
        <v>10.500999999999999</v>
      </c>
      <c r="M153" s="169"/>
      <c r="N153" s="148"/>
      <c r="O153" s="148">
        <v>10.500999999999999</v>
      </c>
      <c r="P153" s="172">
        <f t="shared" si="78"/>
        <v>10.500999999999999</v>
      </c>
      <c r="Q153" s="148"/>
      <c r="R153" s="148"/>
      <c r="S153" s="148">
        <v>10.500999999999999</v>
      </c>
      <c r="T153" s="169">
        <v>0</v>
      </c>
      <c r="U153" s="172">
        <v>0</v>
      </c>
    </row>
    <row r="154" spans="1:21" ht="16.5" customHeight="1" x14ac:dyDescent="0.3">
      <c r="A154" s="439"/>
      <c r="B154" s="442"/>
      <c r="C154" s="445"/>
      <c r="D154" s="462"/>
      <c r="E154" s="451"/>
      <c r="F154" s="451"/>
      <c r="G154" s="158" t="s">
        <v>187</v>
      </c>
      <c r="H154" s="172">
        <f t="shared" si="76"/>
        <v>0</v>
      </c>
      <c r="I154" s="148"/>
      <c r="J154" s="148"/>
      <c r="K154" s="172"/>
      <c r="L154" s="147">
        <f t="shared" si="77"/>
        <v>0</v>
      </c>
      <c r="M154" s="148"/>
      <c r="N154" s="148"/>
      <c r="O154" s="148"/>
      <c r="P154" s="172">
        <f t="shared" si="78"/>
        <v>0</v>
      </c>
      <c r="Q154" s="148"/>
      <c r="R154" s="148"/>
      <c r="S154" s="148"/>
      <c r="T154" s="148"/>
      <c r="U154" s="172"/>
    </row>
    <row r="155" spans="1:21" ht="16.5" customHeight="1" x14ac:dyDescent="0.3">
      <c r="A155" s="439"/>
      <c r="B155" s="442"/>
      <c r="C155" s="445"/>
      <c r="D155" s="462"/>
      <c r="E155" s="451"/>
      <c r="F155" s="451"/>
      <c r="G155" s="158" t="s">
        <v>131</v>
      </c>
      <c r="H155" s="172">
        <f t="shared" si="76"/>
        <v>0</v>
      </c>
      <c r="I155" s="148"/>
      <c r="J155" s="148"/>
      <c r="K155" s="148"/>
      <c r="L155" s="147">
        <f t="shared" si="77"/>
        <v>0</v>
      </c>
      <c r="M155" s="148"/>
      <c r="N155" s="148"/>
      <c r="O155" s="148"/>
      <c r="P155" s="172">
        <f t="shared" si="78"/>
        <v>0</v>
      </c>
      <c r="Q155" s="148"/>
      <c r="R155" s="148"/>
      <c r="S155" s="148"/>
      <c r="T155" s="148"/>
      <c r="U155" s="172"/>
    </row>
    <row r="156" spans="1:21" ht="15" customHeight="1" x14ac:dyDescent="0.3">
      <c r="A156" s="440"/>
      <c r="B156" s="443"/>
      <c r="C156" s="446"/>
      <c r="D156" s="463"/>
      <c r="E156" s="452"/>
      <c r="F156" s="452"/>
      <c r="G156" s="173" t="s">
        <v>34</v>
      </c>
      <c r="H156" s="149">
        <f>SUM(H150:H153)</f>
        <v>36.697000000000003</v>
      </c>
      <c r="I156" s="149">
        <f>SUM(I150:I153)</f>
        <v>0</v>
      </c>
      <c r="J156" s="149">
        <f>SUM(J150:J153)</f>
        <v>0</v>
      </c>
      <c r="K156" s="149">
        <f>SUM(K150:K154)</f>
        <v>36.697000000000003</v>
      </c>
      <c r="L156" s="149">
        <f t="shared" ref="L156:U156" si="79">SUM(L150:L153)</f>
        <v>91.992000000000004</v>
      </c>
      <c r="M156" s="149">
        <f t="shared" si="79"/>
        <v>0</v>
      </c>
      <c r="N156" s="149">
        <f t="shared" si="79"/>
        <v>0</v>
      </c>
      <c r="O156" s="149">
        <f t="shared" si="79"/>
        <v>91.992000000000004</v>
      </c>
      <c r="P156" s="149">
        <f t="shared" si="79"/>
        <v>41.692</v>
      </c>
      <c r="Q156" s="149">
        <f t="shared" si="79"/>
        <v>0</v>
      </c>
      <c r="R156" s="149">
        <f t="shared" si="79"/>
        <v>0</v>
      </c>
      <c r="S156" s="149">
        <f t="shared" si="79"/>
        <v>41.692</v>
      </c>
      <c r="T156" s="149">
        <f t="shared" si="79"/>
        <v>50.3</v>
      </c>
      <c r="U156" s="149">
        <f t="shared" si="79"/>
        <v>0</v>
      </c>
    </row>
    <row r="157" spans="1:21" ht="15" customHeight="1" x14ac:dyDescent="0.3">
      <c r="A157" s="438" t="s">
        <v>23</v>
      </c>
      <c r="B157" s="441" t="s">
        <v>23</v>
      </c>
      <c r="C157" s="444" t="s">
        <v>219</v>
      </c>
      <c r="D157" s="472" t="s">
        <v>220</v>
      </c>
      <c r="E157" s="450" t="s">
        <v>27</v>
      </c>
      <c r="F157" s="450" t="s">
        <v>28</v>
      </c>
      <c r="G157" s="158" t="s">
        <v>29</v>
      </c>
      <c r="H157" s="172">
        <f t="shared" ref="H157:H162" si="80">SUM(I157,K157)</f>
        <v>0</v>
      </c>
      <c r="I157" s="93"/>
      <c r="J157" s="145"/>
      <c r="K157" s="145"/>
      <c r="L157" s="94">
        <f t="shared" ref="L157:L162" si="81">SUM(M157,O157)</f>
        <v>43.216000000000001</v>
      </c>
      <c r="M157" s="171"/>
      <c r="N157" s="162"/>
      <c r="O157" s="147">
        <v>43.216000000000001</v>
      </c>
      <c r="P157" s="172">
        <f t="shared" ref="P157:P162" si="82">SUM(Q157,S157)</f>
        <v>33.216000000000001</v>
      </c>
      <c r="Q157" s="147">
        <v>20</v>
      </c>
      <c r="R157" s="148"/>
      <c r="S157" s="94">
        <v>13.215999999999999</v>
      </c>
      <c r="T157" s="170">
        <v>10</v>
      </c>
      <c r="U157" s="170">
        <v>0</v>
      </c>
    </row>
    <row r="158" spans="1:21" ht="15" customHeight="1" x14ac:dyDescent="0.3">
      <c r="A158" s="439"/>
      <c r="B158" s="442"/>
      <c r="C158" s="445"/>
      <c r="D158" s="462"/>
      <c r="E158" s="451"/>
      <c r="F158" s="451"/>
      <c r="G158" s="158" t="s">
        <v>149</v>
      </c>
      <c r="H158" s="172">
        <f t="shared" si="80"/>
        <v>0</v>
      </c>
      <c r="I158" s="145"/>
      <c r="J158" s="145"/>
      <c r="K158" s="93"/>
      <c r="L158" s="94">
        <f t="shared" si="81"/>
        <v>0</v>
      </c>
      <c r="M158" s="171"/>
      <c r="N158" s="162"/>
      <c r="O158" s="172"/>
      <c r="P158" s="172">
        <f t="shared" si="82"/>
        <v>0</v>
      </c>
      <c r="Q158" s="172"/>
      <c r="R158" s="172"/>
      <c r="S158" s="168"/>
      <c r="T158" s="170"/>
      <c r="U158" s="170"/>
    </row>
    <row r="159" spans="1:21" ht="15" customHeight="1" x14ac:dyDescent="0.3">
      <c r="A159" s="439"/>
      <c r="B159" s="442"/>
      <c r="C159" s="445"/>
      <c r="D159" s="462"/>
      <c r="E159" s="451"/>
      <c r="F159" s="451"/>
      <c r="G159" s="158" t="s">
        <v>32</v>
      </c>
      <c r="H159" s="172">
        <f t="shared" si="80"/>
        <v>0</v>
      </c>
      <c r="I159" s="145"/>
      <c r="J159" s="145"/>
      <c r="K159" s="145"/>
      <c r="L159" s="94">
        <f t="shared" si="81"/>
        <v>288.11</v>
      </c>
      <c r="M159" s="171"/>
      <c r="N159" s="162"/>
      <c r="O159" s="147">
        <v>288.11</v>
      </c>
      <c r="P159" s="172">
        <f t="shared" si="82"/>
        <v>0</v>
      </c>
      <c r="Q159" s="172"/>
      <c r="R159" s="172"/>
      <c r="S159" s="168"/>
      <c r="T159" s="170">
        <v>288.11</v>
      </c>
      <c r="U159" s="170">
        <v>0</v>
      </c>
    </row>
    <row r="160" spans="1:21" ht="15" customHeight="1" x14ac:dyDescent="0.3">
      <c r="A160" s="439"/>
      <c r="B160" s="442"/>
      <c r="C160" s="445"/>
      <c r="D160" s="462"/>
      <c r="E160" s="451"/>
      <c r="F160" s="451"/>
      <c r="G160" s="158" t="s">
        <v>31</v>
      </c>
      <c r="H160" s="172">
        <f t="shared" si="80"/>
        <v>0</v>
      </c>
      <c r="I160" s="152"/>
      <c r="J160" s="152"/>
      <c r="K160" s="145"/>
      <c r="L160" s="147">
        <f t="shared" si="81"/>
        <v>0</v>
      </c>
      <c r="M160" s="169"/>
      <c r="N160" s="148"/>
      <c r="O160" s="148"/>
      <c r="P160" s="172">
        <f t="shared" si="82"/>
        <v>0</v>
      </c>
      <c r="Q160" s="148"/>
      <c r="R160" s="148"/>
      <c r="S160" s="148"/>
      <c r="T160" s="169"/>
      <c r="U160" s="172"/>
    </row>
    <row r="161" spans="1:21" ht="15" customHeight="1" x14ac:dyDescent="0.3">
      <c r="A161" s="439"/>
      <c r="B161" s="442"/>
      <c r="C161" s="445"/>
      <c r="D161" s="462"/>
      <c r="E161" s="451"/>
      <c r="F161" s="451"/>
      <c r="G161" s="158" t="s">
        <v>187</v>
      </c>
      <c r="H161" s="172">
        <f t="shared" si="80"/>
        <v>0</v>
      </c>
      <c r="I161" s="152"/>
      <c r="J161" s="152"/>
      <c r="K161" s="145"/>
      <c r="L161" s="147">
        <f t="shared" si="81"/>
        <v>0</v>
      </c>
      <c r="M161" s="148"/>
      <c r="N161" s="148"/>
      <c r="O161" s="148"/>
      <c r="P161" s="172">
        <f t="shared" si="82"/>
        <v>0</v>
      </c>
      <c r="Q161" s="148"/>
      <c r="R161" s="148"/>
      <c r="S161" s="148"/>
      <c r="T161" s="148"/>
      <c r="U161" s="172"/>
    </row>
    <row r="162" spans="1:21" ht="15" customHeight="1" x14ac:dyDescent="0.3">
      <c r="A162" s="439"/>
      <c r="B162" s="442"/>
      <c r="C162" s="445"/>
      <c r="D162" s="462"/>
      <c r="E162" s="451"/>
      <c r="F162" s="451"/>
      <c r="G162" s="158" t="s">
        <v>131</v>
      </c>
      <c r="H162" s="172">
        <f t="shared" si="80"/>
        <v>1.3220000000000001</v>
      </c>
      <c r="I162" s="152">
        <v>1.3220000000000001</v>
      </c>
      <c r="J162" s="152"/>
      <c r="K162" s="152"/>
      <c r="L162" s="147">
        <f t="shared" si="81"/>
        <v>0</v>
      </c>
      <c r="M162" s="148"/>
      <c r="N162" s="148"/>
      <c r="O162" s="148"/>
      <c r="P162" s="172">
        <f t="shared" si="82"/>
        <v>0</v>
      </c>
      <c r="Q162" s="148"/>
      <c r="R162" s="148"/>
      <c r="S162" s="148"/>
      <c r="T162" s="148"/>
      <c r="U162" s="172"/>
    </row>
    <row r="163" spans="1:21" ht="15" customHeight="1" x14ac:dyDescent="0.3">
      <c r="A163" s="440"/>
      <c r="B163" s="443"/>
      <c r="C163" s="446"/>
      <c r="D163" s="463"/>
      <c r="E163" s="452"/>
      <c r="F163" s="452"/>
      <c r="G163" s="173" t="s">
        <v>34</v>
      </c>
      <c r="H163" s="149">
        <f>SUM(H157:H160)</f>
        <v>0</v>
      </c>
      <c r="I163" s="149">
        <f>SUM(I157:I160)</f>
        <v>0</v>
      </c>
      <c r="J163" s="149">
        <f>SUM(J157:J160)</f>
        <v>0</v>
      </c>
      <c r="K163" s="149">
        <f>SUM(K157:K161)</f>
        <v>0</v>
      </c>
      <c r="L163" s="149">
        <f t="shared" ref="L163:U163" si="83">SUM(L157:L160)</f>
        <v>331.32600000000002</v>
      </c>
      <c r="M163" s="149">
        <f t="shared" si="83"/>
        <v>0</v>
      </c>
      <c r="N163" s="149">
        <f t="shared" si="83"/>
        <v>0</v>
      </c>
      <c r="O163" s="149">
        <f t="shared" si="83"/>
        <v>331.32600000000002</v>
      </c>
      <c r="P163" s="149">
        <f t="shared" si="83"/>
        <v>33.216000000000001</v>
      </c>
      <c r="Q163" s="149">
        <f t="shared" si="83"/>
        <v>20</v>
      </c>
      <c r="R163" s="149">
        <f t="shared" si="83"/>
        <v>0</v>
      </c>
      <c r="S163" s="149">
        <f t="shared" si="83"/>
        <v>13.215999999999999</v>
      </c>
      <c r="T163" s="149">
        <f t="shared" si="83"/>
        <v>298.11</v>
      </c>
      <c r="U163" s="149">
        <f t="shared" si="83"/>
        <v>0</v>
      </c>
    </row>
    <row r="164" spans="1:21" ht="15" customHeight="1" x14ac:dyDescent="0.3">
      <c r="A164" s="438" t="s">
        <v>23</v>
      </c>
      <c r="B164" s="441" t="s">
        <v>23</v>
      </c>
      <c r="C164" s="444" t="s">
        <v>221</v>
      </c>
      <c r="D164" s="472" t="s">
        <v>222</v>
      </c>
      <c r="E164" s="450" t="s">
        <v>27</v>
      </c>
      <c r="F164" s="450" t="s">
        <v>28</v>
      </c>
      <c r="G164" s="158" t="s">
        <v>29</v>
      </c>
      <c r="H164" s="172">
        <f t="shared" ref="H164:H169" si="84">SUM(I164,K164)</f>
        <v>0.6</v>
      </c>
      <c r="I164" s="93"/>
      <c r="J164" s="145"/>
      <c r="K164" s="145">
        <v>0.6</v>
      </c>
      <c r="L164" s="94">
        <f t="shared" ref="L164:L169" si="85">SUM(M164,O164)</f>
        <v>5.681</v>
      </c>
      <c r="M164" s="171"/>
      <c r="N164" s="162"/>
      <c r="O164" s="147">
        <v>5.681</v>
      </c>
      <c r="P164" s="172">
        <f t="shared" ref="P164:P169" si="86">SUM(Q164,S164)</f>
        <v>5.681</v>
      </c>
      <c r="Q164" s="171"/>
      <c r="R164" s="162"/>
      <c r="S164" s="147">
        <v>5.681</v>
      </c>
      <c r="T164" s="171">
        <v>0</v>
      </c>
      <c r="U164" s="170">
        <v>0</v>
      </c>
    </row>
    <row r="165" spans="1:21" ht="15" customHeight="1" x14ac:dyDescent="0.3">
      <c r="A165" s="439"/>
      <c r="B165" s="442"/>
      <c r="C165" s="445"/>
      <c r="D165" s="462"/>
      <c r="E165" s="451"/>
      <c r="F165" s="451"/>
      <c r="G165" s="158" t="s">
        <v>149</v>
      </c>
      <c r="H165" s="265">
        <f t="shared" si="84"/>
        <v>0</v>
      </c>
      <c r="I165" s="265"/>
      <c r="J165" s="265"/>
      <c r="K165" s="263"/>
      <c r="L165" s="94">
        <f t="shared" si="85"/>
        <v>0</v>
      </c>
      <c r="M165" s="171"/>
      <c r="N165" s="162"/>
      <c r="O165" s="172"/>
      <c r="P165" s="172">
        <f t="shared" si="86"/>
        <v>0</v>
      </c>
      <c r="Q165" s="171"/>
      <c r="R165" s="162"/>
      <c r="S165" s="172"/>
      <c r="T165" s="171"/>
      <c r="U165" s="170"/>
    </row>
    <row r="166" spans="1:21" ht="15" customHeight="1" x14ac:dyDescent="0.3">
      <c r="A166" s="439"/>
      <c r="B166" s="442"/>
      <c r="C166" s="445"/>
      <c r="D166" s="462"/>
      <c r="E166" s="451"/>
      <c r="F166" s="451"/>
      <c r="G166" s="158" t="s">
        <v>32</v>
      </c>
      <c r="H166" s="265">
        <f t="shared" si="84"/>
        <v>3.2090000000000001</v>
      </c>
      <c r="I166" s="265"/>
      <c r="J166" s="265"/>
      <c r="K166" s="265">
        <v>3.2090000000000001</v>
      </c>
      <c r="L166" s="94">
        <f t="shared" si="85"/>
        <v>32.189</v>
      </c>
      <c r="M166" s="171"/>
      <c r="N166" s="162"/>
      <c r="O166" s="147">
        <v>32.189</v>
      </c>
      <c r="P166" s="172">
        <f t="shared" si="86"/>
        <v>32.189</v>
      </c>
      <c r="Q166" s="171"/>
      <c r="R166" s="162"/>
      <c r="S166" s="147">
        <v>32.189</v>
      </c>
      <c r="T166" s="171">
        <v>0</v>
      </c>
      <c r="U166" s="170">
        <v>0</v>
      </c>
    </row>
    <row r="167" spans="1:21" ht="15" customHeight="1" x14ac:dyDescent="0.3">
      <c r="A167" s="439"/>
      <c r="B167" s="442"/>
      <c r="C167" s="445"/>
      <c r="D167" s="462"/>
      <c r="E167" s="451"/>
      <c r="F167" s="451"/>
      <c r="G167" s="158" t="s">
        <v>31</v>
      </c>
      <c r="H167" s="172">
        <f t="shared" si="84"/>
        <v>0</v>
      </c>
      <c r="I167" s="152"/>
      <c r="J167" s="152"/>
      <c r="K167" s="145"/>
      <c r="L167" s="147">
        <f t="shared" si="85"/>
        <v>0</v>
      </c>
      <c r="M167" s="169"/>
      <c r="N167" s="148"/>
      <c r="O167" s="148"/>
      <c r="P167" s="172">
        <f t="shared" si="86"/>
        <v>0</v>
      </c>
      <c r="Q167" s="148"/>
      <c r="R167" s="148"/>
      <c r="S167" s="148"/>
      <c r="T167" s="169"/>
      <c r="U167" s="172"/>
    </row>
    <row r="168" spans="1:21" ht="15" customHeight="1" x14ac:dyDescent="0.3">
      <c r="A168" s="439"/>
      <c r="B168" s="442"/>
      <c r="C168" s="445"/>
      <c r="D168" s="462"/>
      <c r="E168" s="451"/>
      <c r="F168" s="451"/>
      <c r="G168" s="158" t="s">
        <v>187</v>
      </c>
      <c r="H168" s="172">
        <f t="shared" si="84"/>
        <v>0</v>
      </c>
      <c r="I168" s="148"/>
      <c r="J168" s="148"/>
      <c r="K168" s="172"/>
      <c r="L168" s="147">
        <f t="shared" si="85"/>
        <v>0</v>
      </c>
      <c r="M168" s="148"/>
      <c r="N168" s="148"/>
      <c r="O168" s="148"/>
      <c r="P168" s="172">
        <f t="shared" si="86"/>
        <v>0</v>
      </c>
      <c r="Q168" s="148"/>
      <c r="R168" s="148"/>
      <c r="S168" s="148"/>
      <c r="T168" s="148"/>
      <c r="U168" s="172"/>
    </row>
    <row r="169" spans="1:21" ht="15" customHeight="1" x14ac:dyDescent="0.3">
      <c r="A169" s="439"/>
      <c r="B169" s="442"/>
      <c r="C169" s="445"/>
      <c r="D169" s="462"/>
      <c r="E169" s="451"/>
      <c r="F169" s="451"/>
      <c r="G169" s="158" t="s">
        <v>131</v>
      </c>
      <c r="H169" s="172">
        <f t="shared" si="84"/>
        <v>0</v>
      </c>
      <c r="I169" s="148"/>
      <c r="J169" s="148"/>
      <c r="K169" s="148"/>
      <c r="L169" s="147">
        <f t="shared" si="85"/>
        <v>0</v>
      </c>
      <c r="M169" s="148"/>
      <c r="N169" s="148"/>
      <c r="O169" s="148"/>
      <c r="P169" s="172">
        <f t="shared" si="86"/>
        <v>0</v>
      </c>
      <c r="Q169" s="148"/>
      <c r="R169" s="148"/>
      <c r="S169" s="148"/>
      <c r="T169" s="148"/>
      <c r="U169" s="172"/>
    </row>
    <row r="170" spans="1:21" ht="15" customHeight="1" x14ac:dyDescent="0.3">
      <c r="A170" s="440"/>
      <c r="B170" s="443"/>
      <c r="C170" s="446"/>
      <c r="D170" s="463"/>
      <c r="E170" s="452"/>
      <c r="F170" s="452"/>
      <c r="G170" s="173" t="s">
        <v>34</v>
      </c>
      <c r="H170" s="149">
        <f>SUM(H164:H167)</f>
        <v>3.8090000000000002</v>
      </c>
      <c r="I170" s="149">
        <f>SUM(I164:I167)</f>
        <v>0</v>
      </c>
      <c r="J170" s="149">
        <f>SUM(J164:J167)</f>
        <v>0</v>
      </c>
      <c r="K170" s="149">
        <f>SUM(K164:K168)</f>
        <v>3.8090000000000002</v>
      </c>
      <c r="L170" s="149">
        <f t="shared" ref="L170:U170" si="87">SUM(L164:L167)</f>
        <v>37.869999999999997</v>
      </c>
      <c r="M170" s="149">
        <f t="shared" si="87"/>
        <v>0</v>
      </c>
      <c r="N170" s="149">
        <f t="shared" si="87"/>
        <v>0</v>
      </c>
      <c r="O170" s="149">
        <f t="shared" si="87"/>
        <v>37.869999999999997</v>
      </c>
      <c r="P170" s="149">
        <f t="shared" si="87"/>
        <v>37.869999999999997</v>
      </c>
      <c r="Q170" s="149">
        <f t="shared" si="87"/>
        <v>0</v>
      </c>
      <c r="R170" s="149">
        <f t="shared" si="87"/>
        <v>0</v>
      </c>
      <c r="S170" s="149">
        <f t="shared" si="87"/>
        <v>37.869999999999997</v>
      </c>
      <c r="T170" s="149">
        <f t="shared" si="87"/>
        <v>0</v>
      </c>
      <c r="U170" s="149">
        <f t="shared" si="87"/>
        <v>0</v>
      </c>
    </row>
    <row r="171" spans="1:21" ht="15" customHeight="1" x14ac:dyDescent="0.3">
      <c r="A171" s="438" t="s">
        <v>23</v>
      </c>
      <c r="B171" s="441" t="s">
        <v>23</v>
      </c>
      <c r="C171" s="444" t="s">
        <v>223</v>
      </c>
      <c r="D171" s="472" t="s">
        <v>224</v>
      </c>
      <c r="E171" s="450" t="s">
        <v>27</v>
      </c>
      <c r="F171" s="450" t="s">
        <v>28</v>
      </c>
      <c r="G171" s="158" t="s">
        <v>29</v>
      </c>
      <c r="H171" s="172">
        <f t="shared" ref="H171:H176" si="88">SUM(I171,K171)</f>
        <v>0</v>
      </c>
      <c r="I171" s="127"/>
      <c r="J171" s="172"/>
      <c r="K171" s="172"/>
      <c r="L171" s="94">
        <f t="shared" ref="L171:L176" si="89">SUM(M171,O171)</f>
        <v>0</v>
      </c>
      <c r="M171" s="171"/>
      <c r="N171" s="162"/>
      <c r="O171" s="147"/>
      <c r="P171" s="172">
        <f t="shared" ref="P171:P176" si="90">SUM(Q171,S171)</f>
        <v>0</v>
      </c>
      <c r="Q171" s="147"/>
      <c r="R171" s="148"/>
      <c r="S171" s="94"/>
      <c r="T171" s="171"/>
      <c r="U171" s="170"/>
    </row>
    <row r="172" spans="1:21" ht="15" customHeight="1" x14ac:dyDescent="0.3">
      <c r="A172" s="439"/>
      <c r="B172" s="442"/>
      <c r="C172" s="445"/>
      <c r="D172" s="462"/>
      <c r="E172" s="451"/>
      <c r="F172" s="451"/>
      <c r="G172" s="158" t="s">
        <v>149</v>
      </c>
      <c r="H172" s="172">
        <f t="shared" si="88"/>
        <v>0</v>
      </c>
      <c r="I172" s="172"/>
      <c r="J172" s="172"/>
      <c r="K172" s="127"/>
      <c r="L172" s="94">
        <f t="shared" si="89"/>
        <v>0</v>
      </c>
      <c r="M172" s="171"/>
      <c r="N172" s="162"/>
      <c r="O172" s="172"/>
      <c r="P172" s="172">
        <f t="shared" si="90"/>
        <v>0</v>
      </c>
      <c r="Q172" s="172"/>
      <c r="R172" s="172"/>
      <c r="S172" s="168"/>
      <c r="T172" s="171"/>
      <c r="U172" s="170"/>
    </row>
    <row r="173" spans="1:21" ht="15" customHeight="1" x14ac:dyDescent="0.3">
      <c r="A173" s="439"/>
      <c r="B173" s="442"/>
      <c r="C173" s="445"/>
      <c r="D173" s="462"/>
      <c r="E173" s="451"/>
      <c r="F173" s="451"/>
      <c r="G173" s="158" t="s">
        <v>32</v>
      </c>
      <c r="H173" s="172">
        <f t="shared" si="88"/>
        <v>17.018999999999998</v>
      </c>
      <c r="I173" s="189">
        <v>17.018999999999998</v>
      </c>
      <c r="J173" s="189"/>
      <c r="K173" s="189"/>
      <c r="L173" s="236">
        <f t="shared" si="89"/>
        <v>78.021000000000001</v>
      </c>
      <c r="M173" s="237">
        <v>78.021000000000001</v>
      </c>
      <c r="N173" s="238"/>
      <c r="O173" s="188"/>
      <c r="P173" s="145">
        <f t="shared" si="90"/>
        <v>78.021000000000001</v>
      </c>
      <c r="Q173" s="145">
        <v>78.021000000000001</v>
      </c>
      <c r="R173" s="145"/>
      <c r="S173" s="159"/>
      <c r="T173" s="181">
        <v>0</v>
      </c>
      <c r="U173" s="185">
        <v>0</v>
      </c>
    </row>
    <row r="174" spans="1:21" ht="15" customHeight="1" x14ac:dyDescent="0.3">
      <c r="A174" s="439"/>
      <c r="B174" s="442"/>
      <c r="C174" s="445"/>
      <c r="D174" s="462"/>
      <c r="E174" s="451"/>
      <c r="F174" s="451"/>
      <c r="G174" s="158" t="s">
        <v>31</v>
      </c>
      <c r="H174" s="172">
        <f t="shared" si="88"/>
        <v>0</v>
      </c>
      <c r="I174" s="148"/>
      <c r="J174" s="148"/>
      <c r="K174" s="172"/>
      <c r="L174" s="147">
        <f t="shared" si="89"/>
        <v>0</v>
      </c>
      <c r="M174" s="169"/>
      <c r="N174" s="148"/>
      <c r="O174" s="148"/>
      <c r="P174" s="172">
        <f t="shared" si="90"/>
        <v>0</v>
      </c>
      <c r="Q174" s="148"/>
      <c r="R174" s="148"/>
      <c r="S174" s="148"/>
      <c r="T174" s="169"/>
      <c r="U174" s="172"/>
    </row>
    <row r="175" spans="1:21" ht="15" customHeight="1" x14ac:dyDescent="0.3">
      <c r="A175" s="439"/>
      <c r="B175" s="442"/>
      <c r="C175" s="445"/>
      <c r="D175" s="462"/>
      <c r="E175" s="451"/>
      <c r="F175" s="451"/>
      <c r="G175" s="158" t="s">
        <v>187</v>
      </c>
      <c r="H175" s="172">
        <f t="shared" si="88"/>
        <v>0</v>
      </c>
      <c r="I175" s="148"/>
      <c r="J175" s="148"/>
      <c r="K175" s="172"/>
      <c r="L175" s="147">
        <f t="shared" si="89"/>
        <v>0</v>
      </c>
      <c r="M175" s="148"/>
      <c r="N175" s="148"/>
      <c r="O175" s="148"/>
      <c r="P175" s="172">
        <f t="shared" si="90"/>
        <v>0</v>
      </c>
      <c r="Q175" s="148"/>
      <c r="R175" s="148"/>
      <c r="S175" s="148"/>
      <c r="T175" s="148"/>
      <c r="U175" s="172"/>
    </row>
    <row r="176" spans="1:21" ht="15" customHeight="1" x14ac:dyDescent="0.3">
      <c r="A176" s="439"/>
      <c r="B176" s="442"/>
      <c r="C176" s="445"/>
      <c r="D176" s="462"/>
      <c r="E176" s="451"/>
      <c r="F176" s="451"/>
      <c r="G176" s="158" t="s">
        <v>131</v>
      </c>
      <c r="H176" s="172">
        <f t="shared" si="88"/>
        <v>0</v>
      </c>
      <c r="I176" s="148"/>
      <c r="J176" s="148"/>
      <c r="K176" s="148"/>
      <c r="L176" s="147">
        <f t="shared" si="89"/>
        <v>0</v>
      </c>
      <c r="M176" s="148"/>
      <c r="N176" s="148"/>
      <c r="O176" s="148"/>
      <c r="P176" s="172">
        <f t="shared" si="90"/>
        <v>0</v>
      </c>
      <c r="Q176" s="148"/>
      <c r="R176" s="148"/>
      <c r="S176" s="148"/>
      <c r="T176" s="148"/>
      <c r="U176" s="172"/>
    </row>
    <row r="177" spans="1:21" ht="15" customHeight="1" x14ac:dyDescent="0.3">
      <c r="A177" s="440"/>
      <c r="B177" s="443"/>
      <c r="C177" s="446"/>
      <c r="D177" s="463"/>
      <c r="E177" s="452"/>
      <c r="F177" s="452"/>
      <c r="G177" s="173" t="s">
        <v>34</v>
      </c>
      <c r="H177" s="149">
        <f>SUM(H171:H174)</f>
        <v>17.018999999999998</v>
      </c>
      <c r="I177" s="149">
        <f t="shared" ref="I177:K177" si="91">SUM(I171:I174)</f>
        <v>17.018999999999998</v>
      </c>
      <c r="J177" s="149">
        <f t="shared" si="91"/>
        <v>0</v>
      </c>
      <c r="K177" s="149">
        <f t="shared" si="91"/>
        <v>0</v>
      </c>
      <c r="L177" s="149">
        <f t="shared" ref="L177:U177" si="92">SUM(L171:L174)</f>
        <v>78.021000000000001</v>
      </c>
      <c r="M177" s="149">
        <f t="shared" si="92"/>
        <v>78.021000000000001</v>
      </c>
      <c r="N177" s="149">
        <f t="shared" si="92"/>
        <v>0</v>
      </c>
      <c r="O177" s="149">
        <f t="shared" si="92"/>
        <v>0</v>
      </c>
      <c r="P177" s="149">
        <f t="shared" si="92"/>
        <v>78.021000000000001</v>
      </c>
      <c r="Q177" s="149">
        <f t="shared" si="92"/>
        <v>78.021000000000001</v>
      </c>
      <c r="R177" s="149">
        <f t="shared" si="92"/>
        <v>0</v>
      </c>
      <c r="S177" s="149">
        <f t="shared" si="92"/>
        <v>0</v>
      </c>
      <c r="T177" s="149">
        <f t="shared" si="92"/>
        <v>0</v>
      </c>
      <c r="U177" s="149">
        <f t="shared" si="92"/>
        <v>0</v>
      </c>
    </row>
    <row r="178" spans="1:21" ht="15" customHeight="1" x14ac:dyDescent="0.3">
      <c r="A178" s="438" t="s">
        <v>23</v>
      </c>
      <c r="B178" s="441" t="s">
        <v>23</v>
      </c>
      <c r="C178" s="444" t="s">
        <v>225</v>
      </c>
      <c r="D178" s="472" t="s">
        <v>226</v>
      </c>
      <c r="E178" s="450" t="s">
        <v>156</v>
      </c>
      <c r="F178" s="450" t="s">
        <v>227</v>
      </c>
      <c r="G178" s="158" t="s">
        <v>29</v>
      </c>
      <c r="H178" s="172">
        <f t="shared" ref="H178:H183" si="93">SUM(I178,K178)</f>
        <v>35.263999999999996</v>
      </c>
      <c r="I178" s="127">
        <v>22</v>
      </c>
      <c r="J178" s="172"/>
      <c r="K178" s="145">
        <v>13.263999999999999</v>
      </c>
      <c r="L178" s="94">
        <f t="shared" ref="L178:L183" si="94">SUM(M178,O178)</f>
        <v>0.3</v>
      </c>
      <c r="M178" s="147">
        <v>0</v>
      </c>
      <c r="N178" s="148"/>
      <c r="O178" s="94">
        <v>0.3</v>
      </c>
      <c r="P178" s="172">
        <f t="shared" ref="P178:P183" si="95">SUM(Q178,S178)</f>
        <v>0.3</v>
      </c>
      <c r="Q178" s="147">
        <v>0</v>
      </c>
      <c r="R178" s="148"/>
      <c r="S178" s="94">
        <v>0.3</v>
      </c>
      <c r="T178" s="171">
        <v>0</v>
      </c>
      <c r="U178" s="170">
        <v>0</v>
      </c>
    </row>
    <row r="179" spans="1:21" ht="15" customHeight="1" x14ac:dyDescent="0.3">
      <c r="A179" s="439"/>
      <c r="B179" s="442"/>
      <c r="C179" s="445"/>
      <c r="D179" s="462"/>
      <c r="E179" s="451"/>
      <c r="F179" s="451"/>
      <c r="G179" s="158" t="s">
        <v>149</v>
      </c>
      <c r="H179" s="172">
        <f t="shared" si="93"/>
        <v>32.82</v>
      </c>
      <c r="I179" s="265">
        <v>18.8</v>
      </c>
      <c r="J179" s="265">
        <v>2.46</v>
      </c>
      <c r="K179" s="263">
        <v>14.02</v>
      </c>
      <c r="L179" s="94">
        <f t="shared" si="94"/>
        <v>0</v>
      </c>
      <c r="M179" s="172"/>
      <c r="N179" s="172"/>
      <c r="O179" s="168"/>
      <c r="P179" s="172">
        <f t="shared" si="95"/>
        <v>0</v>
      </c>
      <c r="Q179" s="172"/>
      <c r="R179" s="172"/>
      <c r="S179" s="168"/>
      <c r="T179" s="171"/>
      <c r="U179" s="170"/>
    </row>
    <row r="180" spans="1:21" ht="15" customHeight="1" x14ac:dyDescent="0.3">
      <c r="A180" s="439"/>
      <c r="B180" s="442"/>
      <c r="C180" s="445"/>
      <c r="D180" s="462"/>
      <c r="E180" s="451"/>
      <c r="F180" s="451"/>
      <c r="G180" s="158" t="s">
        <v>32</v>
      </c>
      <c r="H180" s="172">
        <f t="shared" si="93"/>
        <v>284.70299999999997</v>
      </c>
      <c r="I180" s="265">
        <v>158.16</v>
      </c>
      <c r="J180" s="265">
        <v>18.48</v>
      </c>
      <c r="K180" s="265">
        <v>126.54300000000001</v>
      </c>
      <c r="L180" s="94">
        <f t="shared" si="94"/>
        <v>1.7</v>
      </c>
      <c r="M180" s="172">
        <v>0</v>
      </c>
      <c r="N180" s="172"/>
      <c r="O180" s="168">
        <v>1.7</v>
      </c>
      <c r="P180" s="172">
        <f t="shared" si="95"/>
        <v>1.7</v>
      </c>
      <c r="Q180" s="172">
        <v>0</v>
      </c>
      <c r="R180" s="172"/>
      <c r="S180" s="168">
        <v>1.7</v>
      </c>
      <c r="T180" s="171">
        <v>0</v>
      </c>
      <c r="U180" s="170">
        <v>0</v>
      </c>
    </row>
    <row r="181" spans="1:21" ht="15" customHeight="1" x14ac:dyDescent="0.3">
      <c r="A181" s="439"/>
      <c r="B181" s="442"/>
      <c r="C181" s="445"/>
      <c r="D181" s="462"/>
      <c r="E181" s="451"/>
      <c r="F181" s="451"/>
      <c r="G181" s="158" t="s">
        <v>31</v>
      </c>
      <c r="H181" s="172">
        <f t="shared" si="93"/>
        <v>4.306</v>
      </c>
      <c r="I181" s="148">
        <v>4.306</v>
      </c>
      <c r="J181" s="148"/>
      <c r="K181" s="172"/>
      <c r="L181" s="147">
        <f t="shared" si="94"/>
        <v>0</v>
      </c>
      <c r="M181" s="169"/>
      <c r="N181" s="148"/>
      <c r="O181" s="148"/>
      <c r="P181" s="172">
        <f t="shared" si="95"/>
        <v>0</v>
      </c>
      <c r="Q181" s="148"/>
      <c r="R181" s="148"/>
      <c r="S181" s="148"/>
      <c r="T181" s="169"/>
      <c r="U181" s="172"/>
    </row>
    <row r="182" spans="1:21" ht="15" customHeight="1" x14ac:dyDescent="0.3">
      <c r="A182" s="439"/>
      <c r="B182" s="442"/>
      <c r="C182" s="445"/>
      <c r="D182" s="462"/>
      <c r="E182" s="451"/>
      <c r="F182" s="451"/>
      <c r="G182" s="158" t="s">
        <v>187</v>
      </c>
      <c r="H182" s="172">
        <f t="shared" si="93"/>
        <v>0</v>
      </c>
      <c r="I182" s="148"/>
      <c r="J182" s="148"/>
      <c r="K182" s="172"/>
      <c r="L182" s="147">
        <f t="shared" si="94"/>
        <v>0</v>
      </c>
      <c r="M182" s="148"/>
      <c r="N182" s="148"/>
      <c r="O182" s="148"/>
      <c r="P182" s="172">
        <f t="shared" si="95"/>
        <v>0</v>
      </c>
      <c r="Q182" s="148"/>
      <c r="R182" s="148"/>
      <c r="S182" s="148"/>
      <c r="T182" s="148"/>
      <c r="U182" s="172"/>
    </row>
    <row r="183" spans="1:21" ht="15" customHeight="1" x14ac:dyDescent="0.3">
      <c r="A183" s="439"/>
      <c r="B183" s="442"/>
      <c r="C183" s="445"/>
      <c r="D183" s="462"/>
      <c r="E183" s="451"/>
      <c r="F183" s="451"/>
      <c r="G183" s="158" t="s">
        <v>131</v>
      </c>
      <c r="H183" s="172">
        <f t="shared" si="93"/>
        <v>0</v>
      </c>
      <c r="I183" s="148"/>
      <c r="J183" s="148"/>
      <c r="K183" s="148"/>
      <c r="L183" s="147">
        <f t="shared" si="94"/>
        <v>0</v>
      </c>
      <c r="M183" s="148"/>
      <c r="N183" s="148"/>
      <c r="O183" s="148"/>
      <c r="P183" s="172">
        <f t="shared" si="95"/>
        <v>0</v>
      </c>
      <c r="Q183" s="148"/>
      <c r="R183" s="148"/>
      <c r="S183" s="148"/>
      <c r="T183" s="148"/>
      <c r="U183" s="172"/>
    </row>
    <row r="184" spans="1:21" ht="15" customHeight="1" x14ac:dyDescent="0.3">
      <c r="A184" s="440"/>
      <c r="B184" s="443"/>
      <c r="C184" s="446"/>
      <c r="D184" s="463"/>
      <c r="E184" s="452"/>
      <c r="F184" s="452"/>
      <c r="G184" s="173" t="s">
        <v>34</v>
      </c>
      <c r="H184" s="149">
        <f>SUM(H178:H181)</f>
        <v>357.09299999999996</v>
      </c>
      <c r="I184" s="149">
        <f>SUM(I178:I181)</f>
        <v>203.26599999999999</v>
      </c>
      <c r="J184" s="149">
        <f>SUM(J178:J181)</f>
        <v>20.94</v>
      </c>
      <c r="K184" s="149">
        <f>SUM(K178:K182)</f>
        <v>153.827</v>
      </c>
      <c r="L184" s="149">
        <f t="shared" ref="L184:U184" si="96">SUM(L178:L181)</f>
        <v>2</v>
      </c>
      <c r="M184" s="149">
        <f t="shared" si="96"/>
        <v>0</v>
      </c>
      <c r="N184" s="149">
        <f t="shared" si="96"/>
        <v>0</v>
      </c>
      <c r="O184" s="149">
        <f t="shared" si="96"/>
        <v>2</v>
      </c>
      <c r="P184" s="149">
        <f t="shared" si="96"/>
        <v>2</v>
      </c>
      <c r="Q184" s="149">
        <f t="shared" si="96"/>
        <v>0</v>
      </c>
      <c r="R184" s="149">
        <f t="shared" si="96"/>
        <v>0</v>
      </c>
      <c r="S184" s="149">
        <f t="shared" si="96"/>
        <v>2</v>
      </c>
      <c r="T184" s="149">
        <f t="shared" si="96"/>
        <v>0</v>
      </c>
      <c r="U184" s="149">
        <f t="shared" si="96"/>
        <v>0</v>
      </c>
    </row>
    <row r="185" spans="1:21" ht="15" customHeight="1" x14ac:dyDescent="0.3">
      <c r="A185" s="438" t="s">
        <v>23</v>
      </c>
      <c r="B185" s="441" t="s">
        <v>23</v>
      </c>
      <c r="C185" s="444" t="s">
        <v>228</v>
      </c>
      <c r="D185" s="472" t="s">
        <v>229</v>
      </c>
      <c r="E185" s="495"/>
      <c r="F185" s="450" t="s">
        <v>230</v>
      </c>
      <c r="G185" s="158" t="s">
        <v>29</v>
      </c>
      <c r="H185" s="172">
        <f t="shared" ref="H185:H190" si="97">SUM(I185,K185)</f>
        <v>0</v>
      </c>
      <c r="I185" s="263"/>
      <c r="J185" s="265"/>
      <c r="K185" s="265"/>
      <c r="L185" s="94">
        <f t="shared" ref="L185:L190" si="98">SUM(M185,O185)</f>
        <v>0</v>
      </c>
      <c r="M185" s="171">
        <v>0</v>
      </c>
      <c r="N185" s="162"/>
      <c r="O185" s="147">
        <v>0</v>
      </c>
      <c r="P185" s="172">
        <f t="shared" ref="P185:P190" si="99">SUM(Q185,S185)</f>
        <v>0</v>
      </c>
      <c r="Q185" s="147">
        <v>0</v>
      </c>
      <c r="R185" s="148"/>
      <c r="S185" s="94">
        <v>0</v>
      </c>
      <c r="T185" s="171">
        <v>0</v>
      </c>
      <c r="U185" s="170">
        <v>0</v>
      </c>
    </row>
    <row r="186" spans="1:21" ht="15" customHeight="1" x14ac:dyDescent="0.3">
      <c r="A186" s="439"/>
      <c r="B186" s="442"/>
      <c r="C186" s="445"/>
      <c r="D186" s="462"/>
      <c r="E186" s="496"/>
      <c r="F186" s="451"/>
      <c r="G186" s="158" t="s">
        <v>149</v>
      </c>
      <c r="H186" s="172">
        <f t="shared" si="97"/>
        <v>12.29</v>
      </c>
      <c r="I186" s="265">
        <v>12.29</v>
      </c>
      <c r="J186" s="265"/>
      <c r="K186" s="263"/>
      <c r="L186" s="94">
        <f t="shared" si="98"/>
        <v>0</v>
      </c>
      <c r="M186" s="171"/>
      <c r="N186" s="162"/>
      <c r="O186" s="172"/>
      <c r="P186" s="172">
        <f t="shared" si="99"/>
        <v>0</v>
      </c>
      <c r="Q186" s="172"/>
      <c r="R186" s="172"/>
      <c r="S186" s="168"/>
      <c r="T186" s="171"/>
      <c r="U186" s="170"/>
    </row>
    <row r="187" spans="1:21" ht="15" customHeight="1" x14ac:dyDescent="0.3">
      <c r="A187" s="439"/>
      <c r="B187" s="442"/>
      <c r="C187" s="445"/>
      <c r="D187" s="462"/>
      <c r="E187" s="496"/>
      <c r="F187" s="451"/>
      <c r="G187" s="158" t="s">
        <v>32</v>
      </c>
      <c r="H187" s="172">
        <f t="shared" si="97"/>
        <v>0</v>
      </c>
      <c r="I187" s="265"/>
      <c r="J187" s="265"/>
      <c r="K187" s="265"/>
      <c r="L187" s="94">
        <f t="shared" si="98"/>
        <v>0</v>
      </c>
      <c r="M187" s="171">
        <v>0</v>
      </c>
      <c r="N187" s="162"/>
      <c r="O187" s="147">
        <v>0</v>
      </c>
      <c r="P187" s="172">
        <f t="shared" si="99"/>
        <v>0</v>
      </c>
      <c r="Q187" s="172">
        <v>0</v>
      </c>
      <c r="R187" s="172"/>
      <c r="S187" s="168">
        <v>0</v>
      </c>
      <c r="T187" s="171">
        <v>0</v>
      </c>
      <c r="U187" s="170">
        <v>0</v>
      </c>
    </row>
    <row r="188" spans="1:21" ht="16.5" customHeight="1" x14ac:dyDescent="0.3">
      <c r="A188" s="439"/>
      <c r="B188" s="442"/>
      <c r="C188" s="445"/>
      <c r="D188" s="462"/>
      <c r="E188" s="496"/>
      <c r="F188" s="451"/>
      <c r="G188" s="158" t="s">
        <v>31</v>
      </c>
      <c r="H188" s="172">
        <f t="shared" si="97"/>
        <v>0</v>
      </c>
      <c r="I188" s="268"/>
      <c r="J188" s="268"/>
      <c r="K188" s="265"/>
      <c r="L188" s="147">
        <f t="shared" si="98"/>
        <v>0</v>
      </c>
      <c r="M188" s="169"/>
      <c r="N188" s="148"/>
      <c r="O188" s="148"/>
      <c r="P188" s="172">
        <f t="shared" si="99"/>
        <v>0</v>
      </c>
      <c r="Q188" s="148"/>
      <c r="R188" s="148"/>
      <c r="S188" s="148"/>
      <c r="T188" s="169"/>
      <c r="U188" s="172"/>
    </row>
    <row r="189" spans="1:21" ht="15" customHeight="1" x14ac:dyDescent="0.3">
      <c r="A189" s="439"/>
      <c r="B189" s="442"/>
      <c r="C189" s="445"/>
      <c r="D189" s="462"/>
      <c r="E189" s="496"/>
      <c r="F189" s="451"/>
      <c r="G189" s="158" t="s">
        <v>187</v>
      </c>
      <c r="H189" s="172">
        <f t="shared" si="97"/>
        <v>0</v>
      </c>
      <c r="I189" s="148"/>
      <c r="J189" s="148"/>
      <c r="K189" s="172"/>
      <c r="L189" s="147">
        <f t="shared" si="98"/>
        <v>0</v>
      </c>
      <c r="M189" s="148"/>
      <c r="N189" s="148"/>
      <c r="O189" s="148"/>
      <c r="P189" s="172">
        <f t="shared" si="99"/>
        <v>0</v>
      </c>
      <c r="Q189" s="148"/>
      <c r="R189" s="148"/>
      <c r="S189" s="148"/>
      <c r="T189" s="148"/>
      <c r="U189" s="172"/>
    </row>
    <row r="190" spans="1:21" ht="15" customHeight="1" x14ac:dyDescent="0.3">
      <c r="A190" s="439"/>
      <c r="B190" s="442"/>
      <c r="C190" s="445"/>
      <c r="D190" s="462"/>
      <c r="E190" s="496"/>
      <c r="F190" s="451"/>
      <c r="G190" s="158" t="s">
        <v>131</v>
      </c>
      <c r="H190" s="172">
        <f t="shared" si="97"/>
        <v>0</v>
      </c>
      <c r="I190" s="148"/>
      <c r="J190" s="148"/>
      <c r="K190" s="148"/>
      <c r="L190" s="147">
        <f t="shared" si="98"/>
        <v>0</v>
      </c>
      <c r="M190" s="148"/>
      <c r="N190" s="148"/>
      <c r="O190" s="148"/>
      <c r="P190" s="172">
        <f t="shared" si="99"/>
        <v>0</v>
      </c>
      <c r="Q190" s="148"/>
      <c r="R190" s="148"/>
      <c r="S190" s="148"/>
      <c r="T190" s="148"/>
      <c r="U190" s="172"/>
    </row>
    <row r="191" spans="1:21" ht="15" customHeight="1" x14ac:dyDescent="0.3">
      <c r="A191" s="440"/>
      <c r="B191" s="443"/>
      <c r="C191" s="446"/>
      <c r="D191" s="463"/>
      <c r="E191" s="497"/>
      <c r="F191" s="452"/>
      <c r="G191" s="173" t="s">
        <v>34</v>
      </c>
      <c r="H191" s="149">
        <f>SUM(H185:H188)</f>
        <v>12.29</v>
      </c>
      <c r="I191" s="149">
        <f>SUM(I185:I188)</f>
        <v>12.29</v>
      </c>
      <c r="J191" s="149">
        <f>SUM(J185:J188)</f>
        <v>0</v>
      </c>
      <c r="K191" s="149">
        <f>SUM(K185:K189)</f>
        <v>0</v>
      </c>
      <c r="L191" s="149">
        <f t="shared" ref="L191:U191" si="100">SUM(L185:L188)</f>
        <v>0</v>
      </c>
      <c r="M191" s="149">
        <f t="shared" si="100"/>
        <v>0</v>
      </c>
      <c r="N191" s="149">
        <f t="shared" si="100"/>
        <v>0</v>
      </c>
      <c r="O191" s="149">
        <f t="shared" si="100"/>
        <v>0</v>
      </c>
      <c r="P191" s="149">
        <f t="shared" si="100"/>
        <v>0</v>
      </c>
      <c r="Q191" s="149">
        <f t="shared" si="100"/>
        <v>0</v>
      </c>
      <c r="R191" s="149">
        <f t="shared" si="100"/>
        <v>0</v>
      </c>
      <c r="S191" s="149">
        <f t="shared" si="100"/>
        <v>0</v>
      </c>
      <c r="T191" s="149">
        <f t="shared" si="100"/>
        <v>0</v>
      </c>
      <c r="U191" s="149">
        <f t="shared" si="100"/>
        <v>0</v>
      </c>
    </row>
    <row r="192" spans="1:21" ht="15" customHeight="1" x14ac:dyDescent="0.3">
      <c r="A192" s="438" t="s">
        <v>23</v>
      </c>
      <c r="B192" s="441" t="s">
        <v>23</v>
      </c>
      <c r="C192" s="444" t="s">
        <v>231</v>
      </c>
      <c r="D192" s="472" t="s">
        <v>232</v>
      </c>
      <c r="E192" s="495" t="s">
        <v>233</v>
      </c>
      <c r="F192" s="495" t="s">
        <v>28</v>
      </c>
      <c r="G192" s="158" t="s">
        <v>29</v>
      </c>
      <c r="H192" s="172">
        <f t="shared" ref="H192:H197" si="101">SUM(I192,K192)</f>
        <v>134.1</v>
      </c>
      <c r="I192" s="263">
        <v>25.3</v>
      </c>
      <c r="J192" s="265"/>
      <c r="K192" s="265">
        <v>108.8</v>
      </c>
      <c r="L192" s="94">
        <f t="shared" ref="L192:L197" si="102">SUM(M192,O192)</f>
        <v>0</v>
      </c>
      <c r="M192" s="171">
        <v>0</v>
      </c>
      <c r="N192" s="162"/>
      <c r="O192" s="171">
        <v>0</v>
      </c>
      <c r="P192" s="172">
        <f t="shared" ref="P192:P197" si="103">SUM(Q192,S192)</f>
        <v>0</v>
      </c>
      <c r="Q192" s="147">
        <v>0</v>
      </c>
      <c r="R192" s="148"/>
      <c r="S192" s="94">
        <v>0</v>
      </c>
      <c r="T192" s="171">
        <v>0</v>
      </c>
      <c r="U192" s="170">
        <v>0</v>
      </c>
    </row>
    <row r="193" spans="1:21" ht="15" customHeight="1" x14ac:dyDescent="0.3">
      <c r="A193" s="439"/>
      <c r="B193" s="442"/>
      <c r="C193" s="445"/>
      <c r="D193" s="462"/>
      <c r="E193" s="496"/>
      <c r="F193" s="496"/>
      <c r="G193" s="158" t="s">
        <v>149</v>
      </c>
      <c r="H193" s="172">
        <f t="shared" si="101"/>
        <v>0</v>
      </c>
      <c r="I193" s="265"/>
      <c r="J193" s="265"/>
      <c r="K193" s="263"/>
      <c r="L193" s="94">
        <f t="shared" si="102"/>
        <v>0</v>
      </c>
      <c r="M193" s="171"/>
      <c r="N193" s="162"/>
      <c r="O193" s="171"/>
      <c r="P193" s="172">
        <f t="shared" si="103"/>
        <v>0</v>
      </c>
      <c r="Q193" s="172"/>
      <c r="R193" s="172"/>
      <c r="S193" s="168"/>
      <c r="T193" s="171"/>
      <c r="U193" s="170"/>
    </row>
    <row r="194" spans="1:21" ht="15" customHeight="1" x14ac:dyDescent="0.3">
      <c r="A194" s="439"/>
      <c r="B194" s="442"/>
      <c r="C194" s="445"/>
      <c r="D194" s="462"/>
      <c r="E194" s="496"/>
      <c r="F194" s="496"/>
      <c r="G194" s="158" t="s">
        <v>32</v>
      </c>
      <c r="H194" s="172">
        <f t="shared" si="101"/>
        <v>83.5</v>
      </c>
      <c r="I194" s="265">
        <v>83.5</v>
      </c>
      <c r="J194" s="265"/>
      <c r="K194" s="265"/>
      <c r="L194" s="94">
        <f t="shared" si="102"/>
        <v>0</v>
      </c>
      <c r="M194" s="171">
        <v>0</v>
      </c>
      <c r="N194" s="162"/>
      <c r="O194" s="171"/>
      <c r="P194" s="172">
        <f t="shared" si="103"/>
        <v>0</v>
      </c>
      <c r="Q194" s="172">
        <v>0</v>
      </c>
      <c r="R194" s="172"/>
      <c r="S194" s="168"/>
      <c r="T194" s="171">
        <v>0</v>
      </c>
      <c r="U194" s="170">
        <v>0</v>
      </c>
    </row>
    <row r="195" spans="1:21" ht="15" customHeight="1" x14ac:dyDescent="0.3">
      <c r="A195" s="439"/>
      <c r="B195" s="442"/>
      <c r="C195" s="445"/>
      <c r="D195" s="462"/>
      <c r="E195" s="496"/>
      <c r="F195" s="496"/>
      <c r="G195" s="158" t="s">
        <v>31</v>
      </c>
      <c r="H195" s="172">
        <f t="shared" si="101"/>
        <v>0</v>
      </c>
      <c r="I195" s="268"/>
      <c r="J195" s="268"/>
      <c r="K195" s="265"/>
      <c r="L195" s="147">
        <f t="shared" si="102"/>
        <v>0</v>
      </c>
      <c r="M195" s="171"/>
      <c r="N195" s="148"/>
      <c r="O195" s="169"/>
      <c r="P195" s="172">
        <f t="shared" si="103"/>
        <v>0</v>
      </c>
      <c r="Q195" s="148"/>
      <c r="R195" s="148"/>
      <c r="S195" s="148"/>
      <c r="T195" s="169"/>
      <c r="U195" s="172"/>
    </row>
    <row r="196" spans="1:21" ht="15" customHeight="1" x14ac:dyDescent="0.3">
      <c r="A196" s="439"/>
      <c r="B196" s="442"/>
      <c r="C196" s="445"/>
      <c r="D196" s="462"/>
      <c r="E196" s="496"/>
      <c r="F196" s="496"/>
      <c r="G196" s="158" t="s">
        <v>187</v>
      </c>
      <c r="H196" s="172">
        <f t="shared" si="101"/>
        <v>0</v>
      </c>
      <c r="I196" s="148"/>
      <c r="J196" s="148"/>
      <c r="K196" s="172"/>
      <c r="L196" s="147">
        <f t="shared" si="102"/>
        <v>0</v>
      </c>
      <c r="M196" s="148"/>
      <c r="N196" s="148"/>
      <c r="O196" s="148"/>
      <c r="P196" s="172">
        <f t="shared" si="103"/>
        <v>0</v>
      </c>
      <c r="Q196" s="148"/>
      <c r="R196" s="148"/>
      <c r="S196" s="148"/>
      <c r="T196" s="148"/>
      <c r="U196" s="172"/>
    </row>
    <row r="197" spans="1:21" ht="15" customHeight="1" x14ac:dyDescent="0.3">
      <c r="A197" s="439"/>
      <c r="B197" s="442"/>
      <c r="C197" s="445"/>
      <c r="D197" s="462"/>
      <c r="E197" s="496"/>
      <c r="F197" s="496"/>
      <c r="G197" s="158" t="s">
        <v>131</v>
      </c>
      <c r="H197" s="172">
        <f t="shared" si="101"/>
        <v>0</v>
      </c>
      <c r="I197" s="148"/>
      <c r="J197" s="148"/>
      <c r="K197" s="148"/>
      <c r="L197" s="147">
        <f t="shared" si="102"/>
        <v>0</v>
      </c>
      <c r="M197" s="148"/>
      <c r="N197" s="148"/>
      <c r="O197" s="148"/>
      <c r="P197" s="172">
        <f t="shared" si="103"/>
        <v>0</v>
      </c>
      <c r="Q197" s="148"/>
      <c r="R197" s="148"/>
      <c r="S197" s="148"/>
      <c r="T197" s="148"/>
      <c r="U197" s="172"/>
    </row>
    <row r="198" spans="1:21" ht="15" customHeight="1" x14ac:dyDescent="0.3">
      <c r="A198" s="440"/>
      <c r="B198" s="443"/>
      <c r="C198" s="446"/>
      <c r="D198" s="463"/>
      <c r="E198" s="497"/>
      <c r="F198" s="497"/>
      <c r="G198" s="173" t="s">
        <v>34</v>
      </c>
      <c r="H198" s="149">
        <f>SUM(H192:H195)</f>
        <v>217.6</v>
      </c>
      <c r="I198" s="149">
        <f>SUM(I192:I195)</f>
        <v>108.8</v>
      </c>
      <c r="J198" s="149">
        <f>SUM(J192:J195)</f>
        <v>0</v>
      </c>
      <c r="K198" s="149">
        <f>SUM(K192:K196)</f>
        <v>108.8</v>
      </c>
      <c r="L198" s="149">
        <f t="shared" ref="L198:U198" si="104">SUM(L192:L195)</f>
        <v>0</v>
      </c>
      <c r="M198" s="149">
        <f t="shared" si="104"/>
        <v>0</v>
      </c>
      <c r="N198" s="149">
        <f t="shared" si="104"/>
        <v>0</v>
      </c>
      <c r="O198" s="149">
        <f t="shared" si="104"/>
        <v>0</v>
      </c>
      <c r="P198" s="149">
        <f t="shared" si="104"/>
        <v>0</v>
      </c>
      <c r="Q198" s="149">
        <f t="shared" si="104"/>
        <v>0</v>
      </c>
      <c r="R198" s="149">
        <f t="shared" si="104"/>
        <v>0</v>
      </c>
      <c r="S198" s="149">
        <f t="shared" si="104"/>
        <v>0</v>
      </c>
      <c r="T198" s="149">
        <f t="shared" si="104"/>
        <v>0</v>
      </c>
      <c r="U198" s="149">
        <f t="shared" si="104"/>
        <v>0</v>
      </c>
    </row>
    <row r="199" spans="1:21" ht="15" customHeight="1" x14ac:dyDescent="0.3">
      <c r="A199" s="438" t="s">
        <v>23</v>
      </c>
      <c r="B199" s="441" t="s">
        <v>23</v>
      </c>
      <c r="C199" s="444" t="s">
        <v>234</v>
      </c>
      <c r="D199" s="472" t="s">
        <v>235</v>
      </c>
      <c r="E199" s="495" t="s">
        <v>233</v>
      </c>
      <c r="F199" s="495" t="s">
        <v>28</v>
      </c>
      <c r="G199" s="158" t="s">
        <v>29</v>
      </c>
      <c r="H199" s="172">
        <f t="shared" ref="H199:H204" si="105">SUM(I199,K199)</f>
        <v>179.89999999999998</v>
      </c>
      <c r="I199" s="263">
        <v>68.599999999999994</v>
      </c>
      <c r="J199" s="265"/>
      <c r="K199" s="265">
        <v>111.3</v>
      </c>
      <c r="L199" s="94">
        <f t="shared" ref="L199:L204" si="106">SUM(M199,O199)</f>
        <v>0</v>
      </c>
      <c r="M199" s="267"/>
      <c r="N199" s="148"/>
      <c r="O199" s="94"/>
      <c r="P199" s="172">
        <f t="shared" ref="P199:P204" si="107">SUM(Q199,S199)</f>
        <v>0</v>
      </c>
      <c r="Q199" s="267"/>
      <c r="R199" s="148"/>
      <c r="S199" s="94"/>
      <c r="T199" s="171">
        <v>0</v>
      </c>
      <c r="U199" s="170">
        <v>0</v>
      </c>
    </row>
    <row r="200" spans="1:21" ht="15" customHeight="1" x14ac:dyDescent="0.3">
      <c r="A200" s="439"/>
      <c r="B200" s="442"/>
      <c r="C200" s="445"/>
      <c r="D200" s="462"/>
      <c r="E200" s="496"/>
      <c r="F200" s="496"/>
      <c r="G200" s="158" t="s">
        <v>149</v>
      </c>
      <c r="H200" s="172">
        <f t="shared" si="105"/>
        <v>0</v>
      </c>
      <c r="I200" s="265"/>
      <c r="J200" s="265"/>
      <c r="K200" s="263"/>
      <c r="L200" s="94">
        <f t="shared" si="106"/>
        <v>0</v>
      </c>
      <c r="M200" s="172"/>
      <c r="N200" s="172"/>
      <c r="O200" s="168"/>
      <c r="P200" s="172">
        <f t="shared" si="107"/>
        <v>0</v>
      </c>
      <c r="Q200" s="172"/>
      <c r="R200" s="172"/>
      <c r="S200" s="168"/>
      <c r="T200" s="171"/>
      <c r="U200" s="170"/>
    </row>
    <row r="201" spans="1:21" ht="15" customHeight="1" x14ac:dyDescent="0.3">
      <c r="A201" s="439"/>
      <c r="B201" s="442"/>
      <c r="C201" s="445"/>
      <c r="D201" s="462"/>
      <c r="E201" s="496"/>
      <c r="F201" s="496"/>
      <c r="G201" s="158" t="s">
        <v>32</v>
      </c>
      <c r="H201" s="172">
        <f t="shared" si="105"/>
        <v>42.7</v>
      </c>
      <c r="I201" s="265">
        <v>42.7</v>
      </c>
      <c r="J201" s="265"/>
      <c r="K201" s="265"/>
      <c r="L201" s="94">
        <f t="shared" si="106"/>
        <v>27.4</v>
      </c>
      <c r="M201" s="172">
        <v>27.4</v>
      </c>
      <c r="N201" s="172"/>
      <c r="O201" s="168">
        <v>0</v>
      </c>
      <c r="P201" s="172">
        <f t="shared" si="107"/>
        <v>27.4</v>
      </c>
      <c r="Q201" s="172">
        <v>27.4</v>
      </c>
      <c r="R201" s="172"/>
      <c r="S201" s="168"/>
      <c r="T201" s="171">
        <v>0</v>
      </c>
      <c r="U201" s="170">
        <v>0</v>
      </c>
    </row>
    <row r="202" spans="1:21" ht="15" customHeight="1" x14ac:dyDescent="0.3">
      <c r="A202" s="439"/>
      <c r="B202" s="442"/>
      <c r="C202" s="445"/>
      <c r="D202" s="462"/>
      <c r="E202" s="496"/>
      <c r="F202" s="496"/>
      <c r="G202" s="158" t="s">
        <v>31</v>
      </c>
      <c r="H202" s="172">
        <f t="shared" si="105"/>
        <v>0</v>
      </c>
      <c r="I202" s="268"/>
      <c r="J202" s="268"/>
      <c r="K202" s="265"/>
      <c r="L202" s="147">
        <f t="shared" si="106"/>
        <v>0</v>
      </c>
      <c r="M202" s="148"/>
      <c r="N202" s="148"/>
      <c r="O202" s="148"/>
      <c r="P202" s="172">
        <f t="shared" si="107"/>
        <v>0</v>
      </c>
      <c r="Q202" s="148"/>
      <c r="R202" s="148"/>
      <c r="S202" s="148"/>
      <c r="T202" s="169"/>
      <c r="U202" s="172"/>
    </row>
    <row r="203" spans="1:21" ht="15" customHeight="1" x14ac:dyDescent="0.3">
      <c r="A203" s="439"/>
      <c r="B203" s="442"/>
      <c r="C203" s="445"/>
      <c r="D203" s="462"/>
      <c r="E203" s="496"/>
      <c r="F203" s="496"/>
      <c r="G203" s="158" t="s">
        <v>187</v>
      </c>
      <c r="H203" s="172">
        <f t="shared" si="105"/>
        <v>0</v>
      </c>
      <c r="I203" s="148"/>
      <c r="J203" s="148"/>
      <c r="K203" s="172"/>
      <c r="L203" s="147">
        <f t="shared" si="106"/>
        <v>0</v>
      </c>
      <c r="M203" s="148"/>
      <c r="N203" s="148"/>
      <c r="O203" s="148"/>
      <c r="P203" s="172">
        <f t="shared" si="107"/>
        <v>0</v>
      </c>
      <c r="Q203" s="148"/>
      <c r="R203" s="148"/>
      <c r="S203" s="148"/>
      <c r="T203" s="148"/>
      <c r="U203" s="172"/>
    </row>
    <row r="204" spans="1:21" ht="15" customHeight="1" x14ac:dyDescent="0.3">
      <c r="A204" s="439"/>
      <c r="B204" s="442"/>
      <c r="C204" s="445"/>
      <c r="D204" s="462"/>
      <c r="E204" s="496"/>
      <c r="F204" s="496"/>
      <c r="G204" s="158" t="s">
        <v>131</v>
      </c>
      <c r="H204" s="172">
        <f t="shared" si="105"/>
        <v>0</v>
      </c>
      <c r="I204" s="148"/>
      <c r="J204" s="148"/>
      <c r="K204" s="148"/>
      <c r="L204" s="147">
        <f t="shared" si="106"/>
        <v>0</v>
      </c>
      <c r="M204" s="148"/>
      <c r="N204" s="148"/>
      <c r="O204" s="148"/>
      <c r="P204" s="172">
        <f t="shared" si="107"/>
        <v>0</v>
      </c>
      <c r="Q204" s="148"/>
      <c r="R204" s="148"/>
      <c r="S204" s="148"/>
      <c r="T204" s="148"/>
      <c r="U204" s="172"/>
    </row>
    <row r="205" spans="1:21" ht="15" customHeight="1" x14ac:dyDescent="0.3">
      <c r="A205" s="440"/>
      <c r="B205" s="443"/>
      <c r="C205" s="446"/>
      <c r="D205" s="463"/>
      <c r="E205" s="497"/>
      <c r="F205" s="497"/>
      <c r="G205" s="173" t="s">
        <v>34</v>
      </c>
      <c r="H205" s="149">
        <f>SUM(H199:H202)</f>
        <v>222.59999999999997</v>
      </c>
      <c r="I205" s="149">
        <f>SUM(I199:I202)</f>
        <v>111.3</v>
      </c>
      <c r="J205" s="149">
        <f>SUM(J199:J202)</f>
        <v>0</v>
      </c>
      <c r="K205" s="149">
        <f>SUM(K199:K203)</f>
        <v>111.3</v>
      </c>
      <c r="L205" s="149">
        <f t="shared" ref="L205:U205" si="108">SUM(L199:L202)</f>
        <v>27.4</v>
      </c>
      <c r="M205" s="149">
        <f t="shared" si="108"/>
        <v>27.4</v>
      </c>
      <c r="N205" s="149">
        <f t="shared" si="108"/>
        <v>0</v>
      </c>
      <c r="O205" s="149">
        <f t="shared" si="108"/>
        <v>0</v>
      </c>
      <c r="P205" s="149">
        <f t="shared" si="108"/>
        <v>27.4</v>
      </c>
      <c r="Q205" s="149">
        <f t="shared" si="108"/>
        <v>27.4</v>
      </c>
      <c r="R205" s="149">
        <f t="shared" si="108"/>
        <v>0</v>
      </c>
      <c r="S205" s="149">
        <f t="shared" si="108"/>
        <v>0</v>
      </c>
      <c r="T205" s="149">
        <f t="shared" si="108"/>
        <v>0</v>
      </c>
      <c r="U205" s="149">
        <f t="shared" si="108"/>
        <v>0</v>
      </c>
    </row>
    <row r="206" spans="1:21" ht="15" customHeight="1" x14ac:dyDescent="0.3">
      <c r="A206" s="438" t="s">
        <v>23</v>
      </c>
      <c r="B206" s="441" t="s">
        <v>23</v>
      </c>
      <c r="C206" s="444" t="s">
        <v>236</v>
      </c>
      <c r="D206" s="472" t="s">
        <v>237</v>
      </c>
      <c r="E206" s="495" t="s">
        <v>233</v>
      </c>
      <c r="F206" s="495" t="s">
        <v>28</v>
      </c>
      <c r="G206" s="158" t="s">
        <v>29</v>
      </c>
      <c r="H206" s="172">
        <f t="shared" ref="H206:H211" si="109">SUM(I206,K206)</f>
        <v>182</v>
      </c>
      <c r="I206" s="263">
        <v>86.9</v>
      </c>
      <c r="J206" s="265"/>
      <c r="K206" s="265">
        <v>95.1</v>
      </c>
      <c r="L206" s="94">
        <f t="shared" ref="L206:L211" si="110">SUM(M206,O206)</f>
        <v>0</v>
      </c>
      <c r="M206" s="267">
        <v>0</v>
      </c>
      <c r="N206" s="148"/>
      <c r="O206" s="94"/>
      <c r="P206" s="172">
        <f t="shared" ref="P206:P211" si="111">SUM(Q206,S206)</f>
        <v>0</v>
      </c>
      <c r="Q206" s="267"/>
      <c r="R206" s="148"/>
      <c r="S206" s="94"/>
      <c r="T206" s="171">
        <v>0</v>
      </c>
      <c r="U206" s="170">
        <v>0</v>
      </c>
    </row>
    <row r="207" spans="1:21" ht="15" customHeight="1" x14ac:dyDescent="0.3">
      <c r="A207" s="439"/>
      <c r="B207" s="442"/>
      <c r="C207" s="445"/>
      <c r="D207" s="462"/>
      <c r="E207" s="496"/>
      <c r="F207" s="496"/>
      <c r="G207" s="158" t="s">
        <v>149</v>
      </c>
      <c r="H207" s="172">
        <f t="shared" si="109"/>
        <v>0</v>
      </c>
      <c r="I207" s="265"/>
      <c r="J207" s="265"/>
      <c r="K207" s="263"/>
      <c r="L207" s="94">
        <f t="shared" si="110"/>
        <v>0</v>
      </c>
      <c r="M207" s="172"/>
      <c r="N207" s="172"/>
      <c r="O207" s="168"/>
      <c r="P207" s="172">
        <f t="shared" si="111"/>
        <v>0</v>
      </c>
      <c r="Q207" s="172"/>
      <c r="R207" s="172"/>
      <c r="S207" s="168"/>
      <c r="T207" s="171"/>
      <c r="U207" s="170"/>
    </row>
    <row r="208" spans="1:21" ht="15" customHeight="1" x14ac:dyDescent="0.3">
      <c r="A208" s="439"/>
      <c r="B208" s="442"/>
      <c r="C208" s="445"/>
      <c r="D208" s="462"/>
      <c r="E208" s="496"/>
      <c r="F208" s="496"/>
      <c r="G208" s="158" t="s">
        <v>32</v>
      </c>
      <c r="H208" s="172">
        <f t="shared" si="109"/>
        <v>8.1999999999999993</v>
      </c>
      <c r="I208" s="265">
        <v>8.1999999999999993</v>
      </c>
      <c r="J208" s="265"/>
      <c r="K208" s="265"/>
      <c r="L208" s="94">
        <f t="shared" si="110"/>
        <v>59.8</v>
      </c>
      <c r="M208" s="172">
        <v>59.8</v>
      </c>
      <c r="N208" s="172"/>
      <c r="O208" s="168">
        <v>0</v>
      </c>
      <c r="P208" s="172">
        <f t="shared" si="111"/>
        <v>9.8000000000000007</v>
      </c>
      <c r="Q208" s="172">
        <v>9.8000000000000007</v>
      </c>
      <c r="R208" s="172"/>
      <c r="S208" s="168"/>
      <c r="T208" s="171">
        <v>50</v>
      </c>
      <c r="U208" s="170">
        <v>0</v>
      </c>
    </row>
    <row r="209" spans="1:21" ht="15" customHeight="1" x14ac:dyDescent="0.3">
      <c r="A209" s="439"/>
      <c r="B209" s="442"/>
      <c r="C209" s="445"/>
      <c r="D209" s="462"/>
      <c r="E209" s="496"/>
      <c r="F209" s="496"/>
      <c r="G209" s="158" t="s">
        <v>31</v>
      </c>
      <c r="H209" s="172">
        <f t="shared" si="109"/>
        <v>0</v>
      </c>
      <c r="I209" s="268"/>
      <c r="J209" s="268"/>
      <c r="K209" s="265"/>
      <c r="L209" s="147">
        <f t="shared" si="110"/>
        <v>0</v>
      </c>
      <c r="M209" s="148"/>
      <c r="N209" s="148"/>
      <c r="O209" s="148"/>
      <c r="P209" s="172">
        <f t="shared" si="111"/>
        <v>0</v>
      </c>
      <c r="Q209" s="148"/>
      <c r="R209" s="148"/>
      <c r="S209" s="148"/>
      <c r="T209" s="169"/>
      <c r="U209" s="172"/>
    </row>
    <row r="210" spans="1:21" ht="15" customHeight="1" x14ac:dyDescent="0.3">
      <c r="A210" s="439"/>
      <c r="B210" s="442"/>
      <c r="C210" s="445"/>
      <c r="D210" s="462"/>
      <c r="E210" s="496"/>
      <c r="F210" s="496"/>
      <c r="G210" s="158" t="s">
        <v>187</v>
      </c>
      <c r="H210" s="172">
        <f t="shared" si="109"/>
        <v>0</v>
      </c>
      <c r="I210" s="148"/>
      <c r="J210" s="148"/>
      <c r="K210" s="172"/>
      <c r="L210" s="147">
        <f t="shared" si="110"/>
        <v>0</v>
      </c>
      <c r="M210" s="148"/>
      <c r="N210" s="148"/>
      <c r="O210" s="148"/>
      <c r="P210" s="172">
        <f t="shared" si="111"/>
        <v>0</v>
      </c>
      <c r="Q210" s="148"/>
      <c r="R210" s="148"/>
      <c r="S210" s="148"/>
      <c r="T210" s="148"/>
      <c r="U210" s="172"/>
    </row>
    <row r="211" spans="1:21" ht="15" customHeight="1" x14ac:dyDescent="0.3">
      <c r="A211" s="439"/>
      <c r="B211" s="442"/>
      <c r="C211" s="445"/>
      <c r="D211" s="462"/>
      <c r="E211" s="496"/>
      <c r="F211" s="496"/>
      <c r="G211" s="158" t="s">
        <v>131</v>
      </c>
      <c r="H211" s="172">
        <f t="shared" si="109"/>
        <v>0</v>
      </c>
      <c r="I211" s="148"/>
      <c r="J211" s="148"/>
      <c r="K211" s="148"/>
      <c r="L211" s="147">
        <f t="shared" si="110"/>
        <v>0</v>
      </c>
      <c r="M211" s="148"/>
      <c r="N211" s="148"/>
      <c r="O211" s="148"/>
      <c r="P211" s="172">
        <f t="shared" si="111"/>
        <v>0</v>
      </c>
      <c r="Q211" s="148"/>
      <c r="R211" s="148"/>
      <c r="S211" s="148"/>
      <c r="T211" s="148"/>
      <c r="U211" s="172"/>
    </row>
    <row r="212" spans="1:21" ht="15" customHeight="1" x14ac:dyDescent="0.3">
      <c r="A212" s="440"/>
      <c r="B212" s="443"/>
      <c r="C212" s="446"/>
      <c r="D212" s="463"/>
      <c r="E212" s="497"/>
      <c r="F212" s="497"/>
      <c r="G212" s="173" t="s">
        <v>34</v>
      </c>
      <c r="H212" s="149">
        <f>SUM(H206:H209)</f>
        <v>190.2</v>
      </c>
      <c r="I212" s="149">
        <f>SUM(I206:I209)</f>
        <v>95.100000000000009</v>
      </c>
      <c r="J212" s="149">
        <f>SUM(J206:J209)</f>
        <v>0</v>
      </c>
      <c r="K212" s="149">
        <f>SUM(K206:K210)</f>
        <v>95.1</v>
      </c>
      <c r="L212" s="149">
        <f t="shared" ref="L212:U212" si="112">SUM(L206:L209)</f>
        <v>59.8</v>
      </c>
      <c r="M212" s="149">
        <f t="shared" si="112"/>
        <v>59.8</v>
      </c>
      <c r="N212" s="149">
        <f t="shared" si="112"/>
        <v>0</v>
      </c>
      <c r="O212" s="149">
        <f t="shared" si="112"/>
        <v>0</v>
      </c>
      <c r="P212" s="149">
        <f t="shared" si="112"/>
        <v>9.8000000000000007</v>
      </c>
      <c r="Q212" s="149">
        <f t="shared" si="112"/>
        <v>9.8000000000000007</v>
      </c>
      <c r="R212" s="149">
        <f t="shared" si="112"/>
        <v>0</v>
      </c>
      <c r="S212" s="149">
        <f t="shared" si="112"/>
        <v>0</v>
      </c>
      <c r="T212" s="149">
        <f t="shared" si="112"/>
        <v>50</v>
      </c>
      <c r="U212" s="149">
        <f t="shared" si="112"/>
        <v>0</v>
      </c>
    </row>
    <row r="213" spans="1:21" ht="15" customHeight="1" x14ac:dyDescent="0.3">
      <c r="A213" s="438" t="s">
        <v>23</v>
      </c>
      <c r="B213" s="441" t="s">
        <v>23</v>
      </c>
      <c r="C213" s="444" t="s">
        <v>238</v>
      </c>
      <c r="D213" s="472" t="s">
        <v>239</v>
      </c>
      <c r="E213" s="450" t="s">
        <v>27</v>
      </c>
      <c r="F213" s="450" t="s">
        <v>28</v>
      </c>
      <c r="G213" s="158" t="s">
        <v>29</v>
      </c>
      <c r="H213" s="172">
        <f t="shared" ref="H213:H218" si="113">SUM(I213,K213)</f>
        <v>11.48</v>
      </c>
      <c r="I213" s="93">
        <v>10</v>
      </c>
      <c r="J213" s="145"/>
      <c r="K213" s="145">
        <v>1.48</v>
      </c>
      <c r="L213" s="94">
        <f t="shared" ref="L213:L218" si="114">SUM(M213,O213)</f>
        <v>32.520000000000003</v>
      </c>
      <c r="M213" s="171">
        <v>32.520000000000003</v>
      </c>
      <c r="N213" s="162"/>
      <c r="O213" s="147"/>
      <c r="P213" s="172">
        <f t="shared" ref="P213:P218" si="115">SUM(Q213,S213)</f>
        <v>22.52</v>
      </c>
      <c r="Q213" s="171">
        <v>22.52</v>
      </c>
      <c r="R213" s="162"/>
      <c r="S213" s="147"/>
      <c r="T213" s="171">
        <v>10</v>
      </c>
      <c r="U213" s="170">
        <v>0</v>
      </c>
    </row>
    <row r="214" spans="1:21" ht="15" customHeight="1" x14ac:dyDescent="0.3">
      <c r="A214" s="439"/>
      <c r="B214" s="442"/>
      <c r="C214" s="445"/>
      <c r="D214" s="462"/>
      <c r="E214" s="451"/>
      <c r="F214" s="451"/>
      <c r="G214" s="158" t="s">
        <v>149</v>
      </c>
      <c r="H214" s="172">
        <f t="shared" si="113"/>
        <v>0</v>
      </c>
      <c r="I214" s="145"/>
      <c r="J214" s="145"/>
      <c r="K214" s="93"/>
      <c r="L214" s="94">
        <f t="shared" si="114"/>
        <v>0</v>
      </c>
      <c r="M214" s="171"/>
      <c r="N214" s="162"/>
      <c r="O214" s="172"/>
      <c r="P214" s="172">
        <f t="shared" si="115"/>
        <v>0</v>
      </c>
      <c r="Q214" s="171"/>
      <c r="R214" s="162"/>
      <c r="S214" s="172"/>
      <c r="T214" s="171"/>
      <c r="U214" s="170"/>
    </row>
    <row r="215" spans="1:21" ht="15" customHeight="1" x14ac:dyDescent="0.3">
      <c r="A215" s="439"/>
      <c r="B215" s="442"/>
      <c r="C215" s="445"/>
      <c r="D215" s="462"/>
      <c r="E215" s="451"/>
      <c r="F215" s="451"/>
      <c r="G215" s="158" t="s">
        <v>32</v>
      </c>
      <c r="H215" s="172">
        <f t="shared" si="113"/>
        <v>0</v>
      </c>
      <c r="I215" s="145"/>
      <c r="J215" s="145"/>
      <c r="K215" s="145"/>
      <c r="L215" s="94">
        <f t="shared" si="114"/>
        <v>136</v>
      </c>
      <c r="M215" s="171">
        <v>136</v>
      </c>
      <c r="N215" s="162"/>
      <c r="O215" s="147"/>
      <c r="P215" s="172">
        <f t="shared" si="115"/>
        <v>6</v>
      </c>
      <c r="Q215" s="171">
        <v>6</v>
      </c>
      <c r="R215" s="162"/>
      <c r="S215" s="147"/>
      <c r="T215" s="171">
        <v>130</v>
      </c>
      <c r="U215" s="170">
        <v>0</v>
      </c>
    </row>
    <row r="216" spans="1:21" ht="15" customHeight="1" x14ac:dyDescent="0.3">
      <c r="A216" s="439"/>
      <c r="B216" s="442"/>
      <c r="C216" s="445"/>
      <c r="D216" s="462"/>
      <c r="E216" s="451"/>
      <c r="F216" s="451"/>
      <c r="G216" s="158" t="s">
        <v>31</v>
      </c>
      <c r="H216" s="172">
        <f t="shared" si="113"/>
        <v>0</v>
      </c>
      <c r="I216" s="152"/>
      <c r="J216" s="152"/>
      <c r="K216" s="145"/>
      <c r="L216" s="147">
        <f t="shared" si="114"/>
        <v>0</v>
      </c>
      <c r="M216" s="169"/>
      <c r="N216" s="148"/>
      <c r="O216" s="148"/>
      <c r="P216" s="172">
        <f t="shared" si="115"/>
        <v>0</v>
      </c>
      <c r="Q216" s="148"/>
      <c r="R216" s="148"/>
      <c r="S216" s="148"/>
      <c r="T216" s="169"/>
      <c r="U216" s="172"/>
    </row>
    <row r="217" spans="1:21" ht="15" customHeight="1" x14ac:dyDescent="0.3">
      <c r="A217" s="439"/>
      <c r="B217" s="442"/>
      <c r="C217" s="445"/>
      <c r="D217" s="462"/>
      <c r="E217" s="451"/>
      <c r="F217" s="451"/>
      <c r="G217" s="158" t="s">
        <v>187</v>
      </c>
      <c r="H217" s="172">
        <f t="shared" si="113"/>
        <v>0</v>
      </c>
      <c r="I217" s="148"/>
      <c r="J217" s="148"/>
      <c r="K217" s="172"/>
      <c r="L217" s="147">
        <f t="shared" si="114"/>
        <v>0</v>
      </c>
      <c r="M217" s="148"/>
      <c r="N217" s="148"/>
      <c r="O217" s="148"/>
      <c r="P217" s="172">
        <f t="shared" si="115"/>
        <v>0</v>
      </c>
      <c r="Q217" s="148"/>
      <c r="R217" s="148"/>
      <c r="S217" s="148"/>
      <c r="T217" s="148"/>
      <c r="U217" s="172"/>
    </row>
    <row r="218" spans="1:21" ht="15" customHeight="1" x14ac:dyDescent="0.3">
      <c r="A218" s="439"/>
      <c r="B218" s="442"/>
      <c r="C218" s="445"/>
      <c r="D218" s="462"/>
      <c r="E218" s="451"/>
      <c r="F218" s="451"/>
      <c r="G218" s="158" t="s">
        <v>131</v>
      </c>
      <c r="H218" s="172">
        <f t="shared" si="113"/>
        <v>0</v>
      </c>
      <c r="I218" s="148"/>
      <c r="J218" s="148"/>
      <c r="K218" s="148"/>
      <c r="L218" s="147">
        <f t="shared" si="114"/>
        <v>0</v>
      </c>
      <c r="M218" s="148"/>
      <c r="N218" s="148"/>
      <c r="O218" s="148"/>
      <c r="P218" s="172">
        <f t="shared" si="115"/>
        <v>0</v>
      </c>
      <c r="Q218" s="148"/>
      <c r="R218" s="148"/>
      <c r="S218" s="148"/>
      <c r="T218" s="148"/>
      <c r="U218" s="172"/>
    </row>
    <row r="219" spans="1:21" ht="15" customHeight="1" x14ac:dyDescent="0.3">
      <c r="A219" s="440"/>
      <c r="B219" s="443"/>
      <c r="C219" s="446"/>
      <c r="D219" s="463"/>
      <c r="E219" s="452"/>
      <c r="F219" s="452"/>
      <c r="G219" s="173" t="s">
        <v>34</v>
      </c>
      <c r="H219" s="149">
        <f>SUM(H213:H216)</f>
        <v>11.48</v>
      </c>
      <c r="I219" s="149">
        <f>SUM(I213:I216)</f>
        <v>10</v>
      </c>
      <c r="J219" s="149">
        <f>SUM(J213:J216)</f>
        <v>0</v>
      </c>
      <c r="K219" s="149">
        <f>SUM(K213:K217)</f>
        <v>1.48</v>
      </c>
      <c r="L219" s="149">
        <f t="shared" ref="L219:U219" si="116">SUM(L213:L216)</f>
        <v>168.52</v>
      </c>
      <c r="M219" s="149">
        <f t="shared" si="116"/>
        <v>168.52</v>
      </c>
      <c r="N219" s="149">
        <f t="shared" si="116"/>
        <v>0</v>
      </c>
      <c r="O219" s="149">
        <f t="shared" si="116"/>
        <v>0</v>
      </c>
      <c r="P219" s="149">
        <f t="shared" si="116"/>
        <v>28.52</v>
      </c>
      <c r="Q219" s="149">
        <f t="shared" si="116"/>
        <v>28.52</v>
      </c>
      <c r="R219" s="149">
        <f t="shared" si="116"/>
        <v>0</v>
      </c>
      <c r="S219" s="149">
        <f t="shared" si="116"/>
        <v>0</v>
      </c>
      <c r="T219" s="149">
        <f t="shared" si="116"/>
        <v>140</v>
      </c>
      <c r="U219" s="149">
        <f t="shared" si="116"/>
        <v>0</v>
      </c>
    </row>
    <row r="220" spans="1:21" ht="15" customHeight="1" x14ac:dyDescent="0.3">
      <c r="A220" s="438" t="s">
        <v>23</v>
      </c>
      <c r="B220" s="441" t="s">
        <v>23</v>
      </c>
      <c r="C220" s="444" t="s">
        <v>240</v>
      </c>
      <c r="D220" s="472" t="s">
        <v>241</v>
      </c>
      <c r="E220" s="450" t="s">
        <v>27</v>
      </c>
      <c r="F220" s="450" t="s">
        <v>28</v>
      </c>
      <c r="G220" s="158" t="s">
        <v>29</v>
      </c>
      <c r="H220" s="172">
        <f t="shared" ref="H220:H225" si="117">SUM(I220,K220)</f>
        <v>110</v>
      </c>
      <c r="I220" s="146">
        <v>110</v>
      </c>
      <c r="J220" s="152"/>
      <c r="K220" s="97"/>
      <c r="L220" s="94">
        <f t="shared" ref="L220:L225" si="118">SUM(M220,O220)</f>
        <v>4.68</v>
      </c>
      <c r="M220" s="171">
        <v>4.68</v>
      </c>
      <c r="N220" s="162"/>
      <c r="O220" s="171"/>
      <c r="P220" s="172">
        <f t="shared" ref="P220:P225" si="119">SUM(Q220,S220)</f>
        <v>0.20499999999999999</v>
      </c>
      <c r="Q220" s="147">
        <v>0.20499999999999999</v>
      </c>
      <c r="R220" s="148"/>
      <c r="S220" s="94"/>
      <c r="T220" s="171">
        <v>4.47</v>
      </c>
      <c r="U220" s="170">
        <v>0</v>
      </c>
    </row>
    <row r="221" spans="1:21" ht="15" customHeight="1" x14ac:dyDescent="0.3">
      <c r="A221" s="439"/>
      <c r="B221" s="442"/>
      <c r="C221" s="445"/>
      <c r="D221" s="462"/>
      <c r="E221" s="451"/>
      <c r="F221" s="451"/>
      <c r="G221" s="158" t="s">
        <v>149</v>
      </c>
      <c r="H221" s="172">
        <f t="shared" si="117"/>
        <v>1.5409999999999999</v>
      </c>
      <c r="I221" s="145">
        <v>1.5409999999999999</v>
      </c>
      <c r="J221" s="145"/>
      <c r="K221" s="159"/>
      <c r="L221" s="94">
        <f t="shared" si="118"/>
        <v>0</v>
      </c>
      <c r="M221" s="171"/>
      <c r="N221" s="162"/>
      <c r="O221" s="171"/>
      <c r="P221" s="172">
        <f t="shared" si="119"/>
        <v>0</v>
      </c>
      <c r="Q221" s="172"/>
      <c r="R221" s="172"/>
      <c r="S221" s="168"/>
      <c r="T221" s="171"/>
      <c r="U221" s="170"/>
    </row>
    <row r="222" spans="1:21" ht="15" customHeight="1" x14ac:dyDescent="0.3">
      <c r="A222" s="439"/>
      <c r="B222" s="442"/>
      <c r="C222" s="445"/>
      <c r="D222" s="462"/>
      <c r="E222" s="451"/>
      <c r="F222" s="451"/>
      <c r="G222" s="158" t="s">
        <v>32</v>
      </c>
      <c r="H222" s="265">
        <f t="shared" si="117"/>
        <v>30.460999999999999</v>
      </c>
      <c r="I222" s="265">
        <v>30.460999999999999</v>
      </c>
      <c r="J222" s="265"/>
      <c r="K222" s="269"/>
      <c r="L222" s="94">
        <f t="shared" si="118"/>
        <v>37.587000000000003</v>
      </c>
      <c r="M222" s="271">
        <v>37.587000000000003</v>
      </c>
      <c r="N222" s="162"/>
      <c r="O222" s="171"/>
      <c r="P222" s="172">
        <f t="shared" si="119"/>
        <v>2.3290000000000002</v>
      </c>
      <c r="Q222" s="172">
        <v>2.3290000000000002</v>
      </c>
      <c r="R222" s="172"/>
      <c r="S222" s="168"/>
      <c r="T222" s="271">
        <v>35.261000000000003</v>
      </c>
      <c r="U222" s="170">
        <v>0</v>
      </c>
    </row>
    <row r="223" spans="1:21" ht="15" customHeight="1" x14ac:dyDescent="0.3">
      <c r="A223" s="439"/>
      <c r="B223" s="442"/>
      <c r="C223" s="445"/>
      <c r="D223" s="462"/>
      <c r="E223" s="451"/>
      <c r="F223" s="451"/>
      <c r="G223" s="158" t="s">
        <v>31</v>
      </c>
      <c r="H223" s="265">
        <f t="shared" si="117"/>
        <v>11.510999999999999</v>
      </c>
      <c r="I223" s="268">
        <v>11.510999999999999</v>
      </c>
      <c r="J223" s="268"/>
      <c r="K223" s="268"/>
      <c r="L223" s="147">
        <f t="shared" si="118"/>
        <v>0</v>
      </c>
      <c r="M223" s="169"/>
      <c r="N223" s="148"/>
      <c r="O223" s="169"/>
      <c r="P223" s="172">
        <f t="shared" si="119"/>
        <v>0</v>
      </c>
      <c r="Q223" s="148"/>
      <c r="R223" s="148"/>
      <c r="S223" s="148"/>
      <c r="T223" s="169"/>
      <c r="U223" s="172"/>
    </row>
    <row r="224" spans="1:21" ht="15" customHeight="1" x14ac:dyDescent="0.3">
      <c r="A224" s="439"/>
      <c r="B224" s="442"/>
      <c r="C224" s="445"/>
      <c r="D224" s="462"/>
      <c r="E224" s="451"/>
      <c r="F224" s="451"/>
      <c r="G224" s="158" t="s">
        <v>187</v>
      </c>
      <c r="H224" s="172">
        <f t="shared" si="117"/>
        <v>0</v>
      </c>
      <c r="I224" s="148"/>
      <c r="J224" s="148"/>
      <c r="K224" s="148"/>
      <c r="L224" s="147">
        <f t="shared" si="118"/>
        <v>0</v>
      </c>
      <c r="M224" s="148"/>
      <c r="N224" s="148"/>
      <c r="O224" s="148"/>
      <c r="P224" s="172">
        <f t="shared" si="119"/>
        <v>0</v>
      </c>
      <c r="Q224" s="148"/>
      <c r="R224" s="148"/>
      <c r="S224" s="148"/>
      <c r="T224" s="148"/>
      <c r="U224" s="172"/>
    </row>
    <row r="225" spans="1:21" ht="15" customHeight="1" x14ac:dyDescent="0.3">
      <c r="A225" s="439"/>
      <c r="B225" s="442"/>
      <c r="C225" s="445"/>
      <c r="D225" s="462"/>
      <c r="E225" s="451"/>
      <c r="F225" s="451"/>
      <c r="G225" s="158" t="s">
        <v>131</v>
      </c>
      <c r="H225" s="172">
        <f t="shared" si="117"/>
        <v>0</v>
      </c>
      <c r="I225" s="148"/>
      <c r="J225" s="148"/>
      <c r="K225" s="148"/>
      <c r="L225" s="147">
        <f t="shared" si="118"/>
        <v>0</v>
      </c>
      <c r="M225" s="148"/>
      <c r="N225" s="148"/>
      <c r="O225" s="148"/>
      <c r="P225" s="172">
        <f t="shared" si="119"/>
        <v>0</v>
      </c>
      <c r="Q225" s="148"/>
      <c r="R225" s="148"/>
      <c r="S225" s="148"/>
      <c r="T225" s="148"/>
      <c r="U225" s="172"/>
    </row>
    <row r="226" spans="1:21" ht="15" customHeight="1" x14ac:dyDescent="0.3">
      <c r="A226" s="440"/>
      <c r="B226" s="443"/>
      <c r="C226" s="446"/>
      <c r="D226" s="463"/>
      <c r="E226" s="452"/>
      <c r="F226" s="452"/>
      <c r="G226" s="173" t="s">
        <v>34</v>
      </c>
      <c r="H226" s="149">
        <f>SUM(H220:H223)</f>
        <v>153.51300000000001</v>
      </c>
      <c r="I226" s="149">
        <f>SUM(I220:I223)</f>
        <v>153.51300000000001</v>
      </c>
      <c r="J226" s="149">
        <f>SUM(J220:J223)</f>
        <v>0</v>
      </c>
      <c r="K226" s="149">
        <f>SUM(K220:K224)</f>
        <v>0</v>
      </c>
      <c r="L226" s="149">
        <f t="shared" ref="L226:U226" si="120">SUM(L220:L223)</f>
        <v>42.267000000000003</v>
      </c>
      <c r="M226" s="149">
        <f t="shared" si="120"/>
        <v>42.267000000000003</v>
      </c>
      <c r="N226" s="149">
        <f t="shared" si="120"/>
        <v>0</v>
      </c>
      <c r="O226" s="149">
        <f t="shared" si="120"/>
        <v>0</v>
      </c>
      <c r="P226" s="149">
        <f t="shared" si="120"/>
        <v>2.5340000000000003</v>
      </c>
      <c r="Q226" s="149">
        <f t="shared" si="120"/>
        <v>2.5340000000000003</v>
      </c>
      <c r="R226" s="149">
        <f t="shared" si="120"/>
        <v>0</v>
      </c>
      <c r="S226" s="149">
        <f t="shared" si="120"/>
        <v>0</v>
      </c>
      <c r="T226" s="149">
        <f t="shared" si="120"/>
        <v>39.731000000000002</v>
      </c>
      <c r="U226" s="149">
        <f t="shared" si="120"/>
        <v>0</v>
      </c>
    </row>
    <row r="227" spans="1:21" ht="15" customHeight="1" x14ac:dyDescent="0.3">
      <c r="A227" s="438" t="s">
        <v>23</v>
      </c>
      <c r="B227" s="441" t="s">
        <v>23</v>
      </c>
      <c r="C227" s="444" t="s">
        <v>242</v>
      </c>
      <c r="D227" s="472" t="s">
        <v>243</v>
      </c>
      <c r="E227" s="450" t="s">
        <v>27</v>
      </c>
      <c r="F227" s="450" t="s">
        <v>28</v>
      </c>
      <c r="G227" s="158" t="s">
        <v>29</v>
      </c>
      <c r="H227" s="172">
        <f t="shared" ref="H227:H232" si="121">SUM(I227,K227)</f>
        <v>0</v>
      </c>
      <c r="I227" s="127"/>
      <c r="J227" s="172"/>
      <c r="K227" s="172"/>
      <c r="L227" s="94">
        <f t="shared" ref="L227:L232" si="122">SUM(M227,O227)</f>
        <v>0</v>
      </c>
      <c r="M227" s="181"/>
      <c r="N227" s="184"/>
      <c r="O227" s="146"/>
      <c r="P227" s="145">
        <f t="shared" ref="P227:P232" si="123">SUM(Q227,S227)</f>
        <v>0</v>
      </c>
      <c r="Q227" s="146"/>
      <c r="R227" s="152"/>
      <c r="S227" s="97"/>
      <c r="T227" s="181"/>
      <c r="U227" s="185"/>
    </row>
    <row r="228" spans="1:21" ht="15" customHeight="1" x14ac:dyDescent="0.3">
      <c r="A228" s="439"/>
      <c r="B228" s="442"/>
      <c r="C228" s="445"/>
      <c r="D228" s="462"/>
      <c r="E228" s="451"/>
      <c r="F228" s="451"/>
      <c r="G228" s="158" t="s">
        <v>149</v>
      </c>
      <c r="H228" s="172">
        <f t="shared" si="121"/>
        <v>0</v>
      </c>
      <c r="I228" s="172"/>
      <c r="J228" s="172"/>
      <c r="K228" s="127"/>
      <c r="L228" s="94">
        <f t="shared" si="122"/>
        <v>0</v>
      </c>
      <c r="M228" s="181"/>
      <c r="N228" s="184"/>
      <c r="O228" s="145"/>
      <c r="P228" s="145">
        <f t="shared" si="123"/>
        <v>0</v>
      </c>
      <c r="Q228" s="145"/>
      <c r="R228" s="145"/>
      <c r="S228" s="159"/>
      <c r="T228" s="181"/>
      <c r="U228" s="185"/>
    </row>
    <row r="229" spans="1:21" ht="15" customHeight="1" x14ac:dyDescent="0.3">
      <c r="A229" s="439"/>
      <c r="B229" s="442"/>
      <c r="C229" s="445"/>
      <c r="D229" s="462"/>
      <c r="E229" s="451"/>
      <c r="F229" s="451"/>
      <c r="G229" s="158" t="s">
        <v>32</v>
      </c>
      <c r="H229" s="172">
        <f t="shared" si="121"/>
        <v>3.1930000000000001</v>
      </c>
      <c r="I229" s="159">
        <v>3.1930000000000001</v>
      </c>
      <c r="J229" s="145"/>
      <c r="K229" s="159"/>
      <c r="L229" s="94">
        <f>SUM(M229,O229)</f>
        <v>187.137</v>
      </c>
      <c r="M229" s="181">
        <v>187.137</v>
      </c>
      <c r="N229" s="184"/>
      <c r="O229" s="146"/>
      <c r="P229" s="145">
        <f t="shared" si="123"/>
        <v>7.1369999999999996</v>
      </c>
      <c r="Q229" s="159">
        <v>7.1369999999999996</v>
      </c>
      <c r="R229" s="145"/>
      <c r="S229" s="159"/>
      <c r="T229" s="181">
        <v>180</v>
      </c>
      <c r="U229" s="185">
        <v>0</v>
      </c>
    </row>
    <row r="230" spans="1:21" ht="15" customHeight="1" x14ac:dyDescent="0.3">
      <c r="A230" s="439"/>
      <c r="B230" s="442"/>
      <c r="C230" s="445"/>
      <c r="D230" s="462"/>
      <c r="E230" s="451"/>
      <c r="F230" s="451"/>
      <c r="G230" s="158" t="s">
        <v>31</v>
      </c>
      <c r="H230" s="172">
        <f t="shared" si="121"/>
        <v>0</v>
      </c>
      <c r="I230" s="152"/>
      <c r="J230" s="152"/>
      <c r="K230" s="152"/>
      <c r="L230" s="147">
        <f t="shared" si="122"/>
        <v>0</v>
      </c>
      <c r="M230" s="183"/>
      <c r="N230" s="152"/>
      <c r="O230" s="152"/>
      <c r="P230" s="145">
        <f t="shared" si="123"/>
        <v>0</v>
      </c>
      <c r="Q230" s="152"/>
      <c r="R230" s="152"/>
      <c r="S230" s="152"/>
      <c r="T230" s="183"/>
      <c r="U230" s="145"/>
    </row>
    <row r="231" spans="1:21" ht="15" customHeight="1" x14ac:dyDescent="0.3">
      <c r="A231" s="439"/>
      <c r="B231" s="442"/>
      <c r="C231" s="445"/>
      <c r="D231" s="462"/>
      <c r="E231" s="451"/>
      <c r="F231" s="451"/>
      <c r="G231" s="158" t="s">
        <v>187</v>
      </c>
      <c r="H231" s="172">
        <f t="shared" si="121"/>
        <v>0</v>
      </c>
      <c r="I231" s="148"/>
      <c r="J231" s="148"/>
      <c r="K231" s="172"/>
      <c r="L231" s="147">
        <f t="shared" si="122"/>
        <v>0</v>
      </c>
      <c r="M231" s="148"/>
      <c r="N231" s="148"/>
      <c r="O231" s="148"/>
      <c r="P231" s="172">
        <f t="shared" si="123"/>
        <v>0</v>
      </c>
      <c r="Q231" s="148"/>
      <c r="R231" s="148"/>
      <c r="S231" s="148"/>
      <c r="T231" s="148"/>
      <c r="U231" s="172"/>
    </row>
    <row r="232" spans="1:21" ht="15" customHeight="1" x14ac:dyDescent="0.3">
      <c r="A232" s="439"/>
      <c r="B232" s="442"/>
      <c r="C232" s="445"/>
      <c r="D232" s="462"/>
      <c r="E232" s="451"/>
      <c r="F232" s="451"/>
      <c r="G232" s="158" t="s">
        <v>131</v>
      </c>
      <c r="H232" s="172">
        <f t="shared" si="121"/>
        <v>0</v>
      </c>
      <c r="I232" s="148"/>
      <c r="J232" s="148"/>
      <c r="K232" s="148"/>
      <c r="L232" s="147">
        <f t="shared" si="122"/>
        <v>0</v>
      </c>
      <c r="M232" s="148"/>
      <c r="N232" s="148"/>
      <c r="O232" s="148"/>
      <c r="P232" s="172">
        <f t="shared" si="123"/>
        <v>0</v>
      </c>
      <c r="Q232" s="148"/>
      <c r="R232" s="148"/>
      <c r="S232" s="148"/>
      <c r="T232" s="148"/>
      <c r="U232" s="172"/>
    </row>
    <row r="233" spans="1:21" ht="15" customHeight="1" x14ac:dyDescent="0.3">
      <c r="A233" s="440"/>
      <c r="B233" s="443"/>
      <c r="C233" s="446"/>
      <c r="D233" s="463"/>
      <c r="E233" s="452"/>
      <c r="F233" s="452"/>
      <c r="G233" s="173" t="s">
        <v>34</v>
      </c>
      <c r="H233" s="149">
        <f>SUM(H227:H230)</f>
        <v>3.1930000000000001</v>
      </c>
      <c r="I233" s="149">
        <f>SUM(I227:I230)</f>
        <v>3.1930000000000001</v>
      </c>
      <c r="J233" s="149">
        <f>SUM(J227:J230)</f>
        <v>0</v>
      </c>
      <c r="K233" s="149">
        <f>SUM(K227:K231)</f>
        <v>0</v>
      </c>
      <c r="L233" s="149">
        <f t="shared" ref="L233:U233" si="124">SUM(L227:L230)</f>
        <v>187.137</v>
      </c>
      <c r="M233" s="149">
        <f t="shared" si="124"/>
        <v>187.137</v>
      </c>
      <c r="N233" s="149">
        <f t="shared" si="124"/>
        <v>0</v>
      </c>
      <c r="O233" s="149">
        <f t="shared" si="124"/>
        <v>0</v>
      </c>
      <c r="P233" s="149">
        <f t="shared" si="124"/>
        <v>7.1369999999999996</v>
      </c>
      <c r="Q233" s="149">
        <f t="shared" si="124"/>
        <v>7.1369999999999996</v>
      </c>
      <c r="R233" s="149">
        <f t="shared" si="124"/>
        <v>0</v>
      </c>
      <c r="S233" s="149">
        <f t="shared" si="124"/>
        <v>0</v>
      </c>
      <c r="T233" s="149">
        <f t="shared" si="124"/>
        <v>180</v>
      </c>
      <c r="U233" s="149">
        <f t="shared" si="124"/>
        <v>0</v>
      </c>
    </row>
    <row r="234" spans="1:21" ht="15" customHeight="1" x14ac:dyDescent="0.3">
      <c r="A234" s="438" t="s">
        <v>23</v>
      </c>
      <c r="B234" s="441" t="s">
        <v>23</v>
      </c>
      <c r="C234" s="444" t="s">
        <v>244</v>
      </c>
      <c r="D234" s="472" t="s">
        <v>245</v>
      </c>
      <c r="E234" s="450" t="s">
        <v>27</v>
      </c>
      <c r="F234" s="450" t="s">
        <v>28</v>
      </c>
      <c r="G234" s="158" t="s">
        <v>29</v>
      </c>
      <c r="H234" s="172">
        <f t="shared" ref="H234:H239" si="125">SUM(I234,K234)</f>
        <v>11.7</v>
      </c>
      <c r="I234" s="127">
        <v>11.7</v>
      </c>
      <c r="J234" s="172"/>
      <c r="K234" s="265"/>
      <c r="L234" s="94">
        <f t="shared" ref="L234:L239" si="126">SUM(M234,O234)</f>
        <v>333.54</v>
      </c>
      <c r="M234" s="181">
        <v>333.54</v>
      </c>
      <c r="N234" s="184"/>
      <c r="O234" s="146"/>
      <c r="P234" s="145">
        <f t="shared" ref="P234:P239" si="127">SUM(Q234,S234)</f>
        <v>1</v>
      </c>
      <c r="Q234" s="146">
        <v>1</v>
      </c>
      <c r="R234" s="152"/>
      <c r="S234" s="97"/>
      <c r="T234" s="181">
        <v>0</v>
      </c>
      <c r="U234" s="185">
        <v>0</v>
      </c>
    </row>
    <row r="235" spans="1:21" ht="15" customHeight="1" x14ac:dyDescent="0.3">
      <c r="A235" s="439"/>
      <c r="B235" s="442"/>
      <c r="C235" s="445"/>
      <c r="D235" s="462"/>
      <c r="E235" s="451"/>
      <c r="F235" s="451"/>
      <c r="G235" s="158" t="s">
        <v>149</v>
      </c>
      <c r="H235" s="172">
        <f t="shared" si="125"/>
        <v>0</v>
      </c>
      <c r="I235" s="172"/>
      <c r="J235" s="172"/>
      <c r="K235" s="263"/>
      <c r="L235" s="94">
        <f t="shared" si="126"/>
        <v>0</v>
      </c>
      <c r="M235" s="181"/>
      <c r="N235" s="184"/>
      <c r="O235" s="145"/>
      <c r="P235" s="145">
        <f t="shared" si="127"/>
        <v>0</v>
      </c>
      <c r="Q235" s="145"/>
      <c r="R235" s="145"/>
      <c r="S235" s="159"/>
      <c r="T235" s="181"/>
      <c r="U235" s="185"/>
    </row>
    <row r="236" spans="1:21" ht="15" customHeight="1" x14ac:dyDescent="0.3">
      <c r="A236" s="439"/>
      <c r="B236" s="442"/>
      <c r="C236" s="445"/>
      <c r="D236" s="462"/>
      <c r="E236" s="451"/>
      <c r="F236" s="451"/>
      <c r="G236" s="158" t="s">
        <v>32</v>
      </c>
      <c r="H236" s="172">
        <f t="shared" si="125"/>
        <v>0</v>
      </c>
      <c r="I236" s="172"/>
      <c r="J236" s="172"/>
      <c r="K236" s="265"/>
      <c r="L236" s="94">
        <f t="shared" si="126"/>
        <v>0</v>
      </c>
      <c r="M236" s="181"/>
      <c r="N236" s="184"/>
      <c r="O236" s="146"/>
      <c r="P236" s="145">
        <f t="shared" si="127"/>
        <v>0</v>
      </c>
      <c r="Q236" s="145"/>
      <c r="R236" s="145"/>
      <c r="S236" s="159"/>
      <c r="T236" s="181"/>
      <c r="U236" s="185"/>
    </row>
    <row r="237" spans="1:21" ht="15" customHeight="1" x14ac:dyDescent="0.3">
      <c r="A237" s="439"/>
      <c r="B237" s="442"/>
      <c r="C237" s="445"/>
      <c r="D237" s="462"/>
      <c r="E237" s="451"/>
      <c r="F237" s="451"/>
      <c r="G237" s="158" t="s">
        <v>31</v>
      </c>
      <c r="H237" s="172">
        <f t="shared" si="125"/>
        <v>0</v>
      </c>
      <c r="I237" s="148"/>
      <c r="J237" s="148"/>
      <c r="K237" s="265"/>
      <c r="L237" s="147">
        <f t="shared" si="126"/>
        <v>0</v>
      </c>
      <c r="M237" s="183"/>
      <c r="N237" s="152"/>
      <c r="O237" s="152"/>
      <c r="P237" s="145">
        <f t="shared" si="127"/>
        <v>0</v>
      </c>
      <c r="Q237" s="152"/>
      <c r="R237" s="152"/>
      <c r="S237" s="152"/>
      <c r="T237" s="183"/>
      <c r="U237" s="145"/>
    </row>
    <row r="238" spans="1:21" ht="15" customHeight="1" x14ac:dyDescent="0.3">
      <c r="A238" s="439"/>
      <c r="B238" s="442"/>
      <c r="C238" s="445"/>
      <c r="D238" s="462"/>
      <c r="E238" s="451"/>
      <c r="F238" s="451"/>
      <c r="G238" s="158" t="s">
        <v>187</v>
      </c>
      <c r="H238" s="172">
        <f t="shared" si="125"/>
        <v>0</v>
      </c>
      <c r="I238" s="148"/>
      <c r="J238" s="148"/>
      <c r="K238" s="265"/>
      <c r="L238" s="147">
        <f t="shared" si="126"/>
        <v>0</v>
      </c>
      <c r="M238" s="152"/>
      <c r="N238" s="152"/>
      <c r="O238" s="152"/>
      <c r="P238" s="145">
        <f t="shared" si="127"/>
        <v>0</v>
      </c>
      <c r="Q238" s="152"/>
      <c r="R238" s="152"/>
      <c r="S238" s="152"/>
      <c r="T238" s="152"/>
      <c r="U238" s="145"/>
    </row>
    <row r="239" spans="1:21" ht="15" customHeight="1" x14ac:dyDescent="0.3">
      <c r="A239" s="439"/>
      <c r="B239" s="442"/>
      <c r="C239" s="445"/>
      <c r="D239" s="462"/>
      <c r="E239" s="451"/>
      <c r="F239" s="451"/>
      <c r="G239" s="158" t="s">
        <v>131</v>
      </c>
      <c r="H239" s="172">
        <f t="shared" si="125"/>
        <v>0</v>
      </c>
      <c r="I239" s="148"/>
      <c r="J239" s="148"/>
      <c r="K239" s="148"/>
      <c r="L239" s="147">
        <f t="shared" si="126"/>
        <v>0</v>
      </c>
      <c r="M239" s="148"/>
      <c r="N239" s="148"/>
      <c r="O239" s="148"/>
      <c r="P239" s="172">
        <f t="shared" si="127"/>
        <v>0</v>
      </c>
      <c r="Q239" s="148"/>
      <c r="R239" s="148"/>
      <c r="S239" s="148"/>
      <c r="T239" s="148"/>
      <c r="U239" s="172"/>
    </row>
    <row r="240" spans="1:21" ht="15" customHeight="1" x14ac:dyDescent="0.3">
      <c r="A240" s="440"/>
      <c r="B240" s="443"/>
      <c r="C240" s="446"/>
      <c r="D240" s="463"/>
      <c r="E240" s="452"/>
      <c r="F240" s="452"/>
      <c r="G240" s="173" t="s">
        <v>34</v>
      </c>
      <c r="H240" s="149">
        <f>SUM(H234:H237)</f>
        <v>11.7</v>
      </c>
      <c r="I240" s="149">
        <f>SUM(I234:I237)</f>
        <v>11.7</v>
      </c>
      <c r="J240" s="149">
        <f>SUM(J234:J237)</f>
        <v>0</v>
      </c>
      <c r="K240" s="149">
        <f>SUM(K234:K238)</f>
        <v>0</v>
      </c>
      <c r="L240" s="149">
        <f t="shared" ref="L240:U240" si="128">SUM(L234:L237)</f>
        <v>333.54</v>
      </c>
      <c r="M240" s="149">
        <f t="shared" si="128"/>
        <v>333.54</v>
      </c>
      <c r="N240" s="149">
        <f t="shared" si="128"/>
        <v>0</v>
      </c>
      <c r="O240" s="149">
        <f t="shared" si="128"/>
        <v>0</v>
      </c>
      <c r="P240" s="149">
        <f t="shared" si="128"/>
        <v>1</v>
      </c>
      <c r="Q240" s="149">
        <f t="shared" si="128"/>
        <v>1</v>
      </c>
      <c r="R240" s="149">
        <f t="shared" si="128"/>
        <v>0</v>
      </c>
      <c r="S240" s="149">
        <f t="shared" si="128"/>
        <v>0</v>
      </c>
      <c r="T240" s="149">
        <f t="shared" si="128"/>
        <v>0</v>
      </c>
      <c r="U240" s="149">
        <f t="shared" si="128"/>
        <v>0</v>
      </c>
    </row>
    <row r="241" spans="1:21" ht="15" customHeight="1" x14ac:dyDescent="0.3">
      <c r="A241" s="438" t="s">
        <v>23</v>
      </c>
      <c r="B241" s="441" t="s">
        <v>23</v>
      </c>
      <c r="C241" s="444" t="s">
        <v>246</v>
      </c>
      <c r="D241" s="472" t="s">
        <v>247</v>
      </c>
      <c r="E241" s="450" t="s">
        <v>27</v>
      </c>
      <c r="F241" s="450" t="s">
        <v>28</v>
      </c>
      <c r="G241" s="158" t="s">
        <v>29</v>
      </c>
      <c r="H241" s="172">
        <f t="shared" ref="H241:H246" si="129">SUM(I241,K241)</f>
        <v>0.8</v>
      </c>
      <c r="I241" s="93">
        <v>0.8</v>
      </c>
      <c r="J241" s="145"/>
      <c r="K241" s="145"/>
      <c r="L241" s="94">
        <f t="shared" ref="L241:L246" si="130">SUM(M241,O241)</f>
        <v>19.916999999999998</v>
      </c>
      <c r="M241" s="171">
        <v>19.916999999999998</v>
      </c>
      <c r="N241" s="162"/>
      <c r="O241" s="147"/>
      <c r="P241" s="172">
        <f t="shared" ref="P241:P246" si="131">SUM(Q241,S241)</f>
        <v>0.91700000000000004</v>
      </c>
      <c r="Q241" s="181">
        <v>0.91700000000000004</v>
      </c>
      <c r="R241" s="184"/>
      <c r="S241" s="146"/>
      <c r="T241" s="171">
        <v>19</v>
      </c>
      <c r="U241" s="170">
        <v>0</v>
      </c>
    </row>
    <row r="242" spans="1:21" ht="15" customHeight="1" x14ac:dyDescent="0.3">
      <c r="A242" s="439"/>
      <c r="B242" s="442"/>
      <c r="C242" s="445"/>
      <c r="D242" s="462"/>
      <c r="E242" s="451"/>
      <c r="F242" s="451"/>
      <c r="G242" s="158" t="s">
        <v>149</v>
      </c>
      <c r="H242" s="172">
        <f t="shared" si="129"/>
        <v>0</v>
      </c>
      <c r="I242" s="145"/>
      <c r="J242" s="145"/>
      <c r="K242" s="93"/>
      <c r="L242" s="94">
        <f t="shared" si="130"/>
        <v>0</v>
      </c>
      <c r="M242" s="171"/>
      <c r="N242" s="162"/>
      <c r="O242" s="172"/>
      <c r="P242" s="172">
        <f t="shared" si="131"/>
        <v>0</v>
      </c>
      <c r="Q242" s="181"/>
      <c r="R242" s="184"/>
      <c r="S242" s="145"/>
      <c r="T242" s="171"/>
      <c r="U242" s="170"/>
    </row>
    <row r="243" spans="1:21" ht="15" customHeight="1" x14ac:dyDescent="0.3">
      <c r="A243" s="439"/>
      <c r="B243" s="442"/>
      <c r="C243" s="445"/>
      <c r="D243" s="462"/>
      <c r="E243" s="451"/>
      <c r="F243" s="451"/>
      <c r="G243" s="158" t="s">
        <v>32</v>
      </c>
      <c r="H243" s="172">
        <f t="shared" si="129"/>
        <v>0</v>
      </c>
      <c r="I243" s="145"/>
      <c r="J243" s="145"/>
      <c r="K243" s="145"/>
      <c r="L243" s="94">
        <f t="shared" si="130"/>
        <v>117.55</v>
      </c>
      <c r="M243" s="171">
        <v>117.55</v>
      </c>
      <c r="N243" s="162"/>
      <c r="O243" s="147"/>
      <c r="P243" s="172">
        <f t="shared" si="131"/>
        <v>0</v>
      </c>
      <c r="Q243" s="181"/>
      <c r="R243" s="184"/>
      <c r="S243" s="146"/>
      <c r="T243" s="171">
        <v>117.55</v>
      </c>
      <c r="U243" s="170">
        <v>0</v>
      </c>
    </row>
    <row r="244" spans="1:21" ht="15" customHeight="1" x14ac:dyDescent="0.3">
      <c r="A244" s="439"/>
      <c r="B244" s="442"/>
      <c r="C244" s="445"/>
      <c r="D244" s="462"/>
      <c r="E244" s="451"/>
      <c r="F244" s="451"/>
      <c r="G244" s="158" t="s">
        <v>31</v>
      </c>
      <c r="H244" s="172">
        <f>SUM(I244,J241)</f>
        <v>0</v>
      </c>
      <c r="I244" s="148"/>
      <c r="J244" s="148"/>
      <c r="L244" s="147">
        <f t="shared" si="130"/>
        <v>0</v>
      </c>
      <c r="M244" s="169"/>
      <c r="N244" s="148"/>
      <c r="O244" s="148"/>
      <c r="P244" s="172">
        <f t="shared" si="131"/>
        <v>0</v>
      </c>
      <c r="Q244" s="152"/>
      <c r="R244" s="152"/>
      <c r="S244" s="152"/>
      <c r="T244" s="169"/>
      <c r="U244" s="172"/>
    </row>
    <row r="245" spans="1:21" ht="15" customHeight="1" x14ac:dyDescent="0.3">
      <c r="A245" s="439"/>
      <c r="B245" s="442"/>
      <c r="C245" s="445"/>
      <c r="D245" s="462"/>
      <c r="E245" s="451"/>
      <c r="F245" s="451"/>
      <c r="G245" s="158" t="s">
        <v>187</v>
      </c>
      <c r="H245" s="172">
        <f t="shared" si="129"/>
        <v>0</v>
      </c>
      <c r="I245" s="148"/>
      <c r="J245" s="148"/>
      <c r="K245" s="172"/>
      <c r="L245" s="147">
        <f t="shared" si="130"/>
        <v>0</v>
      </c>
      <c r="M245" s="148"/>
      <c r="N245" s="148"/>
      <c r="O245" s="148"/>
      <c r="P245" s="172">
        <f t="shared" si="131"/>
        <v>0</v>
      </c>
      <c r="Q245" s="152"/>
      <c r="R245" s="152"/>
      <c r="S245" s="152"/>
      <c r="T245" s="148"/>
      <c r="U245" s="172"/>
    </row>
    <row r="246" spans="1:21" ht="15" customHeight="1" x14ac:dyDescent="0.3">
      <c r="A246" s="439"/>
      <c r="B246" s="442"/>
      <c r="C246" s="445"/>
      <c r="D246" s="462"/>
      <c r="E246" s="451"/>
      <c r="F246" s="451"/>
      <c r="G246" s="158" t="s">
        <v>131</v>
      </c>
      <c r="H246" s="172">
        <f t="shared" si="129"/>
        <v>0</v>
      </c>
      <c r="I246" s="148"/>
      <c r="J246" s="148"/>
      <c r="K246" s="148"/>
      <c r="L246" s="147">
        <f t="shared" si="130"/>
        <v>0</v>
      </c>
      <c r="M246" s="148"/>
      <c r="N246" s="148"/>
      <c r="O246" s="148"/>
      <c r="P246" s="172">
        <f t="shared" si="131"/>
        <v>0</v>
      </c>
      <c r="Q246" s="148"/>
      <c r="R246" s="148"/>
      <c r="S246" s="148"/>
      <c r="T246" s="148"/>
      <c r="U246" s="172"/>
    </row>
    <row r="247" spans="1:21" ht="15" customHeight="1" x14ac:dyDescent="0.3">
      <c r="A247" s="440"/>
      <c r="B247" s="443"/>
      <c r="C247" s="446"/>
      <c r="D247" s="463"/>
      <c r="E247" s="452"/>
      <c r="F247" s="452"/>
      <c r="G247" s="173" t="s">
        <v>34</v>
      </c>
      <c r="H247" s="149">
        <f>SUM(H241:H244)</f>
        <v>0.8</v>
      </c>
      <c r="I247" s="149">
        <f>SUM(I241:I244)</f>
        <v>0.8</v>
      </c>
      <c r="J247" s="149">
        <f>SUM(J241:J244)</f>
        <v>0</v>
      </c>
      <c r="K247" s="149">
        <f>SUM(K241:K245)</f>
        <v>0</v>
      </c>
      <c r="L247" s="149">
        <f t="shared" ref="L247:U247" si="132">SUM(L241:L244)</f>
        <v>137.46699999999998</v>
      </c>
      <c r="M247" s="149">
        <f t="shared" si="132"/>
        <v>137.46699999999998</v>
      </c>
      <c r="N247" s="149">
        <f t="shared" si="132"/>
        <v>0</v>
      </c>
      <c r="O247" s="149">
        <f t="shared" si="132"/>
        <v>0</v>
      </c>
      <c r="P247" s="149">
        <f t="shared" si="132"/>
        <v>0.91700000000000004</v>
      </c>
      <c r="Q247" s="149">
        <f t="shared" si="132"/>
        <v>0.91700000000000004</v>
      </c>
      <c r="R247" s="149">
        <f t="shared" si="132"/>
        <v>0</v>
      </c>
      <c r="S247" s="149">
        <f t="shared" si="132"/>
        <v>0</v>
      </c>
      <c r="T247" s="149">
        <f t="shared" si="132"/>
        <v>136.55000000000001</v>
      </c>
      <c r="U247" s="149">
        <f t="shared" si="132"/>
        <v>0</v>
      </c>
    </row>
    <row r="248" spans="1:21" ht="15" customHeight="1" x14ac:dyDescent="0.3">
      <c r="A248" s="438" t="s">
        <v>23</v>
      </c>
      <c r="B248" s="441" t="s">
        <v>23</v>
      </c>
      <c r="C248" s="444" t="s">
        <v>248</v>
      </c>
      <c r="D248" s="472" t="s">
        <v>249</v>
      </c>
      <c r="E248" s="450" t="s">
        <v>27</v>
      </c>
      <c r="F248" s="450" t="s">
        <v>28</v>
      </c>
      <c r="G248" s="158" t="s">
        <v>29</v>
      </c>
      <c r="H248" s="172">
        <f t="shared" ref="H248:H253" si="133">SUM(I248,K248)</f>
        <v>2.4319999999999999</v>
      </c>
      <c r="I248" s="263">
        <v>2.4319999999999999</v>
      </c>
      <c r="J248" s="265"/>
      <c r="K248" s="265">
        <v>0</v>
      </c>
      <c r="L248" s="94">
        <f t="shared" ref="L248:L253" si="134">SUM(M248,O248)</f>
        <v>12.493</v>
      </c>
      <c r="M248" s="171">
        <v>12.493</v>
      </c>
      <c r="N248" s="162"/>
      <c r="O248" s="147"/>
      <c r="P248" s="172">
        <f t="shared" ref="P248:P253" si="135">SUM(Q248,S248)</f>
        <v>10</v>
      </c>
      <c r="Q248" s="171">
        <v>10</v>
      </c>
      <c r="R248" s="162"/>
      <c r="S248" s="171"/>
      <c r="T248" s="171">
        <v>2.4929999999999999</v>
      </c>
      <c r="U248" s="170">
        <v>0</v>
      </c>
    </row>
    <row r="249" spans="1:21" ht="15" customHeight="1" x14ac:dyDescent="0.3">
      <c r="A249" s="439"/>
      <c r="B249" s="442"/>
      <c r="C249" s="445"/>
      <c r="D249" s="462"/>
      <c r="E249" s="451"/>
      <c r="F249" s="451"/>
      <c r="G249" s="158" t="s">
        <v>149</v>
      </c>
      <c r="H249" s="172">
        <f t="shared" si="133"/>
        <v>0</v>
      </c>
      <c r="I249" s="265"/>
      <c r="J249" s="265"/>
      <c r="K249" s="263"/>
      <c r="L249" s="94">
        <f t="shared" si="134"/>
        <v>0</v>
      </c>
      <c r="M249" s="171">
        <v>0</v>
      </c>
      <c r="N249" s="162"/>
      <c r="O249" s="172"/>
      <c r="P249" s="172">
        <f t="shared" si="135"/>
        <v>0</v>
      </c>
      <c r="Q249" s="171"/>
      <c r="R249" s="162"/>
      <c r="S249" s="171"/>
      <c r="T249" s="171">
        <v>0</v>
      </c>
      <c r="U249" s="170"/>
    </row>
    <row r="250" spans="1:21" ht="15" customHeight="1" x14ac:dyDescent="0.3">
      <c r="A250" s="439"/>
      <c r="B250" s="442"/>
      <c r="C250" s="445"/>
      <c r="D250" s="462"/>
      <c r="E250" s="451"/>
      <c r="F250" s="451"/>
      <c r="G250" s="158" t="s">
        <v>32</v>
      </c>
      <c r="H250" s="172">
        <f t="shared" si="133"/>
        <v>28.19434</v>
      </c>
      <c r="I250" s="265">
        <v>23.70628</v>
      </c>
      <c r="J250" s="265"/>
      <c r="K250" s="265">
        <v>4.4880599999999999</v>
      </c>
      <c r="L250" s="94">
        <f t="shared" si="134"/>
        <v>140.95365999999999</v>
      </c>
      <c r="M250" s="171">
        <v>140.95365999999999</v>
      </c>
      <c r="N250" s="162"/>
      <c r="O250" s="147"/>
      <c r="P250" s="172">
        <f t="shared" si="135"/>
        <v>0</v>
      </c>
      <c r="Q250" s="171"/>
      <c r="R250" s="162"/>
      <c r="S250" s="171"/>
      <c r="T250" s="171">
        <v>140.95365999999999</v>
      </c>
      <c r="U250" s="170">
        <v>0</v>
      </c>
    </row>
    <row r="251" spans="1:21" ht="15" customHeight="1" x14ac:dyDescent="0.3">
      <c r="A251" s="439"/>
      <c r="B251" s="442"/>
      <c r="C251" s="445"/>
      <c r="D251" s="462"/>
      <c r="E251" s="451"/>
      <c r="F251" s="451"/>
      <c r="G251" s="158" t="s">
        <v>31</v>
      </c>
      <c r="H251" s="172">
        <f t="shared" si="133"/>
        <v>2.286</v>
      </c>
      <c r="I251" s="268">
        <v>1.9220999999999999</v>
      </c>
      <c r="J251" s="268"/>
      <c r="K251" s="265">
        <v>0.3639</v>
      </c>
      <c r="L251" s="147">
        <f t="shared" si="134"/>
        <v>12.639000000000001</v>
      </c>
      <c r="M251" s="169">
        <v>12.639000000000001</v>
      </c>
      <c r="N251" s="148"/>
      <c r="O251" s="148"/>
      <c r="P251" s="172">
        <f t="shared" si="135"/>
        <v>12.6</v>
      </c>
      <c r="Q251" s="148">
        <v>12.6</v>
      </c>
      <c r="R251" s="148"/>
      <c r="S251" s="169"/>
      <c r="T251" s="169">
        <v>12.639000000000001</v>
      </c>
      <c r="U251" s="172">
        <v>0</v>
      </c>
    </row>
    <row r="252" spans="1:21" ht="15" customHeight="1" x14ac:dyDescent="0.3">
      <c r="A252" s="439"/>
      <c r="B252" s="442"/>
      <c r="C252" s="445"/>
      <c r="D252" s="462"/>
      <c r="E252" s="451"/>
      <c r="F252" s="451"/>
      <c r="G252" s="158" t="s">
        <v>187</v>
      </c>
      <c r="H252" s="172">
        <f t="shared" si="133"/>
        <v>0</v>
      </c>
      <c r="I252" s="148"/>
      <c r="J252" s="148"/>
      <c r="K252" s="172"/>
      <c r="L252" s="147">
        <f t="shared" si="134"/>
        <v>0</v>
      </c>
      <c r="M252" s="148"/>
      <c r="N252" s="148"/>
      <c r="O252" s="148"/>
      <c r="P252" s="172">
        <f t="shared" si="135"/>
        <v>0</v>
      </c>
      <c r="Q252" s="148"/>
      <c r="R252" s="148"/>
      <c r="S252" s="148"/>
      <c r="T252" s="148"/>
      <c r="U252" s="172"/>
    </row>
    <row r="253" spans="1:21" ht="15" customHeight="1" x14ac:dyDescent="0.3">
      <c r="A253" s="439"/>
      <c r="B253" s="442"/>
      <c r="C253" s="445"/>
      <c r="D253" s="462"/>
      <c r="E253" s="451"/>
      <c r="F253" s="451"/>
      <c r="G253" s="158" t="s">
        <v>131</v>
      </c>
      <c r="H253" s="172">
        <f t="shared" si="133"/>
        <v>0</v>
      </c>
      <c r="I253" s="148"/>
      <c r="J253" s="148"/>
      <c r="K253" s="148"/>
      <c r="L253" s="147">
        <f t="shared" si="134"/>
        <v>0</v>
      </c>
      <c r="M253" s="148"/>
      <c r="N253" s="148"/>
      <c r="O253" s="148"/>
      <c r="P253" s="172">
        <f t="shared" si="135"/>
        <v>0</v>
      </c>
      <c r="Q253" s="148"/>
      <c r="R253" s="148"/>
      <c r="S253" s="148"/>
      <c r="T253" s="148"/>
      <c r="U253" s="172"/>
    </row>
    <row r="254" spans="1:21" ht="15" customHeight="1" x14ac:dyDescent="0.3">
      <c r="A254" s="440"/>
      <c r="B254" s="443"/>
      <c r="C254" s="446"/>
      <c r="D254" s="463"/>
      <c r="E254" s="452"/>
      <c r="F254" s="452"/>
      <c r="G254" s="173" t="s">
        <v>34</v>
      </c>
      <c r="H254" s="149">
        <f>SUM(H248:H251)</f>
        <v>32.91234</v>
      </c>
      <c r="I254" s="149">
        <f>SUM(I248:I251)</f>
        <v>28.060379999999999</v>
      </c>
      <c r="J254" s="149">
        <f>SUM(J248:J251)</f>
        <v>0</v>
      </c>
      <c r="K254" s="149">
        <f>SUM(K248:K252)</f>
        <v>4.8519600000000001</v>
      </c>
      <c r="L254" s="149">
        <f t="shared" ref="L254:U254" si="136">SUM(L248:L251)</f>
        <v>166.08565999999999</v>
      </c>
      <c r="M254" s="149">
        <f t="shared" si="136"/>
        <v>166.08565999999999</v>
      </c>
      <c r="N254" s="149">
        <f t="shared" si="136"/>
        <v>0</v>
      </c>
      <c r="O254" s="149">
        <f t="shared" si="136"/>
        <v>0</v>
      </c>
      <c r="P254" s="149">
        <f t="shared" si="136"/>
        <v>22.6</v>
      </c>
      <c r="Q254" s="149">
        <f t="shared" si="136"/>
        <v>22.6</v>
      </c>
      <c r="R254" s="149">
        <f t="shared" si="136"/>
        <v>0</v>
      </c>
      <c r="S254" s="149">
        <f t="shared" si="136"/>
        <v>0</v>
      </c>
      <c r="T254" s="149">
        <f t="shared" si="136"/>
        <v>156.08565999999999</v>
      </c>
      <c r="U254" s="149">
        <f t="shared" si="136"/>
        <v>0</v>
      </c>
    </row>
    <row r="255" spans="1:21" ht="15" customHeight="1" x14ac:dyDescent="0.3">
      <c r="A255" s="438" t="s">
        <v>23</v>
      </c>
      <c r="B255" s="441" t="s">
        <v>23</v>
      </c>
      <c r="C255" s="444" t="s">
        <v>250</v>
      </c>
      <c r="D255" s="472" t="s">
        <v>251</v>
      </c>
      <c r="E255" s="450" t="s">
        <v>252</v>
      </c>
      <c r="F255" s="450" t="s">
        <v>28</v>
      </c>
      <c r="G255" s="158" t="s">
        <v>29</v>
      </c>
      <c r="H255" s="172">
        <f t="shared" ref="H255:H260" si="137">SUM(I255,K255)</f>
        <v>1.5</v>
      </c>
      <c r="I255" s="263">
        <v>1.5</v>
      </c>
      <c r="J255" s="172"/>
      <c r="K255" s="172"/>
      <c r="L255" s="94">
        <f t="shared" ref="L255:L260" si="138">SUM(M255,O255)</f>
        <v>0.38</v>
      </c>
      <c r="M255" s="271">
        <v>0.38</v>
      </c>
      <c r="N255" s="162"/>
      <c r="O255" s="147"/>
      <c r="P255" s="172">
        <f t="shared" ref="P255:P260" si="139">SUM(Q255,S255)</f>
        <v>0.38</v>
      </c>
      <c r="Q255" s="271">
        <v>0.38</v>
      </c>
      <c r="R255" s="162"/>
      <c r="S255" s="171"/>
      <c r="T255" s="271">
        <v>0.38</v>
      </c>
      <c r="U255" s="170">
        <v>0.38</v>
      </c>
    </row>
    <row r="256" spans="1:21" ht="15" customHeight="1" x14ac:dyDescent="0.3">
      <c r="A256" s="439"/>
      <c r="B256" s="442"/>
      <c r="C256" s="445"/>
      <c r="D256" s="462"/>
      <c r="E256" s="451"/>
      <c r="F256" s="451"/>
      <c r="G256" s="158" t="s">
        <v>149</v>
      </c>
      <c r="H256" s="172">
        <f t="shared" si="137"/>
        <v>0</v>
      </c>
      <c r="I256" s="265"/>
      <c r="J256" s="172"/>
      <c r="K256" s="127"/>
      <c r="L256" s="94">
        <f t="shared" si="138"/>
        <v>0</v>
      </c>
      <c r="M256" s="171"/>
      <c r="N256" s="162"/>
      <c r="O256" s="172"/>
      <c r="P256" s="172">
        <f t="shared" si="139"/>
        <v>0</v>
      </c>
      <c r="Q256" s="171"/>
      <c r="R256" s="162"/>
      <c r="S256" s="171"/>
      <c r="T256" s="171"/>
      <c r="U256" s="170"/>
    </row>
    <row r="257" spans="1:21" ht="15" customHeight="1" x14ac:dyDescent="0.3">
      <c r="A257" s="439"/>
      <c r="B257" s="442"/>
      <c r="C257" s="445"/>
      <c r="D257" s="462"/>
      <c r="E257" s="451"/>
      <c r="F257" s="451"/>
      <c r="G257" s="158" t="s">
        <v>32</v>
      </c>
      <c r="H257" s="172">
        <f t="shared" si="137"/>
        <v>0</v>
      </c>
      <c r="I257" s="265">
        <v>0</v>
      </c>
      <c r="J257" s="172"/>
      <c r="K257" s="172"/>
      <c r="L257" s="94">
        <f t="shared" si="138"/>
        <v>4.6933333333333298</v>
      </c>
      <c r="M257" s="271">
        <v>4.6933333333333298</v>
      </c>
      <c r="N257" s="162"/>
      <c r="O257" s="147"/>
      <c r="P257" s="172">
        <f t="shared" si="139"/>
        <v>4.6933333333333298</v>
      </c>
      <c r="Q257" s="271">
        <v>4.6933333333333298</v>
      </c>
      <c r="R257" s="162"/>
      <c r="S257" s="171"/>
      <c r="T257" s="271">
        <v>4.6933333333333298</v>
      </c>
      <c r="U257" s="170">
        <v>4.6933333333333298</v>
      </c>
    </row>
    <row r="258" spans="1:21" ht="15" customHeight="1" x14ac:dyDescent="0.3">
      <c r="A258" s="439"/>
      <c r="B258" s="442"/>
      <c r="C258" s="445"/>
      <c r="D258" s="462"/>
      <c r="E258" s="451"/>
      <c r="F258" s="451"/>
      <c r="G258" s="158" t="s">
        <v>31</v>
      </c>
      <c r="H258" s="172">
        <f t="shared" si="137"/>
        <v>0</v>
      </c>
      <c r="I258" s="268">
        <v>0</v>
      </c>
      <c r="J258" s="148"/>
      <c r="K258" s="172"/>
      <c r="L258" s="147">
        <f t="shared" si="138"/>
        <v>0</v>
      </c>
      <c r="M258" s="169"/>
      <c r="N258" s="148"/>
      <c r="O258" s="148"/>
      <c r="P258" s="172">
        <f t="shared" si="139"/>
        <v>0</v>
      </c>
      <c r="Q258" s="169"/>
      <c r="R258" s="148"/>
      <c r="S258" s="169"/>
      <c r="T258" s="169"/>
      <c r="U258" s="172"/>
    </row>
    <row r="259" spans="1:21" ht="15" customHeight="1" x14ac:dyDescent="0.3">
      <c r="A259" s="439"/>
      <c r="B259" s="442"/>
      <c r="C259" s="445"/>
      <c r="D259" s="462"/>
      <c r="E259" s="451"/>
      <c r="F259" s="451"/>
      <c r="G259" s="158" t="s">
        <v>187</v>
      </c>
      <c r="H259" s="172">
        <f t="shared" si="137"/>
        <v>0</v>
      </c>
      <c r="I259" s="148"/>
      <c r="J259" s="148"/>
      <c r="K259" s="172"/>
      <c r="L259" s="147">
        <f t="shared" si="138"/>
        <v>0</v>
      </c>
      <c r="M259" s="148"/>
      <c r="N259" s="148"/>
      <c r="O259" s="148"/>
      <c r="P259" s="172">
        <f t="shared" si="139"/>
        <v>0</v>
      </c>
      <c r="Q259" s="148"/>
      <c r="R259" s="148"/>
      <c r="S259" s="148"/>
      <c r="T259" s="148"/>
      <c r="U259" s="172"/>
    </row>
    <row r="260" spans="1:21" ht="15" customHeight="1" x14ac:dyDescent="0.3">
      <c r="A260" s="439"/>
      <c r="B260" s="442"/>
      <c r="C260" s="445"/>
      <c r="D260" s="462"/>
      <c r="E260" s="451"/>
      <c r="F260" s="451"/>
      <c r="G260" s="158" t="s">
        <v>131</v>
      </c>
      <c r="H260" s="172">
        <f t="shared" si="137"/>
        <v>0</v>
      </c>
      <c r="I260" s="148"/>
      <c r="J260" s="148"/>
      <c r="K260" s="148"/>
      <c r="L260" s="147">
        <f t="shared" si="138"/>
        <v>0</v>
      </c>
      <c r="M260" s="148"/>
      <c r="N260" s="148"/>
      <c r="O260" s="148"/>
      <c r="P260" s="172">
        <f t="shared" si="139"/>
        <v>0</v>
      </c>
      <c r="Q260" s="148"/>
      <c r="R260" s="148"/>
      <c r="S260" s="148"/>
      <c r="T260" s="148"/>
      <c r="U260" s="172"/>
    </row>
    <row r="261" spans="1:21" ht="15" customHeight="1" x14ac:dyDescent="0.3">
      <c r="A261" s="440"/>
      <c r="B261" s="443"/>
      <c r="C261" s="446"/>
      <c r="D261" s="463"/>
      <c r="E261" s="452"/>
      <c r="F261" s="452"/>
      <c r="G261" s="173" t="s">
        <v>34</v>
      </c>
      <c r="H261" s="149">
        <f>SUM(H255:H258)</f>
        <v>1.5</v>
      </c>
      <c r="I261" s="149">
        <f>SUM(I255:I258)</f>
        <v>1.5</v>
      </c>
      <c r="J261" s="149">
        <f>SUM(J255:J258)</f>
        <v>0</v>
      </c>
      <c r="K261" s="149">
        <f>SUM(K255:K259)</f>
        <v>0</v>
      </c>
      <c r="L261" s="149">
        <f t="shared" ref="L261:U261" si="140">SUM(L255:L258)</f>
        <v>5.0733333333333297</v>
      </c>
      <c r="M261" s="149">
        <f t="shared" si="140"/>
        <v>5.0733333333333297</v>
      </c>
      <c r="N261" s="149">
        <f t="shared" si="140"/>
        <v>0</v>
      </c>
      <c r="O261" s="149">
        <f t="shared" si="140"/>
        <v>0</v>
      </c>
      <c r="P261" s="149">
        <f t="shared" si="140"/>
        <v>5.0733333333333297</v>
      </c>
      <c r="Q261" s="149">
        <f t="shared" si="140"/>
        <v>5.0733333333333297</v>
      </c>
      <c r="R261" s="149">
        <f t="shared" si="140"/>
        <v>0</v>
      </c>
      <c r="S261" s="149">
        <f t="shared" si="140"/>
        <v>0</v>
      </c>
      <c r="T261" s="149">
        <f>SUM(T255:T258)</f>
        <v>5.0733333333333297</v>
      </c>
      <c r="U261" s="149">
        <f t="shared" si="140"/>
        <v>5.0733333333333297</v>
      </c>
    </row>
    <row r="262" spans="1:21" ht="15" customHeight="1" x14ac:dyDescent="0.3">
      <c r="A262" s="438" t="s">
        <v>23</v>
      </c>
      <c r="B262" s="441" t="s">
        <v>23</v>
      </c>
      <c r="C262" s="444" t="s">
        <v>253</v>
      </c>
      <c r="D262" s="472" t="s">
        <v>254</v>
      </c>
      <c r="E262" s="450" t="s">
        <v>212</v>
      </c>
      <c r="F262" s="450" t="s">
        <v>28</v>
      </c>
      <c r="G262" s="158" t="s">
        <v>29</v>
      </c>
      <c r="H262" s="172">
        <f t="shared" ref="H262:H267" si="141">SUM(I262,K262)</f>
        <v>5.5</v>
      </c>
      <c r="I262" s="263">
        <v>5.5</v>
      </c>
      <c r="J262" s="265"/>
      <c r="K262" s="265"/>
      <c r="L262" s="94">
        <f t="shared" ref="L262:L267" si="142">SUM(M262,O262)</f>
        <v>165</v>
      </c>
      <c r="M262" s="181"/>
      <c r="N262" s="184"/>
      <c r="O262" s="146">
        <v>165</v>
      </c>
      <c r="P262" s="145">
        <f t="shared" ref="P262:P267" si="143">SUM(Q262,S262)</f>
        <v>5</v>
      </c>
      <c r="Q262" s="181">
        <v>5</v>
      </c>
      <c r="R262" s="184"/>
      <c r="S262" s="146"/>
      <c r="T262" s="181">
        <v>65.400000000000006</v>
      </c>
      <c r="U262" s="185">
        <v>0</v>
      </c>
    </row>
    <row r="263" spans="1:21" ht="15" customHeight="1" x14ac:dyDescent="0.3">
      <c r="A263" s="439"/>
      <c r="B263" s="442"/>
      <c r="C263" s="445"/>
      <c r="D263" s="462"/>
      <c r="E263" s="451"/>
      <c r="F263" s="451"/>
      <c r="G263" s="158" t="s">
        <v>149</v>
      </c>
      <c r="H263" s="172">
        <f t="shared" si="141"/>
        <v>0</v>
      </c>
      <c r="I263" s="265"/>
      <c r="J263" s="265"/>
      <c r="K263" s="263"/>
      <c r="L263" s="94">
        <f t="shared" si="142"/>
        <v>0</v>
      </c>
      <c r="M263" s="181"/>
      <c r="N263" s="184"/>
      <c r="O263" s="145"/>
      <c r="P263" s="145">
        <f t="shared" si="143"/>
        <v>0</v>
      </c>
      <c r="Q263" s="181"/>
      <c r="R263" s="184"/>
      <c r="S263" s="145"/>
      <c r="T263" s="181"/>
      <c r="U263" s="185"/>
    </row>
    <row r="264" spans="1:21" ht="15" customHeight="1" x14ac:dyDescent="0.3">
      <c r="A264" s="439"/>
      <c r="B264" s="442"/>
      <c r="C264" s="445"/>
      <c r="D264" s="462"/>
      <c r="E264" s="451"/>
      <c r="F264" s="451"/>
      <c r="G264" s="158" t="s">
        <v>32</v>
      </c>
      <c r="H264" s="172">
        <f t="shared" si="141"/>
        <v>0</v>
      </c>
      <c r="I264" s="265"/>
      <c r="J264" s="265"/>
      <c r="K264" s="265"/>
      <c r="L264" s="94">
        <f t="shared" si="142"/>
        <v>0</v>
      </c>
      <c r="M264" s="181"/>
      <c r="N264" s="184"/>
      <c r="O264" s="146"/>
      <c r="P264" s="145">
        <f t="shared" si="143"/>
        <v>0</v>
      </c>
      <c r="Q264" s="181"/>
      <c r="R264" s="184"/>
      <c r="S264" s="146"/>
      <c r="T264" s="181"/>
      <c r="U264" s="185"/>
    </row>
    <row r="265" spans="1:21" ht="15" customHeight="1" x14ac:dyDescent="0.3">
      <c r="A265" s="439"/>
      <c r="B265" s="442"/>
      <c r="C265" s="445"/>
      <c r="D265" s="462"/>
      <c r="E265" s="451"/>
      <c r="F265" s="451"/>
      <c r="G265" s="158" t="s">
        <v>31</v>
      </c>
      <c r="H265" s="172">
        <f t="shared" si="141"/>
        <v>0</v>
      </c>
      <c r="I265" s="268"/>
      <c r="J265" s="268"/>
      <c r="K265" s="265"/>
      <c r="L265" s="147">
        <f t="shared" si="142"/>
        <v>935</v>
      </c>
      <c r="M265" s="183"/>
      <c r="N265" s="152"/>
      <c r="O265" s="152">
        <v>935</v>
      </c>
      <c r="P265" s="145">
        <f t="shared" si="143"/>
        <v>0</v>
      </c>
      <c r="Q265" s="152"/>
      <c r="R265" s="152"/>
      <c r="S265" s="152"/>
      <c r="T265" s="183">
        <v>370.69499999999999</v>
      </c>
      <c r="U265" s="145">
        <v>0</v>
      </c>
    </row>
    <row r="266" spans="1:21" ht="15" customHeight="1" x14ac:dyDescent="0.3">
      <c r="A266" s="439"/>
      <c r="B266" s="442"/>
      <c r="C266" s="445"/>
      <c r="D266" s="462"/>
      <c r="E266" s="451"/>
      <c r="F266" s="451"/>
      <c r="G266" s="158" t="s">
        <v>187</v>
      </c>
      <c r="H266" s="172">
        <f t="shared" si="141"/>
        <v>0</v>
      </c>
      <c r="I266" s="268"/>
      <c r="J266" s="268"/>
      <c r="K266" s="265"/>
      <c r="L266" s="147">
        <f t="shared" si="142"/>
        <v>0</v>
      </c>
      <c r="M266" s="152"/>
      <c r="N266" s="152"/>
      <c r="O266" s="152"/>
      <c r="P266" s="145">
        <f t="shared" si="143"/>
        <v>0</v>
      </c>
      <c r="Q266" s="152"/>
      <c r="R266" s="152"/>
      <c r="S266" s="152"/>
      <c r="T266" s="152"/>
      <c r="U266" s="145"/>
    </row>
    <row r="267" spans="1:21" ht="15" customHeight="1" x14ac:dyDescent="0.3">
      <c r="A267" s="439"/>
      <c r="B267" s="442"/>
      <c r="C267" s="445"/>
      <c r="D267" s="462"/>
      <c r="E267" s="451"/>
      <c r="F267" s="451"/>
      <c r="G267" s="158" t="s">
        <v>131</v>
      </c>
      <c r="H267" s="172">
        <f t="shared" si="141"/>
        <v>0</v>
      </c>
      <c r="I267" s="268"/>
      <c r="J267" s="268"/>
      <c r="K267" s="268"/>
      <c r="L267" s="147">
        <f t="shared" si="142"/>
        <v>0</v>
      </c>
      <c r="M267" s="152"/>
      <c r="N267" s="152"/>
      <c r="O267" s="152"/>
      <c r="P267" s="145">
        <f t="shared" si="143"/>
        <v>0</v>
      </c>
      <c r="Q267" s="152"/>
      <c r="R267" s="152"/>
      <c r="S267" s="152"/>
      <c r="T267" s="152"/>
      <c r="U267" s="145"/>
    </row>
    <row r="268" spans="1:21" ht="15" customHeight="1" x14ac:dyDescent="0.3">
      <c r="A268" s="440"/>
      <c r="B268" s="443"/>
      <c r="C268" s="446"/>
      <c r="D268" s="463"/>
      <c r="E268" s="452"/>
      <c r="F268" s="452"/>
      <c r="G268" s="173" t="s">
        <v>34</v>
      </c>
      <c r="H268" s="149">
        <f>SUM(H262:H265)</f>
        <v>5.5</v>
      </c>
      <c r="I268" s="149">
        <f>SUM(I262:I265)</f>
        <v>5.5</v>
      </c>
      <c r="J268" s="149">
        <f>SUM(J262:J265)</f>
        <v>0</v>
      </c>
      <c r="K268" s="149">
        <f>SUM(K262:K266)</f>
        <v>0</v>
      </c>
      <c r="L268" s="149">
        <f>SUM(L262:L265)</f>
        <v>1100</v>
      </c>
      <c r="M268" s="149">
        <f t="shared" ref="M268:S268" si="144">SUM(M262:M265)</f>
        <v>0</v>
      </c>
      <c r="N268" s="149">
        <f t="shared" si="144"/>
        <v>0</v>
      </c>
      <c r="O268" s="149">
        <f t="shared" si="144"/>
        <v>1100</v>
      </c>
      <c r="P268" s="149">
        <f t="shared" si="144"/>
        <v>5</v>
      </c>
      <c r="Q268" s="149">
        <f t="shared" si="144"/>
        <v>5</v>
      </c>
      <c r="R268" s="149">
        <f t="shared" si="144"/>
        <v>0</v>
      </c>
      <c r="S268" s="149">
        <f t="shared" si="144"/>
        <v>0</v>
      </c>
      <c r="T268" s="149">
        <f>SUM(T262:T265)</f>
        <v>436.09500000000003</v>
      </c>
      <c r="U268" s="149">
        <f t="shared" ref="U268" si="145">SUM(U262:U265)</f>
        <v>0</v>
      </c>
    </row>
    <row r="269" spans="1:21" ht="15" customHeight="1" x14ac:dyDescent="0.3">
      <c r="A269" s="438" t="s">
        <v>23</v>
      </c>
      <c r="B269" s="441" t="s">
        <v>23</v>
      </c>
      <c r="C269" s="444" t="s">
        <v>255</v>
      </c>
      <c r="D269" s="472" t="s">
        <v>256</v>
      </c>
      <c r="E269" s="450" t="s">
        <v>257</v>
      </c>
      <c r="F269" s="450" t="s">
        <v>28</v>
      </c>
      <c r="G269" s="158" t="s">
        <v>29</v>
      </c>
      <c r="H269" s="172">
        <f t="shared" ref="H269:H274" si="146">SUM(I269,K269)</f>
        <v>15</v>
      </c>
      <c r="I269" s="127">
        <v>15</v>
      </c>
      <c r="J269" s="172"/>
      <c r="K269" s="172"/>
      <c r="L269" s="94">
        <f t="shared" ref="L269:L274" si="147">SUM(M269,O269)</f>
        <v>0</v>
      </c>
      <c r="M269" s="171"/>
      <c r="N269" s="162"/>
      <c r="O269" s="147"/>
      <c r="P269" s="172">
        <f t="shared" ref="P269:P274" si="148">SUM(Q269,S269)</f>
        <v>0</v>
      </c>
      <c r="Q269" s="171"/>
      <c r="R269" s="162"/>
      <c r="S269" s="147"/>
      <c r="T269" s="171"/>
      <c r="U269" s="170"/>
    </row>
    <row r="270" spans="1:21" ht="15" customHeight="1" x14ac:dyDescent="0.3">
      <c r="A270" s="439"/>
      <c r="B270" s="442"/>
      <c r="C270" s="445"/>
      <c r="D270" s="462"/>
      <c r="E270" s="451"/>
      <c r="F270" s="451"/>
      <c r="G270" s="158" t="s">
        <v>149</v>
      </c>
      <c r="H270" s="172">
        <f t="shared" si="146"/>
        <v>0</v>
      </c>
      <c r="I270" s="172"/>
      <c r="J270" s="172"/>
      <c r="K270" s="127"/>
      <c r="L270" s="94">
        <f t="shared" si="147"/>
        <v>0</v>
      </c>
      <c r="M270" s="171"/>
      <c r="N270" s="162"/>
      <c r="O270" s="172"/>
      <c r="P270" s="172">
        <f t="shared" si="148"/>
        <v>0</v>
      </c>
      <c r="Q270" s="171"/>
      <c r="R270" s="162"/>
      <c r="S270" s="172"/>
      <c r="T270" s="171"/>
      <c r="U270" s="170"/>
    </row>
    <row r="271" spans="1:21" ht="15" customHeight="1" x14ac:dyDescent="0.3">
      <c r="A271" s="439"/>
      <c r="B271" s="442"/>
      <c r="C271" s="445"/>
      <c r="D271" s="462"/>
      <c r="E271" s="451"/>
      <c r="F271" s="451"/>
      <c r="G271" s="158" t="s">
        <v>32</v>
      </c>
      <c r="H271" s="172">
        <f t="shared" si="146"/>
        <v>119.99</v>
      </c>
      <c r="I271" s="172"/>
      <c r="J271" s="172"/>
      <c r="K271" s="265">
        <v>119.99</v>
      </c>
      <c r="L271" s="94">
        <f t="shared" si="147"/>
        <v>0</v>
      </c>
      <c r="M271" s="171">
        <v>0</v>
      </c>
      <c r="N271" s="162"/>
      <c r="O271" s="147">
        <v>0</v>
      </c>
      <c r="P271" s="172">
        <f t="shared" si="148"/>
        <v>0</v>
      </c>
      <c r="Q271" s="171">
        <v>0</v>
      </c>
      <c r="R271" s="162"/>
      <c r="S271" s="147">
        <v>0</v>
      </c>
      <c r="T271" s="171">
        <v>0</v>
      </c>
      <c r="U271" s="170">
        <v>0</v>
      </c>
    </row>
    <row r="272" spans="1:21" ht="15" customHeight="1" x14ac:dyDescent="0.3">
      <c r="A272" s="439"/>
      <c r="B272" s="442"/>
      <c r="C272" s="445"/>
      <c r="D272" s="462"/>
      <c r="E272" s="451"/>
      <c r="F272" s="451"/>
      <c r="G272" s="158" t="s">
        <v>31</v>
      </c>
      <c r="H272" s="172">
        <f t="shared" si="146"/>
        <v>0</v>
      </c>
      <c r="I272" s="148"/>
      <c r="J272" s="148"/>
      <c r="K272" s="172"/>
      <c r="L272" s="147">
        <f t="shared" si="147"/>
        <v>0</v>
      </c>
      <c r="M272" s="169"/>
      <c r="N272" s="148"/>
      <c r="O272" s="148"/>
      <c r="P272" s="172">
        <f t="shared" si="148"/>
        <v>0</v>
      </c>
      <c r="Q272" s="148"/>
      <c r="R272" s="148"/>
      <c r="S272" s="148"/>
      <c r="T272" s="169"/>
      <c r="U272" s="172"/>
    </row>
    <row r="273" spans="1:211" ht="15" customHeight="1" x14ac:dyDescent="0.3">
      <c r="A273" s="439"/>
      <c r="B273" s="442"/>
      <c r="C273" s="445"/>
      <c r="D273" s="462"/>
      <c r="E273" s="451"/>
      <c r="F273" s="451"/>
      <c r="G273" s="158" t="s">
        <v>187</v>
      </c>
      <c r="H273" s="172">
        <f t="shared" si="146"/>
        <v>0</v>
      </c>
      <c r="I273" s="148"/>
      <c r="J273" s="148"/>
      <c r="K273" s="172"/>
      <c r="L273" s="147">
        <f t="shared" si="147"/>
        <v>0</v>
      </c>
      <c r="M273" s="148"/>
      <c r="N273" s="148"/>
      <c r="O273" s="148"/>
      <c r="P273" s="172">
        <f t="shared" si="148"/>
        <v>0</v>
      </c>
      <c r="Q273" s="148"/>
      <c r="R273" s="148"/>
      <c r="S273" s="148"/>
      <c r="T273" s="148"/>
      <c r="U273" s="172"/>
    </row>
    <row r="274" spans="1:211" ht="15" customHeight="1" x14ac:dyDescent="0.3">
      <c r="A274" s="439"/>
      <c r="B274" s="442"/>
      <c r="C274" s="445"/>
      <c r="D274" s="462"/>
      <c r="E274" s="451"/>
      <c r="F274" s="451"/>
      <c r="G274" s="158" t="s">
        <v>131</v>
      </c>
      <c r="H274" s="172">
        <f t="shared" si="146"/>
        <v>0</v>
      </c>
      <c r="I274" s="148"/>
      <c r="J274" s="148"/>
      <c r="K274" s="148"/>
      <c r="L274" s="147">
        <f t="shared" si="147"/>
        <v>0</v>
      </c>
      <c r="M274" s="148"/>
      <c r="N274" s="148"/>
      <c r="O274" s="148"/>
      <c r="P274" s="172">
        <f t="shared" si="148"/>
        <v>0</v>
      </c>
      <c r="Q274" s="148"/>
      <c r="R274" s="148"/>
      <c r="S274" s="148"/>
      <c r="T274" s="148"/>
      <c r="U274" s="172"/>
    </row>
    <row r="275" spans="1:211" ht="15" customHeight="1" x14ac:dyDescent="0.3">
      <c r="A275" s="440"/>
      <c r="B275" s="443"/>
      <c r="C275" s="446"/>
      <c r="D275" s="463"/>
      <c r="E275" s="452"/>
      <c r="F275" s="452"/>
      <c r="G275" s="173" t="s">
        <v>34</v>
      </c>
      <c r="H275" s="149">
        <f>SUM(H269:H272)</f>
        <v>134.99</v>
      </c>
      <c r="I275" s="149">
        <f>SUM(I269:I272)</f>
        <v>15</v>
      </c>
      <c r="J275" s="149">
        <f>SUM(J269:J272)</f>
        <v>0</v>
      </c>
      <c r="K275" s="149">
        <f>SUM(K269:K273)</f>
        <v>119.99</v>
      </c>
      <c r="L275" s="149">
        <f t="shared" ref="L275:S275" si="149">SUM(L269:L272)</f>
        <v>0</v>
      </c>
      <c r="M275" s="149">
        <f t="shared" si="149"/>
        <v>0</v>
      </c>
      <c r="N275" s="149">
        <f t="shared" si="149"/>
        <v>0</v>
      </c>
      <c r="O275" s="149">
        <f t="shared" si="149"/>
        <v>0</v>
      </c>
      <c r="P275" s="149">
        <f t="shared" si="149"/>
        <v>0</v>
      </c>
      <c r="Q275" s="149">
        <f t="shared" si="149"/>
        <v>0</v>
      </c>
      <c r="R275" s="149">
        <f t="shared" si="149"/>
        <v>0</v>
      </c>
      <c r="S275" s="149">
        <f t="shared" si="149"/>
        <v>0</v>
      </c>
      <c r="T275" s="149">
        <f>SUM(T269:T272)</f>
        <v>0</v>
      </c>
      <c r="U275" s="149">
        <f t="shared" ref="U275" si="150">SUM(U269:U272)</f>
        <v>0</v>
      </c>
    </row>
    <row r="276" spans="1:211" ht="15" customHeight="1" x14ac:dyDescent="0.3">
      <c r="A276" s="438" t="s">
        <v>23</v>
      </c>
      <c r="B276" s="441" t="s">
        <v>23</v>
      </c>
      <c r="C276" s="444" t="s">
        <v>417</v>
      </c>
      <c r="D276" s="472" t="s">
        <v>414</v>
      </c>
      <c r="E276" s="450" t="s">
        <v>27</v>
      </c>
      <c r="F276" s="450" t="s">
        <v>28</v>
      </c>
      <c r="G276" s="158" t="s">
        <v>29</v>
      </c>
      <c r="H276" s="272">
        <f t="shared" ref="H276:H281" si="151">SUM(I276,K276)</f>
        <v>8.1999999999999993</v>
      </c>
      <c r="I276" s="127">
        <v>8.1999999999999993</v>
      </c>
      <c r="J276" s="272"/>
      <c r="K276" s="272"/>
      <c r="L276" s="94">
        <f t="shared" ref="L276:L281" si="152">SUM(M276,O276)</f>
        <v>0</v>
      </c>
      <c r="M276" s="271">
        <v>0</v>
      </c>
      <c r="N276" s="162"/>
      <c r="O276" s="267"/>
      <c r="P276" s="272">
        <f t="shared" ref="P276:P281" si="153">SUM(Q276,S276)</f>
        <v>0</v>
      </c>
      <c r="Q276" s="271">
        <v>0</v>
      </c>
      <c r="R276" s="162"/>
      <c r="S276" s="267"/>
      <c r="T276" s="271">
        <v>0</v>
      </c>
      <c r="U276" s="170">
        <v>0</v>
      </c>
      <c r="V276" s="261"/>
      <c r="W276" s="261"/>
      <c r="X276" s="261"/>
      <c r="Y276" s="261"/>
      <c r="Z276" s="261"/>
      <c r="AA276" s="261"/>
      <c r="AB276" s="261"/>
      <c r="AC276" s="261"/>
      <c r="AD276" s="261"/>
      <c r="AE276" s="261"/>
      <c r="AF276" s="261"/>
      <c r="AG276" s="261"/>
      <c r="AH276" s="261"/>
      <c r="AI276" s="261"/>
      <c r="AJ276" s="261"/>
      <c r="AK276" s="261"/>
      <c r="AL276" s="261"/>
      <c r="AM276" s="261"/>
      <c r="AN276" s="261"/>
      <c r="AO276" s="261"/>
      <c r="AP276" s="261"/>
      <c r="AQ276" s="261"/>
      <c r="AR276" s="261"/>
      <c r="AS276" s="261"/>
      <c r="AT276" s="261"/>
      <c r="AU276" s="261"/>
      <c r="AV276" s="261"/>
      <c r="AW276" s="261"/>
      <c r="AX276" s="261"/>
      <c r="AY276" s="261"/>
      <c r="AZ276" s="261"/>
      <c r="BA276" s="261"/>
      <c r="BB276" s="261"/>
      <c r="BC276" s="261"/>
      <c r="BD276" s="261"/>
      <c r="BE276" s="261"/>
      <c r="BF276" s="261"/>
      <c r="BG276" s="261"/>
      <c r="BH276" s="261"/>
      <c r="BI276" s="261"/>
      <c r="BJ276" s="261"/>
      <c r="BK276" s="261"/>
      <c r="BL276" s="261"/>
      <c r="BM276" s="261"/>
      <c r="BN276" s="261"/>
      <c r="BO276" s="261"/>
      <c r="BP276" s="261"/>
      <c r="BQ276" s="261"/>
      <c r="BR276" s="261"/>
      <c r="BS276" s="261"/>
      <c r="BT276" s="261"/>
      <c r="BU276" s="261"/>
      <c r="BV276" s="261"/>
      <c r="BW276" s="261"/>
      <c r="BX276" s="261"/>
      <c r="BY276" s="261"/>
      <c r="BZ276" s="261"/>
      <c r="CA276" s="261"/>
      <c r="CB276" s="261"/>
      <c r="CC276" s="261"/>
      <c r="CD276" s="261"/>
      <c r="CE276" s="261"/>
      <c r="CF276" s="261"/>
      <c r="CG276" s="261"/>
      <c r="CH276" s="261"/>
      <c r="CI276" s="261"/>
      <c r="CJ276" s="261"/>
      <c r="CK276" s="261"/>
      <c r="CL276" s="261"/>
      <c r="CM276" s="261"/>
      <c r="CN276" s="261"/>
      <c r="CO276" s="261"/>
      <c r="CP276" s="261"/>
      <c r="CQ276" s="261"/>
      <c r="CR276" s="261"/>
      <c r="CS276" s="261"/>
      <c r="CT276" s="261"/>
      <c r="CU276" s="261"/>
      <c r="CV276" s="261"/>
      <c r="CW276" s="261"/>
      <c r="CX276" s="261"/>
      <c r="CY276" s="261"/>
      <c r="CZ276" s="261"/>
      <c r="DA276" s="261"/>
      <c r="DB276" s="261"/>
      <c r="DC276" s="261"/>
      <c r="DD276" s="261"/>
      <c r="DE276" s="261"/>
      <c r="DF276" s="261"/>
      <c r="DG276" s="261"/>
      <c r="DH276" s="261"/>
      <c r="DI276" s="261"/>
      <c r="DJ276" s="261"/>
      <c r="DK276" s="261"/>
      <c r="DL276" s="261"/>
      <c r="DM276" s="261"/>
      <c r="DN276" s="261"/>
      <c r="DO276" s="261"/>
      <c r="DP276" s="261"/>
      <c r="DQ276" s="261"/>
      <c r="DR276" s="261"/>
      <c r="DS276" s="261"/>
      <c r="DT276" s="261"/>
      <c r="DU276" s="261"/>
      <c r="DV276" s="261"/>
      <c r="DW276" s="261"/>
      <c r="DX276" s="261"/>
      <c r="DY276" s="261"/>
      <c r="DZ276" s="261"/>
      <c r="EA276" s="261"/>
      <c r="EB276" s="261"/>
      <c r="EC276" s="261"/>
      <c r="ED276" s="261"/>
      <c r="EE276" s="261"/>
      <c r="EF276" s="261"/>
      <c r="EG276" s="261"/>
      <c r="EH276" s="261"/>
      <c r="EI276" s="261"/>
      <c r="EJ276" s="261"/>
      <c r="EK276" s="261"/>
      <c r="EL276" s="261"/>
      <c r="EM276" s="261"/>
      <c r="EN276" s="261"/>
      <c r="EO276" s="261"/>
      <c r="EP276" s="261"/>
      <c r="EQ276" s="261"/>
      <c r="ER276" s="261"/>
      <c r="ES276" s="261"/>
      <c r="ET276" s="261"/>
      <c r="EU276" s="261"/>
      <c r="EV276" s="261"/>
      <c r="EW276" s="261"/>
      <c r="EX276" s="261"/>
      <c r="EY276" s="261"/>
      <c r="EZ276" s="261"/>
      <c r="FA276" s="261"/>
      <c r="FB276" s="261"/>
      <c r="FC276" s="261"/>
      <c r="FD276" s="261"/>
      <c r="FE276" s="261"/>
      <c r="FF276" s="261"/>
      <c r="FG276" s="261"/>
      <c r="FH276" s="261"/>
      <c r="FI276" s="261"/>
      <c r="FJ276" s="261"/>
      <c r="FK276" s="261"/>
      <c r="FL276" s="261"/>
      <c r="FM276" s="261"/>
      <c r="FN276" s="261"/>
      <c r="FO276" s="261"/>
      <c r="FP276" s="261"/>
      <c r="FQ276" s="261"/>
      <c r="FR276" s="261"/>
      <c r="FS276" s="261"/>
      <c r="FT276" s="261"/>
      <c r="FU276" s="261"/>
      <c r="FV276" s="261"/>
      <c r="FW276" s="261"/>
      <c r="FX276" s="261"/>
      <c r="FY276" s="261"/>
      <c r="FZ276" s="261"/>
      <c r="GA276" s="261"/>
      <c r="GB276" s="261"/>
      <c r="GC276" s="261"/>
      <c r="GD276" s="261"/>
      <c r="GE276" s="261"/>
      <c r="GF276" s="261"/>
      <c r="GG276" s="261"/>
      <c r="GH276" s="261"/>
      <c r="GI276" s="261"/>
      <c r="GJ276" s="261"/>
      <c r="GK276" s="261"/>
      <c r="GL276" s="261"/>
      <c r="GM276" s="261"/>
      <c r="GN276" s="261"/>
      <c r="GO276" s="261"/>
      <c r="GP276" s="261"/>
      <c r="GQ276" s="261"/>
      <c r="GR276" s="261"/>
      <c r="GS276" s="261"/>
      <c r="GT276" s="261"/>
      <c r="GU276" s="261"/>
      <c r="GV276" s="261"/>
      <c r="GW276" s="261"/>
      <c r="GX276" s="261"/>
      <c r="GY276" s="261"/>
      <c r="GZ276" s="261"/>
      <c r="HA276" s="261"/>
      <c r="HB276" s="261"/>
      <c r="HC276" s="261"/>
    </row>
    <row r="277" spans="1:211" ht="15" customHeight="1" x14ac:dyDescent="0.3">
      <c r="A277" s="439"/>
      <c r="B277" s="442"/>
      <c r="C277" s="445"/>
      <c r="D277" s="462"/>
      <c r="E277" s="451"/>
      <c r="F277" s="451"/>
      <c r="G277" s="158" t="s">
        <v>149</v>
      </c>
      <c r="H277" s="272">
        <f t="shared" si="151"/>
        <v>4.4909999999999997</v>
      </c>
      <c r="I277" s="272">
        <v>4.4909999999999997</v>
      </c>
      <c r="J277" s="272"/>
      <c r="K277" s="127"/>
      <c r="L277" s="94">
        <f t="shared" si="152"/>
        <v>0</v>
      </c>
      <c r="M277" s="271"/>
      <c r="N277" s="162"/>
      <c r="O277" s="272"/>
      <c r="P277" s="272">
        <f t="shared" si="153"/>
        <v>0</v>
      </c>
      <c r="Q277" s="271"/>
      <c r="R277" s="162"/>
      <c r="S277" s="272"/>
      <c r="T277" s="271"/>
      <c r="U277" s="170"/>
      <c r="V277" s="261"/>
      <c r="W277" s="261"/>
      <c r="X277" s="261"/>
      <c r="Y277" s="261"/>
      <c r="Z277" s="261"/>
      <c r="AA277" s="261"/>
      <c r="AB277" s="261"/>
      <c r="AC277" s="261"/>
      <c r="AD277" s="261"/>
      <c r="AE277" s="261"/>
      <c r="AF277" s="261"/>
      <c r="AG277" s="261"/>
      <c r="AH277" s="261"/>
      <c r="AI277" s="261"/>
      <c r="AJ277" s="261"/>
      <c r="AK277" s="261"/>
      <c r="AL277" s="261"/>
      <c r="AM277" s="261"/>
      <c r="AN277" s="261"/>
      <c r="AO277" s="261"/>
      <c r="AP277" s="261"/>
      <c r="AQ277" s="261"/>
      <c r="AR277" s="261"/>
      <c r="AS277" s="261"/>
      <c r="AT277" s="261"/>
      <c r="AU277" s="261"/>
      <c r="AV277" s="261"/>
      <c r="AW277" s="261"/>
      <c r="AX277" s="261"/>
      <c r="AY277" s="261"/>
      <c r="AZ277" s="261"/>
      <c r="BA277" s="261"/>
      <c r="BB277" s="261"/>
      <c r="BC277" s="261"/>
      <c r="BD277" s="261"/>
      <c r="BE277" s="261"/>
      <c r="BF277" s="261"/>
      <c r="BG277" s="261"/>
      <c r="BH277" s="261"/>
      <c r="BI277" s="261"/>
      <c r="BJ277" s="261"/>
      <c r="BK277" s="261"/>
      <c r="BL277" s="261"/>
      <c r="BM277" s="261"/>
      <c r="BN277" s="261"/>
      <c r="BO277" s="261"/>
      <c r="BP277" s="261"/>
      <c r="BQ277" s="261"/>
      <c r="BR277" s="261"/>
      <c r="BS277" s="261"/>
      <c r="BT277" s="261"/>
      <c r="BU277" s="261"/>
      <c r="BV277" s="261"/>
      <c r="BW277" s="261"/>
      <c r="BX277" s="261"/>
      <c r="BY277" s="261"/>
      <c r="BZ277" s="261"/>
      <c r="CA277" s="261"/>
      <c r="CB277" s="261"/>
      <c r="CC277" s="261"/>
      <c r="CD277" s="261"/>
      <c r="CE277" s="261"/>
      <c r="CF277" s="261"/>
      <c r="CG277" s="261"/>
      <c r="CH277" s="261"/>
      <c r="CI277" s="261"/>
      <c r="CJ277" s="261"/>
      <c r="CK277" s="261"/>
      <c r="CL277" s="261"/>
      <c r="CM277" s="261"/>
      <c r="CN277" s="261"/>
      <c r="CO277" s="261"/>
      <c r="CP277" s="261"/>
      <c r="CQ277" s="261"/>
      <c r="CR277" s="261"/>
      <c r="CS277" s="261"/>
      <c r="CT277" s="261"/>
      <c r="CU277" s="261"/>
      <c r="CV277" s="261"/>
      <c r="CW277" s="261"/>
      <c r="CX277" s="261"/>
      <c r="CY277" s="261"/>
      <c r="CZ277" s="261"/>
      <c r="DA277" s="261"/>
      <c r="DB277" s="261"/>
      <c r="DC277" s="261"/>
      <c r="DD277" s="261"/>
      <c r="DE277" s="261"/>
      <c r="DF277" s="261"/>
      <c r="DG277" s="261"/>
      <c r="DH277" s="261"/>
      <c r="DI277" s="261"/>
      <c r="DJ277" s="261"/>
      <c r="DK277" s="261"/>
      <c r="DL277" s="261"/>
      <c r="DM277" s="261"/>
      <c r="DN277" s="261"/>
      <c r="DO277" s="261"/>
      <c r="DP277" s="261"/>
      <c r="DQ277" s="261"/>
      <c r="DR277" s="261"/>
      <c r="DS277" s="261"/>
      <c r="DT277" s="261"/>
      <c r="DU277" s="261"/>
      <c r="DV277" s="261"/>
      <c r="DW277" s="261"/>
      <c r="DX277" s="261"/>
      <c r="DY277" s="261"/>
      <c r="DZ277" s="261"/>
      <c r="EA277" s="261"/>
      <c r="EB277" s="261"/>
      <c r="EC277" s="261"/>
      <c r="ED277" s="261"/>
      <c r="EE277" s="261"/>
      <c r="EF277" s="261"/>
      <c r="EG277" s="261"/>
      <c r="EH277" s="261"/>
      <c r="EI277" s="261"/>
      <c r="EJ277" s="261"/>
      <c r="EK277" s="261"/>
      <c r="EL277" s="261"/>
      <c r="EM277" s="261"/>
      <c r="EN277" s="261"/>
      <c r="EO277" s="261"/>
      <c r="EP277" s="261"/>
      <c r="EQ277" s="261"/>
      <c r="ER277" s="261"/>
      <c r="ES277" s="261"/>
      <c r="ET277" s="261"/>
      <c r="EU277" s="261"/>
      <c r="EV277" s="261"/>
      <c r="EW277" s="261"/>
      <c r="EX277" s="261"/>
      <c r="EY277" s="261"/>
      <c r="EZ277" s="261"/>
      <c r="FA277" s="261"/>
      <c r="FB277" s="261"/>
      <c r="FC277" s="261"/>
      <c r="FD277" s="261"/>
      <c r="FE277" s="261"/>
      <c r="FF277" s="261"/>
      <c r="FG277" s="261"/>
      <c r="FH277" s="261"/>
      <c r="FI277" s="261"/>
      <c r="FJ277" s="261"/>
      <c r="FK277" s="261"/>
      <c r="FL277" s="261"/>
      <c r="FM277" s="261"/>
      <c r="FN277" s="261"/>
      <c r="FO277" s="261"/>
      <c r="FP277" s="261"/>
      <c r="FQ277" s="261"/>
      <c r="FR277" s="261"/>
      <c r="FS277" s="261"/>
      <c r="FT277" s="261"/>
      <c r="FU277" s="261"/>
      <c r="FV277" s="261"/>
      <c r="FW277" s="261"/>
      <c r="FX277" s="261"/>
      <c r="FY277" s="261"/>
      <c r="FZ277" s="261"/>
      <c r="GA277" s="261"/>
      <c r="GB277" s="261"/>
      <c r="GC277" s="261"/>
      <c r="GD277" s="261"/>
      <c r="GE277" s="261"/>
      <c r="GF277" s="261"/>
      <c r="GG277" s="261"/>
      <c r="GH277" s="261"/>
      <c r="GI277" s="261"/>
      <c r="GJ277" s="261"/>
      <c r="GK277" s="261"/>
      <c r="GL277" s="261"/>
      <c r="GM277" s="261"/>
      <c r="GN277" s="261"/>
      <c r="GO277" s="261"/>
      <c r="GP277" s="261"/>
      <c r="GQ277" s="261"/>
      <c r="GR277" s="261"/>
      <c r="GS277" s="261"/>
      <c r="GT277" s="261"/>
      <c r="GU277" s="261"/>
      <c r="GV277" s="261"/>
      <c r="GW277" s="261"/>
      <c r="GX277" s="261"/>
      <c r="GY277" s="261"/>
      <c r="GZ277" s="261"/>
      <c r="HA277" s="261"/>
      <c r="HB277" s="261"/>
      <c r="HC277" s="261"/>
    </row>
    <row r="278" spans="1:211" ht="15" customHeight="1" x14ac:dyDescent="0.3">
      <c r="A278" s="439"/>
      <c r="B278" s="442"/>
      <c r="C278" s="445"/>
      <c r="D278" s="462"/>
      <c r="E278" s="451"/>
      <c r="F278" s="451"/>
      <c r="G278" s="158" t="s">
        <v>32</v>
      </c>
      <c r="H278" s="272">
        <f t="shared" si="151"/>
        <v>0</v>
      </c>
      <c r="I278" s="272"/>
      <c r="J278" s="272"/>
      <c r="K278" s="265"/>
      <c r="L278" s="94">
        <f t="shared" si="152"/>
        <v>0</v>
      </c>
      <c r="M278" s="271">
        <v>0</v>
      </c>
      <c r="N278" s="162"/>
      <c r="O278" s="267">
        <v>0</v>
      </c>
      <c r="P278" s="272">
        <f t="shared" si="153"/>
        <v>0</v>
      </c>
      <c r="Q278" s="271">
        <v>0</v>
      </c>
      <c r="R278" s="162"/>
      <c r="S278" s="267">
        <v>0</v>
      </c>
      <c r="T278" s="271">
        <v>0</v>
      </c>
      <c r="U278" s="170">
        <v>0</v>
      </c>
      <c r="V278" s="261"/>
      <c r="W278" s="261"/>
      <c r="X278" s="261"/>
      <c r="Y278" s="261"/>
      <c r="Z278" s="261"/>
      <c r="AA278" s="261"/>
      <c r="AB278" s="261"/>
      <c r="AC278" s="261"/>
      <c r="AD278" s="261"/>
      <c r="AE278" s="261"/>
      <c r="AF278" s="261"/>
      <c r="AG278" s="261"/>
      <c r="AH278" s="261"/>
      <c r="AI278" s="261"/>
      <c r="AJ278" s="261"/>
      <c r="AK278" s="261"/>
      <c r="AL278" s="261"/>
      <c r="AM278" s="261"/>
      <c r="AN278" s="261"/>
      <c r="AO278" s="261"/>
      <c r="AP278" s="261"/>
      <c r="AQ278" s="261"/>
      <c r="AR278" s="261"/>
      <c r="AS278" s="261"/>
      <c r="AT278" s="261"/>
      <c r="AU278" s="261"/>
      <c r="AV278" s="261"/>
      <c r="AW278" s="261"/>
      <c r="AX278" s="261"/>
      <c r="AY278" s="261"/>
      <c r="AZ278" s="261"/>
      <c r="BA278" s="261"/>
      <c r="BB278" s="261"/>
      <c r="BC278" s="261"/>
      <c r="BD278" s="261"/>
      <c r="BE278" s="261"/>
      <c r="BF278" s="261"/>
      <c r="BG278" s="261"/>
      <c r="BH278" s="261"/>
      <c r="BI278" s="261"/>
      <c r="BJ278" s="261"/>
      <c r="BK278" s="261"/>
      <c r="BL278" s="261"/>
      <c r="BM278" s="261"/>
      <c r="BN278" s="261"/>
      <c r="BO278" s="261"/>
      <c r="BP278" s="261"/>
      <c r="BQ278" s="261"/>
      <c r="BR278" s="261"/>
      <c r="BS278" s="261"/>
      <c r="BT278" s="261"/>
      <c r="BU278" s="261"/>
      <c r="BV278" s="261"/>
      <c r="BW278" s="261"/>
      <c r="BX278" s="261"/>
      <c r="BY278" s="261"/>
      <c r="BZ278" s="261"/>
      <c r="CA278" s="261"/>
      <c r="CB278" s="261"/>
      <c r="CC278" s="261"/>
      <c r="CD278" s="261"/>
      <c r="CE278" s="261"/>
      <c r="CF278" s="261"/>
      <c r="CG278" s="261"/>
      <c r="CH278" s="261"/>
      <c r="CI278" s="261"/>
      <c r="CJ278" s="261"/>
      <c r="CK278" s="261"/>
      <c r="CL278" s="261"/>
      <c r="CM278" s="261"/>
      <c r="CN278" s="261"/>
      <c r="CO278" s="261"/>
      <c r="CP278" s="261"/>
      <c r="CQ278" s="261"/>
      <c r="CR278" s="261"/>
      <c r="CS278" s="261"/>
      <c r="CT278" s="261"/>
      <c r="CU278" s="261"/>
      <c r="CV278" s="261"/>
      <c r="CW278" s="261"/>
      <c r="CX278" s="261"/>
      <c r="CY278" s="261"/>
      <c r="CZ278" s="261"/>
      <c r="DA278" s="261"/>
      <c r="DB278" s="261"/>
      <c r="DC278" s="261"/>
      <c r="DD278" s="261"/>
      <c r="DE278" s="261"/>
      <c r="DF278" s="261"/>
      <c r="DG278" s="261"/>
      <c r="DH278" s="261"/>
      <c r="DI278" s="261"/>
      <c r="DJ278" s="261"/>
      <c r="DK278" s="261"/>
      <c r="DL278" s="261"/>
      <c r="DM278" s="261"/>
      <c r="DN278" s="261"/>
      <c r="DO278" s="261"/>
      <c r="DP278" s="261"/>
      <c r="DQ278" s="261"/>
      <c r="DR278" s="261"/>
      <c r="DS278" s="261"/>
      <c r="DT278" s="261"/>
      <c r="DU278" s="261"/>
      <c r="DV278" s="261"/>
      <c r="DW278" s="261"/>
      <c r="DX278" s="261"/>
      <c r="DY278" s="261"/>
      <c r="DZ278" s="261"/>
      <c r="EA278" s="261"/>
      <c r="EB278" s="261"/>
      <c r="EC278" s="261"/>
      <c r="ED278" s="261"/>
      <c r="EE278" s="261"/>
      <c r="EF278" s="261"/>
      <c r="EG278" s="261"/>
      <c r="EH278" s="261"/>
      <c r="EI278" s="261"/>
      <c r="EJ278" s="261"/>
      <c r="EK278" s="261"/>
      <c r="EL278" s="261"/>
      <c r="EM278" s="261"/>
      <c r="EN278" s="261"/>
      <c r="EO278" s="261"/>
      <c r="EP278" s="261"/>
      <c r="EQ278" s="261"/>
      <c r="ER278" s="261"/>
      <c r="ES278" s="261"/>
      <c r="ET278" s="261"/>
      <c r="EU278" s="261"/>
      <c r="EV278" s="261"/>
      <c r="EW278" s="261"/>
      <c r="EX278" s="261"/>
      <c r="EY278" s="261"/>
      <c r="EZ278" s="261"/>
      <c r="FA278" s="261"/>
      <c r="FB278" s="261"/>
      <c r="FC278" s="261"/>
      <c r="FD278" s="261"/>
      <c r="FE278" s="261"/>
      <c r="FF278" s="261"/>
      <c r="FG278" s="261"/>
      <c r="FH278" s="261"/>
      <c r="FI278" s="261"/>
      <c r="FJ278" s="261"/>
      <c r="FK278" s="261"/>
      <c r="FL278" s="261"/>
      <c r="FM278" s="261"/>
      <c r="FN278" s="261"/>
      <c r="FO278" s="261"/>
      <c r="FP278" s="261"/>
      <c r="FQ278" s="261"/>
      <c r="FR278" s="261"/>
      <c r="FS278" s="261"/>
      <c r="FT278" s="261"/>
      <c r="FU278" s="261"/>
      <c r="FV278" s="261"/>
      <c r="FW278" s="261"/>
      <c r="FX278" s="261"/>
      <c r="FY278" s="261"/>
      <c r="FZ278" s="261"/>
      <c r="GA278" s="261"/>
      <c r="GB278" s="261"/>
      <c r="GC278" s="261"/>
      <c r="GD278" s="261"/>
      <c r="GE278" s="261"/>
      <c r="GF278" s="261"/>
      <c r="GG278" s="261"/>
      <c r="GH278" s="261"/>
      <c r="GI278" s="261"/>
      <c r="GJ278" s="261"/>
      <c r="GK278" s="261"/>
      <c r="GL278" s="261"/>
      <c r="GM278" s="261"/>
      <c r="GN278" s="261"/>
      <c r="GO278" s="261"/>
      <c r="GP278" s="261"/>
      <c r="GQ278" s="261"/>
      <c r="GR278" s="261"/>
      <c r="GS278" s="261"/>
      <c r="GT278" s="261"/>
      <c r="GU278" s="261"/>
      <c r="GV278" s="261"/>
      <c r="GW278" s="261"/>
      <c r="GX278" s="261"/>
      <c r="GY278" s="261"/>
      <c r="GZ278" s="261"/>
      <c r="HA278" s="261"/>
      <c r="HB278" s="261"/>
      <c r="HC278" s="261"/>
    </row>
    <row r="279" spans="1:211" ht="15" customHeight="1" x14ac:dyDescent="0.3">
      <c r="A279" s="439"/>
      <c r="B279" s="442"/>
      <c r="C279" s="445"/>
      <c r="D279" s="462"/>
      <c r="E279" s="451"/>
      <c r="F279" s="451"/>
      <c r="G279" s="158" t="s">
        <v>31</v>
      </c>
      <c r="H279" s="272">
        <f t="shared" si="151"/>
        <v>29.613</v>
      </c>
      <c r="I279" s="148">
        <v>29.613</v>
      </c>
      <c r="J279" s="148"/>
      <c r="K279" s="272"/>
      <c r="L279" s="267">
        <f t="shared" si="152"/>
        <v>0</v>
      </c>
      <c r="M279" s="169">
        <v>0</v>
      </c>
      <c r="N279" s="148"/>
      <c r="O279" s="148"/>
      <c r="P279" s="272">
        <f t="shared" si="153"/>
        <v>0</v>
      </c>
      <c r="Q279" s="148">
        <v>0</v>
      </c>
      <c r="R279" s="148"/>
      <c r="S279" s="148"/>
      <c r="T279" s="169">
        <v>0</v>
      </c>
      <c r="U279" s="272">
        <v>0</v>
      </c>
      <c r="V279" s="261"/>
      <c r="W279" s="261"/>
      <c r="X279" s="261"/>
      <c r="Y279" s="261"/>
      <c r="Z279" s="261"/>
      <c r="AA279" s="261"/>
      <c r="AB279" s="261"/>
      <c r="AC279" s="261"/>
      <c r="AD279" s="261"/>
      <c r="AE279" s="261"/>
      <c r="AF279" s="261"/>
      <c r="AG279" s="261"/>
      <c r="AH279" s="261"/>
      <c r="AI279" s="261"/>
      <c r="AJ279" s="261"/>
      <c r="AK279" s="261"/>
      <c r="AL279" s="261"/>
      <c r="AM279" s="261"/>
      <c r="AN279" s="261"/>
      <c r="AO279" s="261"/>
      <c r="AP279" s="261"/>
      <c r="AQ279" s="261"/>
      <c r="AR279" s="261"/>
      <c r="AS279" s="261"/>
      <c r="AT279" s="261"/>
      <c r="AU279" s="261"/>
      <c r="AV279" s="261"/>
      <c r="AW279" s="261"/>
      <c r="AX279" s="261"/>
      <c r="AY279" s="261"/>
      <c r="AZ279" s="261"/>
      <c r="BA279" s="261"/>
      <c r="BB279" s="261"/>
      <c r="BC279" s="261"/>
      <c r="BD279" s="261"/>
      <c r="BE279" s="261"/>
      <c r="BF279" s="261"/>
      <c r="BG279" s="261"/>
      <c r="BH279" s="261"/>
      <c r="BI279" s="261"/>
      <c r="BJ279" s="261"/>
      <c r="BK279" s="261"/>
      <c r="BL279" s="261"/>
      <c r="BM279" s="261"/>
      <c r="BN279" s="261"/>
      <c r="BO279" s="261"/>
      <c r="BP279" s="261"/>
      <c r="BQ279" s="261"/>
      <c r="BR279" s="261"/>
      <c r="BS279" s="261"/>
      <c r="BT279" s="261"/>
      <c r="BU279" s="261"/>
      <c r="BV279" s="261"/>
      <c r="BW279" s="261"/>
      <c r="BX279" s="261"/>
      <c r="BY279" s="261"/>
      <c r="BZ279" s="261"/>
      <c r="CA279" s="261"/>
      <c r="CB279" s="261"/>
      <c r="CC279" s="261"/>
      <c r="CD279" s="261"/>
      <c r="CE279" s="261"/>
      <c r="CF279" s="261"/>
      <c r="CG279" s="261"/>
      <c r="CH279" s="261"/>
      <c r="CI279" s="261"/>
      <c r="CJ279" s="261"/>
      <c r="CK279" s="261"/>
      <c r="CL279" s="261"/>
      <c r="CM279" s="261"/>
      <c r="CN279" s="261"/>
      <c r="CO279" s="261"/>
      <c r="CP279" s="261"/>
      <c r="CQ279" s="261"/>
      <c r="CR279" s="261"/>
      <c r="CS279" s="261"/>
      <c r="CT279" s="261"/>
      <c r="CU279" s="261"/>
      <c r="CV279" s="261"/>
      <c r="CW279" s="261"/>
      <c r="CX279" s="261"/>
      <c r="CY279" s="261"/>
      <c r="CZ279" s="261"/>
      <c r="DA279" s="261"/>
      <c r="DB279" s="261"/>
      <c r="DC279" s="261"/>
      <c r="DD279" s="261"/>
      <c r="DE279" s="261"/>
      <c r="DF279" s="261"/>
      <c r="DG279" s="261"/>
      <c r="DH279" s="261"/>
      <c r="DI279" s="261"/>
      <c r="DJ279" s="261"/>
      <c r="DK279" s="261"/>
      <c r="DL279" s="261"/>
      <c r="DM279" s="261"/>
      <c r="DN279" s="261"/>
      <c r="DO279" s="261"/>
      <c r="DP279" s="261"/>
      <c r="DQ279" s="261"/>
      <c r="DR279" s="261"/>
      <c r="DS279" s="261"/>
      <c r="DT279" s="261"/>
      <c r="DU279" s="261"/>
      <c r="DV279" s="261"/>
      <c r="DW279" s="261"/>
      <c r="DX279" s="261"/>
      <c r="DY279" s="261"/>
      <c r="DZ279" s="261"/>
      <c r="EA279" s="261"/>
      <c r="EB279" s="261"/>
      <c r="EC279" s="261"/>
      <c r="ED279" s="261"/>
      <c r="EE279" s="261"/>
      <c r="EF279" s="261"/>
      <c r="EG279" s="261"/>
      <c r="EH279" s="261"/>
      <c r="EI279" s="261"/>
      <c r="EJ279" s="261"/>
      <c r="EK279" s="261"/>
      <c r="EL279" s="261"/>
      <c r="EM279" s="261"/>
      <c r="EN279" s="261"/>
      <c r="EO279" s="261"/>
      <c r="EP279" s="261"/>
      <c r="EQ279" s="261"/>
      <c r="ER279" s="261"/>
      <c r="ES279" s="261"/>
      <c r="ET279" s="261"/>
      <c r="EU279" s="261"/>
      <c r="EV279" s="261"/>
      <c r="EW279" s="261"/>
      <c r="EX279" s="261"/>
      <c r="EY279" s="261"/>
      <c r="EZ279" s="261"/>
      <c r="FA279" s="261"/>
      <c r="FB279" s="261"/>
      <c r="FC279" s="261"/>
      <c r="FD279" s="261"/>
      <c r="FE279" s="261"/>
      <c r="FF279" s="261"/>
      <c r="FG279" s="261"/>
      <c r="FH279" s="261"/>
      <c r="FI279" s="261"/>
      <c r="FJ279" s="261"/>
      <c r="FK279" s="261"/>
      <c r="FL279" s="261"/>
      <c r="FM279" s="261"/>
      <c r="FN279" s="261"/>
      <c r="FO279" s="261"/>
      <c r="FP279" s="261"/>
      <c r="FQ279" s="261"/>
      <c r="FR279" s="261"/>
      <c r="FS279" s="261"/>
      <c r="FT279" s="261"/>
      <c r="FU279" s="261"/>
      <c r="FV279" s="261"/>
      <c r="FW279" s="261"/>
      <c r="FX279" s="261"/>
      <c r="FY279" s="261"/>
      <c r="FZ279" s="261"/>
      <c r="GA279" s="261"/>
      <c r="GB279" s="261"/>
      <c r="GC279" s="261"/>
      <c r="GD279" s="261"/>
      <c r="GE279" s="261"/>
      <c r="GF279" s="261"/>
      <c r="GG279" s="261"/>
      <c r="GH279" s="261"/>
      <c r="GI279" s="261"/>
      <c r="GJ279" s="261"/>
      <c r="GK279" s="261"/>
      <c r="GL279" s="261"/>
      <c r="GM279" s="261"/>
      <c r="GN279" s="261"/>
      <c r="GO279" s="261"/>
      <c r="GP279" s="261"/>
      <c r="GQ279" s="261"/>
      <c r="GR279" s="261"/>
      <c r="GS279" s="261"/>
      <c r="GT279" s="261"/>
      <c r="GU279" s="261"/>
      <c r="GV279" s="261"/>
      <c r="GW279" s="261"/>
      <c r="GX279" s="261"/>
      <c r="GY279" s="261"/>
      <c r="GZ279" s="261"/>
      <c r="HA279" s="261"/>
      <c r="HB279" s="261"/>
      <c r="HC279" s="261"/>
    </row>
    <row r="280" spans="1:211" ht="15" customHeight="1" x14ac:dyDescent="0.3">
      <c r="A280" s="439"/>
      <c r="B280" s="442"/>
      <c r="C280" s="445"/>
      <c r="D280" s="462"/>
      <c r="E280" s="451"/>
      <c r="F280" s="451"/>
      <c r="G280" s="158" t="s">
        <v>187</v>
      </c>
      <c r="H280" s="272">
        <f t="shared" si="151"/>
        <v>0</v>
      </c>
      <c r="I280" s="148"/>
      <c r="J280" s="148"/>
      <c r="K280" s="272"/>
      <c r="L280" s="267">
        <f t="shared" si="152"/>
        <v>0</v>
      </c>
      <c r="M280" s="148"/>
      <c r="N280" s="148"/>
      <c r="O280" s="148"/>
      <c r="P280" s="272">
        <f t="shared" si="153"/>
        <v>0</v>
      </c>
      <c r="Q280" s="148"/>
      <c r="R280" s="148"/>
      <c r="S280" s="148"/>
      <c r="T280" s="148"/>
      <c r="U280" s="272"/>
      <c r="V280" s="261"/>
      <c r="W280" s="261"/>
      <c r="X280" s="261"/>
      <c r="Y280" s="261"/>
      <c r="Z280" s="261"/>
      <c r="AA280" s="261"/>
      <c r="AB280" s="261"/>
      <c r="AC280" s="261"/>
      <c r="AD280" s="261"/>
      <c r="AE280" s="261"/>
      <c r="AF280" s="261"/>
      <c r="AG280" s="261"/>
      <c r="AH280" s="261"/>
      <c r="AI280" s="261"/>
      <c r="AJ280" s="261"/>
      <c r="AK280" s="261"/>
      <c r="AL280" s="261"/>
      <c r="AM280" s="261"/>
      <c r="AN280" s="261"/>
      <c r="AO280" s="261"/>
      <c r="AP280" s="261"/>
      <c r="AQ280" s="261"/>
      <c r="AR280" s="261"/>
      <c r="AS280" s="261"/>
      <c r="AT280" s="261"/>
      <c r="AU280" s="261"/>
      <c r="AV280" s="261"/>
      <c r="AW280" s="261"/>
      <c r="AX280" s="261"/>
      <c r="AY280" s="261"/>
      <c r="AZ280" s="261"/>
      <c r="BA280" s="261"/>
      <c r="BB280" s="261"/>
      <c r="BC280" s="261"/>
      <c r="BD280" s="261"/>
      <c r="BE280" s="261"/>
      <c r="BF280" s="261"/>
      <c r="BG280" s="261"/>
      <c r="BH280" s="261"/>
      <c r="BI280" s="261"/>
      <c r="BJ280" s="261"/>
      <c r="BK280" s="261"/>
      <c r="BL280" s="261"/>
      <c r="BM280" s="261"/>
      <c r="BN280" s="261"/>
      <c r="BO280" s="261"/>
      <c r="BP280" s="261"/>
      <c r="BQ280" s="261"/>
      <c r="BR280" s="261"/>
      <c r="BS280" s="261"/>
      <c r="BT280" s="261"/>
      <c r="BU280" s="261"/>
      <c r="BV280" s="261"/>
      <c r="BW280" s="261"/>
      <c r="BX280" s="261"/>
      <c r="BY280" s="261"/>
      <c r="BZ280" s="261"/>
      <c r="CA280" s="261"/>
      <c r="CB280" s="261"/>
      <c r="CC280" s="261"/>
      <c r="CD280" s="261"/>
      <c r="CE280" s="261"/>
      <c r="CF280" s="261"/>
      <c r="CG280" s="261"/>
      <c r="CH280" s="261"/>
      <c r="CI280" s="261"/>
      <c r="CJ280" s="261"/>
      <c r="CK280" s="261"/>
      <c r="CL280" s="261"/>
      <c r="CM280" s="261"/>
      <c r="CN280" s="261"/>
      <c r="CO280" s="261"/>
      <c r="CP280" s="261"/>
      <c r="CQ280" s="261"/>
      <c r="CR280" s="261"/>
      <c r="CS280" s="261"/>
      <c r="CT280" s="261"/>
      <c r="CU280" s="261"/>
      <c r="CV280" s="261"/>
      <c r="CW280" s="261"/>
      <c r="CX280" s="261"/>
      <c r="CY280" s="261"/>
      <c r="CZ280" s="261"/>
      <c r="DA280" s="261"/>
      <c r="DB280" s="261"/>
      <c r="DC280" s="261"/>
      <c r="DD280" s="261"/>
      <c r="DE280" s="261"/>
      <c r="DF280" s="261"/>
      <c r="DG280" s="261"/>
      <c r="DH280" s="261"/>
      <c r="DI280" s="261"/>
      <c r="DJ280" s="261"/>
      <c r="DK280" s="261"/>
      <c r="DL280" s="261"/>
      <c r="DM280" s="261"/>
      <c r="DN280" s="261"/>
      <c r="DO280" s="261"/>
      <c r="DP280" s="261"/>
      <c r="DQ280" s="261"/>
      <c r="DR280" s="261"/>
      <c r="DS280" s="261"/>
      <c r="DT280" s="261"/>
      <c r="DU280" s="261"/>
      <c r="DV280" s="261"/>
      <c r="DW280" s="261"/>
      <c r="DX280" s="261"/>
      <c r="DY280" s="261"/>
      <c r="DZ280" s="261"/>
      <c r="EA280" s="261"/>
      <c r="EB280" s="261"/>
      <c r="EC280" s="261"/>
      <c r="ED280" s="261"/>
      <c r="EE280" s="261"/>
      <c r="EF280" s="261"/>
      <c r="EG280" s="261"/>
      <c r="EH280" s="261"/>
      <c r="EI280" s="261"/>
      <c r="EJ280" s="261"/>
      <c r="EK280" s="261"/>
      <c r="EL280" s="261"/>
      <c r="EM280" s="261"/>
      <c r="EN280" s="261"/>
      <c r="EO280" s="261"/>
      <c r="EP280" s="261"/>
      <c r="EQ280" s="261"/>
      <c r="ER280" s="261"/>
      <c r="ES280" s="261"/>
      <c r="ET280" s="261"/>
      <c r="EU280" s="261"/>
      <c r="EV280" s="261"/>
      <c r="EW280" s="261"/>
      <c r="EX280" s="261"/>
      <c r="EY280" s="261"/>
      <c r="EZ280" s="261"/>
      <c r="FA280" s="261"/>
      <c r="FB280" s="261"/>
      <c r="FC280" s="261"/>
      <c r="FD280" s="261"/>
      <c r="FE280" s="261"/>
      <c r="FF280" s="261"/>
      <c r="FG280" s="261"/>
      <c r="FH280" s="261"/>
      <c r="FI280" s="261"/>
      <c r="FJ280" s="261"/>
      <c r="FK280" s="261"/>
      <c r="FL280" s="261"/>
      <c r="FM280" s="261"/>
      <c r="FN280" s="261"/>
      <c r="FO280" s="261"/>
      <c r="FP280" s="261"/>
      <c r="FQ280" s="261"/>
      <c r="FR280" s="261"/>
      <c r="FS280" s="261"/>
      <c r="FT280" s="261"/>
      <c r="FU280" s="261"/>
      <c r="FV280" s="261"/>
      <c r="FW280" s="261"/>
      <c r="FX280" s="261"/>
      <c r="FY280" s="261"/>
      <c r="FZ280" s="261"/>
      <c r="GA280" s="261"/>
      <c r="GB280" s="261"/>
      <c r="GC280" s="261"/>
      <c r="GD280" s="261"/>
      <c r="GE280" s="261"/>
      <c r="GF280" s="261"/>
      <c r="GG280" s="261"/>
      <c r="GH280" s="261"/>
      <c r="GI280" s="261"/>
      <c r="GJ280" s="261"/>
      <c r="GK280" s="261"/>
      <c r="GL280" s="261"/>
      <c r="GM280" s="261"/>
      <c r="GN280" s="261"/>
      <c r="GO280" s="261"/>
      <c r="GP280" s="261"/>
      <c r="GQ280" s="261"/>
      <c r="GR280" s="261"/>
      <c r="GS280" s="261"/>
      <c r="GT280" s="261"/>
      <c r="GU280" s="261"/>
      <c r="GV280" s="261"/>
      <c r="GW280" s="261"/>
      <c r="GX280" s="261"/>
      <c r="GY280" s="261"/>
      <c r="GZ280" s="261"/>
      <c r="HA280" s="261"/>
      <c r="HB280" s="261"/>
      <c r="HC280" s="261"/>
    </row>
    <row r="281" spans="1:211" ht="15" customHeight="1" x14ac:dyDescent="0.3">
      <c r="A281" s="439"/>
      <c r="B281" s="442"/>
      <c r="C281" s="445"/>
      <c r="D281" s="462"/>
      <c r="E281" s="451"/>
      <c r="F281" s="451"/>
      <c r="G281" s="158" t="s">
        <v>131</v>
      </c>
      <c r="H281" s="272">
        <f t="shared" si="151"/>
        <v>0</v>
      </c>
      <c r="I281" s="148"/>
      <c r="J281" s="148"/>
      <c r="K281" s="148"/>
      <c r="L281" s="267">
        <f t="shared" si="152"/>
        <v>0</v>
      </c>
      <c r="M281" s="148"/>
      <c r="N281" s="148"/>
      <c r="O281" s="148"/>
      <c r="P281" s="272">
        <f t="shared" si="153"/>
        <v>0</v>
      </c>
      <c r="Q281" s="148"/>
      <c r="R281" s="148"/>
      <c r="S281" s="148"/>
      <c r="T281" s="148"/>
      <c r="U281" s="272"/>
      <c r="V281" s="261"/>
      <c r="W281" s="261"/>
      <c r="X281" s="261"/>
      <c r="Y281" s="261"/>
      <c r="Z281" s="261"/>
      <c r="AA281" s="261"/>
      <c r="AB281" s="261"/>
      <c r="AC281" s="261"/>
      <c r="AD281" s="261"/>
      <c r="AE281" s="261"/>
      <c r="AF281" s="261"/>
      <c r="AG281" s="261"/>
      <c r="AH281" s="261"/>
      <c r="AI281" s="261"/>
      <c r="AJ281" s="261"/>
      <c r="AK281" s="261"/>
      <c r="AL281" s="261"/>
      <c r="AM281" s="261"/>
      <c r="AN281" s="261"/>
      <c r="AO281" s="261"/>
      <c r="AP281" s="261"/>
      <c r="AQ281" s="261"/>
      <c r="AR281" s="261"/>
      <c r="AS281" s="261"/>
      <c r="AT281" s="261"/>
      <c r="AU281" s="261"/>
      <c r="AV281" s="261"/>
      <c r="AW281" s="261"/>
      <c r="AX281" s="261"/>
      <c r="AY281" s="261"/>
      <c r="AZ281" s="261"/>
      <c r="BA281" s="261"/>
      <c r="BB281" s="261"/>
      <c r="BC281" s="261"/>
      <c r="BD281" s="261"/>
      <c r="BE281" s="261"/>
      <c r="BF281" s="261"/>
      <c r="BG281" s="261"/>
      <c r="BH281" s="261"/>
      <c r="BI281" s="261"/>
      <c r="BJ281" s="261"/>
      <c r="BK281" s="261"/>
      <c r="BL281" s="261"/>
      <c r="BM281" s="261"/>
      <c r="BN281" s="261"/>
      <c r="BO281" s="261"/>
      <c r="BP281" s="261"/>
      <c r="BQ281" s="261"/>
      <c r="BR281" s="261"/>
      <c r="BS281" s="261"/>
      <c r="BT281" s="261"/>
      <c r="BU281" s="261"/>
      <c r="BV281" s="261"/>
      <c r="BW281" s="261"/>
      <c r="BX281" s="261"/>
      <c r="BY281" s="261"/>
      <c r="BZ281" s="261"/>
      <c r="CA281" s="261"/>
      <c r="CB281" s="261"/>
      <c r="CC281" s="261"/>
      <c r="CD281" s="261"/>
      <c r="CE281" s="261"/>
      <c r="CF281" s="261"/>
      <c r="CG281" s="261"/>
      <c r="CH281" s="261"/>
      <c r="CI281" s="261"/>
      <c r="CJ281" s="261"/>
      <c r="CK281" s="261"/>
      <c r="CL281" s="261"/>
      <c r="CM281" s="261"/>
      <c r="CN281" s="261"/>
      <c r="CO281" s="261"/>
      <c r="CP281" s="261"/>
      <c r="CQ281" s="261"/>
      <c r="CR281" s="261"/>
      <c r="CS281" s="261"/>
      <c r="CT281" s="261"/>
      <c r="CU281" s="261"/>
      <c r="CV281" s="261"/>
      <c r="CW281" s="261"/>
      <c r="CX281" s="261"/>
      <c r="CY281" s="261"/>
      <c r="CZ281" s="261"/>
      <c r="DA281" s="261"/>
      <c r="DB281" s="261"/>
      <c r="DC281" s="261"/>
      <c r="DD281" s="261"/>
      <c r="DE281" s="261"/>
      <c r="DF281" s="261"/>
      <c r="DG281" s="261"/>
      <c r="DH281" s="261"/>
      <c r="DI281" s="261"/>
      <c r="DJ281" s="261"/>
      <c r="DK281" s="261"/>
      <c r="DL281" s="261"/>
      <c r="DM281" s="261"/>
      <c r="DN281" s="261"/>
      <c r="DO281" s="261"/>
      <c r="DP281" s="261"/>
      <c r="DQ281" s="261"/>
      <c r="DR281" s="261"/>
      <c r="DS281" s="261"/>
      <c r="DT281" s="261"/>
      <c r="DU281" s="261"/>
      <c r="DV281" s="261"/>
      <c r="DW281" s="261"/>
      <c r="DX281" s="261"/>
      <c r="DY281" s="261"/>
      <c r="DZ281" s="261"/>
      <c r="EA281" s="261"/>
      <c r="EB281" s="261"/>
      <c r="EC281" s="261"/>
      <c r="ED281" s="261"/>
      <c r="EE281" s="261"/>
      <c r="EF281" s="261"/>
      <c r="EG281" s="261"/>
      <c r="EH281" s="261"/>
      <c r="EI281" s="261"/>
      <c r="EJ281" s="261"/>
      <c r="EK281" s="261"/>
      <c r="EL281" s="261"/>
      <c r="EM281" s="261"/>
      <c r="EN281" s="261"/>
      <c r="EO281" s="261"/>
      <c r="EP281" s="261"/>
      <c r="EQ281" s="261"/>
      <c r="ER281" s="261"/>
      <c r="ES281" s="261"/>
      <c r="ET281" s="261"/>
      <c r="EU281" s="261"/>
      <c r="EV281" s="261"/>
      <c r="EW281" s="261"/>
      <c r="EX281" s="261"/>
      <c r="EY281" s="261"/>
      <c r="EZ281" s="261"/>
      <c r="FA281" s="261"/>
      <c r="FB281" s="261"/>
      <c r="FC281" s="261"/>
      <c r="FD281" s="261"/>
      <c r="FE281" s="261"/>
      <c r="FF281" s="261"/>
      <c r="FG281" s="261"/>
      <c r="FH281" s="261"/>
      <c r="FI281" s="261"/>
      <c r="FJ281" s="261"/>
      <c r="FK281" s="261"/>
      <c r="FL281" s="261"/>
      <c r="FM281" s="261"/>
      <c r="FN281" s="261"/>
      <c r="FO281" s="261"/>
      <c r="FP281" s="261"/>
      <c r="FQ281" s="261"/>
      <c r="FR281" s="261"/>
      <c r="FS281" s="261"/>
      <c r="FT281" s="261"/>
      <c r="FU281" s="261"/>
      <c r="FV281" s="261"/>
      <c r="FW281" s="261"/>
      <c r="FX281" s="261"/>
      <c r="FY281" s="261"/>
      <c r="FZ281" s="261"/>
      <c r="GA281" s="261"/>
      <c r="GB281" s="261"/>
      <c r="GC281" s="261"/>
      <c r="GD281" s="261"/>
      <c r="GE281" s="261"/>
      <c r="GF281" s="261"/>
      <c r="GG281" s="261"/>
      <c r="GH281" s="261"/>
      <c r="GI281" s="261"/>
      <c r="GJ281" s="261"/>
      <c r="GK281" s="261"/>
      <c r="GL281" s="261"/>
      <c r="GM281" s="261"/>
      <c r="GN281" s="261"/>
      <c r="GO281" s="261"/>
      <c r="GP281" s="261"/>
      <c r="GQ281" s="261"/>
      <c r="GR281" s="261"/>
      <c r="GS281" s="261"/>
      <c r="GT281" s="261"/>
      <c r="GU281" s="261"/>
      <c r="GV281" s="261"/>
      <c r="GW281" s="261"/>
      <c r="GX281" s="261"/>
      <c r="GY281" s="261"/>
      <c r="GZ281" s="261"/>
      <c r="HA281" s="261"/>
      <c r="HB281" s="261"/>
      <c r="HC281" s="261"/>
    </row>
    <row r="282" spans="1:211" ht="15" customHeight="1" x14ac:dyDescent="0.3">
      <c r="A282" s="440"/>
      <c r="B282" s="443"/>
      <c r="C282" s="446"/>
      <c r="D282" s="463"/>
      <c r="E282" s="452"/>
      <c r="F282" s="452"/>
      <c r="G282" s="173" t="s">
        <v>34</v>
      </c>
      <c r="H282" s="149">
        <f>SUM(H276:H279)</f>
        <v>42.304000000000002</v>
      </c>
      <c r="I282" s="149">
        <f>SUM(I276:I279)</f>
        <v>42.304000000000002</v>
      </c>
      <c r="J282" s="149">
        <f>SUM(J276:J279)</f>
        <v>0</v>
      </c>
      <c r="K282" s="149">
        <f>SUM(K276:K280)</f>
        <v>0</v>
      </c>
      <c r="L282" s="149">
        <f t="shared" ref="L282:S282" si="154">SUM(L276:L279)</f>
        <v>0</v>
      </c>
      <c r="M282" s="149">
        <f t="shared" si="154"/>
        <v>0</v>
      </c>
      <c r="N282" s="149">
        <f t="shared" si="154"/>
        <v>0</v>
      </c>
      <c r="O282" s="149">
        <f t="shared" si="154"/>
        <v>0</v>
      </c>
      <c r="P282" s="149">
        <f t="shared" si="154"/>
        <v>0</v>
      </c>
      <c r="Q282" s="149">
        <f t="shared" si="154"/>
        <v>0</v>
      </c>
      <c r="R282" s="149">
        <f t="shared" si="154"/>
        <v>0</v>
      </c>
      <c r="S282" s="149">
        <f t="shared" si="154"/>
        <v>0</v>
      </c>
      <c r="T282" s="149">
        <f>SUM(T276:T279)</f>
        <v>0</v>
      </c>
      <c r="U282" s="149">
        <f t="shared" ref="U282" si="155">SUM(U276:U279)</f>
        <v>0</v>
      </c>
      <c r="V282" s="261"/>
      <c r="W282" s="261"/>
      <c r="X282" s="261"/>
      <c r="Y282" s="261"/>
      <c r="Z282" s="261"/>
      <c r="AA282" s="261"/>
      <c r="AB282" s="261"/>
      <c r="AC282" s="261"/>
      <c r="AD282" s="261"/>
      <c r="AE282" s="261"/>
      <c r="AF282" s="261"/>
      <c r="AG282" s="261"/>
      <c r="AH282" s="261"/>
      <c r="AI282" s="261"/>
      <c r="AJ282" s="261"/>
      <c r="AK282" s="261"/>
      <c r="AL282" s="261"/>
      <c r="AM282" s="261"/>
      <c r="AN282" s="261"/>
      <c r="AO282" s="261"/>
      <c r="AP282" s="261"/>
      <c r="AQ282" s="261"/>
      <c r="AR282" s="261"/>
      <c r="AS282" s="261"/>
      <c r="AT282" s="261"/>
      <c r="AU282" s="261"/>
      <c r="AV282" s="261"/>
      <c r="AW282" s="261"/>
      <c r="AX282" s="261"/>
      <c r="AY282" s="261"/>
      <c r="AZ282" s="261"/>
      <c r="BA282" s="261"/>
      <c r="BB282" s="261"/>
      <c r="BC282" s="261"/>
      <c r="BD282" s="261"/>
      <c r="BE282" s="261"/>
      <c r="BF282" s="261"/>
      <c r="BG282" s="261"/>
      <c r="BH282" s="261"/>
      <c r="BI282" s="261"/>
      <c r="BJ282" s="261"/>
      <c r="BK282" s="261"/>
      <c r="BL282" s="261"/>
      <c r="BM282" s="261"/>
      <c r="BN282" s="261"/>
      <c r="BO282" s="261"/>
      <c r="BP282" s="261"/>
      <c r="BQ282" s="261"/>
      <c r="BR282" s="261"/>
      <c r="BS282" s="261"/>
      <c r="BT282" s="261"/>
      <c r="BU282" s="261"/>
      <c r="BV282" s="261"/>
      <c r="BW282" s="261"/>
      <c r="BX282" s="261"/>
      <c r="BY282" s="261"/>
      <c r="BZ282" s="261"/>
      <c r="CA282" s="261"/>
      <c r="CB282" s="261"/>
      <c r="CC282" s="261"/>
      <c r="CD282" s="261"/>
      <c r="CE282" s="261"/>
      <c r="CF282" s="261"/>
      <c r="CG282" s="261"/>
      <c r="CH282" s="261"/>
      <c r="CI282" s="261"/>
      <c r="CJ282" s="261"/>
      <c r="CK282" s="261"/>
      <c r="CL282" s="261"/>
      <c r="CM282" s="261"/>
      <c r="CN282" s="261"/>
      <c r="CO282" s="261"/>
      <c r="CP282" s="261"/>
      <c r="CQ282" s="261"/>
      <c r="CR282" s="261"/>
      <c r="CS282" s="261"/>
      <c r="CT282" s="261"/>
      <c r="CU282" s="261"/>
      <c r="CV282" s="261"/>
      <c r="CW282" s="261"/>
      <c r="CX282" s="261"/>
      <c r="CY282" s="261"/>
      <c r="CZ282" s="261"/>
      <c r="DA282" s="261"/>
      <c r="DB282" s="261"/>
      <c r="DC282" s="261"/>
      <c r="DD282" s="261"/>
      <c r="DE282" s="261"/>
      <c r="DF282" s="261"/>
      <c r="DG282" s="261"/>
      <c r="DH282" s="261"/>
      <c r="DI282" s="261"/>
      <c r="DJ282" s="261"/>
      <c r="DK282" s="261"/>
      <c r="DL282" s="261"/>
      <c r="DM282" s="261"/>
      <c r="DN282" s="261"/>
      <c r="DO282" s="261"/>
      <c r="DP282" s="261"/>
      <c r="DQ282" s="261"/>
      <c r="DR282" s="261"/>
      <c r="DS282" s="261"/>
      <c r="DT282" s="261"/>
      <c r="DU282" s="261"/>
      <c r="DV282" s="261"/>
      <c r="DW282" s="261"/>
      <c r="DX282" s="261"/>
      <c r="DY282" s="261"/>
      <c r="DZ282" s="261"/>
      <c r="EA282" s="261"/>
      <c r="EB282" s="261"/>
      <c r="EC282" s="261"/>
      <c r="ED282" s="261"/>
      <c r="EE282" s="261"/>
      <c r="EF282" s="261"/>
      <c r="EG282" s="261"/>
      <c r="EH282" s="261"/>
      <c r="EI282" s="261"/>
      <c r="EJ282" s="261"/>
      <c r="EK282" s="261"/>
      <c r="EL282" s="261"/>
      <c r="EM282" s="261"/>
      <c r="EN282" s="261"/>
      <c r="EO282" s="261"/>
      <c r="EP282" s="261"/>
      <c r="EQ282" s="261"/>
      <c r="ER282" s="261"/>
      <c r="ES282" s="261"/>
      <c r="ET282" s="261"/>
      <c r="EU282" s="261"/>
      <c r="EV282" s="261"/>
      <c r="EW282" s="261"/>
      <c r="EX282" s="261"/>
      <c r="EY282" s="261"/>
      <c r="EZ282" s="261"/>
      <c r="FA282" s="261"/>
      <c r="FB282" s="261"/>
      <c r="FC282" s="261"/>
      <c r="FD282" s="261"/>
      <c r="FE282" s="261"/>
      <c r="FF282" s="261"/>
      <c r="FG282" s="261"/>
      <c r="FH282" s="261"/>
      <c r="FI282" s="261"/>
      <c r="FJ282" s="261"/>
      <c r="FK282" s="261"/>
      <c r="FL282" s="261"/>
      <c r="FM282" s="261"/>
      <c r="FN282" s="261"/>
      <c r="FO282" s="261"/>
      <c r="FP282" s="261"/>
      <c r="FQ282" s="261"/>
      <c r="FR282" s="261"/>
      <c r="FS282" s="261"/>
      <c r="FT282" s="261"/>
      <c r="FU282" s="261"/>
      <c r="FV282" s="261"/>
      <c r="FW282" s="261"/>
      <c r="FX282" s="261"/>
      <c r="FY282" s="261"/>
      <c r="FZ282" s="261"/>
      <c r="GA282" s="261"/>
      <c r="GB282" s="261"/>
      <c r="GC282" s="261"/>
      <c r="GD282" s="261"/>
      <c r="GE282" s="261"/>
      <c r="GF282" s="261"/>
      <c r="GG282" s="261"/>
      <c r="GH282" s="261"/>
      <c r="GI282" s="261"/>
      <c r="GJ282" s="261"/>
      <c r="GK282" s="261"/>
      <c r="GL282" s="261"/>
      <c r="GM282" s="261"/>
      <c r="GN282" s="261"/>
      <c r="GO282" s="261"/>
      <c r="GP282" s="261"/>
      <c r="GQ282" s="261"/>
      <c r="GR282" s="261"/>
      <c r="GS282" s="261"/>
      <c r="GT282" s="261"/>
      <c r="GU282" s="261"/>
      <c r="GV282" s="261"/>
      <c r="GW282" s="261"/>
      <c r="GX282" s="261"/>
      <c r="GY282" s="261"/>
      <c r="GZ282" s="261"/>
      <c r="HA282" s="261"/>
      <c r="HB282" s="261"/>
      <c r="HC282" s="261"/>
    </row>
    <row r="283" spans="1:211" ht="15" customHeight="1" x14ac:dyDescent="0.3">
      <c r="A283" s="438" t="s">
        <v>23</v>
      </c>
      <c r="B283" s="441" t="s">
        <v>23</v>
      </c>
      <c r="C283" s="444" t="s">
        <v>418</v>
      </c>
      <c r="D283" s="472" t="s">
        <v>415</v>
      </c>
      <c r="E283" s="450" t="s">
        <v>27</v>
      </c>
      <c r="F283" s="450" t="s">
        <v>28</v>
      </c>
      <c r="G283" s="158" t="s">
        <v>29</v>
      </c>
      <c r="H283" s="272">
        <f t="shared" ref="H283:H288" si="156">SUM(I283,K283)</f>
        <v>16.946999999999999</v>
      </c>
      <c r="I283" s="127">
        <v>16.946999999999999</v>
      </c>
      <c r="J283" s="272"/>
      <c r="K283" s="272"/>
      <c r="L283" s="94">
        <f t="shared" ref="L283:L288" si="157">SUM(M283,O283)</f>
        <v>0</v>
      </c>
      <c r="M283" s="271"/>
      <c r="N283" s="162"/>
      <c r="O283" s="267"/>
      <c r="P283" s="272">
        <f t="shared" ref="P283:P288" si="158">SUM(Q283,S283)</f>
        <v>0</v>
      </c>
      <c r="Q283" s="271"/>
      <c r="R283" s="162"/>
      <c r="S283" s="267"/>
      <c r="T283" s="271"/>
      <c r="U283" s="170"/>
      <c r="V283" s="261"/>
      <c r="W283" s="261"/>
      <c r="X283" s="261"/>
      <c r="Y283" s="261"/>
      <c r="Z283" s="261"/>
      <c r="AA283" s="261"/>
      <c r="AB283" s="261"/>
      <c r="AC283" s="261"/>
      <c r="AD283" s="261"/>
      <c r="AE283" s="261"/>
      <c r="AF283" s="261"/>
      <c r="AG283" s="261"/>
      <c r="AH283" s="261"/>
      <c r="AI283" s="261"/>
      <c r="AJ283" s="261"/>
      <c r="AK283" s="261"/>
      <c r="AL283" s="261"/>
      <c r="AM283" s="261"/>
      <c r="AN283" s="261"/>
      <c r="AO283" s="261"/>
      <c r="AP283" s="261"/>
      <c r="AQ283" s="261"/>
      <c r="AR283" s="261"/>
      <c r="AS283" s="261"/>
      <c r="AT283" s="261"/>
      <c r="AU283" s="261"/>
      <c r="AV283" s="261"/>
      <c r="AW283" s="261"/>
      <c r="AX283" s="261"/>
      <c r="AY283" s="261"/>
      <c r="AZ283" s="261"/>
      <c r="BA283" s="261"/>
      <c r="BB283" s="261"/>
      <c r="BC283" s="261"/>
      <c r="BD283" s="261"/>
      <c r="BE283" s="261"/>
      <c r="BF283" s="261"/>
      <c r="BG283" s="261"/>
      <c r="BH283" s="261"/>
      <c r="BI283" s="261"/>
      <c r="BJ283" s="261"/>
      <c r="BK283" s="261"/>
      <c r="BL283" s="261"/>
      <c r="BM283" s="261"/>
      <c r="BN283" s="261"/>
      <c r="BO283" s="261"/>
      <c r="BP283" s="261"/>
      <c r="BQ283" s="261"/>
      <c r="BR283" s="261"/>
      <c r="BS283" s="261"/>
      <c r="BT283" s="261"/>
      <c r="BU283" s="261"/>
      <c r="BV283" s="261"/>
      <c r="BW283" s="261"/>
      <c r="BX283" s="261"/>
      <c r="BY283" s="261"/>
      <c r="BZ283" s="261"/>
      <c r="CA283" s="261"/>
      <c r="CB283" s="261"/>
      <c r="CC283" s="261"/>
      <c r="CD283" s="261"/>
      <c r="CE283" s="261"/>
      <c r="CF283" s="261"/>
      <c r="CG283" s="261"/>
      <c r="CH283" s="261"/>
      <c r="CI283" s="261"/>
      <c r="CJ283" s="261"/>
      <c r="CK283" s="261"/>
      <c r="CL283" s="261"/>
      <c r="CM283" s="261"/>
      <c r="CN283" s="261"/>
      <c r="CO283" s="261"/>
      <c r="CP283" s="261"/>
      <c r="CQ283" s="261"/>
      <c r="CR283" s="261"/>
      <c r="CS283" s="261"/>
      <c r="CT283" s="261"/>
      <c r="CU283" s="261"/>
      <c r="CV283" s="261"/>
      <c r="CW283" s="261"/>
      <c r="CX283" s="261"/>
      <c r="CY283" s="261"/>
      <c r="CZ283" s="261"/>
      <c r="DA283" s="261"/>
      <c r="DB283" s="261"/>
      <c r="DC283" s="261"/>
      <c r="DD283" s="261"/>
      <c r="DE283" s="261"/>
      <c r="DF283" s="261"/>
      <c r="DG283" s="261"/>
      <c r="DH283" s="261"/>
      <c r="DI283" s="261"/>
      <c r="DJ283" s="261"/>
      <c r="DK283" s="261"/>
      <c r="DL283" s="261"/>
      <c r="DM283" s="261"/>
      <c r="DN283" s="261"/>
      <c r="DO283" s="261"/>
      <c r="DP283" s="261"/>
      <c r="DQ283" s="261"/>
      <c r="DR283" s="261"/>
      <c r="DS283" s="261"/>
      <c r="DT283" s="261"/>
      <c r="DU283" s="261"/>
      <c r="DV283" s="261"/>
      <c r="DW283" s="261"/>
      <c r="DX283" s="261"/>
      <c r="DY283" s="261"/>
      <c r="DZ283" s="261"/>
      <c r="EA283" s="261"/>
      <c r="EB283" s="261"/>
      <c r="EC283" s="261"/>
      <c r="ED283" s="261"/>
      <c r="EE283" s="261"/>
      <c r="EF283" s="261"/>
      <c r="EG283" s="261"/>
      <c r="EH283" s="261"/>
      <c r="EI283" s="261"/>
      <c r="EJ283" s="261"/>
      <c r="EK283" s="261"/>
      <c r="EL283" s="261"/>
      <c r="EM283" s="261"/>
      <c r="EN283" s="261"/>
      <c r="EO283" s="261"/>
      <c r="EP283" s="261"/>
      <c r="EQ283" s="261"/>
      <c r="ER283" s="261"/>
      <c r="ES283" s="261"/>
      <c r="ET283" s="261"/>
      <c r="EU283" s="261"/>
      <c r="EV283" s="261"/>
      <c r="EW283" s="261"/>
      <c r="EX283" s="261"/>
      <c r="EY283" s="261"/>
      <c r="EZ283" s="261"/>
      <c r="FA283" s="261"/>
      <c r="FB283" s="261"/>
      <c r="FC283" s="261"/>
      <c r="FD283" s="261"/>
      <c r="FE283" s="261"/>
      <c r="FF283" s="261"/>
      <c r="FG283" s="261"/>
      <c r="FH283" s="261"/>
      <c r="FI283" s="261"/>
      <c r="FJ283" s="261"/>
      <c r="FK283" s="261"/>
      <c r="FL283" s="261"/>
      <c r="FM283" s="261"/>
      <c r="FN283" s="261"/>
      <c r="FO283" s="261"/>
      <c r="FP283" s="261"/>
      <c r="FQ283" s="261"/>
      <c r="FR283" s="261"/>
      <c r="FS283" s="261"/>
      <c r="FT283" s="261"/>
      <c r="FU283" s="261"/>
      <c r="FV283" s="261"/>
      <c r="FW283" s="261"/>
      <c r="FX283" s="261"/>
      <c r="FY283" s="261"/>
      <c r="FZ283" s="261"/>
      <c r="GA283" s="261"/>
      <c r="GB283" s="261"/>
      <c r="GC283" s="261"/>
      <c r="GD283" s="261"/>
      <c r="GE283" s="261"/>
      <c r="GF283" s="261"/>
      <c r="GG283" s="261"/>
      <c r="GH283" s="261"/>
      <c r="GI283" s="261"/>
      <c r="GJ283" s="261"/>
      <c r="GK283" s="261"/>
      <c r="GL283" s="261"/>
      <c r="GM283" s="261"/>
      <c r="GN283" s="261"/>
      <c r="GO283" s="261"/>
      <c r="GP283" s="261"/>
      <c r="GQ283" s="261"/>
      <c r="GR283" s="261"/>
      <c r="GS283" s="261"/>
      <c r="GT283" s="261"/>
      <c r="GU283" s="261"/>
      <c r="GV283" s="261"/>
      <c r="GW283" s="261"/>
      <c r="GX283" s="261"/>
      <c r="GY283" s="261"/>
      <c r="GZ283" s="261"/>
      <c r="HA283" s="261"/>
      <c r="HB283" s="261"/>
      <c r="HC283" s="261"/>
    </row>
    <row r="284" spans="1:211" ht="15" customHeight="1" x14ac:dyDescent="0.3">
      <c r="A284" s="439"/>
      <c r="B284" s="442"/>
      <c r="C284" s="445"/>
      <c r="D284" s="462"/>
      <c r="E284" s="451"/>
      <c r="F284" s="451"/>
      <c r="G284" s="158" t="s">
        <v>149</v>
      </c>
      <c r="H284" s="272">
        <f t="shared" si="156"/>
        <v>0</v>
      </c>
      <c r="I284" s="272"/>
      <c r="J284" s="272"/>
      <c r="K284" s="127"/>
      <c r="L284" s="94">
        <f t="shared" si="157"/>
        <v>0</v>
      </c>
      <c r="M284" s="271"/>
      <c r="N284" s="162"/>
      <c r="O284" s="272"/>
      <c r="P284" s="272">
        <f t="shared" si="158"/>
        <v>0</v>
      </c>
      <c r="Q284" s="271"/>
      <c r="R284" s="162"/>
      <c r="S284" s="272"/>
      <c r="T284" s="271"/>
      <c r="U284" s="170"/>
      <c r="V284" s="261"/>
      <c r="W284" s="261"/>
      <c r="X284" s="261"/>
      <c r="Y284" s="261"/>
      <c r="Z284" s="261"/>
      <c r="AA284" s="261"/>
      <c r="AB284" s="261"/>
      <c r="AC284" s="261"/>
      <c r="AD284" s="261"/>
      <c r="AE284" s="261"/>
      <c r="AF284" s="261"/>
      <c r="AG284" s="261"/>
      <c r="AH284" s="261"/>
      <c r="AI284" s="261"/>
      <c r="AJ284" s="261"/>
      <c r="AK284" s="261"/>
      <c r="AL284" s="261"/>
      <c r="AM284" s="261"/>
      <c r="AN284" s="261"/>
      <c r="AO284" s="261"/>
      <c r="AP284" s="261"/>
      <c r="AQ284" s="261"/>
      <c r="AR284" s="261"/>
      <c r="AS284" s="261"/>
      <c r="AT284" s="261"/>
      <c r="AU284" s="261"/>
      <c r="AV284" s="261"/>
      <c r="AW284" s="261"/>
      <c r="AX284" s="261"/>
      <c r="AY284" s="261"/>
      <c r="AZ284" s="261"/>
      <c r="BA284" s="261"/>
      <c r="BB284" s="261"/>
      <c r="BC284" s="261"/>
      <c r="BD284" s="261"/>
      <c r="BE284" s="261"/>
      <c r="BF284" s="261"/>
      <c r="BG284" s="261"/>
      <c r="BH284" s="261"/>
      <c r="BI284" s="261"/>
      <c r="BJ284" s="261"/>
      <c r="BK284" s="261"/>
      <c r="BL284" s="261"/>
      <c r="BM284" s="261"/>
      <c r="BN284" s="261"/>
      <c r="BO284" s="261"/>
      <c r="BP284" s="261"/>
      <c r="BQ284" s="261"/>
      <c r="BR284" s="261"/>
      <c r="BS284" s="261"/>
      <c r="BT284" s="261"/>
      <c r="BU284" s="261"/>
      <c r="BV284" s="261"/>
      <c r="BW284" s="261"/>
      <c r="BX284" s="261"/>
      <c r="BY284" s="261"/>
      <c r="BZ284" s="261"/>
      <c r="CA284" s="261"/>
      <c r="CB284" s="261"/>
      <c r="CC284" s="261"/>
      <c r="CD284" s="261"/>
      <c r="CE284" s="261"/>
      <c r="CF284" s="261"/>
      <c r="CG284" s="261"/>
      <c r="CH284" s="261"/>
      <c r="CI284" s="261"/>
      <c r="CJ284" s="261"/>
      <c r="CK284" s="261"/>
      <c r="CL284" s="261"/>
      <c r="CM284" s="261"/>
      <c r="CN284" s="261"/>
      <c r="CO284" s="261"/>
      <c r="CP284" s="261"/>
      <c r="CQ284" s="261"/>
      <c r="CR284" s="261"/>
      <c r="CS284" s="261"/>
      <c r="CT284" s="261"/>
      <c r="CU284" s="261"/>
      <c r="CV284" s="261"/>
      <c r="CW284" s="261"/>
      <c r="CX284" s="261"/>
      <c r="CY284" s="261"/>
      <c r="CZ284" s="261"/>
      <c r="DA284" s="261"/>
      <c r="DB284" s="261"/>
      <c r="DC284" s="261"/>
      <c r="DD284" s="261"/>
      <c r="DE284" s="261"/>
      <c r="DF284" s="261"/>
      <c r="DG284" s="261"/>
      <c r="DH284" s="261"/>
      <c r="DI284" s="261"/>
      <c r="DJ284" s="261"/>
      <c r="DK284" s="261"/>
      <c r="DL284" s="261"/>
      <c r="DM284" s="261"/>
      <c r="DN284" s="261"/>
      <c r="DO284" s="261"/>
      <c r="DP284" s="261"/>
      <c r="DQ284" s="261"/>
      <c r="DR284" s="261"/>
      <c r="DS284" s="261"/>
      <c r="DT284" s="261"/>
      <c r="DU284" s="261"/>
      <c r="DV284" s="261"/>
      <c r="DW284" s="261"/>
      <c r="DX284" s="261"/>
      <c r="DY284" s="261"/>
      <c r="DZ284" s="261"/>
      <c r="EA284" s="261"/>
      <c r="EB284" s="261"/>
      <c r="EC284" s="261"/>
      <c r="ED284" s="261"/>
      <c r="EE284" s="261"/>
      <c r="EF284" s="261"/>
      <c r="EG284" s="261"/>
      <c r="EH284" s="261"/>
      <c r="EI284" s="261"/>
      <c r="EJ284" s="261"/>
      <c r="EK284" s="261"/>
      <c r="EL284" s="261"/>
      <c r="EM284" s="261"/>
      <c r="EN284" s="261"/>
      <c r="EO284" s="261"/>
      <c r="EP284" s="261"/>
      <c r="EQ284" s="261"/>
      <c r="ER284" s="261"/>
      <c r="ES284" s="261"/>
      <c r="ET284" s="261"/>
      <c r="EU284" s="261"/>
      <c r="EV284" s="261"/>
      <c r="EW284" s="261"/>
      <c r="EX284" s="261"/>
      <c r="EY284" s="261"/>
      <c r="EZ284" s="261"/>
      <c r="FA284" s="261"/>
      <c r="FB284" s="261"/>
      <c r="FC284" s="261"/>
      <c r="FD284" s="261"/>
      <c r="FE284" s="261"/>
      <c r="FF284" s="261"/>
      <c r="FG284" s="261"/>
      <c r="FH284" s="261"/>
      <c r="FI284" s="261"/>
      <c r="FJ284" s="261"/>
      <c r="FK284" s="261"/>
      <c r="FL284" s="261"/>
      <c r="FM284" s="261"/>
      <c r="FN284" s="261"/>
      <c r="FO284" s="261"/>
      <c r="FP284" s="261"/>
      <c r="FQ284" s="261"/>
      <c r="FR284" s="261"/>
      <c r="FS284" s="261"/>
      <c r="FT284" s="261"/>
      <c r="FU284" s="261"/>
      <c r="FV284" s="261"/>
      <c r="FW284" s="261"/>
      <c r="FX284" s="261"/>
      <c r="FY284" s="261"/>
      <c r="FZ284" s="261"/>
      <c r="GA284" s="261"/>
      <c r="GB284" s="261"/>
      <c r="GC284" s="261"/>
      <c r="GD284" s="261"/>
      <c r="GE284" s="261"/>
      <c r="GF284" s="261"/>
      <c r="GG284" s="261"/>
      <c r="GH284" s="261"/>
      <c r="GI284" s="261"/>
      <c r="GJ284" s="261"/>
      <c r="GK284" s="261"/>
      <c r="GL284" s="261"/>
      <c r="GM284" s="261"/>
      <c r="GN284" s="261"/>
      <c r="GO284" s="261"/>
      <c r="GP284" s="261"/>
      <c r="GQ284" s="261"/>
      <c r="GR284" s="261"/>
      <c r="GS284" s="261"/>
      <c r="GT284" s="261"/>
      <c r="GU284" s="261"/>
      <c r="GV284" s="261"/>
      <c r="GW284" s="261"/>
      <c r="GX284" s="261"/>
      <c r="GY284" s="261"/>
      <c r="GZ284" s="261"/>
      <c r="HA284" s="261"/>
      <c r="HB284" s="261"/>
      <c r="HC284" s="261"/>
    </row>
    <row r="285" spans="1:211" ht="15" customHeight="1" x14ac:dyDescent="0.3">
      <c r="A285" s="439"/>
      <c r="B285" s="442"/>
      <c r="C285" s="445"/>
      <c r="D285" s="462"/>
      <c r="E285" s="451"/>
      <c r="F285" s="451"/>
      <c r="G285" s="158" t="s">
        <v>32</v>
      </c>
      <c r="H285" s="272">
        <f t="shared" si="156"/>
        <v>7</v>
      </c>
      <c r="I285" s="272">
        <v>7</v>
      </c>
      <c r="J285" s="272"/>
      <c r="K285" s="265"/>
      <c r="L285" s="94">
        <f t="shared" si="157"/>
        <v>2.403</v>
      </c>
      <c r="M285" s="271">
        <v>2.403</v>
      </c>
      <c r="N285" s="162"/>
      <c r="O285" s="267">
        <v>0</v>
      </c>
      <c r="P285" s="272">
        <f t="shared" si="158"/>
        <v>2.403</v>
      </c>
      <c r="Q285" s="271">
        <v>2.403</v>
      </c>
      <c r="R285" s="162"/>
      <c r="S285" s="267">
        <v>0</v>
      </c>
      <c r="T285" s="271">
        <v>0</v>
      </c>
      <c r="U285" s="170">
        <v>0</v>
      </c>
      <c r="V285" s="261"/>
      <c r="W285" s="261"/>
      <c r="X285" s="261"/>
      <c r="Y285" s="261"/>
      <c r="Z285" s="261"/>
      <c r="AA285" s="261"/>
      <c r="AB285" s="261"/>
      <c r="AC285" s="261"/>
      <c r="AD285" s="261"/>
      <c r="AE285" s="261"/>
      <c r="AF285" s="261"/>
      <c r="AG285" s="261"/>
      <c r="AH285" s="261"/>
      <c r="AI285" s="261"/>
      <c r="AJ285" s="261"/>
      <c r="AK285" s="261"/>
      <c r="AL285" s="261"/>
      <c r="AM285" s="261"/>
      <c r="AN285" s="261"/>
      <c r="AO285" s="261"/>
      <c r="AP285" s="261"/>
      <c r="AQ285" s="261"/>
      <c r="AR285" s="261"/>
      <c r="AS285" s="261"/>
      <c r="AT285" s="261"/>
      <c r="AU285" s="261"/>
      <c r="AV285" s="261"/>
      <c r="AW285" s="261"/>
      <c r="AX285" s="261"/>
      <c r="AY285" s="261"/>
      <c r="AZ285" s="261"/>
      <c r="BA285" s="261"/>
      <c r="BB285" s="261"/>
      <c r="BC285" s="261"/>
      <c r="BD285" s="261"/>
      <c r="BE285" s="261"/>
      <c r="BF285" s="261"/>
      <c r="BG285" s="261"/>
      <c r="BH285" s="261"/>
      <c r="BI285" s="261"/>
      <c r="BJ285" s="261"/>
      <c r="BK285" s="261"/>
      <c r="BL285" s="261"/>
      <c r="BM285" s="261"/>
      <c r="BN285" s="261"/>
      <c r="BO285" s="261"/>
      <c r="BP285" s="261"/>
      <c r="BQ285" s="261"/>
      <c r="BR285" s="261"/>
      <c r="BS285" s="261"/>
      <c r="BT285" s="261"/>
      <c r="BU285" s="261"/>
      <c r="BV285" s="261"/>
      <c r="BW285" s="261"/>
      <c r="BX285" s="261"/>
      <c r="BY285" s="261"/>
      <c r="BZ285" s="261"/>
      <c r="CA285" s="261"/>
      <c r="CB285" s="261"/>
      <c r="CC285" s="261"/>
      <c r="CD285" s="261"/>
      <c r="CE285" s="261"/>
      <c r="CF285" s="261"/>
      <c r="CG285" s="261"/>
      <c r="CH285" s="261"/>
      <c r="CI285" s="261"/>
      <c r="CJ285" s="261"/>
      <c r="CK285" s="261"/>
      <c r="CL285" s="261"/>
      <c r="CM285" s="261"/>
      <c r="CN285" s="261"/>
      <c r="CO285" s="261"/>
      <c r="CP285" s="261"/>
      <c r="CQ285" s="261"/>
      <c r="CR285" s="261"/>
      <c r="CS285" s="261"/>
      <c r="CT285" s="261"/>
      <c r="CU285" s="261"/>
      <c r="CV285" s="261"/>
      <c r="CW285" s="261"/>
      <c r="CX285" s="261"/>
      <c r="CY285" s="261"/>
      <c r="CZ285" s="261"/>
      <c r="DA285" s="261"/>
      <c r="DB285" s="261"/>
      <c r="DC285" s="261"/>
      <c r="DD285" s="261"/>
      <c r="DE285" s="261"/>
      <c r="DF285" s="261"/>
      <c r="DG285" s="261"/>
      <c r="DH285" s="261"/>
      <c r="DI285" s="261"/>
      <c r="DJ285" s="261"/>
      <c r="DK285" s="261"/>
      <c r="DL285" s="261"/>
      <c r="DM285" s="261"/>
      <c r="DN285" s="261"/>
      <c r="DO285" s="261"/>
      <c r="DP285" s="261"/>
      <c r="DQ285" s="261"/>
      <c r="DR285" s="261"/>
      <c r="DS285" s="261"/>
      <c r="DT285" s="261"/>
      <c r="DU285" s="261"/>
      <c r="DV285" s="261"/>
      <c r="DW285" s="261"/>
      <c r="DX285" s="261"/>
      <c r="DY285" s="261"/>
      <c r="DZ285" s="261"/>
      <c r="EA285" s="261"/>
      <c r="EB285" s="261"/>
      <c r="EC285" s="261"/>
      <c r="ED285" s="261"/>
      <c r="EE285" s="261"/>
      <c r="EF285" s="261"/>
      <c r="EG285" s="261"/>
      <c r="EH285" s="261"/>
      <c r="EI285" s="261"/>
      <c r="EJ285" s="261"/>
      <c r="EK285" s="261"/>
      <c r="EL285" s="261"/>
      <c r="EM285" s="261"/>
      <c r="EN285" s="261"/>
      <c r="EO285" s="261"/>
      <c r="EP285" s="261"/>
      <c r="EQ285" s="261"/>
      <c r="ER285" s="261"/>
      <c r="ES285" s="261"/>
      <c r="ET285" s="261"/>
      <c r="EU285" s="261"/>
      <c r="EV285" s="261"/>
      <c r="EW285" s="261"/>
      <c r="EX285" s="261"/>
      <c r="EY285" s="261"/>
      <c r="EZ285" s="261"/>
      <c r="FA285" s="261"/>
      <c r="FB285" s="261"/>
      <c r="FC285" s="261"/>
      <c r="FD285" s="261"/>
      <c r="FE285" s="261"/>
      <c r="FF285" s="261"/>
      <c r="FG285" s="261"/>
      <c r="FH285" s="261"/>
      <c r="FI285" s="261"/>
      <c r="FJ285" s="261"/>
      <c r="FK285" s="261"/>
      <c r="FL285" s="261"/>
      <c r="FM285" s="261"/>
      <c r="FN285" s="261"/>
      <c r="FO285" s="261"/>
      <c r="FP285" s="261"/>
      <c r="FQ285" s="261"/>
      <c r="FR285" s="261"/>
      <c r="FS285" s="261"/>
      <c r="FT285" s="261"/>
      <c r="FU285" s="261"/>
      <c r="FV285" s="261"/>
      <c r="FW285" s="261"/>
      <c r="FX285" s="261"/>
      <c r="FY285" s="261"/>
      <c r="FZ285" s="261"/>
      <c r="GA285" s="261"/>
      <c r="GB285" s="261"/>
      <c r="GC285" s="261"/>
      <c r="GD285" s="261"/>
      <c r="GE285" s="261"/>
      <c r="GF285" s="261"/>
      <c r="GG285" s="261"/>
      <c r="GH285" s="261"/>
      <c r="GI285" s="261"/>
      <c r="GJ285" s="261"/>
      <c r="GK285" s="261"/>
      <c r="GL285" s="261"/>
      <c r="GM285" s="261"/>
      <c r="GN285" s="261"/>
      <c r="GO285" s="261"/>
      <c r="GP285" s="261"/>
      <c r="GQ285" s="261"/>
      <c r="GR285" s="261"/>
      <c r="GS285" s="261"/>
      <c r="GT285" s="261"/>
      <c r="GU285" s="261"/>
      <c r="GV285" s="261"/>
      <c r="GW285" s="261"/>
      <c r="GX285" s="261"/>
      <c r="GY285" s="261"/>
      <c r="GZ285" s="261"/>
      <c r="HA285" s="261"/>
      <c r="HB285" s="261"/>
      <c r="HC285" s="261"/>
    </row>
    <row r="286" spans="1:211" ht="15" customHeight="1" x14ac:dyDescent="0.3">
      <c r="A286" s="439"/>
      <c r="B286" s="442"/>
      <c r="C286" s="445"/>
      <c r="D286" s="462"/>
      <c r="E286" s="451"/>
      <c r="F286" s="451"/>
      <c r="G286" s="158" t="s">
        <v>31</v>
      </c>
      <c r="H286" s="272">
        <f t="shared" si="156"/>
        <v>0</v>
      </c>
      <c r="I286" s="148"/>
      <c r="J286" s="148"/>
      <c r="K286" s="272"/>
      <c r="L286" s="267">
        <f t="shared" si="157"/>
        <v>0</v>
      </c>
      <c r="M286" s="169"/>
      <c r="N286" s="148"/>
      <c r="O286" s="148"/>
      <c r="P286" s="272">
        <f t="shared" si="158"/>
        <v>0</v>
      </c>
      <c r="Q286" s="148"/>
      <c r="R286" s="148"/>
      <c r="S286" s="148"/>
      <c r="T286" s="169"/>
      <c r="U286" s="272"/>
      <c r="V286" s="261"/>
      <c r="W286" s="261"/>
      <c r="X286" s="261"/>
      <c r="Y286" s="261"/>
      <c r="Z286" s="261"/>
      <c r="AA286" s="261"/>
      <c r="AB286" s="261"/>
      <c r="AC286" s="261"/>
      <c r="AD286" s="261"/>
      <c r="AE286" s="261"/>
      <c r="AF286" s="261"/>
      <c r="AG286" s="261"/>
      <c r="AH286" s="261"/>
      <c r="AI286" s="261"/>
      <c r="AJ286" s="261"/>
      <c r="AK286" s="261"/>
      <c r="AL286" s="261"/>
      <c r="AM286" s="261"/>
      <c r="AN286" s="261"/>
      <c r="AO286" s="261"/>
      <c r="AP286" s="261"/>
      <c r="AQ286" s="261"/>
      <c r="AR286" s="261"/>
      <c r="AS286" s="261"/>
      <c r="AT286" s="261"/>
      <c r="AU286" s="261"/>
      <c r="AV286" s="261"/>
      <c r="AW286" s="261"/>
      <c r="AX286" s="261"/>
      <c r="AY286" s="261"/>
      <c r="AZ286" s="261"/>
      <c r="BA286" s="261"/>
      <c r="BB286" s="261"/>
      <c r="BC286" s="261"/>
      <c r="BD286" s="261"/>
      <c r="BE286" s="261"/>
      <c r="BF286" s="261"/>
      <c r="BG286" s="261"/>
      <c r="BH286" s="261"/>
      <c r="BI286" s="261"/>
      <c r="BJ286" s="261"/>
      <c r="BK286" s="261"/>
      <c r="BL286" s="261"/>
      <c r="BM286" s="261"/>
      <c r="BN286" s="261"/>
      <c r="BO286" s="261"/>
      <c r="BP286" s="261"/>
      <c r="BQ286" s="261"/>
      <c r="BR286" s="261"/>
      <c r="BS286" s="261"/>
      <c r="BT286" s="261"/>
      <c r="BU286" s="261"/>
      <c r="BV286" s="261"/>
      <c r="BW286" s="261"/>
      <c r="BX286" s="261"/>
      <c r="BY286" s="261"/>
      <c r="BZ286" s="261"/>
      <c r="CA286" s="261"/>
      <c r="CB286" s="261"/>
      <c r="CC286" s="261"/>
      <c r="CD286" s="261"/>
      <c r="CE286" s="261"/>
      <c r="CF286" s="261"/>
      <c r="CG286" s="261"/>
      <c r="CH286" s="261"/>
      <c r="CI286" s="261"/>
      <c r="CJ286" s="261"/>
      <c r="CK286" s="261"/>
      <c r="CL286" s="261"/>
      <c r="CM286" s="261"/>
      <c r="CN286" s="261"/>
      <c r="CO286" s="261"/>
      <c r="CP286" s="261"/>
      <c r="CQ286" s="261"/>
      <c r="CR286" s="261"/>
      <c r="CS286" s="261"/>
      <c r="CT286" s="261"/>
      <c r="CU286" s="261"/>
      <c r="CV286" s="261"/>
      <c r="CW286" s="261"/>
      <c r="CX286" s="261"/>
      <c r="CY286" s="261"/>
      <c r="CZ286" s="261"/>
      <c r="DA286" s="261"/>
      <c r="DB286" s="261"/>
      <c r="DC286" s="261"/>
      <c r="DD286" s="261"/>
      <c r="DE286" s="261"/>
      <c r="DF286" s="261"/>
      <c r="DG286" s="261"/>
      <c r="DH286" s="261"/>
      <c r="DI286" s="261"/>
      <c r="DJ286" s="261"/>
      <c r="DK286" s="261"/>
      <c r="DL286" s="261"/>
      <c r="DM286" s="261"/>
      <c r="DN286" s="261"/>
      <c r="DO286" s="261"/>
      <c r="DP286" s="261"/>
      <c r="DQ286" s="261"/>
      <c r="DR286" s="261"/>
      <c r="DS286" s="261"/>
      <c r="DT286" s="261"/>
      <c r="DU286" s="261"/>
      <c r="DV286" s="261"/>
      <c r="DW286" s="261"/>
      <c r="DX286" s="261"/>
      <c r="DY286" s="261"/>
      <c r="DZ286" s="261"/>
      <c r="EA286" s="261"/>
      <c r="EB286" s="261"/>
      <c r="EC286" s="261"/>
      <c r="ED286" s="261"/>
      <c r="EE286" s="261"/>
      <c r="EF286" s="261"/>
      <c r="EG286" s="261"/>
      <c r="EH286" s="261"/>
      <c r="EI286" s="261"/>
      <c r="EJ286" s="261"/>
      <c r="EK286" s="261"/>
      <c r="EL286" s="261"/>
      <c r="EM286" s="261"/>
      <c r="EN286" s="261"/>
      <c r="EO286" s="261"/>
      <c r="EP286" s="261"/>
      <c r="EQ286" s="261"/>
      <c r="ER286" s="261"/>
      <c r="ES286" s="261"/>
      <c r="ET286" s="261"/>
      <c r="EU286" s="261"/>
      <c r="EV286" s="261"/>
      <c r="EW286" s="261"/>
      <c r="EX286" s="261"/>
      <c r="EY286" s="261"/>
      <c r="EZ286" s="261"/>
      <c r="FA286" s="261"/>
      <c r="FB286" s="261"/>
      <c r="FC286" s="261"/>
      <c r="FD286" s="261"/>
      <c r="FE286" s="261"/>
      <c r="FF286" s="261"/>
      <c r="FG286" s="261"/>
      <c r="FH286" s="261"/>
      <c r="FI286" s="261"/>
      <c r="FJ286" s="261"/>
      <c r="FK286" s="261"/>
      <c r="FL286" s="261"/>
      <c r="FM286" s="261"/>
      <c r="FN286" s="261"/>
      <c r="FO286" s="261"/>
      <c r="FP286" s="261"/>
      <c r="FQ286" s="261"/>
      <c r="FR286" s="261"/>
      <c r="FS286" s="261"/>
      <c r="FT286" s="261"/>
      <c r="FU286" s="261"/>
      <c r="FV286" s="261"/>
      <c r="FW286" s="261"/>
      <c r="FX286" s="261"/>
      <c r="FY286" s="261"/>
      <c r="FZ286" s="261"/>
      <c r="GA286" s="261"/>
      <c r="GB286" s="261"/>
      <c r="GC286" s="261"/>
      <c r="GD286" s="261"/>
      <c r="GE286" s="261"/>
      <c r="GF286" s="261"/>
      <c r="GG286" s="261"/>
      <c r="GH286" s="261"/>
      <c r="GI286" s="261"/>
      <c r="GJ286" s="261"/>
      <c r="GK286" s="261"/>
      <c r="GL286" s="261"/>
      <c r="GM286" s="261"/>
      <c r="GN286" s="261"/>
      <c r="GO286" s="261"/>
      <c r="GP286" s="261"/>
      <c r="GQ286" s="261"/>
      <c r="GR286" s="261"/>
      <c r="GS286" s="261"/>
      <c r="GT286" s="261"/>
      <c r="GU286" s="261"/>
      <c r="GV286" s="261"/>
      <c r="GW286" s="261"/>
      <c r="GX286" s="261"/>
      <c r="GY286" s="261"/>
      <c r="GZ286" s="261"/>
      <c r="HA286" s="261"/>
      <c r="HB286" s="261"/>
      <c r="HC286" s="261"/>
    </row>
    <row r="287" spans="1:211" ht="15" customHeight="1" x14ac:dyDescent="0.3">
      <c r="A287" s="439"/>
      <c r="B287" s="442"/>
      <c r="C287" s="445"/>
      <c r="D287" s="462"/>
      <c r="E287" s="451"/>
      <c r="F287" s="451"/>
      <c r="G287" s="158" t="s">
        <v>187</v>
      </c>
      <c r="H287" s="272">
        <f t="shared" si="156"/>
        <v>0</v>
      </c>
      <c r="I287" s="148"/>
      <c r="J287" s="148"/>
      <c r="K287" s="272"/>
      <c r="L287" s="267">
        <f t="shared" si="157"/>
        <v>0</v>
      </c>
      <c r="M287" s="148"/>
      <c r="N287" s="148"/>
      <c r="O287" s="148"/>
      <c r="P287" s="272">
        <f t="shared" si="158"/>
        <v>0</v>
      </c>
      <c r="Q287" s="148"/>
      <c r="R287" s="148"/>
      <c r="S287" s="148"/>
      <c r="T287" s="148"/>
      <c r="U287" s="272"/>
      <c r="V287" s="261"/>
      <c r="W287" s="261"/>
      <c r="X287" s="261"/>
      <c r="Y287" s="261"/>
      <c r="Z287" s="261"/>
      <c r="AA287" s="261"/>
      <c r="AB287" s="261"/>
      <c r="AC287" s="261"/>
      <c r="AD287" s="261"/>
      <c r="AE287" s="261"/>
      <c r="AF287" s="261"/>
      <c r="AG287" s="261"/>
      <c r="AH287" s="261"/>
      <c r="AI287" s="261"/>
      <c r="AJ287" s="261"/>
      <c r="AK287" s="261"/>
      <c r="AL287" s="261"/>
      <c r="AM287" s="261"/>
      <c r="AN287" s="261"/>
      <c r="AO287" s="261"/>
      <c r="AP287" s="261"/>
      <c r="AQ287" s="261"/>
      <c r="AR287" s="261"/>
      <c r="AS287" s="261"/>
      <c r="AT287" s="261"/>
      <c r="AU287" s="261"/>
      <c r="AV287" s="261"/>
      <c r="AW287" s="261"/>
      <c r="AX287" s="261"/>
      <c r="AY287" s="261"/>
      <c r="AZ287" s="261"/>
      <c r="BA287" s="261"/>
      <c r="BB287" s="261"/>
      <c r="BC287" s="261"/>
      <c r="BD287" s="261"/>
      <c r="BE287" s="261"/>
      <c r="BF287" s="261"/>
      <c r="BG287" s="261"/>
      <c r="BH287" s="261"/>
      <c r="BI287" s="261"/>
      <c r="BJ287" s="261"/>
      <c r="BK287" s="261"/>
      <c r="BL287" s="261"/>
      <c r="BM287" s="261"/>
      <c r="BN287" s="261"/>
      <c r="BO287" s="261"/>
      <c r="BP287" s="261"/>
      <c r="BQ287" s="261"/>
      <c r="BR287" s="261"/>
      <c r="BS287" s="261"/>
      <c r="BT287" s="261"/>
      <c r="BU287" s="261"/>
      <c r="BV287" s="261"/>
      <c r="BW287" s="261"/>
      <c r="BX287" s="261"/>
      <c r="BY287" s="261"/>
      <c r="BZ287" s="261"/>
      <c r="CA287" s="261"/>
      <c r="CB287" s="261"/>
      <c r="CC287" s="261"/>
      <c r="CD287" s="261"/>
      <c r="CE287" s="261"/>
      <c r="CF287" s="261"/>
      <c r="CG287" s="261"/>
      <c r="CH287" s="261"/>
      <c r="CI287" s="261"/>
      <c r="CJ287" s="261"/>
      <c r="CK287" s="261"/>
      <c r="CL287" s="261"/>
      <c r="CM287" s="261"/>
      <c r="CN287" s="261"/>
      <c r="CO287" s="261"/>
      <c r="CP287" s="261"/>
      <c r="CQ287" s="261"/>
      <c r="CR287" s="261"/>
      <c r="CS287" s="261"/>
      <c r="CT287" s="261"/>
      <c r="CU287" s="261"/>
      <c r="CV287" s="261"/>
      <c r="CW287" s="261"/>
      <c r="CX287" s="261"/>
      <c r="CY287" s="261"/>
      <c r="CZ287" s="261"/>
      <c r="DA287" s="261"/>
      <c r="DB287" s="261"/>
      <c r="DC287" s="261"/>
      <c r="DD287" s="261"/>
      <c r="DE287" s="261"/>
      <c r="DF287" s="261"/>
      <c r="DG287" s="261"/>
      <c r="DH287" s="261"/>
      <c r="DI287" s="261"/>
      <c r="DJ287" s="261"/>
      <c r="DK287" s="261"/>
      <c r="DL287" s="261"/>
      <c r="DM287" s="261"/>
      <c r="DN287" s="261"/>
      <c r="DO287" s="261"/>
      <c r="DP287" s="261"/>
      <c r="DQ287" s="261"/>
      <c r="DR287" s="261"/>
      <c r="DS287" s="261"/>
      <c r="DT287" s="261"/>
      <c r="DU287" s="261"/>
      <c r="DV287" s="261"/>
      <c r="DW287" s="261"/>
      <c r="DX287" s="261"/>
      <c r="DY287" s="261"/>
      <c r="DZ287" s="261"/>
      <c r="EA287" s="261"/>
      <c r="EB287" s="261"/>
      <c r="EC287" s="261"/>
      <c r="ED287" s="261"/>
      <c r="EE287" s="261"/>
      <c r="EF287" s="261"/>
      <c r="EG287" s="261"/>
      <c r="EH287" s="261"/>
      <c r="EI287" s="261"/>
      <c r="EJ287" s="261"/>
      <c r="EK287" s="261"/>
      <c r="EL287" s="261"/>
      <c r="EM287" s="261"/>
      <c r="EN287" s="261"/>
      <c r="EO287" s="261"/>
      <c r="EP287" s="261"/>
      <c r="EQ287" s="261"/>
      <c r="ER287" s="261"/>
      <c r="ES287" s="261"/>
      <c r="ET287" s="261"/>
      <c r="EU287" s="261"/>
      <c r="EV287" s="261"/>
      <c r="EW287" s="261"/>
      <c r="EX287" s="261"/>
      <c r="EY287" s="261"/>
      <c r="EZ287" s="261"/>
      <c r="FA287" s="261"/>
      <c r="FB287" s="261"/>
      <c r="FC287" s="261"/>
      <c r="FD287" s="261"/>
      <c r="FE287" s="261"/>
      <c r="FF287" s="261"/>
      <c r="FG287" s="261"/>
      <c r="FH287" s="261"/>
      <c r="FI287" s="261"/>
      <c r="FJ287" s="261"/>
      <c r="FK287" s="261"/>
      <c r="FL287" s="261"/>
      <c r="FM287" s="261"/>
      <c r="FN287" s="261"/>
      <c r="FO287" s="261"/>
      <c r="FP287" s="261"/>
      <c r="FQ287" s="261"/>
      <c r="FR287" s="261"/>
      <c r="FS287" s="261"/>
      <c r="FT287" s="261"/>
      <c r="FU287" s="261"/>
      <c r="FV287" s="261"/>
      <c r="FW287" s="261"/>
      <c r="FX287" s="261"/>
      <c r="FY287" s="261"/>
      <c r="FZ287" s="261"/>
      <c r="GA287" s="261"/>
      <c r="GB287" s="261"/>
      <c r="GC287" s="261"/>
      <c r="GD287" s="261"/>
      <c r="GE287" s="261"/>
      <c r="GF287" s="261"/>
      <c r="GG287" s="261"/>
      <c r="GH287" s="261"/>
      <c r="GI287" s="261"/>
      <c r="GJ287" s="261"/>
      <c r="GK287" s="261"/>
      <c r="GL287" s="261"/>
      <c r="GM287" s="261"/>
      <c r="GN287" s="261"/>
      <c r="GO287" s="261"/>
      <c r="GP287" s="261"/>
      <c r="GQ287" s="261"/>
      <c r="GR287" s="261"/>
      <c r="GS287" s="261"/>
      <c r="GT287" s="261"/>
      <c r="GU287" s="261"/>
      <c r="GV287" s="261"/>
      <c r="GW287" s="261"/>
      <c r="GX287" s="261"/>
      <c r="GY287" s="261"/>
      <c r="GZ287" s="261"/>
      <c r="HA287" s="261"/>
      <c r="HB287" s="261"/>
      <c r="HC287" s="261"/>
    </row>
    <row r="288" spans="1:211" ht="15" customHeight="1" x14ac:dyDescent="0.3">
      <c r="A288" s="439"/>
      <c r="B288" s="442"/>
      <c r="C288" s="445"/>
      <c r="D288" s="462"/>
      <c r="E288" s="451"/>
      <c r="F288" s="451"/>
      <c r="G288" s="158" t="s">
        <v>131</v>
      </c>
      <c r="H288" s="272">
        <f t="shared" si="156"/>
        <v>0</v>
      </c>
      <c r="I288" s="148"/>
      <c r="J288" s="148"/>
      <c r="K288" s="148"/>
      <c r="L288" s="267">
        <f t="shared" si="157"/>
        <v>0</v>
      </c>
      <c r="M288" s="148"/>
      <c r="N288" s="148"/>
      <c r="O288" s="148"/>
      <c r="P288" s="272">
        <f t="shared" si="158"/>
        <v>0</v>
      </c>
      <c r="Q288" s="148"/>
      <c r="R288" s="148"/>
      <c r="S288" s="148"/>
      <c r="T288" s="148"/>
      <c r="U288" s="272"/>
      <c r="V288" s="261"/>
      <c r="W288" s="261"/>
      <c r="X288" s="261"/>
      <c r="Y288" s="261"/>
      <c r="Z288" s="261"/>
      <c r="AA288" s="261"/>
      <c r="AB288" s="261"/>
      <c r="AC288" s="261"/>
      <c r="AD288" s="261"/>
      <c r="AE288" s="261"/>
      <c r="AF288" s="261"/>
      <c r="AG288" s="261"/>
      <c r="AH288" s="261"/>
      <c r="AI288" s="261"/>
      <c r="AJ288" s="261"/>
      <c r="AK288" s="261"/>
      <c r="AL288" s="261"/>
      <c r="AM288" s="261"/>
      <c r="AN288" s="261"/>
      <c r="AO288" s="261"/>
      <c r="AP288" s="261"/>
      <c r="AQ288" s="261"/>
      <c r="AR288" s="261"/>
      <c r="AS288" s="261"/>
      <c r="AT288" s="261"/>
      <c r="AU288" s="261"/>
      <c r="AV288" s="261"/>
      <c r="AW288" s="261"/>
      <c r="AX288" s="261"/>
      <c r="AY288" s="261"/>
      <c r="AZ288" s="261"/>
      <c r="BA288" s="261"/>
      <c r="BB288" s="261"/>
      <c r="BC288" s="261"/>
      <c r="BD288" s="261"/>
      <c r="BE288" s="261"/>
      <c r="BF288" s="261"/>
      <c r="BG288" s="261"/>
      <c r="BH288" s="261"/>
      <c r="BI288" s="261"/>
      <c r="BJ288" s="261"/>
      <c r="BK288" s="261"/>
      <c r="BL288" s="261"/>
      <c r="BM288" s="261"/>
      <c r="BN288" s="261"/>
      <c r="BO288" s="261"/>
      <c r="BP288" s="261"/>
      <c r="BQ288" s="261"/>
      <c r="BR288" s="261"/>
      <c r="BS288" s="261"/>
      <c r="BT288" s="261"/>
      <c r="BU288" s="261"/>
      <c r="BV288" s="261"/>
      <c r="BW288" s="261"/>
      <c r="BX288" s="261"/>
      <c r="BY288" s="261"/>
      <c r="BZ288" s="261"/>
      <c r="CA288" s="261"/>
      <c r="CB288" s="261"/>
      <c r="CC288" s="261"/>
      <c r="CD288" s="261"/>
      <c r="CE288" s="261"/>
      <c r="CF288" s="261"/>
      <c r="CG288" s="261"/>
      <c r="CH288" s="261"/>
      <c r="CI288" s="261"/>
      <c r="CJ288" s="261"/>
      <c r="CK288" s="261"/>
      <c r="CL288" s="261"/>
      <c r="CM288" s="261"/>
      <c r="CN288" s="261"/>
      <c r="CO288" s="261"/>
      <c r="CP288" s="261"/>
      <c r="CQ288" s="261"/>
      <c r="CR288" s="261"/>
      <c r="CS288" s="261"/>
      <c r="CT288" s="261"/>
      <c r="CU288" s="261"/>
      <c r="CV288" s="261"/>
      <c r="CW288" s="261"/>
      <c r="CX288" s="261"/>
      <c r="CY288" s="261"/>
      <c r="CZ288" s="261"/>
      <c r="DA288" s="261"/>
      <c r="DB288" s="261"/>
      <c r="DC288" s="261"/>
      <c r="DD288" s="261"/>
      <c r="DE288" s="261"/>
      <c r="DF288" s="261"/>
      <c r="DG288" s="261"/>
      <c r="DH288" s="261"/>
      <c r="DI288" s="261"/>
      <c r="DJ288" s="261"/>
      <c r="DK288" s="261"/>
      <c r="DL288" s="261"/>
      <c r="DM288" s="261"/>
      <c r="DN288" s="261"/>
      <c r="DO288" s="261"/>
      <c r="DP288" s="261"/>
      <c r="DQ288" s="261"/>
      <c r="DR288" s="261"/>
      <c r="DS288" s="261"/>
      <c r="DT288" s="261"/>
      <c r="DU288" s="261"/>
      <c r="DV288" s="261"/>
      <c r="DW288" s="261"/>
      <c r="DX288" s="261"/>
      <c r="DY288" s="261"/>
      <c r="DZ288" s="261"/>
      <c r="EA288" s="261"/>
      <c r="EB288" s="261"/>
      <c r="EC288" s="261"/>
      <c r="ED288" s="261"/>
      <c r="EE288" s="261"/>
      <c r="EF288" s="261"/>
      <c r="EG288" s="261"/>
      <c r="EH288" s="261"/>
      <c r="EI288" s="261"/>
      <c r="EJ288" s="261"/>
      <c r="EK288" s="261"/>
      <c r="EL288" s="261"/>
      <c r="EM288" s="261"/>
      <c r="EN288" s="261"/>
      <c r="EO288" s="261"/>
      <c r="EP288" s="261"/>
      <c r="EQ288" s="261"/>
      <c r="ER288" s="261"/>
      <c r="ES288" s="261"/>
      <c r="ET288" s="261"/>
      <c r="EU288" s="261"/>
      <c r="EV288" s="261"/>
      <c r="EW288" s="261"/>
      <c r="EX288" s="261"/>
      <c r="EY288" s="261"/>
      <c r="EZ288" s="261"/>
      <c r="FA288" s="261"/>
      <c r="FB288" s="261"/>
      <c r="FC288" s="261"/>
      <c r="FD288" s="261"/>
      <c r="FE288" s="261"/>
      <c r="FF288" s="261"/>
      <c r="FG288" s="261"/>
      <c r="FH288" s="261"/>
      <c r="FI288" s="261"/>
      <c r="FJ288" s="261"/>
      <c r="FK288" s="261"/>
      <c r="FL288" s="261"/>
      <c r="FM288" s="261"/>
      <c r="FN288" s="261"/>
      <c r="FO288" s="261"/>
      <c r="FP288" s="261"/>
      <c r="FQ288" s="261"/>
      <c r="FR288" s="261"/>
      <c r="FS288" s="261"/>
      <c r="FT288" s="261"/>
      <c r="FU288" s="261"/>
      <c r="FV288" s="261"/>
      <c r="FW288" s="261"/>
      <c r="FX288" s="261"/>
      <c r="FY288" s="261"/>
      <c r="FZ288" s="261"/>
      <c r="GA288" s="261"/>
      <c r="GB288" s="261"/>
      <c r="GC288" s="261"/>
      <c r="GD288" s="261"/>
      <c r="GE288" s="261"/>
      <c r="GF288" s="261"/>
      <c r="GG288" s="261"/>
      <c r="GH288" s="261"/>
      <c r="GI288" s="261"/>
      <c r="GJ288" s="261"/>
      <c r="GK288" s="261"/>
      <c r="GL288" s="261"/>
      <c r="GM288" s="261"/>
      <c r="GN288" s="261"/>
      <c r="GO288" s="261"/>
      <c r="GP288" s="261"/>
      <c r="GQ288" s="261"/>
      <c r="GR288" s="261"/>
      <c r="GS288" s="261"/>
      <c r="GT288" s="261"/>
      <c r="GU288" s="261"/>
      <c r="GV288" s="261"/>
      <c r="GW288" s="261"/>
      <c r="GX288" s="261"/>
      <c r="GY288" s="261"/>
      <c r="GZ288" s="261"/>
      <c r="HA288" s="261"/>
      <c r="HB288" s="261"/>
      <c r="HC288" s="261"/>
    </row>
    <row r="289" spans="1:211" ht="15" customHeight="1" x14ac:dyDescent="0.3">
      <c r="A289" s="440"/>
      <c r="B289" s="443"/>
      <c r="C289" s="446"/>
      <c r="D289" s="463"/>
      <c r="E289" s="452"/>
      <c r="F289" s="452"/>
      <c r="G289" s="173" t="s">
        <v>34</v>
      </c>
      <c r="H289" s="149">
        <f>SUM(H283:H286)</f>
        <v>23.946999999999999</v>
      </c>
      <c r="I289" s="149">
        <f>SUM(I283:I286)</f>
        <v>23.946999999999999</v>
      </c>
      <c r="J289" s="149">
        <f>SUM(J283:J286)</f>
        <v>0</v>
      </c>
      <c r="K289" s="149">
        <f>SUM(K283:K287)</f>
        <v>0</v>
      </c>
      <c r="L289" s="149">
        <f t="shared" ref="L289:S289" si="159">SUM(L283:L286)</f>
        <v>2.403</v>
      </c>
      <c r="M289" s="149">
        <f t="shared" si="159"/>
        <v>2.403</v>
      </c>
      <c r="N289" s="149">
        <f t="shared" si="159"/>
        <v>0</v>
      </c>
      <c r="O289" s="149">
        <f t="shared" si="159"/>
        <v>0</v>
      </c>
      <c r="P289" s="149">
        <f t="shared" si="159"/>
        <v>2.403</v>
      </c>
      <c r="Q289" s="149">
        <f t="shared" si="159"/>
        <v>2.403</v>
      </c>
      <c r="R289" s="149">
        <f t="shared" si="159"/>
        <v>0</v>
      </c>
      <c r="S289" s="149">
        <f t="shared" si="159"/>
        <v>0</v>
      </c>
      <c r="T289" s="149">
        <f>SUM(T283:T286)</f>
        <v>0</v>
      </c>
      <c r="U289" s="149">
        <f t="shared" ref="U289" si="160">SUM(U283:U286)</f>
        <v>0</v>
      </c>
      <c r="V289" s="261"/>
      <c r="W289" s="261"/>
      <c r="X289" s="261"/>
      <c r="Y289" s="261"/>
      <c r="Z289" s="261"/>
      <c r="AA289" s="261"/>
      <c r="AB289" s="261"/>
      <c r="AC289" s="261"/>
      <c r="AD289" s="261"/>
      <c r="AE289" s="261"/>
      <c r="AF289" s="261"/>
      <c r="AG289" s="261"/>
      <c r="AH289" s="261"/>
      <c r="AI289" s="261"/>
      <c r="AJ289" s="261"/>
      <c r="AK289" s="261"/>
      <c r="AL289" s="261"/>
      <c r="AM289" s="261"/>
      <c r="AN289" s="261"/>
      <c r="AO289" s="261"/>
      <c r="AP289" s="261"/>
      <c r="AQ289" s="261"/>
      <c r="AR289" s="261"/>
      <c r="AS289" s="261"/>
      <c r="AT289" s="261"/>
      <c r="AU289" s="261"/>
      <c r="AV289" s="261"/>
      <c r="AW289" s="261"/>
      <c r="AX289" s="261"/>
      <c r="AY289" s="261"/>
      <c r="AZ289" s="261"/>
      <c r="BA289" s="261"/>
      <c r="BB289" s="261"/>
      <c r="BC289" s="261"/>
      <c r="BD289" s="261"/>
      <c r="BE289" s="261"/>
      <c r="BF289" s="261"/>
      <c r="BG289" s="261"/>
      <c r="BH289" s="261"/>
      <c r="BI289" s="261"/>
      <c r="BJ289" s="261"/>
      <c r="BK289" s="261"/>
      <c r="BL289" s="261"/>
      <c r="BM289" s="261"/>
      <c r="BN289" s="261"/>
      <c r="BO289" s="261"/>
      <c r="BP289" s="261"/>
      <c r="BQ289" s="261"/>
      <c r="BR289" s="261"/>
      <c r="BS289" s="261"/>
      <c r="BT289" s="261"/>
      <c r="BU289" s="261"/>
      <c r="BV289" s="261"/>
      <c r="BW289" s="261"/>
      <c r="BX289" s="261"/>
      <c r="BY289" s="261"/>
      <c r="BZ289" s="261"/>
      <c r="CA289" s="261"/>
      <c r="CB289" s="261"/>
      <c r="CC289" s="261"/>
      <c r="CD289" s="261"/>
      <c r="CE289" s="261"/>
      <c r="CF289" s="261"/>
      <c r="CG289" s="261"/>
      <c r="CH289" s="261"/>
      <c r="CI289" s="261"/>
      <c r="CJ289" s="261"/>
      <c r="CK289" s="261"/>
      <c r="CL289" s="261"/>
      <c r="CM289" s="261"/>
      <c r="CN289" s="261"/>
      <c r="CO289" s="261"/>
      <c r="CP289" s="261"/>
      <c r="CQ289" s="261"/>
      <c r="CR289" s="261"/>
      <c r="CS289" s="261"/>
      <c r="CT289" s="261"/>
      <c r="CU289" s="261"/>
      <c r="CV289" s="261"/>
      <c r="CW289" s="261"/>
      <c r="CX289" s="261"/>
      <c r="CY289" s="261"/>
      <c r="CZ289" s="261"/>
      <c r="DA289" s="261"/>
      <c r="DB289" s="261"/>
      <c r="DC289" s="261"/>
      <c r="DD289" s="261"/>
      <c r="DE289" s="261"/>
      <c r="DF289" s="261"/>
      <c r="DG289" s="261"/>
      <c r="DH289" s="261"/>
      <c r="DI289" s="261"/>
      <c r="DJ289" s="261"/>
      <c r="DK289" s="261"/>
      <c r="DL289" s="261"/>
      <c r="DM289" s="261"/>
      <c r="DN289" s="261"/>
      <c r="DO289" s="261"/>
      <c r="DP289" s="261"/>
      <c r="DQ289" s="261"/>
      <c r="DR289" s="261"/>
      <c r="DS289" s="261"/>
      <c r="DT289" s="261"/>
      <c r="DU289" s="261"/>
      <c r="DV289" s="261"/>
      <c r="DW289" s="261"/>
      <c r="DX289" s="261"/>
      <c r="DY289" s="261"/>
      <c r="DZ289" s="261"/>
      <c r="EA289" s="261"/>
      <c r="EB289" s="261"/>
      <c r="EC289" s="261"/>
      <c r="ED289" s="261"/>
      <c r="EE289" s="261"/>
      <c r="EF289" s="261"/>
      <c r="EG289" s="261"/>
      <c r="EH289" s="261"/>
      <c r="EI289" s="261"/>
      <c r="EJ289" s="261"/>
      <c r="EK289" s="261"/>
      <c r="EL289" s="261"/>
      <c r="EM289" s="261"/>
      <c r="EN289" s="261"/>
      <c r="EO289" s="261"/>
      <c r="EP289" s="261"/>
      <c r="EQ289" s="261"/>
      <c r="ER289" s="261"/>
      <c r="ES289" s="261"/>
      <c r="ET289" s="261"/>
      <c r="EU289" s="261"/>
      <c r="EV289" s="261"/>
      <c r="EW289" s="261"/>
      <c r="EX289" s="261"/>
      <c r="EY289" s="261"/>
      <c r="EZ289" s="261"/>
      <c r="FA289" s="261"/>
      <c r="FB289" s="261"/>
      <c r="FC289" s="261"/>
      <c r="FD289" s="261"/>
      <c r="FE289" s="261"/>
      <c r="FF289" s="261"/>
      <c r="FG289" s="261"/>
      <c r="FH289" s="261"/>
      <c r="FI289" s="261"/>
      <c r="FJ289" s="261"/>
      <c r="FK289" s="261"/>
      <c r="FL289" s="261"/>
      <c r="FM289" s="261"/>
      <c r="FN289" s="261"/>
      <c r="FO289" s="261"/>
      <c r="FP289" s="261"/>
      <c r="FQ289" s="261"/>
      <c r="FR289" s="261"/>
      <c r="FS289" s="261"/>
      <c r="FT289" s="261"/>
      <c r="FU289" s="261"/>
      <c r="FV289" s="261"/>
      <c r="FW289" s="261"/>
      <c r="FX289" s="261"/>
      <c r="FY289" s="261"/>
      <c r="FZ289" s="261"/>
      <c r="GA289" s="261"/>
      <c r="GB289" s="261"/>
      <c r="GC289" s="261"/>
      <c r="GD289" s="261"/>
      <c r="GE289" s="261"/>
      <c r="GF289" s="261"/>
      <c r="GG289" s="261"/>
      <c r="GH289" s="261"/>
      <c r="GI289" s="261"/>
      <c r="GJ289" s="261"/>
      <c r="GK289" s="261"/>
      <c r="GL289" s="261"/>
      <c r="GM289" s="261"/>
      <c r="GN289" s="261"/>
      <c r="GO289" s="261"/>
      <c r="GP289" s="261"/>
      <c r="GQ289" s="261"/>
      <c r="GR289" s="261"/>
      <c r="GS289" s="261"/>
      <c r="GT289" s="261"/>
      <c r="GU289" s="261"/>
      <c r="GV289" s="261"/>
      <c r="GW289" s="261"/>
      <c r="GX289" s="261"/>
      <c r="GY289" s="261"/>
      <c r="GZ289" s="261"/>
      <c r="HA289" s="261"/>
      <c r="HB289" s="261"/>
      <c r="HC289" s="261"/>
    </row>
    <row r="290" spans="1:211" ht="15" customHeight="1" x14ac:dyDescent="0.3">
      <c r="A290" s="438" t="s">
        <v>23</v>
      </c>
      <c r="B290" s="441" t="s">
        <v>23</v>
      </c>
      <c r="C290" s="444" t="s">
        <v>419</v>
      </c>
      <c r="D290" s="472" t="s">
        <v>416</v>
      </c>
      <c r="E290" s="450" t="s">
        <v>27</v>
      </c>
      <c r="F290" s="450" t="s">
        <v>28</v>
      </c>
      <c r="G290" s="158" t="s">
        <v>29</v>
      </c>
      <c r="H290" s="272">
        <f t="shared" ref="H290:H295" si="161">SUM(I290,K290)</f>
        <v>3</v>
      </c>
      <c r="I290" s="127">
        <v>3</v>
      </c>
      <c r="J290" s="272"/>
      <c r="K290" s="272"/>
      <c r="L290" s="94">
        <f t="shared" ref="L290:L295" si="162">SUM(M290,O290)</f>
        <v>0</v>
      </c>
      <c r="M290" s="271"/>
      <c r="N290" s="162"/>
      <c r="O290" s="267"/>
      <c r="P290" s="272">
        <f t="shared" ref="P290:P295" si="163">SUM(Q290,S290)</f>
        <v>8.7140000000000004</v>
      </c>
      <c r="Q290" s="271">
        <v>8.7140000000000004</v>
      </c>
      <c r="R290" s="162"/>
      <c r="S290" s="267"/>
      <c r="T290" s="271"/>
      <c r="U290" s="170"/>
      <c r="V290" s="261"/>
      <c r="W290" s="261"/>
      <c r="X290" s="261"/>
      <c r="Y290" s="261"/>
      <c r="Z290" s="261"/>
      <c r="AA290" s="261"/>
      <c r="AB290" s="261"/>
      <c r="AC290" s="261"/>
      <c r="AD290" s="261"/>
      <c r="AE290" s="261"/>
      <c r="AF290" s="261"/>
      <c r="AG290" s="261"/>
      <c r="AH290" s="261"/>
      <c r="AI290" s="261"/>
      <c r="AJ290" s="261"/>
      <c r="AK290" s="261"/>
      <c r="AL290" s="261"/>
      <c r="AM290" s="261"/>
      <c r="AN290" s="261"/>
      <c r="AO290" s="261"/>
      <c r="AP290" s="261"/>
      <c r="AQ290" s="261"/>
      <c r="AR290" s="261"/>
      <c r="AS290" s="261"/>
      <c r="AT290" s="261"/>
      <c r="AU290" s="261"/>
      <c r="AV290" s="261"/>
      <c r="AW290" s="261"/>
      <c r="AX290" s="261"/>
      <c r="AY290" s="261"/>
      <c r="AZ290" s="261"/>
      <c r="BA290" s="261"/>
      <c r="BB290" s="261"/>
      <c r="BC290" s="261"/>
      <c r="BD290" s="261"/>
      <c r="BE290" s="261"/>
      <c r="BF290" s="261"/>
      <c r="BG290" s="261"/>
      <c r="BH290" s="261"/>
      <c r="BI290" s="261"/>
      <c r="BJ290" s="261"/>
      <c r="BK290" s="261"/>
      <c r="BL290" s="261"/>
      <c r="BM290" s="261"/>
      <c r="BN290" s="261"/>
      <c r="BO290" s="261"/>
      <c r="BP290" s="261"/>
      <c r="BQ290" s="261"/>
      <c r="BR290" s="261"/>
      <c r="BS290" s="261"/>
      <c r="BT290" s="261"/>
      <c r="BU290" s="261"/>
      <c r="BV290" s="261"/>
      <c r="BW290" s="261"/>
      <c r="BX290" s="261"/>
      <c r="BY290" s="261"/>
      <c r="BZ290" s="261"/>
      <c r="CA290" s="261"/>
      <c r="CB290" s="261"/>
      <c r="CC290" s="261"/>
      <c r="CD290" s="261"/>
      <c r="CE290" s="261"/>
      <c r="CF290" s="261"/>
      <c r="CG290" s="261"/>
      <c r="CH290" s="261"/>
      <c r="CI290" s="261"/>
      <c r="CJ290" s="261"/>
      <c r="CK290" s="261"/>
      <c r="CL290" s="261"/>
      <c r="CM290" s="261"/>
      <c r="CN290" s="261"/>
      <c r="CO290" s="261"/>
      <c r="CP290" s="261"/>
      <c r="CQ290" s="261"/>
      <c r="CR290" s="261"/>
      <c r="CS290" s="261"/>
      <c r="CT290" s="261"/>
      <c r="CU290" s="261"/>
      <c r="CV290" s="261"/>
      <c r="CW290" s="261"/>
      <c r="CX290" s="261"/>
      <c r="CY290" s="261"/>
      <c r="CZ290" s="261"/>
      <c r="DA290" s="261"/>
      <c r="DB290" s="261"/>
      <c r="DC290" s="261"/>
      <c r="DD290" s="261"/>
      <c r="DE290" s="261"/>
      <c r="DF290" s="261"/>
      <c r="DG290" s="261"/>
      <c r="DH290" s="261"/>
      <c r="DI290" s="261"/>
      <c r="DJ290" s="261"/>
      <c r="DK290" s="261"/>
      <c r="DL290" s="261"/>
      <c r="DM290" s="261"/>
      <c r="DN290" s="261"/>
      <c r="DO290" s="261"/>
      <c r="DP290" s="261"/>
      <c r="DQ290" s="261"/>
      <c r="DR290" s="261"/>
      <c r="DS290" s="261"/>
      <c r="DT290" s="261"/>
      <c r="DU290" s="261"/>
      <c r="DV290" s="261"/>
      <c r="DW290" s="261"/>
      <c r="DX290" s="261"/>
      <c r="DY290" s="261"/>
      <c r="DZ290" s="261"/>
      <c r="EA290" s="261"/>
      <c r="EB290" s="261"/>
      <c r="EC290" s="261"/>
      <c r="ED290" s="261"/>
      <c r="EE290" s="261"/>
      <c r="EF290" s="261"/>
      <c r="EG290" s="261"/>
      <c r="EH290" s="261"/>
      <c r="EI290" s="261"/>
      <c r="EJ290" s="261"/>
      <c r="EK290" s="261"/>
      <c r="EL290" s="261"/>
      <c r="EM290" s="261"/>
      <c r="EN290" s="261"/>
      <c r="EO290" s="261"/>
      <c r="EP290" s="261"/>
      <c r="EQ290" s="261"/>
      <c r="ER290" s="261"/>
      <c r="ES290" s="261"/>
      <c r="ET290" s="261"/>
      <c r="EU290" s="261"/>
      <c r="EV290" s="261"/>
      <c r="EW290" s="261"/>
      <c r="EX290" s="261"/>
      <c r="EY290" s="261"/>
      <c r="EZ290" s="261"/>
      <c r="FA290" s="261"/>
      <c r="FB290" s="261"/>
      <c r="FC290" s="261"/>
      <c r="FD290" s="261"/>
      <c r="FE290" s="261"/>
      <c r="FF290" s="261"/>
      <c r="FG290" s="261"/>
      <c r="FH290" s="261"/>
      <c r="FI290" s="261"/>
      <c r="FJ290" s="261"/>
      <c r="FK290" s="261"/>
      <c r="FL290" s="261"/>
      <c r="FM290" s="261"/>
      <c r="FN290" s="261"/>
      <c r="FO290" s="261"/>
      <c r="FP290" s="261"/>
      <c r="FQ290" s="261"/>
      <c r="FR290" s="261"/>
      <c r="FS290" s="261"/>
      <c r="FT290" s="261"/>
      <c r="FU290" s="261"/>
      <c r="FV290" s="261"/>
      <c r="FW290" s="261"/>
      <c r="FX290" s="261"/>
      <c r="FY290" s="261"/>
      <c r="FZ290" s="261"/>
      <c r="GA290" s="261"/>
      <c r="GB290" s="261"/>
      <c r="GC290" s="261"/>
      <c r="GD290" s="261"/>
      <c r="GE290" s="261"/>
      <c r="GF290" s="261"/>
      <c r="GG290" s="261"/>
      <c r="GH290" s="261"/>
      <c r="GI290" s="261"/>
      <c r="GJ290" s="261"/>
      <c r="GK290" s="261"/>
      <c r="GL290" s="261"/>
      <c r="GM290" s="261"/>
      <c r="GN290" s="261"/>
      <c r="GO290" s="261"/>
      <c r="GP290" s="261"/>
      <c r="GQ290" s="261"/>
      <c r="GR290" s="261"/>
      <c r="GS290" s="261"/>
      <c r="GT290" s="261"/>
      <c r="GU290" s="261"/>
      <c r="GV290" s="261"/>
      <c r="GW290" s="261"/>
      <c r="GX290" s="261"/>
      <c r="GY290" s="261"/>
      <c r="GZ290" s="261"/>
      <c r="HA290" s="261"/>
      <c r="HB290" s="261"/>
      <c r="HC290" s="261"/>
    </row>
    <row r="291" spans="1:211" ht="15" customHeight="1" x14ac:dyDescent="0.3">
      <c r="A291" s="439"/>
      <c r="B291" s="442"/>
      <c r="C291" s="445"/>
      <c r="D291" s="462"/>
      <c r="E291" s="451"/>
      <c r="F291" s="451"/>
      <c r="G291" s="158" t="s">
        <v>149</v>
      </c>
      <c r="H291" s="272">
        <f t="shared" si="161"/>
        <v>0</v>
      </c>
      <c r="I291" s="272"/>
      <c r="J291" s="272"/>
      <c r="K291" s="127"/>
      <c r="L291" s="94">
        <f t="shared" si="162"/>
        <v>0</v>
      </c>
      <c r="M291" s="271"/>
      <c r="N291" s="162"/>
      <c r="O291" s="272"/>
      <c r="P291" s="272">
        <f t="shared" si="163"/>
        <v>0</v>
      </c>
      <c r="Q291" s="271"/>
      <c r="R291" s="162"/>
      <c r="S291" s="272"/>
      <c r="T291" s="271"/>
      <c r="U291" s="170"/>
      <c r="V291" s="261"/>
      <c r="W291" s="261"/>
      <c r="X291" s="261"/>
      <c r="Y291" s="261"/>
      <c r="Z291" s="261"/>
      <c r="AA291" s="261"/>
      <c r="AB291" s="261"/>
      <c r="AC291" s="261"/>
      <c r="AD291" s="261"/>
      <c r="AE291" s="261"/>
      <c r="AF291" s="261"/>
      <c r="AG291" s="261"/>
      <c r="AH291" s="261"/>
      <c r="AI291" s="261"/>
      <c r="AJ291" s="261"/>
      <c r="AK291" s="261"/>
      <c r="AL291" s="261"/>
      <c r="AM291" s="261"/>
      <c r="AN291" s="261"/>
      <c r="AO291" s="261"/>
      <c r="AP291" s="261"/>
      <c r="AQ291" s="261"/>
      <c r="AR291" s="261"/>
      <c r="AS291" s="261"/>
      <c r="AT291" s="261"/>
      <c r="AU291" s="261"/>
      <c r="AV291" s="261"/>
      <c r="AW291" s="261"/>
      <c r="AX291" s="261"/>
      <c r="AY291" s="261"/>
      <c r="AZ291" s="261"/>
      <c r="BA291" s="261"/>
      <c r="BB291" s="261"/>
      <c r="BC291" s="261"/>
      <c r="BD291" s="261"/>
      <c r="BE291" s="261"/>
      <c r="BF291" s="261"/>
      <c r="BG291" s="261"/>
      <c r="BH291" s="261"/>
      <c r="BI291" s="261"/>
      <c r="BJ291" s="261"/>
      <c r="BK291" s="261"/>
      <c r="BL291" s="261"/>
      <c r="BM291" s="261"/>
      <c r="BN291" s="261"/>
      <c r="BO291" s="261"/>
      <c r="BP291" s="261"/>
      <c r="BQ291" s="261"/>
      <c r="BR291" s="261"/>
      <c r="BS291" s="261"/>
      <c r="BT291" s="261"/>
      <c r="BU291" s="261"/>
      <c r="BV291" s="261"/>
      <c r="BW291" s="261"/>
      <c r="BX291" s="261"/>
      <c r="BY291" s="261"/>
      <c r="BZ291" s="261"/>
      <c r="CA291" s="261"/>
      <c r="CB291" s="261"/>
      <c r="CC291" s="261"/>
      <c r="CD291" s="261"/>
      <c r="CE291" s="261"/>
      <c r="CF291" s="261"/>
      <c r="CG291" s="261"/>
      <c r="CH291" s="261"/>
      <c r="CI291" s="261"/>
      <c r="CJ291" s="261"/>
      <c r="CK291" s="261"/>
      <c r="CL291" s="261"/>
      <c r="CM291" s="261"/>
      <c r="CN291" s="261"/>
      <c r="CO291" s="261"/>
      <c r="CP291" s="261"/>
      <c r="CQ291" s="261"/>
      <c r="CR291" s="261"/>
      <c r="CS291" s="261"/>
      <c r="CT291" s="261"/>
      <c r="CU291" s="261"/>
      <c r="CV291" s="261"/>
      <c r="CW291" s="261"/>
      <c r="CX291" s="261"/>
      <c r="CY291" s="261"/>
      <c r="CZ291" s="261"/>
      <c r="DA291" s="261"/>
      <c r="DB291" s="261"/>
      <c r="DC291" s="261"/>
      <c r="DD291" s="261"/>
      <c r="DE291" s="261"/>
      <c r="DF291" s="261"/>
      <c r="DG291" s="261"/>
      <c r="DH291" s="261"/>
      <c r="DI291" s="261"/>
      <c r="DJ291" s="261"/>
      <c r="DK291" s="261"/>
      <c r="DL291" s="261"/>
      <c r="DM291" s="261"/>
      <c r="DN291" s="261"/>
      <c r="DO291" s="261"/>
      <c r="DP291" s="261"/>
      <c r="DQ291" s="261"/>
      <c r="DR291" s="261"/>
      <c r="DS291" s="261"/>
      <c r="DT291" s="261"/>
      <c r="DU291" s="261"/>
      <c r="DV291" s="261"/>
      <c r="DW291" s="261"/>
      <c r="DX291" s="261"/>
      <c r="DY291" s="261"/>
      <c r="DZ291" s="261"/>
      <c r="EA291" s="261"/>
      <c r="EB291" s="261"/>
      <c r="EC291" s="261"/>
      <c r="ED291" s="261"/>
      <c r="EE291" s="261"/>
      <c r="EF291" s="261"/>
      <c r="EG291" s="261"/>
      <c r="EH291" s="261"/>
      <c r="EI291" s="261"/>
      <c r="EJ291" s="261"/>
      <c r="EK291" s="261"/>
      <c r="EL291" s="261"/>
      <c r="EM291" s="261"/>
      <c r="EN291" s="261"/>
      <c r="EO291" s="261"/>
      <c r="EP291" s="261"/>
      <c r="EQ291" s="261"/>
      <c r="ER291" s="261"/>
      <c r="ES291" s="261"/>
      <c r="ET291" s="261"/>
      <c r="EU291" s="261"/>
      <c r="EV291" s="261"/>
      <c r="EW291" s="261"/>
      <c r="EX291" s="261"/>
      <c r="EY291" s="261"/>
      <c r="EZ291" s="261"/>
      <c r="FA291" s="261"/>
      <c r="FB291" s="261"/>
      <c r="FC291" s="261"/>
      <c r="FD291" s="261"/>
      <c r="FE291" s="261"/>
      <c r="FF291" s="261"/>
      <c r="FG291" s="261"/>
      <c r="FH291" s="261"/>
      <c r="FI291" s="261"/>
      <c r="FJ291" s="261"/>
      <c r="FK291" s="261"/>
      <c r="FL291" s="261"/>
      <c r="FM291" s="261"/>
      <c r="FN291" s="261"/>
      <c r="FO291" s="261"/>
      <c r="FP291" s="261"/>
      <c r="FQ291" s="261"/>
      <c r="FR291" s="261"/>
      <c r="FS291" s="261"/>
      <c r="FT291" s="261"/>
      <c r="FU291" s="261"/>
      <c r="FV291" s="261"/>
      <c r="FW291" s="261"/>
      <c r="FX291" s="261"/>
      <c r="FY291" s="261"/>
      <c r="FZ291" s="261"/>
      <c r="GA291" s="261"/>
      <c r="GB291" s="261"/>
      <c r="GC291" s="261"/>
      <c r="GD291" s="261"/>
      <c r="GE291" s="261"/>
      <c r="GF291" s="261"/>
      <c r="GG291" s="261"/>
      <c r="GH291" s="261"/>
      <c r="GI291" s="261"/>
      <c r="GJ291" s="261"/>
      <c r="GK291" s="261"/>
      <c r="GL291" s="261"/>
      <c r="GM291" s="261"/>
      <c r="GN291" s="261"/>
      <c r="GO291" s="261"/>
      <c r="GP291" s="261"/>
      <c r="GQ291" s="261"/>
      <c r="GR291" s="261"/>
      <c r="GS291" s="261"/>
      <c r="GT291" s="261"/>
      <c r="GU291" s="261"/>
      <c r="GV291" s="261"/>
      <c r="GW291" s="261"/>
      <c r="GX291" s="261"/>
      <c r="GY291" s="261"/>
      <c r="GZ291" s="261"/>
      <c r="HA291" s="261"/>
      <c r="HB291" s="261"/>
      <c r="HC291" s="261"/>
    </row>
    <row r="292" spans="1:211" ht="15" customHeight="1" x14ac:dyDescent="0.3">
      <c r="A292" s="439"/>
      <c r="B292" s="442"/>
      <c r="C292" s="445"/>
      <c r="D292" s="462"/>
      <c r="E292" s="451"/>
      <c r="F292" s="451"/>
      <c r="G292" s="158" t="s">
        <v>32</v>
      </c>
      <c r="H292" s="272">
        <f t="shared" si="161"/>
        <v>0</v>
      </c>
      <c r="I292" s="272">
        <v>0</v>
      </c>
      <c r="J292" s="272"/>
      <c r="K292" s="265"/>
      <c r="L292" s="94">
        <f t="shared" si="162"/>
        <v>0</v>
      </c>
      <c r="M292" s="271">
        <v>0</v>
      </c>
      <c r="N292" s="162"/>
      <c r="O292" s="267">
        <v>0</v>
      </c>
      <c r="P292" s="272">
        <f t="shared" si="163"/>
        <v>0</v>
      </c>
      <c r="Q292" s="271">
        <v>0</v>
      </c>
      <c r="R292" s="162"/>
      <c r="S292" s="267">
        <v>0</v>
      </c>
      <c r="T292" s="271">
        <v>0</v>
      </c>
      <c r="U292" s="170">
        <v>0</v>
      </c>
      <c r="V292" s="261"/>
      <c r="W292" s="261"/>
      <c r="X292" s="261"/>
      <c r="Y292" s="261"/>
      <c r="Z292" s="261"/>
      <c r="AA292" s="261"/>
      <c r="AB292" s="261"/>
      <c r="AC292" s="261"/>
      <c r="AD292" s="261"/>
      <c r="AE292" s="261"/>
      <c r="AF292" s="261"/>
      <c r="AG292" s="261"/>
      <c r="AH292" s="261"/>
      <c r="AI292" s="261"/>
      <c r="AJ292" s="261"/>
      <c r="AK292" s="261"/>
      <c r="AL292" s="261"/>
      <c r="AM292" s="261"/>
      <c r="AN292" s="261"/>
      <c r="AO292" s="261"/>
      <c r="AP292" s="261"/>
      <c r="AQ292" s="261"/>
      <c r="AR292" s="261"/>
      <c r="AS292" s="261"/>
      <c r="AT292" s="261"/>
      <c r="AU292" s="261"/>
      <c r="AV292" s="261"/>
      <c r="AW292" s="261"/>
      <c r="AX292" s="261"/>
      <c r="AY292" s="261"/>
      <c r="AZ292" s="261"/>
      <c r="BA292" s="261"/>
      <c r="BB292" s="261"/>
      <c r="BC292" s="261"/>
      <c r="BD292" s="261"/>
      <c r="BE292" s="261"/>
      <c r="BF292" s="261"/>
      <c r="BG292" s="261"/>
      <c r="BH292" s="261"/>
      <c r="BI292" s="261"/>
      <c r="BJ292" s="261"/>
      <c r="BK292" s="261"/>
      <c r="BL292" s="261"/>
      <c r="BM292" s="261"/>
      <c r="BN292" s="261"/>
      <c r="BO292" s="261"/>
      <c r="BP292" s="261"/>
      <c r="BQ292" s="261"/>
      <c r="BR292" s="261"/>
      <c r="BS292" s="261"/>
      <c r="BT292" s="261"/>
      <c r="BU292" s="261"/>
      <c r="BV292" s="261"/>
      <c r="BW292" s="261"/>
      <c r="BX292" s="261"/>
      <c r="BY292" s="261"/>
      <c r="BZ292" s="261"/>
      <c r="CA292" s="261"/>
      <c r="CB292" s="261"/>
      <c r="CC292" s="261"/>
      <c r="CD292" s="261"/>
      <c r="CE292" s="261"/>
      <c r="CF292" s="261"/>
      <c r="CG292" s="261"/>
      <c r="CH292" s="261"/>
      <c r="CI292" s="261"/>
      <c r="CJ292" s="261"/>
      <c r="CK292" s="261"/>
      <c r="CL292" s="261"/>
      <c r="CM292" s="261"/>
      <c r="CN292" s="261"/>
      <c r="CO292" s="261"/>
      <c r="CP292" s="261"/>
      <c r="CQ292" s="261"/>
      <c r="CR292" s="261"/>
      <c r="CS292" s="261"/>
      <c r="CT292" s="261"/>
      <c r="CU292" s="261"/>
      <c r="CV292" s="261"/>
      <c r="CW292" s="261"/>
      <c r="CX292" s="261"/>
      <c r="CY292" s="261"/>
      <c r="CZ292" s="261"/>
      <c r="DA292" s="261"/>
      <c r="DB292" s="261"/>
      <c r="DC292" s="261"/>
      <c r="DD292" s="261"/>
      <c r="DE292" s="261"/>
      <c r="DF292" s="261"/>
      <c r="DG292" s="261"/>
      <c r="DH292" s="261"/>
      <c r="DI292" s="261"/>
      <c r="DJ292" s="261"/>
      <c r="DK292" s="261"/>
      <c r="DL292" s="261"/>
      <c r="DM292" s="261"/>
      <c r="DN292" s="261"/>
      <c r="DO292" s="261"/>
      <c r="DP292" s="261"/>
      <c r="DQ292" s="261"/>
      <c r="DR292" s="261"/>
      <c r="DS292" s="261"/>
      <c r="DT292" s="261"/>
      <c r="DU292" s="261"/>
      <c r="DV292" s="261"/>
      <c r="DW292" s="261"/>
      <c r="DX292" s="261"/>
      <c r="DY292" s="261"/>
      <c r="DZ292" s="261"/>
      <c r="EA292" s="261"/>
      <c r="EB292" s="261"/>
      <c r="EC292" s="261"/>
      <c r="ED292" s="261"/>
      <c r="EE292" s="261"/>
      <c r="EF292" s="261"/>
      <c r="EG292" s="261"/>
      <c r="EH292" s="261"/>
      <c r="EI292" s="261"/>
      <c r="EJ292" s="261"/>
      <c r="EK292" s="261"/>
      <c r="EL292" s="261"/>
      <c r="EM292" s="261"/>
      <c r="EN292" s="261"/>
      <c r="EO292" s="261"/>
      <c r="EP292" s="261"/>
      <c r="EQ292" s="261"/>
      <c r="ER292" s="261"/>
      <c r="ES292" s="261"/>
      <c r="ET292" s="261"/>
      <c r="EU292" s="261"/>
      <c r="EV292" s="261"/>
      <c r="EW292" s="261"/>
      <c r="EX292" s="261"/>
      <c r="EY292" s="261"/>
      <c r="EZ292" s="261"/>
      <c r="FA292" s="261"/>
      <c r="FB292" s="261"/>
      <c r="FC292" s="261"/>
      <c r="FD292" s="261"/>
      <c r="FE292" s="261"/>
      <c r="FF292" s="261"/>
      <c r="FG292" s="261"/>
      <c r="FH292" s="261"/>
      <c r="FI292" s="261"/>
      <c r="FJ292" s="261"/>
      <c r="FK292" s="261"/>
      <c r="FL292" s="261"/>
      <c r="FM292" s="261"/>
      <c r="FN292" s="261"/>
      <c r="FO292" s="261"/>
      <c r="FP292" s="261"/>
      <c r="FQ292" s="261"/>
      <c r="FR292" s="261"/>
      <c r="FS292" s="261"/>
      <c r="FT292" s="261"/>
      <c r="FU292" s="261"/>
      <c r="FV292" s="261"/>
      <c r="FW292" s="261"/>
      <c r="FX292" s="261"/>
      <c r="FY292" s="261"/>
      <c r="FZ292" s="261"/>
      <c r="GA292" s="261"/>
      <c r="GB292" s="261"/>
      <c r="GC292" s="261"/>
      <c r="GD292" s="261"/>
      <c r="GE292" s="261"/>
      <c r="GF292" s="261"/>
      <c r="GG292" s="261"/>
      <c r="GH292" s="261"/>
      <c r="GI292" s="261"/>
      <c r="GJ292" s="261"/>
      <c r="GK292" s="261"/>
      <c r="GL292" s="261"/>
      <c r="GM292" s="261"/>
      <c r="GN292" s="261"/>
      <c r="GO292" s="261"/>
      <c r="GP292" s="261"/>
      <c r="GQ292" s="261"/>
      <c r="GR292" s="261"/>
      <c r="GS292" s="261"/>
      <c r="GT292" s="261"/>
      <c r="GU292" s="261"/>
      <c r="GV292" s="261"/>
      <c r="GW292" s="261"/>
      <c r="GX292" s="261"/>
      <c r="GY292" s="261"/>
      <c r="GZ292" s="261"/>
      <c r="HA292" s="261"/>
      <c r="HB292" s="261"/>
      <c r="HC292" s="261"/>
    </row>
    <row r="293" spans="1:211" ht="15" customHeight="1" x14ac:dyDescent="0.3">
      <c r="A293" s="439"/>
      <c r="B293" s="442"/>
      <c r="C293" s="445"/>
      <c r="D293" s="462"/>
      <c r="E293" s="451"/>
      <c r="F293" s="451"/>
      <c r="G293" s="158" t="s">
        <v>31</v>
      </c>
      <c r="H293" s="272">
        <f t="shared" si="161"/>
        <v>0</v>
      </c>
      <c r="I293" s="148"/>
      <c r="J293" s="148"/>
      <c r="K293" s="272"/>
      <c r="L293" s="267">
        <f t="shared" si="162"/>
        <v>0</v>
      </c>
      <c r="M293" s="169"/>
      <c r="N293" s="148"/>
      <c r="O293" s="148"/>
      <c r="P293" s="272">
        <f t="shared" si="163"/>
        <v>0</v>
      </c>
      <c r="Q293" s="148"/>
      <c r="R293" s="148"/>
      <c r="S293" s="148"/>
      <c r="T293" s="169"/>
      <c r="U293" s="272"/>
      <c r="V293" s="261"/>
      <c r="W293" s="261"/>
      <c r="X293" s="261"/>
      <c r="Y293" s="261"/>
      <c r="Z293" s="261"/>
      <c r="AA293" s="261"/>
      <c r="AB293" s="261"/>
      <c r="AC293" s="261"/>
      <c r="AD293" s="261"/>
      <c r="AE293" s="261"/>
      <c r="AF293" s="261"/>
      <c r="AG293" s="261"/>
      <c r="AH293" s="261"/>
      <c r="AI293" s="261"/>
      <c r="AJ293" s="261"/>
      <c r="AK293" s="261"/>
      <c r="AL293" s="261"/>
      <c r="AM293" s="261"/>
      <c r="AN293" s="261"/>
      <c r="AO293" s="261"/>
      <c r="AP293" s="261"/>
      <c r="AQ293" s="261"/>
      <c r="AR293" s="261"/>
      <c r="AS293" s="261"/>
      <c r="AT293" s="261"/>
      <c r="AU293" s="261"/>
      <c r="AV293" s="261"/>
      <c r="AW293" s="261"/>
      <c r="AX293" s="261"/>
      <c r="AY293" s="261"/>
      <c r="AZ293" s="261"/>
      <c r="BA293" s="261"/>
      <c r="BB293" s="261"/>
      <c r="BC293" s="261"/>
      <c r="BD293" s="261"/>
      <c r="BE293" s="261"/>
      <c r="BF293" s="261"/>
      <c r="BG293" s="261"/>
      <c r="BH293" s="261"/>
      <c r="BI293" s="261"/>
      <c r="BJ293" s="261"/>
      <c r="BK293" s="261"/>
      <c r="BL293" s="261"/>
      <c r="BM293" s="261"/>
      <c r="BN293" s="261"/>
      <c r="BO293" s="261"/>
      <c r="BP293" s="261"/>
      <c r="BQ293" s="261"/>
      <c r="BR293" s="261"/>
      <c r="BS293" s="261"/>
      <c r="BT293" s="261"/>
      <c r="BU293" s="261"/>
      <c r="BV293" s="261"/>
      <c r="BW293" s="261"/>
      <c r="BX293" s="261"/>
      <c r="BY293" s="261"/>
      <c r="BZ293" s="261"/>
      <c r="CA293" s="261"/>
      <c r="CB293" s="261"/>
      <c r="CC293" s="261"/>
      <c r="CD293" s="261"/>
      <c r="CE293" s="261"/>
      <c r="CF293" s="261"/>
      <c r="CG293" s="261"/>
      <c r="CH293" s="261"/>
      <c r="CI293" s="261"/>
      <c r="CJ293" s="261"/>
      <c r="CK293" s="261"/>
      <c r="CL293" s="261"/>
      <c r="CM293" s="261"/>
      <c r="CN293" s="261"/>
      <c r="CO293" s="261"/>
      <c r="CP293" s="261"/>
      <c r="CQ293" s="261"/>
      <c r="CR293" s="261"/>
      <c r="CS293" s="261"/>
      <c r="CT293" s="261"/>
      <c r="CU293" s="261"/>
      <c r="CV293" s="261"/>
      <c r="CW293" s="261"/>
      <c r="CX293" s="261"/>
      <c r="CY293" s="261"/>
      <c r="CZ293" s="261"/>
      <c r="DA293" s="261"/>
      <c r="DB293" s="261"/>
      <c r="DC293" s="261"/>
      <c r="DD293" s="261"/>
      <c r="DE293" s="261"/>
      <c r="DF293" s="261"/>
      <c r="DG293" s="261"/>
      <c r="DH293" s="261"/>
      <c r="DI293" s="261"/>
      <c r="DJ293" s="261"/>
      <c r="DK293" s="261"/>
      <c r="DL293" s="261"/>
      <c r="DM293" s="261"/>
      <c r="DN293" s="261"/>
      <c r="DO293" s="261"/>
      <c r="DP293" s="261"/>
      <c r="DQ293" s="261"/>
      <c r="DR293" s="261"/>
      <c r="DS293" s="261"/>
      <c r="DT293" s="261"/>
      <c r="DU293" s="261"/>
      <c r="DV293" s="261"/>
      <c r="DW293" s="261"/>
      <c r="DX293" s="261"/>
      <c r="DY293" s="261"/>
      <c r="DZ293" s="261"/>
      <c r="EA293" s="261"/>
      <c r="EB293" s="261"/>
      <c r="EC293" s="261"/>
      <c r="ED293" s="261"/>
      <c r="EE293" s="261"/>
      <c r="EF293" s="261"/>
      <c r="EG293" s="261"/>
      <c r="EH293" s="261"/>
      <c r="EI293" s="261"/>
      <c r="EJ293" s="261"/>
      <c r="EK293" s="261"/>
      <c r="EL293" s="261"/>
      <c r="EM293" s="261"/>
      <c r="EN293" s="261"/>
      <c r="EO293" s="261"/>
      <c r="EP293" s="261"/>
      <c r="EQ293" s="261"/>
      <c r="ER293" s="261"/>
      <c r="ES293" s="261"/>
      <c r="ET293" s="261"/>
      <c r="EU293" s="261"/>
      <c r="EV293" s="261"/>
      <c r="EW293" s="261"/>
      <c r="EX293" s="261"/>
      <c r="EY293" s="261"/>
      <c r="EZ293" s="261"/>
      <c r="FA293" s="261"/>
      <c r="FB293" s="261"/>
      <c r="FC293" s="261"/>
      <c r="FD293" s="261"/>
      <c r="FE293" s="261"/>
      <c r="FF293" s="261"/>
      <c r="FG293" s="261"/>
      <c r="FH293" s="261"/>
      <c r="FI293" s="261"/>
      <c r="FJ293" s="261"/>
      <c r="FK293" s="261"/>
      <c r="FL293" s="261"/>
      <c r="FM293" s="261"/>
      <c r="FN293" s="261"/>
      <c r="FO293" s="261"/>
      <c r="FP293" s="261"/>
      <c r="FQ293" s="261"/>
      <c r="FR293" s="261"/>
      <c r="FS293" s="261"/>
      <c r="FT293" s="261"/>
      <c r="FU293" s="261"/>
      <c r="FV293" s="261"/>
      <c r="FW293" s="261"/>
      <c r="FX293" s="261"/>
      <c r="FY293" s="261"/>
      <c r="FZ293" s="261"/>
      <c r="GA293" s="261"/>
      <c r="GB293" s="261"/>
      <c r="GC293" s="261"/>
      <c r="GD293" s="261"/>
      <c r="GE293" s="261"/>
      <c r="GF293" s="261"/>
      <c r="GG293" s="261"/>
      <c r="GH293" s="261"/>
      <c r="GI293" s="261"/>
      <c r="GJ293" s="261"/>
      <c r="GK293" s="261"/>
      <c r="GL293" s="261"/>
      <c r="GM293" s="261"/>
      <c r="GN293" s="261"/>
      <c r="GO293" s="261"/>
      <c r="GP293" s="261"/>
      <c r="GQ293" s="261"/>
      <c r="GR293" s="261"/>
      <c r="GS293" s="261"/>
      <c r="GT293" s="261"/>
      <c r="GU293" s="261"/>
      <c r="GV293" s="261"/>
      <c r="GW293" s="261"/>
      <c r="GX293" s="261"/>
      <c r="GY293" s="261"/>
      <c r="GZ293" s="261"/>
      <c r="HA293" s="261"/>
      <c r="HB293" s="261"/>
      <c r="HC293" s="261"/>
    </row>
    <row r="294" spans="1:211" ht="15" customHeight="1" x14ac:dyDescent="0.3">
      <c r="A294" s="439"/>
      <c r="B294" s="442"/>
      <c r="C294" s="445"/>
      <c r="D294" s="462"/>
      <c r="E294" s="451"/>
      <c r="F294" s="451"/>
      <c r="G294" s="158" t="s">
        <v>187</v>
      </c>
      <c r="H294" s="272">
        <f t="shared" si="161"/>
        <v>0</v>
      </c>
      <c r="I294" s="148"/>
      <c r="J294" s="148"/>
      <c r="K294" s="272"/>
      <c r="L294" s="267">
        <f t="shared" si="162"/>
        <v>0</v>
      </c>
      <c r="M294" s="148"/>
      <c r="N294" s="148"/>
      <c r="O294" s="148"/>
      <c r="P294" s="272">
        <f t="shared" si="163"/>
        <v>0</v>
      </c>
      <c r="Q294" s="148"/>
      <c r="R294" s="148"/>
      <c r="S294" s="148"/>
      <c r="T294" s="148"/>
      <c r="U294" s="272"/>
      <c r="V294" s="261"/>
      <c r="W294" s="261"/>
      <c r="X294" s="261"/>
      <c r="Y294" s="261"/>
      <c r="Z294" s="261"/>
      <c r="AA294" s="261"/>
      <c r="AB294" s="261"/>
      <c r="AC294" s="261"/>
      <c r="AD294" s="261"/>
      <c r="AE294" s="261"/>
      <c r="AF294" s="261"/>
      <c r="AG294" s="261"/>
      <c r="AH294" s="261"/>
      <c r="AI294" s="261"/>
      <c r="AJ294" s="261"/>
      <c r="AK294" s="261"/>
      <c r="AL294" s="261"/>
      <c r="AM294" s="261"/>
      <c r="AN294" s="261"/>
      <c r="AO294" s="261"/>
      <c r="AP294" s="261"/>
      <c r="AQ294" s="261"/>
      <c r="AR294" s="261"/>
      <c r="AS294" s="261"/>
      <c r="AT294" s="261"/>
      <c r="AU294" s="261"/>
      <c r="AV294" s="261"/>
      <c r="AW294" s="261"/>
      <c r="AX294" s="261"/>
      <c r="AY294" s="261"/>
      <c r="AZ294" s="261"/>
      <c r="BA294" s="261"/>
      <c r="BB294" s="261"/>
      <c r="BC294" s="261"/>
      <c r="BD294" s="261"/>
      <c r="BE294" s="261"/>
      <c r="BF294" s="261"/>
      <c r="BG294" s="261"/>
      <c r="BH294" s="261"/>
      <c r="BI294" s="261"/>
      <c r="BJ294" s="261"/>
      <c r="BK294" s="261"/>
      <c r="BL294" s="261"/>
      <c r="BM294" s="261"/>
      <c r="BN294" s="261"/>
      <c r="BO294" s="261"/>
      <c r="BP294" s="261"/>
      <c r="BQ294" s="261"/>
      <c r="BR294" s="261"/>
      <c r="BS294" s="261"/>
      <c r="BT294" s="261"/>
      <c r="BU294" s="261"/>
      <c r="BV294" s="261"/>
      <c r="BW294" s="261"/>
      <c r="BX294" s="261"/>
      <c r="BY294" s="261"/>
      <c r="BZ294" s="261"/>
      <c r="CA294" s="261"/>
      <c r="CB294" s="261"/>
      <c r="CC294" s="261"/>
      <c r="CD294" s="261"/>
      <c r="CE294" s="261"/>
      <c r="CF294" s="261"/>
      <c r="CG294" s="261"/>
      <c r="CH294" s="261"/>
      <c r="CI294" s="261"/>
      <c r="CJ294" s="261"/>
      <c r="CK294" s="261"/>
      <c r="CL294" s="261"/>
      <c r="CM294" s="261"/>
      <c r="CN294" s="261"/>
      <c r="CO294" s="261"/>
      <c r="CP294" s="261"/>
      <c r="CQ294" s="261"/>
      <c r="CR294" s="261"/>
      <c r="CS294" s="261"/>
      <c r="CT294" s="261"/>
      <c r="CU294" s="261"/>
      <c r="CV294" s="261"/>
      <c r="CW294" s="261"/>
      <c r="CX294" s="261"/>
      <c r="CY294" s="261"/>
      <c r="CZ294" s="261"/>
      <c r="DA294" s="261"/>
      <c r="DB294" s="261"/>
      <c r="DC294" s="261"/>
      <c r="DD294" s="261"/>
      <c r="DE294" s="261"/>
      <c r="DF294" s="261"/>
      <c r="DG294" s="261"/>
      <c r="DH294" s="261"/>
      <c r="DI294" s="261"/>
      <c r="DJ294" s="261"/>
      <c r="DK294" s="261"/>
      <c r="DL294" s="261"/>
      <c r="DM294" s="261"/>
      <c r="DN294" s="261"/>
      <c r="DO294" s="261"/>
      <c r="DP294" s="261"/>
      <c r="DQ294" s="261"/>
      <c r="DR294" s="261"/>
      <c r="DS294" s="261"/>
      <c r="DT294" s="261"/>
      <c r="DU294" s="261"/>
      <c r="DV294" s="261"/>
      <c r="DW294" s="261"/>
      <c r="DX294" s="261"/>
      <c r="DY294" s="261"/>
      <c r="DZ294" s="261"/>
      <c r="EA294" s="261"/>
      <c r="EB294" s="261"/>
      <c r="EC294" s="261"/>
      <c r="ED294" s="261"/>
      <c r="EE294" s="261"/>
      <c r="EF294" s="261"/>
      <c r="EG294" s="261"/>
      <c r="EH294" s="261"/>
      <c r="EI294" s="261"/>
      <c r="EJ294" s="261"/>
      <c r="EK294" s="261"/>
      <c r="EL294" s="261"/>
      <c r="EM294" s="261"/>
      <c r="EN294" s="261"/>
      <c r="EO294" s="261"/>
      <c r="EP294" s="261"/>
      <c r="EQ294" s="261"/>
      <c r="ER294" s="261"/>
      <c r="ES294" s="261"/>
      <c r="ET294" s="261"/>
      <c r="EU294" s="261"/>
      <c r="EV294" s="261"/>
      <c r="EW294" s="261"/>
      <c r="EX294" s="261"/>
      <c r="EY294" s="261"/>
      <c r="EZ294" s="261"/>
      <c r="FA294" s="261"/>
      <c r="FB294" s="261"/>
      <c r="FC294" s="261"/>
      <c r="FD294" s="261"/>
      <c r="FE294" s="261"/>
      <c r="FF294" s="261"/>
      <c r="FG294" s="261"/>
      <c r="FH294" s="261"/>
      <c r="FI294" s="261"/>
      <c r="FJ294" s="261"/>
      <c r="FK294" s="261"/>
      <c r="FL294" s="261"/>
      <c r="FM294" s="261"/>
      <c r="FN294" s="261"/>
      <c r="FO294" s="261"/>
      <c r="FP294" s="261"/>
      <c r="FQ294" s="261"/>
      <c r="FR294" s="261"/>
      <c r="FS294" s="261"/>
      <c r="FT294" s="261"/>
      <c r="FU294" s="261"/>
      <c r="FV294" s="261"/>
      <c r="FW294" s="261"/>
      <c r="FX294" s="261"/>
      <c r="FY294" s="261"/>
      <c r="FZ294" s="261"/>
      <c r="GA294" s="261"/>
      <c r="GB294" s="261"/>
      <c r="GC294" s="261"/>
      <c r="GD294" s="261"/>
      <c r="GE294" s="261"/>
      <c r="GF294" s="261"/>
      <c r="GG294" s="261"/>
      <c r="GH294" s="261"/>
      <c r="GI294" s="261"/>
      <c r="GJ294" s="261"/>
      <c r="GK294" s="261"/>
      <c r="GL294" s="261"/>
      <c r="GM294" s="261"/>
      <c r="GN294" s="261"/>
      <c r="GO294" s="261"/>
      <c r="GP294" s="261"/>
      <c r="GQ294" s="261"/>
      <c r="GR294" s="261"/>
      <c r="GS294" s="261"/>
      <c r="GT294" s="261"/>
      <c r="GU294" s="261"/>
      <c r="GV294" s="261"/>
      <c r="GW294" s="261"/>
      <c r="GX294" s="261"/>
      <c r="GY294" s="261"/>
      <c r="GZ294" s="261"/>
      <c r="HA294" s="261"/>
      <c r="HB294" s="261"/>
      <c r="HC294" s="261"/>
    </row>
    <row r="295" spans="1:211" ht="15" customHeight="1" x14ac:dyDescent="0.3">
      <c r="A295" s="439"/>
      <c r="B295" s="442"/>
      <c r="C295" s="445"/>
      <c r="D295" s="462"/>
      <c r="E295" s="451"/>
      <c r="F295" s="451"/>
      <c r="G295" s="158" t="s">
        <v>131</v>
      </c>
      <c r="H295" s="272">
        <f t="shared" si="161"/>
        <v>0</v>
      </c>
      <c r="I295" s="148"/>
      <c r="J295" s="148"/>
      <c r="K295" s="148"/>
      <c r="L295" s="267">
        <f t="shared" si="162"/>
        <v>0</v>
      </c>
      <c r="M295" s="148"/>
      <c r="N295" s="148"/>
      <c r="O295" s="148"/>
      <c r="P295" s="272">
        <f t="shared" si="163"/>
        <v>6.843</v>
      </c>
      <c r="Q295" s="148">
        <v>6.843</v>
      </c>
      <c r="R295" s="148"/>
      <c r="S295" s="148"/>
      <c r="T295" s="148"/>
      <c r="U295" s="272"/>
      <c r="V295" s="261"/>
      <c r="W295" s="261"/>
      <c r="X295" s="261"/>
      <c r="Y295" s="261"/>
      <c r="Z295" s="261"/>
      <c r="AA295" s="261"/>
      <c r="AB295" s="261"/>
      <c r="AC295" s="261"/>
      <c r="AD295" s="261"/>
      <c r="AE295" s="261"/>
      <c r="AF295" s="261"/>
      <c r="AG295" s="261"/>
      <c r="AH295" s="261"/>
      <c r="AI295" s="261"/>
      <c r="AJ295" s="261"/>
      <c r="AK295" s="261"/>
      <c r="AL295" s="261"/>
      <c r="AM295" s="261"/>
      <c r="AN295" s="261"/>
      <c r="AO295" s="261"/>
      <c r="AP295" s="261"/>
      <c r="AQ295" s="261"/>
      <c r="AR295" s="261"/>
      <c r="AS295" s="261"/>
      <c r="AT295" s="261"/>
      <c r="AU295" s="261"/>
      <c r="AV295" s="261"/>
      <c r="AW295" s="261"/>
      <c r="AX295" s="261"/>
      <c r="AY295" s="261"/>
      <c r="AZ295" s="261"/>
      <c r="BA295" s="261"/>
      <c r="BB295" s="261"/>
      <c r="BC295" s="261"/>
      <c r="BD295" s="261"/>
      <c r="BE295" s="261"/>
      <c r="BF295" s="261"/>
      <c r="BG295" s="261"/>
      <c r="BH295" s="261"/>
      <c r="BI295" s="261"/>
      <c r="BJ295" s="261"/>
      <c r="BK295" s="261"/>
      <c r="BL295" s="261"/>
      <c r="BM295" s="261"/>
      <c r="BN295" s="261"/>
      <c r="BO295" s="261"/>
      <c r="BP295" s="261"/>
      <c r="BQ295" s="261"/>
      <c r="BR295" s="261"/>
      <c r="BS295" s="261"/>
      <c r="BT295" s="261"/>
      <c r="BU295" s="261"/>
      <c r="BV295" s="261"/>
      <c r="BW295" s="261"/>
      <c r="BX295" s="261"/>
      <c r="BY295" s="261"/>
      <c r="BZ295" s="261"/>
      <c r="CA295" s="261"/>
      <c r="CB295" s="261"/>
      <c r="CC295" s="261"/>
      <c r="CD295" s="261"/>
      <c r="CE295" s="261"/>
      <c r="CF295" s="261"/>
      <c r="CG295" s="261"/>
      <c r="CH295" s="261"/>
      <c r="CI295" s="261"/>
      <c r="CJ295" s="261"/>
      <c r="CK295" s="261"/>
      <c r="CL295" s="261"/>
      <c r="CM295" s="261"/>
      <c r="CN295" s="261"/>
      <c r="CO295" s="261"/>
      <c r="CP295" s="261"/>
      <c r="CQ295" s="261"/>
      <c r="CR295" s="261"/>
      <c r="CS295" s="261"/>
      <c r="CT295" s="261"/>
      <c r="CU295" s="261"/>
      <c r="CV295" s="261"/>
      <c r="CW295" s="261"/>
      <c r="CX295" s="261"/>
      <c r="CY295" s="261"/>
      <c r="CZ295" s="261"/>
      <c r="DA295" s="261"/>
      <c r="DB295" s="261"/>
      <c r="DC295" s="261"/>
      <c r="DD295" s="261"/>
      <c r="DE295" s="261"/>
      <c r="DF295" s="261"/>
      <c r="DG295" s="261"/>
      <c r="DH295" s="261"/>
      <c r="DI295" s="261"/>
      <c r="DJ295" s="261"/>
      <c r="DK295" s="261"/>
      <c r="DL295" s="261"/>
      <c r="DM295" s="261"/>
      <c r="DN295" s="261"/>
      <c r="DO295" s="261"/>
      <c r="DP295" s="261"/>
      <c r="DQ295" s="261"/>
      <c r="DR295" s="261"/>
      <c r="DS295" s="261"/>
      <c r="DT295" s="261"/>
      <c r="DU295" s="261"/>
      <c r="DV295" s="261"/>
      <c r="DW295" s="261"/>
      <c r="DX295" s="261"/>
      <c r="DY295" s="261"/>
      <c r="DZ295" s="261"/>
      <c r="EA295" s="261"/>
      <c r="EB295" s="261"/>
      <c r="EC295" s="261"/>
      <c r="ED295" s="261"/>
      <c r="EE295" s="261"/>
      <c r="EF295" s="261"/>
      <c r="EG295" s="261"/>
      <c r="EH295" s="261"/>
      <c r="EI295" s="261"/>
      <c r="EJ295" s="261"/>
      <c r="EK295" s="261"/>
      <c r="EL295" s="261"/>
      <c r="EM295" s="261"/>
      <c r="EN295" s="261"/>
      <c r="EO295" s="261"/>
      <c r="EP295" s="261"/>
      <c r="EQ295" s="261"/>
      <c r="ER295" s="261"/>
      <c r="ES295" s="261"/>
      <c r="ET295" s="261"/>
      <c r="EU295" s="261"/>
      <c r="EV295" s="261"/>
      <c r="EW295" s="261"/>
      <c r="EX295" s="261"/>
      <c r="EY295" s="261"/>
      <c r="EZ295" s="261"/>
      <c r="FA295" s="261"/>
      <c r="FB295" s="261"/>
      <c r="FC295" s="261"/>
      <c r="FD295" s="261"/>
      <c r="FE295" s="261"/>
      <c r="FF295" s="261"/>
      <c r="FG295" s="261"/>
      <c r="FH295" s="261"/>
      <c r="FI295" s="261"/>
      <c r="FJ295" s="261"/>
      <c r="FK295" s="261"/>
      <c r="FL295" s="261"/>
      <c r="FM295" s="261"/>
      <c r="FN295" s="261"/>
      <c r="FO295" s="261"/>
      <c r="FP295" s="261"/>
      <c r="FQ295" s="261"/>
      <c r="FR295" s="261"/>
      <c r="FS295" s="261"/>
      <c r="FT295" s="261"/>
      <c r="FU295" s="261"/>
      <c r="FV295" s="261"/>
      <c r="FW295" s="261"/>
      <c r="FX295" s="261"/>
      <c r="FY295" s="261"/>
      <c r="FZ295" s="261"/>
      <c r="GA295" s="261"/>
      <c r="GB295" s="261"/>
      <c r="GC295" s="261"/>
      <c r="GD295" s="261"/>
      <c r="GE295" s="261"/>
      <c r="GF295" s="261"/>
      <c r="GG295" s="261"/>
      <c r="GH295" s="261"/>
      <c r="GI295" s="261"/>
      <c r="GJ295" s="261"/>
      <c r="GK295" s="261"/>
      <c r="GL295" s="261"/>
      <c r="GM295" s="261"/>
      <c r="GN295" s="261"/>
      <c r="GO295" s="261"/>
      <c r="GP295" s="261"/>
      <c r="GQ295" s="261"/>
      <c r="GR295" s="261"/>
      <c r="GS295" s="261"/>
      <c r="GT295" s="261"/>
      <c r="GU295" s="261"/>
      <c r="GV295" s="261"/>
      <c r="GW295" s="261"/>
      <c r="GX295" s="261"/>
      <c r="GY295" s="261"/>
      <c r="GZ295" s="261"/>
      <c r="HA295" s="261"/>
      <c r="HB295" s="261"/>
      <c r="HC295" s="261"/>
    </row>
    <row r="296" spans="1:211" ht="15" customHeight="1" x14ac:dyDescent="0.3">
      <c r="A296" s="440"/>
      <c r="B296" s="443"/>
      <c r="C296" s="446"/>
      <c r="D296" s="463"/>
      <c r="E296" s="452"/>
      <c r="F296" s="452"/>
      <c r="G296" s="173" t="s">
        <v>34</v>
      </c>
      <c r="H296" s="149">
        <f>SUM(H290:H293)</f>
        <v>3</v>
      </c>
      <c r="I296" s="149">
        <f>SUM(I290:I293)</f>
        <v>3</v>
      </c>
      <c r="J296" s="149">
        <f>SUM(J290:J293)</f>
        <v>0</v>
      </c>
      <c r="K296" s="149">
        <f>SUM(K290:K294)</f>
        <v>0</v>
      </c>
      <c r="L296" s="149">
        <f t="shared" ref="L296:S296" si="164">SUM(L290:L293)</f>
        <v>0</v>
      </c>
      <c r="M296" s="149">
        <f t="shared" si="164"/>
        <v>0</v>
      </c>
      <c r="N296" s="149">
        <f t="shared" si="164"/>
        <v>0</v>
      </c>
      <c r="O296" s="149">
        <f t="shared" si="164"/>
        <v>0</v>
      </c>
      <c r="P296" s="149">
        <f t="shared" si="164"/>
        <v>8.7140000000000004</v>
      </c>
      <c r="Q296" s="149">
        <f t="shared" si="164"/>
        <v>8.7140000000000004</v>
      </c>
      <c r="R296" s="149">
        <f t="shared" si="164"/>
        <v>0</v>
      </c>
      <c r="S296" s="149">
        <f t="shared" si="164"/>
        <v>0</v>
      </c>
      <c r="T296" s="149">
        <f>SUM(T290:T293)</f>
        <v>0</v>
      </c>
      <c r="U296" s="149">
        <f t="shared" ref="U296" si="165">SUM(U290:U293)</f>
        <v>0</v>
      </c>
      <c r="V296" s="261"/>
      <c r="W296" s="261"/>
      <c r="X296" s="261"/>
      <c r="Y296" s="261"/>
      <c r="Z296" s="261"/>
      <c r="AA296" s="261"/>
      <c r="AB296" s="261"/>
      <c r="AC296" s="261"/>
      <c r="AD296" s="261"/>
      <c r="AE296" s="261"/>
      <c r="AF296" s="261"/>
      <c r="AG296" s="261"/>
      <c r="AH296" s="261"/>
      <c r="AI296" s="261"/>
      <c r="AJ296" s="261"/>
      <c r="AK296" s="261"/>
      <c r="AL296" s="261"/>
      <c r="AM296" s="261"/>
      <c r="AN296" s="261"/>
      <c r="AO296" s="261"/>
      <c r="AP296" s="261"/>
      <c r="AQ296" s="261"/>
      <c r="AR296" s="261"/>
      <c r="AS296" s="261"/>
      <c r="AT296" s="261"/>
      <c r="AU296" s="261"/>
      <c r="AV296" s="261"/>
      <c r="AW296" s="261"/>
      <c r="AX296" s="261"/>
      <c r="AY296" s="261"/>
      <c r="AZ296" s="261"/>
      <c r="BA296" s="261"/>
      <c r="BB296" s="261"/>
      <c r="BC296" s="261"/>
      <c r="BD296" s="261"/>
      <c r="BE296" s="261"/>
      <c r="BF296" s="261"/>
      <c r="BG296" s="261"/>
      <c r="BH296" s="261"/>
      <c r="BI296" s="261"/>
      <c r="BJ296" s="261"/>
      <c r="BK296" s="261"/>
      <c r="BL296" s="261"/>
      <c r="BM296" s="261"/>
      <c r="BN296" s="261"/>
      <c r="BO296" s="261"/>
      <c r="BP296" s="261"/>
      <c r="BQ296" s="261"/>
      <c r="BR296" s="261"/>
      <c r="BS296" s="261"/>
      <c r="BT296" s="261"/>
      <c r="BU296" s="261"/>
      <c r="BV296" s="261"/>
      <c r="BW296" s="261"/>
      <c r="BX296" s="261"/>
      <c r="BY296" s="261"/>
      <c r="BZ296" s="261"/>
      <c r="CA296" s="261"/>
      <c r="CB296" s="261"/>
      <c r="CC296" s="261"/>
      <c r="CD296" s="261"/>
      <c r="CE296" s="261"/>
      <c r="CF296" s="261"/>
      <c r="CG296" s="261"/>
      <c r="CH296" s="261"/>
      <c r="CI296" s="261"/>
      <c r="CJ296" s="261"/>
      <c r="CK296" s="261"/>
      <c r="CL296" s="261"/>
      <c r="CM296" s="261"/>
      <c r="CN296" s="261"/>
      <c r="CO296" s="261"/>
      <c r="CP296" s="261"/>
      <c r="CQ296" s="261"/>
      <c r="CR296" s="261"/>
      <c r="CS296" s="261"/>
      <c r="CT296" s="261"/>
      <c r="CU296" s="261"/>
      <c r="CV296" s="261"/>
      <c r="CW296" s="261"/>
      <c r="CX296" s="261"/>
      <c r="CY296" s="261"/>
      <c r="CZ296" s="261"/>
      <c r="DA296" s="261"/>
      <c r="DB296" s="261"/>
      <c r="DC296" s="261"/>
      <c r="DD296" s="261"/>
      <c r="DE296" s="261"/>
      <c r="DF296" s="261"/>
      <c r="DG296" s="261"/>
      <c r="DH296" s="261"/>
      <c r="DI296" s="261"/>
      <c r="DJ296" s="261"/>
      <c r="DK296" s="261"/>
      <c r="DL296" s="261"/>
      <c r="DM296" s="261"/>
      <c r="DN296" s="261"/>
      <c r="DO296" s="261"/>
      <c r="DP296" s="261"/>
      <c r="DQ296" s="261"/>
      <c r="DR296" s="261"/>
      <c r="DS296" s="261"/>
      <c r="DT296" s="261"/>
      <c r="DU296" s="261"/>
      <c r="DV296" s="261"/>
      <c r="DW296" s="261"/>
      <c r="DX296" s="261"/>
      <c r="DY296" s="261"/>
      <c r="DZ296" s="261"/>
      <c r="EA296" s="261"/>
      <c r="EB296" s="261"/>
      <c r="EC296" s="261"/>
      <c r="ED296" s="261"/>
      <c r="EE296" s="261"/>
      <c r="EF296" s="261"/>
      <c r="EG296" s="261"/>
      <c r="EH296" s="261"/>
      <c r="EI296" s="261"/>
      <c r="EJ296" s="261"/>
      <c r="EK296" s="261"/>
      <c r="EL296" s="261"/>
      <c r="EM296" s="261"/>
      <c r="EN296" s="261"/>
      <c r="EO296" s="261"/>
      <c r="EP296" s="261"/>
      <c r="EQ296" s="261"/>
      <c r="ER296" s="261"/>
      <c r="ES296" s="261"/>
      <c r="ET296" s="261"/>
      <c r="EU296" s="261"/>
      <c r="EV296" s="261"/>
      <c r="EW296" s="261"/>
      <c r="EX296" s="261"/>
      <c r="EY296" s="261"/>
      <c r="EZ296" s="261"/>
      <c r="FA296" s="261"/>
      <c r="FB296" s="261"/>
      <c r="FC296" s="261"/>
      <c r="FD296" s="261"/>
      <c r="FE296" s="261"/>
      <c r="FF296" s="261"/>
      <c r="FG296" s="261"/>
      <c r="FH296" s="261"/>
      <c r="FI296" s="261"/>
      <c r="FJ296" s="261"/>
      <c r="FK296" s="261"/>
      <c r="FL296" s="261"/>
      <c r="FM296" s="261"/>
      <c r="FN296" s="261"/>
      <c r="FO296" s="261"/>
      <c r="FP296" s="261"/>
      <c r="FQ296" s="261"/>
      <c r="FR296" s="261"/>
      <c r="FS296" s="261"/>
      <c r="FT296" s="261"/>
      <c r="FU296" s="261"/>
      <c r="FV296" s="261"/>
      <c r="FW296" s="261"/>
      <c r="FX296" s="261"/>
      <c r="FY296" s="261"/>
      <c r="FZ296" s="261"/>
      <c r="GA296" s="261"/>
      <c r="GB296" s="261"/>
      <c r="GC296" s="261"/>
      <c r="GD296" s="261"/>
      <c r="GE296" s="261"/>
      <c r="GF296" s="261"/>
      <c r="GG296" s="261"/>
      <c r="GH296" s="261"/>
      <c r="GI296" s="261"/>
      <c r="GJ296" s="261"/>
      <c r="GK296" s="261"/>
      <c r="GL296" s="261"/>
      <c r="GM296" s="261"/>
      <c r="GN296" s="261"/>
      <c r="GO296" s="261"/>
      <c r="GP296" s="261"/>
      <c r="GQ296" s="261"/>
      <c r="GR296" s="261"/>
      <c r="GS296" s="261"/>
      <c r="GT296" s="261"/>
      <c r="GU296" s="261"/>
      <c r="GV296" s="261"/>
      <c r="GW296" s="261"/>
      <c r="GX296" s="261"/>
      <c r="GY296" s="261"/>
      <c r="GZ296" s="261"/>
      <c r="HA296" s="261"/>
      <c r="HB296" s="261"/>
      <c r="HC296" s="261"/>
    </row>
    <row r="297" spans="1:211" ht="15" customHeight="1" x14ac:dyDescent="0.3">
      <c r="A297" s="438" t="s">
        <v>23</v>
      </c>
      <c r="B297" s="441" t="s">
        <v>23</v>
      </c>
      <c r="C297" s="444" t="s">
        <v>420</v>
      </c>
      <c r="D297" s="472" t="s">
        <v>423</v>
      </c>
      <c r="E297" s="450" t="s">
        <v>27</v>
      </c>
      <c r="F297" s="450" t="s">
        <v>28</v>
      </c>
      <c r="G297" s="158" t="s">
        <v>29</v>
      </c>
      <c r="H297" s="272">
        <f t="shared" ref="H297:H302" si="166">SUM(I297,K297)</f>
        <v>3.6</v>
      </c>
      <c r="I297" s="127">
        <v>3.6</v>
      </c>
      <c r="J297" s="272"/>
      <c r="K297" s="272"/>
      <c r="L297" s="94">
        <f t="shared" ref="L297:L302" si="167">SUM(M297,O297)</f>
        <v>42.86</v>
      </c>
      <c r="M297" s="271">
        <v>42.86</v>
      </c>
      <c r="N297" s="162"/>
      <c r="O297" s="267"/>
      <c r="P297" s="272">
        <f t="shared" ref="P297:P302" si="168">SUM(Q297,S297)</f>
        <v>2.86</v>
      </c>
      <c r="Q297" s="271">
        <v>2.86</v>
      </c>
      <c r="R297" s="162"/>
      <c r="S297" s="267"/>
      <c r="T297" s="271">
        <v>40</v>
      </c>
      <c r="U297" s="170">
        <v>0</v>
      </c>
      <c r="V297" s="261"/>
      <c r="W297" s="261"/>
      <c r="X297" s="261"/>
      <c r="Y297" s="261"/>
      <c r="Z297" s="261"/>
      <c r="AA297" s="261"/>
      <c r="AB297" s="261"/>
      <c r="AC297" s="261"/>
      <c r="AD297" s="261"/>
      <c r="AE297" s="261"/>
      <c r="AF297" s="261"/>
      <c r="AG297" s="261"/>
      <c r="AH297" s="261"/>
      <c r="AI297" s="261"/>
      <c r="AJ297" s="261"/>
      <c r="AK297" s="261"/>
      <c r="AL297" s="261"/>
      <c r="AM297" s="261"/>
      <c r="AN297" s="261"/>
      <c r="AO297" s="261"/>
      <c r="AP297" s="261"/>
      <c r="AQ297" s="261"/>
      <c r="AR297" s="261"/>
      <c r="AS297" s="261"/>
      <c r="AT297" s="261"/>
      <c r="AU297" s="261"/>
      <c r="AV297" s="261"/>
      <c r="AW297" s="261"/>
      <c r="AX297" s="261"/>
      <c r="AY297" s="261"/>
      <c r="AZ297" s="261"/>
      <c r="BA297" s="261"/>
      <c r="BB297" s="261"/>
      <c r="BC297" s="261"/>
      <c r="BD297" s="261"/>
      <c r="BE297" s="261"/>
      <c r="BF297" s="261"/>
      <c r="BG297" s="261"/>
      <c r="BH297" s="261"/>
      <c r="BI297" s="261"/>
      <c r="BJ297" s="261"/>
      <c r="BK297" s="261"/>
      <c r="BL297" s="261"/>
      <c r="BM297" s="261"/>
      <c r="BN297" s="261"/>
      <c r="BO297" s="261"/>
      <c r="BP297" s="261"/>
      <c r="BQ297" s="261"/>
      <c r="BR297" s="261"/>
      <c r="BS297" s="261"/>
      <c r="BT297" s="261"/>
      <c r="BU297" s="261"/>
      <c r="BV297" s="261"/>
      <c r="BW297" s="261"/>
      <c r="BX297" s="261"/>
      <c r="BY297" s="261"/>
      <c r="BZ297" s="261"/>
      <c r="CA297" s="261"/>
      <c r="CB297" s="261"/>
      <c r="CC297" s="261"/>
      <c r="CD297" s="261"/>
      <c r="CE297" s="261"/>
      <c r="CF297" s="261"/>
      <c r="CG297" s="261"/>
      <c r="CH297" s="261"/>
      <c r="CI297" s="261"/>
      <c r="CJ297" s="261"/>
      <c r="CK297" s="261"/>
      <c r="CL297" s="261"/>
      <c r="CM297" s="261"/>
      <c r="CN297" s="261"/>
      <c r="CO297" s="261"/>
      <c r="CP297" s="261"/>
      <c r="CQ297" s="261"/>
      <c r="CR297" s="261"/>
      <c r="CS297" s="261"/>
      <c r="CT297" s="261"/>
      <c r="CU297" s="261"/>
      <c r="CV297" s="261"/>
      <c r="CW297" s="261"/>
      <c r="CX297" s="261"/>
      <c r="CY297" s="261"/>
      <c r="CZ297" s="261"/>
      <c r="DA297" s="261"/>
      <c r="DB297" s="261"/>
      <c r="DC297" s="261"/>
      <c r="DD297" s="261"/>
      <c r="DE297" s="261"/>
      <c r="DF297" s="261"/>
      <c r="DG297" s="261"/>
      <c r="DH297" s="261"/>
      <c r="DI297" s="261"/>
      <c r="DJ297" s="261"/>
      <c r="DK297" s="261"/>
      <c r="DL297" s="261"/>
      <c r="DM297" s="261"/>
      <c r="DN297" s="261"/>
      <c r="DO297" s="261"/>
      <c r="DP297" s="261"/>
      <c r="DQ297" s="261"/>
      <c r="DR297" s="261"/>
      <c r="DS297" s="261"/>
      <c r="DT297" s="261"/>
      <c r="DU297" s="261"/>
      <c r="DV297" s="261"/>
      <c r="DW297" s="261"/>
      <c r="DX297" s="261"/>
      <c r="DY297" s="261"/>
      <c r="DZ297" s="261"/>
      <c r="EA297" s="261"/>
      <c r="EB297" s="261"/>
      <c r="EC297" s="261"/>
      <c r="ED297" s="261"/>
      <c r="EE297" s="261"/>
      <c r="EF297" s="261"/>
      <c r="EG297" s="261"/>
      <c r="EH297" s="261"/>
      <c r="EI297" s="261"/>
      <c r="EJ297" s="261"/>
      <c r="EK297" s="261"/>
      <c r="EL297" s="261"/>
      <c r="EM297" s="261"/>
      <c r="EN297" s="261"/>
      <c r="EO297" s="261"/>
      <c r="EP297" s="261"/>
      <c r="EQ297" s="261"/>
      <c r="ER297" s="261"/>
      <c r="ES297" s="261"/>
      <c r="ET297" s="261"/>
      <c r="EU297" s="261"/>
      <c r="EV297" s="261"/>
      <c r="EW297" s="261"/>
      <c r="EX297" s="261"/>
      <c r="EY297" s="261"/>
      <c r="EZ297" s="261"/>
      <c r="FA297" s="261"/>
      <c r="FB297" s="261"/>
      <c r="FC297" s="261"/>
      <c r="FD297" s="261"/>
      <c r="FE297" s="261"/>
      <c r="FF297" s="261"/>
      <c r="FG297" s="261"/>
      <c r="FH297" s="261"/>
      <c r="FI297" s="261"/>
      <c r="FJ297" s="261"/>
      <c r="FK297" s="261"/>
      <c r="FL297" s="261"/>
      <c r="FM297" s="261"/>
      <c r="FN297" s="261"/>
      <c r="FO297" s="261"/>
      <c r="FP297" s="261"/>
      <c r="FQ297" s="261"/>
      <c r="FR297" s="261"/>
      <c r="FS297" s="261"/>
      <c r="FT297" s="261"/>
      <c r="FU297" s="261"/>
      <c r="FV297" s="261"/>
      <c r="FW297" s="261"/>
      <c r="FX297" s="261"/>
      <c r="FY297" s="261"/>
      <c r="FZ297" s="261"/>
      <c r="GA297" s="261"/>
      <c r="GB297" s="261"/>
      <c r="GC297" s="261"/>
      <c r="GD297" s="261"/>
      <c r="GE297" s="261"/>
      <c r="GF297" s="261"/>
      <c r="GG297" s="261"/>
      <c r="GH297" s="261"/>
      <c r="GI297" s="261"/>
      <c r="GJ297" s="261"/>
      <c r="GK297" s="261"/>
      <c r="GL297" s="261"/>
      <c r="GM297" s="261"/>
      <c r="GN297" s="261"/>
      <c r="GO297" s="261"/>
      <c r="GP297" s="261"/>
      <c r="GQ297" s="261"/>
      <c r="GR297" s="261"/>
      <c r="GS297" s="261"/>
      <c r="GT297" s="261"/>
      <c r="GU297" s="261"/>
      <c r="GV297" s="261"/>
      <c r="GW297" s="261"/>
      <c r="GX297" s="261"/>
      <c r="GY297" s="261"/>
      <c r="GZ297" s="261"/>
      <c r="HA297" s="261"/>
      <c r="HB297" s="261"/>
      <c r="HC297" s="261"/>
    </row>
    <row r="298" spans="1:211" ht="15" customHeight="1" x14ac:dyDescent="0.3">
      <c r="A298" s="439"/>
      <c r="B298" s="442"/>
      <c r="C298" s="445"/>
      <c r="D298" s="462"/>
      <c r="E298" s="451"/>
      <c r="F298" s="451"/>
      <c r="G298" s="158" t="s">
        <v>149</v>
      </c>
      <c r="H298" s="272">
        <f t="shared" si="166"/>
        <v>0</v>
      </c>
      <c r="I298" s="272"/>
      <c r="J298" s="272"/>
      <c r="K298" s="127"/>
      <c r="L298" s="94">
        <f t="shared" si="167"/>
        <v>0</v>
      </c>
      <c r="M298" s="271"/>
      <c r="N298" s="162"/>
      <c r="O298" s="272"/>
      <c r="P298" s="272">
        <f t="shared" si="168"/>
        <v>0</v>
      </c>
      <c r="Q298" s="271"/>
      <c r="R298" s="162"/>
      <c r="S298" s="272"/>
      <c r="T298" s="271"/>
      <c r="U298" s="170"/>
      <c r="V298" s="261"/>
      <c r="W298" s="261"/>
      <c r="X298" s="261"/>
      <c r="Y298" s="261"/>
      <c r="Z298" s="261"/>
      <c r="AA298" s="261"/>
      <c r="AB298" s="261"/>
      <c r="AC298" s="261"/>
      <c r="AD298" s="261"/>
      <c r="AE298" s="261"/>
      <c r="AF298" s="261"/>
      <c r="AG298" s="261"/>
      <c r="AH298" s="261"/>
      <c r="AI298" s="261"/>
      <c r="AJ298" s="261"/>
      <c r="AK298" s="261"/>
      <c r="AL298" s="261"/>
      <c r="AM298" s="261"/>
      <c r="AN298" s="261"/>
      <c r="AO298" s="261"/>
      <c r="AP298" s="261"/>
      <c r="AQ298" s="261"/>
      <c r="AR298" s="261"/>
      <c r="AS298" s="261"/>
      <c r="AT298" s="261"/>
      <c r="AU298" s="261"/>
      <c r="AV298" s="261"/>
      <c r="AW298" s="261"/>
      <c r="AX298" s="261"/>
      <c r="AY298" s="261"/>
      <c r="AZ298" s="261"/>
      <c r="BA298" s="261"/>
      <c r="BB298" s="261"/>
      <c r="BC298" s="261"/>
      <c r="BD298" s="261"/>
      <c r="BE298" s="261"/>
      <c r="BF298" s="261"/>
      <c r="BG298" s="261"/>
      <c r="BH298" s="261"/>
      <c r="BI298" s="261"/>
      <c r="BJ298" s="261"/>
      <c r="BK298" s="261"/>
      <c r="BL298" s="261"/>
      <c r="BM298" s="261"/>
      <c r="BN298" s="261"/>
      <c r="BO298" s="261"/>
      <c r="BP298" s="261"/>
      <c r="BQ298" s="261"/>
      <c r="BR298" s="261"/>
      <c r="BS298" s="261"/>
      <c r="BT298" s="261"/>
      <c r="BU298" s="261"/>
      <c r="BV298" s="261"/>
      <c r="BW298" s="261"/>
      <c r="BX298" s="261"/>
      <c r="BY298" s="261"/>
      <c r="BZ298" s="261"/>
      <c r="CA298" s="261"/>
      <c r="CB298" s="261"/>
      <c r="CC298" s="261"/>
      <c r="CD298" s="261"/>
      <c r="CE298" s="261"/>
      <c r="CF298" s="261"/>
      <c r="CG298" s="261"/>
      <c r="CH298" s="261"/>
      <c r="CI298" s="261"/>
      <c r="CJ298" s="261"/>
      <c r="CK298" s="261"/>
      <c r="CL298" s="261"/>
      <c r="CM298" s="261"/>
      <c r="CN298" s="261"/>
      <c r="CO298" s="261"/>
      <c r="CP298" s="261"/>
      <c r="CQ298" s="261"/>
      <c r="CR298" s="261"/>
      <c r="CS298" s="261"/>
      <c r="CT298" s="261"/>
      <c r="CU298" s="261"/>
      <c r="CV298" s="261"/>
      <c r="CW298" s="261"/>
      <c r="CX298" s="261"/>
      <c r="CY298" s="261"/>
      <c r="CZ298" s="261"/>
      <c r="DA298" s="261"/>
      <c r="DB298" s="261"/>
      <c r="DC298" s="261"/>
      <c r="DD298" s="261"/>
      <c r="DE298" s="261"/>
      <c r="DF298" s="261"/>
      <c r="DG298" s="261"/>
      <c r="DH298" s="261"/>
      <c r="DI298" s="261"/>
      <c r="DJ298" s="261"/>
      <c r="DK298" s="261"/>
      <c r="DL298" s="261"/>
      <c r="DM298" s="261"/>
      <c r="DN298" s="261"/>
      <c r="DO298" s="261"/>
      <c r="DP298" s="261"/>
      <c r="DQ298" s="261"/>
      <c r="DR298" s="261"/>
      <c r="DS298" s="261"/>
      <c r="DT298" s="261"/>
      <c r="DU298" s="261"/>
      <c r="DV298" s="261"/>
      <c r="DW298" s="261"/>
      <c r="DX298" s="261"/>
      <c r="DY298" s="261"/>
      <c r="DZ298" s="261"/>
      <c r="EA298" s="261"/>
      <c r="EB298" s="261"/>
      <c r="EC298" s="261"/>
      <c r="ED298" s="261"/>
      <c r="EE298" s="261"/>
      <c r="EF298" s="261"/>
      <c r="EG298" s="261"/>
      <c r="EH298" s="261"/>
      <c r="EI298" s="261"/>
      <c r="EJ298" s="261"/>
      <c r="EK298" s="261"/>
      <c r="EL298" s="261"/>
      <c r="EM298" s="261"/>
      <c r="EN298" s="261"/>
      <c r="EO298" s="261"/>
      <c r="EP298" s="261"/>
      <c r="EQ298" s="261"/>
      <c r="ER298" s="261"/>
      <c r="ES298" s="261"/>
      <c r="ET298" s="261"/>
      <c r="EU298" s="261"/>
      <c r="EV298" s="261"/>
      <c r="EW298" s="261"/>
      <c r="EX298" s="261"/>
      <c r="EY298" s="261"/>
      <c r="EZ298" s="261"/>
      <c r="FA298" s="261"/>
      <c r="FB298" s="261"/>
      <c r="FC298" s="261"/>
      <c r="FD298" s="261"/>
      <c r="FE298" s="261"/>
      <c r="FF298" s="261"/>
      <c r="FG298" s="261"/>
      <c r="FH298" s="261"/>
      <c r="FI298" s="261"/>
      <c r="FJ298" s="261"/>
      <c r="FK298" s="261"/>
      <c r="FL298" s="261"/>
      <c r="FM298" s="261"/>
      <c r="FN298" s="261"/>
      <c r="FO298" s="261"/>
      <c r="FP298" s="261"/>
      <c r="FQ298" s="261"/>
      <c r="FR298" s="261"/>
      <c r="FS298" s="261"/>
      <c r="FT298" s="261"/>
      <c r="FU298" s="261"/>
      <c r="FV298" s="261"/>
      <c r="FW298" s="261"/>
      <c r="FX298" s="261"/>
      <c r="FY298" s="261"/>
      <c r="FZ298" s="261"/>
      <c r="GA298" s="261"/>
      <c r="GB298" s="261"/>
      <c r="GC298" s="261"/>
      <c r="GD298" s="261"/>
      <c r="GE298" s="261"/>
      <c r="GF298" s="261"/>
      <c r="GG298" s="261"/>
      <c r="GH298" s="261"/>
      <c r="GI298" s="261"/>
      <c r="GJ298" s="261"/>
      <c r="GK298" s="261"/>
      <c r="GL298" s="261"/>
      <c r="GM298" s="261"/>
      <c r="GN298" s="261"/>
      <c r="GO298" s="261"/>
      <c r="GP298" s="261"/>
      <c r="GQ298" s="261"/>
      <c r="GR298" s="261"/>
      <c r="GS298" s="261"/>
      <c r="GT298" s="261"/>
      <c r="GU298" s="261"/>
      <c r="GV298" s="261"/>
      <c r="GW298" s="261"/>
      <c r="GX298" s="261"/>
      <c r="GY298" s="261"/>
      <c r="GZ298" s="261"/>
      <c r="HA298" s="261"/>
      <c r="HB298" s="261"/>
      <c r="HC298" s="261"/>
    </row>
    <row r="299" spans="1:211" ht="15" customHeight="1" x14ac:dyDescent="0.3">
      <c r="A299" s="439"/>
      <c r="B299" s="442"/>
      <c r="C299" s="445"/>
      <c r="D299" s="462"/>
      <c r="E299" s="451"/>
      <c r="F299" s="451"/>
      <c r="G299" s="158" t="s">
        <v>32</v>
      </c>
      <c r="H299" s="272">
        <f t="shared" si="166"/>
        <v>0</v>
      </c>
      <c r="I299" s="272">
        <v>0</v>
      </c>
      <c r="J299" s="272"/>
      <c r="K299" s="265"/>
      <c r="L299" s="94">
        <f t="shared" si="167"/>
        <v>100</v>
      </c>
      <c r="M299" s="271">
        <v>100</v>
      </c>
      <c r="N299" s="162"/>
      <c r="O299" s="267">
        <v>0</v>
      </c>
      <c r="P299" s="272">
        <f t="shared" si="168"/>
        <v>0</v>
      </c>
      <c r="Q299" s="271"/>
      <c r="R299" s="162"/>
      <c r="S299" s="267">
        <v>0</v>
      </c>
      <c r="T299" s="271">
        <v>100</v>
      </c>
      <c r="U299" s="170">
        <v>0</v>
      </c>
      <c r="V299" s="261"/>
      <c r="W299" s="261"/>
      <c r="X299" s="261"/>
      <c r="Y299" s="261"/>
      <c r="Z299" s="261"/>
      <c r="AA299" s="261"/>
      <c r="AB299" s="261"/>
      <c r="AC299" s="261"/>
      <c r="AD299" s="261"/>
      <c r="AE299" s="261"/>
      <c r="AF299" s="261"/>
      <c r="AG299" s="261"/>
      <c r="AH299" s="261"/>
      <c r="AI299" s="261"/>
      <c r="AJ299" s="261"/>
      <c r="AK299" s="261"/>
      <c r="AL299" s="261"/>
      <c r="AM299" s="261"/>
      <c r="AN299" s="261"/>
      <c r="AO299" s="261"/>
      <c r="AP299" s="261"/>
      <c r="AQ299" s="261"/>
      <c r="AR299" s="261"/>
      <c r="AS299" s="261"/>
      <c r="AT299" s="261"/>
      <c r="AU299" s="261"/>
      <c r="AV299" s="261"/>
      <c r="AW299" s="261"/>
      <c r="AX299" s="261"/>
      <c r="AY299" s="261"/>
      <c r="AZ299" s="261"/>
      <c r="BA299" s="261"/>
      <c r="BB299" s="261"/>
      <c r="BC299" s="261"/>
      <c r="BD299" s="261"/>
      <c r="BE299" s="261"/>
      <c r="BF299" s="261"/>
      <c r="BG299" s="261"/>
      <c r="BH299" s="261"/>
      <c r="BI299" s="261"/>
      <c r="BJ299" s="261"/>
      <c r="BK299" s="261"/>
      <c r="BL299" s="261"/>
      <c r="BM299" s="261"/>
      <c r="BN299" s="261"/>
      <c r="BO299" s="261"/>
      <c r="BP299" s="261"/>
      <c r="BQ299" s="261"/>
      <c r="BR299" s="261"/>
      <c r="BS299" s="261"/>
      <c r="BT299" s="261"/>
      <c r="BU299" s="261"/>
      <c r="BV299" s="261"/>
      <c r="BW299" s="261"/>
      <c r="BX299" s="261"/>
      <c r="BY299" s="261"/>
      <c r="BZ299" s="261"/>
      <c r="CA299" s="261"/>
      <c r="CB299" s="261"/>
      <c r="CC299" s="261"/>
      <c r="CD299" s="261"/>
      <c r="CE299" s="261"/>
      <c r="CF299" s="261"/>
      <c r="CG299" s="261"/>
      <c r="CH299" s="261"/>
      <c r="CI299" s="261"/>
      <c r="CJ299" s="261"/>
      <c r="CK299" s="261"/>
      <c r="CL299" s="261"/>
      <c r="CM299" s="261"/>
      <c r="CN299" s="261"/>
      <c r="CO299" s="261"/>
      <c r="CP299" s="261"/>
      <c r="CQ299" s="261"/>
      <c r="CR299" s="261"/>
      <c r="CS299" s="261"/>
      <c r="CT299" s="261"/>
      <c r="CU299" s="261"/>
      <c r="CV299" s="261"/>
      <c r="CW299" s="261"/>
      <c r="CX299" s="261"/>
      <c r="CY299" s="261"/>
      <c r="CZ299" s="261"/>
      <c r="DA299" s="261"/>
      <c r="DB299" s="261"/>
      <c r="DC299" s="261"/>
      <c r="DD299" s="261"/>
      <c r="DE299" s="261"/>
      <c r="DF299" s="261"/>
      <c r="DG299" s="261"/>
      <c r="DH299" s="261"/>
      <c r="DI299" s="261"/>
      <c r="DJ299" s="261"/>
      <c r="DK299" s="261"/>
      <c r="DL299" s="261"/>
      <c r="DM299" s="261"/>
      <c r="DN299" s="261"/>
      <c r="DO299" s="261"/>
      <c r="DP299" s="261"/>
      <c r="DQ299" s="261"/>
      <c r="DR299" s="261"/>
      <c r="DS299" s="261"/>
      <c r="DT299" s="261"/>
      <c r="DU299" s="261"/>
      <c r="DV299" s="261"/>
      <c r="DW299" s="261"/>
      <c r="DX299" s="261"/>
      <c r="DY299" s="261"/>
      <c r="DZ299" s="261"/>
      <c r="EA299" s="261"/>
      <c r="EB299" s="261"/>
      <c r="EC299" s="261"/>
      <c r="ED299" s="261"/>
      <c r="EE299" s="261"/>
      <c r="EF299" s="261"/>
      <c r="EG299" s="261"/>
      <c r="EH299" s="261"/>
      <c r="EI299" s="261"/>
      <c r="EJ299" s="261"/>
      <c r="EK299" s="261"/>
      <c r="EL299" s="261"/>
      <c r="EM299" s="261"/>
      <c r="EN299" s="261"/>
      <c r="EO299" s="261"/>
      <c r="EP299" s="261"/>
      <c r="EQ299" s="261"/>
      <c r="ER299" s="261"/>
      <c r="ES299" s="261"/>
      <c r="ET299" s="261"/>
      <c r="EU299" s="261"/>
      <c r="EV299" s="261"/>
      <c r="EW299" s="261"/>
      <c r="EX299" s="261"/>
      <c r="EY299" s="261"/>
      <c r="EZ299" s="261"/>
      <c r="FA299" s="261"/>
      <c r="FB299" s="261"/>
      <c r="FC299" s="261"/>
      <c r="FD299" s="261"/>
      <c r="FE299" s="261"/>
      <c r="FF299" s="261"/>
      <c r="FG299" s="261"/>
      <c r="FH299" s="261"/>
      <c r="FI299" s="261"/>
      <c r="FJ299" s="261"/>
      <c r="FK299" s="261"/>
      <c r="FL299" s="261"/>
      <c r="FM299" s="261"/>
      <c r="FN299" s="261"/>
      <c r="FO299" s="261"/>
      <c r="FP299" s="261"/>
      <c r="FQ299" s="261"/>
      <c r="FR299" s="261"/>
      <c r="FS299" s="261"/>
      <c r="FT299" s="261"/>
      <c r="FU299" s="261"/>
      <c r="FV299" s="261"/>
      <c r="FW299" s="261"/>
      <c r="FX299" s="261"/>
      <c r="FY299" s="261"/>
      <c r="FZ299" s="261"/>
      <c r="GA299" s="261"/>
      <c r="GB299" s="261"/>
      <c r="GC299" s="261"/>
      <c r="GD299" s="261"/>
      <c r="GE299" s="261"/>
      <c r="GF299" s="261"/>
      <c r="GG299" s="261"/>
      <c r="GH299" s="261"/>
      <c r="GI299" s="261"/>
      <c r="GJ299" s="261"/>
      <c r="GK299" s="261"/>
      <c r="GL299" s="261"/>
      <c r="GM299" s="261"/>
      <c r="GN299" s="261"/>
      <c r="GO299" s="261"/>
      <c r="GP299" s="261"/>
      <c r="GQ299" s="261"/>
      <c r="GR299" s="261"/>
      <c r="GS299" s="261"/>
      <c r="GT299" s="261"/>
      <c r="GU299" s="261"/>
      <c r="GV299" s="261"/>
      <c r="GW299" s="261"/>
      <c r="GX299" s="261"/>
      <c r="GY299" s="261"/>
      <c r="GZ299" s="261"/>
      <c r="HA299" s="261"/>
      <c r="HB299" s="261"/>
      <c r="HC299" s="261"/>
    </row>
    <row r="300" spans="1:211" ht="15" customHeight="1" x14ac:dyDescent="0.3">
      <c r="A300" s="439"/>
      <c r="B300" s="442"/>
      <c r="C300" s="445"/>
      <c r="D300" s="462"/>
      <c r="E300" s="451"/>
      <c r="F300" s="451"/>
      <c r="G300" s="158" t="s">
        <v>31</v>
      </c>
      <c r="H300" s="272">
        <f t="shared" si="166"/>
        <v>0</v>
      </c>
      <c r="I300" s="148"/>
      <c r="J300" s="148"/>
      <c r="K300" s="272"/>
      <c r="L300" s="267">
        <f t="shared" si="167"/>
        <v>0</v>
      </c>
      <c r="M300" s="169"/>
      <c r="N300" s="148"/>
      <c r="O300" s="148"/>
      <c r="P300" s="272">
        <f t="shared" si="168"/>
        <v>0</v>
      </c>
      <c r="Q300" s="148"/>
      <c r="R300" s="148"/>
      <c r="S300" s="148"/>
      <c r="T300" s="169"/>
      <c r="U300" s="272"/>
      <c r="V300" s="261"/>
      <c r="W300" s="261"/>
      <c r="X300" s="261"/>
      <c r="Y300" s="261"/>
      <c r="Z300" s="261"/>
      <c r="AA300" s="261"/>
      <c r="AB300" s="261"/>
      <c r="AC300" s="261"/>
      <c r="AD300" s="261"/>
      <c r="AE300" s="261"/>
      <c r="AF300" s="261"/>
      <c r="AG300" s="261"/>
      <c r="AH300" s="261"/>
      <c r="AI300" s="261"/>
      <c r="AJ300" s="261"/>
      <c r="AK300" s="261"/>
      <c r="AL300" s="261"/>
      <c r="AM300" s="261"/>
      <c r="AN300" s="261"/>
      <c r="AO300" s="261"/>
      <c r="AP300" s="261"/>
      <c r="AQ300" s="261"/>
      <c r="AR300" s="261"/>
      <c r="AS300" s="261"/>
      <c r="AT300" s="261"/>
      <c r="AU300" s="261"/>
      <c r="AV300" s="261"/>
      <c r="AW300" s="261"/>
      <c r="AX300" s="261"/>
      <c r="AY300" s="261"/>
      <c r="AZ300" s="261"/>
      <c r="BA300" s="261"/>
      <c r="BB300" s="261"/>
      <c r="BC300" s="261"/>
      <c r="BD300" s="261"/>
      <c r="BE300" s="261"/>
      <c r="BF300" s="261"/>
      <c r="BG300" s="261"/>
      <c r="BH300" s="261"/>
      <c r="BI300" s="261"/>
      <c r="BJ300" s="261"/>
      <c r="BK300" s="261"/>
      <c r="BL300" s="261"/>
      <c r="BM300" s="261"/>
      <c r="BN300" s="261"/>
      <c r="BO300" s="261"/>
      <c r="BP300" s="261"/>
      <c r="BQ300" s="261"/>
      <c r="BR300" s="261"/>
      <c r="BS300" s="261"/>
      <c r="BT300" s="261"/>
      <c r="BU300" s="261"/>
      <c r="BV300" s="261"/>
      <c r="BW300" s="261"/>
      <c r="BX300" s="261"/>
      <c r="BY300" s="261"/>
      <c r="BZ300" s="261"/>
      <c r="CA300" s="261"/>
      <c r="CB300" s="261"/>
      <c r="CC300" s="261"/>
      <c r="CD300" s="261"/>
      <c r="CE300" s="261"/>
      <c r="CF300" s="261"/>
      <c r="CG300" s="261"/>
      <c r="CH300" s="261"/>
      <c r="CI300" s="261"/>
      <c r="CJ300" s="261"/>
      <c r="CK300" s="261"/>
      <c r="CL300" s="261"/>
      <c r="CM300" s="261"/>
      <c r="CN300" s="261"/>
      <c r="CO300" s="261"/>
      <c r="CP300" s="261"/>
      <c r="CQ300" s="261"/>
      <c r="CR300" s="261"/>
      <c r="CS300" s="261"/>
      <c r="CT300" s="261"/>
      <c r="CU300" s="261"/>
      <c r="CV300" s="261"/>
      <c r="CW300" s="261"/>
      <c r="CX300" s="261"/>
      <c r="CY300" s="261"/>
      <c r="CZ300" s="261"/>
      <c r="DA300" s="261"/>
      <c r="DB300" s="261"/>
      <c r="DC300" s="261"/>
      <c r="DD300" s="261"/>
      <c r="DE300" s="261"/>
      <c r="DF300" s="261"/>
      <c r="DG300" s="261"/>
      <c r="DH300" s="261"/>
      <c r="DI300" s="261"/>
      <c r="DJ300" s="261"/>
      <c r="DK300" s="261"/>
      <c r="DL300" s="261"/>
      <c r="DM300" s="261"/>
      <c r="DN300" s="261"/>
      <c r="DO300" s="261"/>
      <c r="DP300" s="261"/>
      <c r="DQ300" s="261"/>
      <c r="DR300" s="261"/>
      <c r="DS300" s="261"/>
      <c r="DT300" s="261"/>
      <c r="DU300" s="261"/>
      <c r="DV300" s="261"/>
      <c r="DW300" s="261"/>
      <c r="DX300" s="261"/>
      <c r="DY300" s="261"/>
      <c r="DZ300" s="261"/>
      <c r="EA300" s="261"/>
      <c r="EB300" s="261"/>
      <c r="EC300" s="261"/>
      <c r="ED300" s="261"/>
      <c r="EE300" s="261"/>
      <c r="EF300" s="261"/>
      <c r="EG300" s="261"/>
      <c r="EH300" s="261"/>
      <c r="EI300" s="261"/>
      <c r="EJ300" s="261"/>
      <c r="EK300" s="261"/>
      <c r="EL300" s="261"/>
      <c r="EM300" s="261"/>
      <c r="EN300" s="261"/>
      <c r="EO300" s="261"/>
      <c r="EP300" s="261"/>
      <c r="EQ300" s="261"/>
      <c r="ER300" s="261"/>
      <c r="ES300" s="261"/>
      <c r="ET300" s="261"/>
      <c r="EU300" s="261"/>
      <c r="EV300" s="261"/>
      <c r="EW300" s="261"/>
      <c r="EX300" s="261"/>
      <c r="EY300" s="261"/>
      <c r="EZ300" s="261"/>
      <c r="FA300" s="261"/>
      <c r="FB300" s="261"/>
      <c r="FC300" s="261"/>
      <c r="FD300" s="261"/>
      <c r="FE300" s="261"/>
      <c r="FF300" s="261"/>
      <c r="FG300" s="261"/>
      <c r="FH300" s="261"/>
      <c r="FI300" s="261"/>
      <c r="FJ300" s="261"/>
      <c r="FK300" s="261"/>
      <c r="FL300" s="261"/>
      <c r="FM300" s="261"/>
      <c r="FN300" s="261"/>
      <c r="FO300" s="261"/>
      <c r="FP300" s="261"/>
      <c r="FQ300" s="261"/>
      <c r="FR300" s="261"/>
      <c r="FS300" s="261"/>
      <c r="FT300" s="261"/>
      <c r="FU300" s="261"/>
      <c r="FV300" s="261"/>
      <c r="FW300" s="261"/>
      <c r="FX300" s="261"/>
      <c r="FY300" s="261"/>
      <c r="FZ300" s="261"/>
      <c r="GA300" s="261"/>
      <c r="GB300" s="261"/>
      <c r="GC300" s="261"/>
      <c r="GD300" s="261"/>
      <c r="GE300" s="261"/>
      <c r="GF300" s="261"/>
      <c r="GG300" s="261"/>
      <c r="GH300" s="261"/>
      <c r="GI300" s="261"/>
      <c r="GJ300" s="261"/>
      <c r="GK300" s="261"/>
      <c r="GL300" s="261"/>
      <c r="GM300" s="261"/>
      <c r="GN300" s="261"/>
      <c r="GO300" s="261"/>
      <c r="GP300" s="261"/>
      <c r="GQ300" s="261"/>
      <c r="GR300" s="261"/>
      <c r="GS300" s="261"/>
      <c r="GT300" s="261"/>
      <c r="GU300" s="261"/>
      <c r="GV300" s="261"/>
      <c r="GW300" s="261"/>
      <c r="GX300" s="261"/>
      <c r="GY300" s="261"/>
      <c r="GZ300" s="261"/>
      <c r="HA300" s="261"/>
      <c r="HB300" s="261"/>
      <c r="HC300" s="261"/>
    </row>
    <row r="301" spans="1:211" ht="15" customHeight="1" x14ac:dyDescent="0.3">
      <c r="A301" s="439"/>
      <c r="B301" s="442"/>
      <c r="C301" s="445"/>
      <c r="D301" s="462"/>
      <c r="E301" s="451"/>
      <c r="F301" s="451"/>
      <c r="G301" s="158" t="s">
        <v>187</v>
      </c>
      <c r="H301" s="272">
        <f t="shared" si="166"/>
        <v>0</v>
      </c>
      <c r="I301" s="148"/>
      <c r="J301" s="148"/>
      <c r="K301" s="272"/>
      <c r="L301" s="267">
        <f t="shared" si="167"/>
        <v>0</v>
      </c>
      <c r="M301" s="148"/>
      <c r="N301" s="148"/>
      <c r="O301" s="148"/>
      <c r="P301" s="272">
        <f t="shared" si="168"/>
        <v>0</v>
      </c>
      <c r="Q301" s="148"/>
      <c r="R301" s="148"/>
      <c r="S301" s="148"/>
      <c r="T301" s="148"/>
      <c r="U301" s="272"/>
      <c r="V301" s="261"/>
      <c r="W301" s="261"/>
      <c r="X301" s="261"/>
      <c r="Y301" s="261"/>
      <c r="Z301" s="261"/>
      <c r="AA301" s="261"/>
      <c r="AB301" s="261"/>
      <c r="AC301" s="261"/>
      <c r="AD301" s="261"/>
      <c r="AE301" s="261"/>
      <c r="AF301" s="261"/>
      <c r="AG301" s="261"/>
      <c r="AH301" s="261"/>
      <c r="AI301" s="261"/>
      <c r="AJ301" s="261"/>
      <c r="AK301" s="261"/>
      <c r="AL301" s="261"/>
      <c r="AM301" s="261"/>
      <c r="AN301" s="261"/>
      <c r="AO301" s="261"/>
      <c r="AP301" s="261"/>
      <c r="AQ301" s="261"/>
      <c r="AR301" s="261"/>
      <c r="AS301" s="261"/>
      <c r="AT301" s="261"/>
      <c r="AU301" s="261"/>
      <c r="AV301" s="261"/>
      <c r="AW301" s="261"/>
      <c r="AX301" s="261"/>
      <c r="AY301" s="261"/>
      <c r="AZ301" s="261"/>
      <c r="BA301" s="261"/>
      <c r="BB301" s="261"/>
      <c r="BC301" s="261"/>
      <c r="BD301" s="261"/>
      <c r="BE301" s="261"/>
      <c r="BF301" s="261"/>
      <c r="BG301" s="261"/>
      <c r="BH301" s="261"/>
      <c r="BI301" s="261"/>
      <c r="BJ301" s="261"/>
      <c r="BK301" s="261"/>
      <c r="BL301" s="261"/>
      <c r="BM301" s="261"/>
      <c r="BN301" s="261"/>
      <c r="BO301" s="261"/>
      <c r="BP301" s="261"/>
      <c r="BQ301" s="261"/>
      <c r="BR301" s="261"/>
      <c r="BS301" s="261"/>
      <c r="BT301" s="261"/>
      <c r="BU301" s="261"/>
      <c r="BV301" s="261"/>
      <c r="BW301" s="261"/>
      <c r="BX301" s="261"/>
      <c r="BY301" s="261"/>
      <c r="BZ301" s="261"/>
      <c r="CA301" s="261"/>
      <c r="CB301" s="261"/>
      <c r="CC301" s="261"/>
      <c r="CD301" s="261"/>
      <c r="CE301" s="261"/>
      <c r="CF301" s="261"/>
      <c r="CG301" s="261"/>
      <c r="CH301" s="261"/>
      <c r="CI301" s="261"/>
      <c r="CJ301" s="261"/>
      <c r="CK301" s="261"/>
      <c r="CL301" s="261"/>
      <c r="CM301" s="261"/>
      <c r="CN301" s="261"/>
      <c r="CO301" s="261"/>
      <c r="CP301" s="261"/>
      <c r="CQ301" s="261"/>
      <c r="CR301" s="261"/>
      <c r="CS301" s="261"/>
      <c r="CT301" s="261"/>
      <c r="CU301" s="261"/>
      <c r="CV301" s="261"/>
      <c r="CW301" s="261"/>
      <c r="CX301" s="261"/>
      <c r="CY301" s="261"/>
      <c r="CZ301" s="261"/>
      <c r="DA301" s="261"/>
      <c r="DB301" s="261"/>
      <c r="DC301" s="261"/>
      <c r="DD301" s="261"/>
      <c r="DE301" s="261"/>
      <c r="DF301" s="261"/>
      <c r="DG301" s="261"/>
      <c r="DH301" s="261"/>
      <c r="DI301" s="261"/>
      <c r="DJ301" s="261"/>
      <c r="DK301" s="261"/>
      <c r="DL301" s="261"/>
      <c r="DM301" s="261"/>
      <c r="DN301" s="261"/>
      <c r="DO301" s="261"/>
      <c r="DP301" s="261"/>
      <c r="DQ301" s="261"/>
      <c r="DR301" s="261"/>
      <c r="DS301" s="261"/>
      <c r="DT301" s="261"/>
      <c r="DU301" s="261"/>
      <c r="DV301" s="261"/>
      <c r="DW301" s="261"/>
      <c r="DX301" s="261"/>
      <c r="DY301" s="261"/>
      <c r="DZ301" s="261"/>
      <c r="EA301" s="261"/>
      <c r="EB301" s="261"/>
      <c r="EC301" s="261"/>
      <c r="ED301" s="261"/>
      <c r="EE301" s="261"/>
      <c r="EF301" s="261"/>
      <c r="EG301" s="261"/>
      <c r="EH301" s="261"/>
      <c r="EI301" s="261"/>
      <c r="EJ301" s="261"/>
      <c r="EK301" s="261"/>
      <c r="EL301" s="261"/>
      <c r="EM301" s="261"/>
      <c r="EN301" s="261"/>
      <c r="EO301" s="261"/>
      <c r="EP301" s="261"/>
      <c r="EQ301" s="261"/>
      <c r="ER301" s="261"/>
      <c r="ES301" s="261"/>
      <c r="ET301" s="261"/>
      <c r="EU301" s="261"/>
      <c r="EV301" s="261"/>
      <c r="EW301" s="261"/>
      <c r="EX301" s="261"/>
      <c r="EY301" s="261"/>
      <c r="EZ301" s="261"/>
      <c r="FA301" s="261"/>
      <c r="FB301" s="261"/>
      <c r="FC301" s="261"/>
      <c r="FD301" s="261"/>
      <c r="FE301" s="261"/>
      <c r="FF301" s="261"/>
      <c r="FG301" s="261"/>
      <c r="FH301" s="261"/>
      <c r="FI301" s="261"/>
      <c r="FJ301" s="261"/>
      <c r="FK301" s="261"/>
      <c r="FL301" s="261"/>
      <c r="FM301" s="261"/>
      <c r="FN301" s="261"/>
      <c r="FO301" s="261"/>
      <c r="FP301" s="261"/>
      <c r="FQ301" s="261"/>
      <c r="FR301" s="261"/>
      <c r="FS301" s="261"/>
      <c r="FT301" s="261"/>
      <c r="FU301" s="261"/>
      <c r="FV301" s="261"/>
      <c r="FW301" s="261"/>
      <c r="FX301" s="261"/>
      <c r="FY301" s="261"/>
      <c r="FZ301" s="261"/>
      <c r="GA301" s="261"/>
      <c r="GB301" s="261"/>
      <c r="GC301" s="261"/>
      <c r="GD301" s="261"/>
      <c r="GE301" s="261"/>
      <c r="GF301" s="261"/>
      <c r="GG301" s="261"/>
      <c r="GH301" s="261"/>
      <c r="GI301" s="261"/>
      <c r="GJ301" s="261"/>
      <c r="GK301" s="261"/>
      <c r="GL301" s="261"/>
      <c r="GM301" s="261"/>
      <c r="GN301" s="261"/>
      <c r="GO301" s="261"/>
      <c r="GP301" s="261"/>
      <c r="GQ301" s="261"/>
      <c r="GR301" s="261"/>
      <c r="GS301" s="261"/>
      <c r="GT301" s="261"/>
      <c r="GU301" s="261"/>
      <c r="GV301" s="261"/>
      <c r="GW301" s="261"/>
      <c r="GX301" s="261"/>
      <c r="GY301" s="261"/>
      <c r="GZ301" s="261"/>
      <c r="HA301" s="261"/>
      <c r="HB301" s="261"/>
      <c r="HC301" s="261"/>
    </row>
    <row r="302" spans="1:211" ht="15" customHeight="1" x14ac:dyDescent="0.3">
      <c r="A302" s="439"/>
      <c r="B302" s="442"/>
      <c r="C302" s="445"/>
      <c r="D302" s="462"/>
      <c r="E302" s="451"/>
      <c r="F302" s="451"/>
      <c r="G302" s="158" t="s">
        <v>131</v>
      </c>
      <c r="H302" s="272">
        <f t="shared" si="166"/>
        <v>0</v>
      </c>
      <c r="I302" s="148"/>
      <c r="J302" s="148"/>
      <c r="K302" s="148"/>
      <c r="L302" s="267">
        <f t="shared" si="167"/>
        <v>0</v>
      </c>
      <c r="M302" s="148"/>
      <c r="N302" s="148"/>
      <c r="O302" s="148"/>
      <c r="P302" s="272">
        <f t="shared" si="168"/>
        <v>0</v>
      </c>
      <c r="Q302" s="148"/>
      <c r="R302" s="148"/>
      <c r="S302" s="148"/>
      <c r="T302" s="148"/>
      <c r="U302" s="272"/>
      <c r="V302" s="261"/>
      <c r="W302" s="261"/>
      <c r="X302" s="261"/>
      <c r="Y302" s="261"/>
      <c r="Z302" s="261"/>
      <c r="AA302" s="261"/>
      <c r="AB302" s="261"/>
      <c r="AC302" s="261"/>
      <c r="AD302" s="261"/>
      <c r="AE302" s="261"/>
      <c r="AF302" s="261"/>
      <c r="AG302" s="261"/>
      <c r="AH302" s="261"/>
      <c r="AI302" s="261"/>
      <c r="AJ302" s="261"/>
      <c r="AK302" s="261"/>
      <c r="AL302" s="261"/>
      <c r="AM302" s="261"/>
      <c r="AN302" s="261"/>
      <c r="AO302" s="261"/>
      <c r="AP302" s="261"/>
      <c r="AQ302" s="261"/>
      <c r="AR302" s="261"/>
      <c r="AS302" s="261"/>
      <c r="AT302" s="261"/>
      <c r="AU302" s="261"/>
      <c r="AV302" s="261"/>
      <c r="AW302" s="261"/>
      <c r="AX302" s="261"/>
      <c r="AY302" s="261"/>
      <c r="AZ302" s="261"/>
      <c r="BA302" s="261"/>
      <c r="BB302" s="261"/>
      <c r="BC302" s="261"/>
      <c r="BD302" s="261"/>
      <c r="BE302" s="261"/>
      <c r="BF302" s="261"/>
      <c r="BG302" s="261"/>
      <c r="BH302" s="261"/>
      <c r="BI302" s="261"/>
      <c r="BJ302" s="261"/>
      <c r="BK302" s="261"/>
      <c r="BL302" s="261"/>
      <c r="BM302" s="261"/>
      <c r="BN302" s="261"/>
      <c r="BO302" s="261"/>
      <c r="BP302" s="261"/>
      <c r="BQ302" s="261"/>
      <c r="BR302" s="261"/>
      <c r="BS302" s="261"/>
      <c r="BT302" s="261"/>
      <c r="BU302" s="261"/>
      <c r="BV302" s="261"/>
      <c r="BW302" s="261"/>
      <c r="BX302" s="261"/>
      <c r="BY302" s="261"/>
      <c r="BZ302" s="261"/>
      <c r="CA302" s="261"/>
      <c r="CB302" s="261"/>
      <c r="CC302" s="261"/>
      <c r="CD302" s="261"/>
      <c r="CE302" s="261"/>
      <c r="CF302" s="261"/>
      <c r="CG302" s="261"/>
      <c r="CH302" s="261"/>
      <c r="CI302" s="261"/>
      <c r="CJ302" s="261"/>
      <c r="CK302" s="261"/>
      <c r="CL302" s="261"/>
      <c r="CM302" s="261"/>
      <c r="CN302" s="261"/>
      <c r="CO302" s="261"/>
      <c r="CP302" s="261"/>
      <c r="CQ302" s="261"/>
      <c r="CR302" s="261"/>
      <c r="CS302" s="261"/>
      <c r="CT302" s="261"/>
      <c r="CU302" s="261"/>
      <c r="CV302" s="261"/>
      <c r="CW302" s="261"/>
      <c r="CX302" s="261"/>
      <c r="CY302" s="261"/>
      <c r="CZ302" s="261"/>
      <c r="DA302" s="261"/>
      <c r="DB302" s="261"/>
      <c r="DC302" s="261"/>
      <c r="DD302" s="261"/>
      <c r="DE302" s="261"/>
      <c r="DF302" s="261"/>
      <c r="DG302" s="261"/>
      <c r="DH302" s="261"/>
      <c r="DI302" s="261"/>
      <c r="DJ302" s="261"/>
      <c r="DK302" s="261"/>
      <c r="DL302" s="261"/>
      <c r="DM302" s="261"/>
      <c r="DN302" s="261"/>
      <c r="DO302" s="261"/>
      <c r="DP302" s="261"/>
      <c r="DQ302" s="261"/>
      <c r="DR302" s="261"/>
      <c r="DS302" s="261"/>
      <c r="DT302" s="261"/>
      <c r="DU302" s="261"/>
      <c r="DV302" s="261"/>
      <c r="DW302" s="261"/>
      <c r="DX302" s="261"/>
      <c r="DY302" s="261"/>
      <c r="DZ302" s="261"/>
      <c r="EA302" s="261"/>
      <c r="EB302" s="261"/>
      <c r="EC302" s="261"/>
      <c r="ED302" s="261"/>
      <c r="EE302" s="261"/>
      <c r="EF302" s="261"/>
      <c r="EG302" s="261"/>
      <c r="EH302" s="261"/>
      <c r="EI302" s="261"/>
      <c r="EJ302" s="261"/>
      <c r="EK302" s="261"/>
      <c r="EL302" s="261"/>
      <c r="EM302" s="261"/>
      <c r="EN302" s="261"/>
      <c r="EO302" s="261"/>
      <c r="EP302" s="261"/>
      <c r="EQ302" s="261"/>
      <c r="ER302" s="261"/>
      <c r="ES302" s="261"/>
      <c r="ET302" s="261"/>
      <c r="EU302" s="261"/>
      <c r="EV302" s="261"/>
      <c r="EW302" s="261"/>
      <c r="EX302" s="261"/>
      <c r="EY302" s="261"/>
      <c r="EZ302" s="261"/>
      <c r="FA302" s="261"/>
      <c r="FB302" s="261"/>
      <c r="FC302" s="261"/>
      <c r="FD302" s="261"/>
      <c r="FE302" s="261"/>
      <c r="FF302" s="261"/>
      <c r="FG302" s="261"/>
      <c r="FH302" s="261"/>
      <c r="FI302" s="261"/>
      <c r="FJ302" s="261"/>
      <c r="FK302" s="261"/>
      <c r="FL302" s="261"/>
      <c r="FM302" s="261"/>
      <c r="FN302" s="261"/>
      <c r="FO302" s="261"/>
      <c r="FP302" s="261"/>
      <c r="FQ302" s="261"/>
      <c r="FR302" s="261"/>
      <c r="FS302" s="261"/>
      <c r="FT302" s="261"/>
      <c r="FU302" s="261"/>
      <c r="FV302" s="261"/>
      <c r="FW302" s="261"/>
      <c r="FX302" s="261"/>
      <c r="FY302" s="261"/>
      <c r="FZ302" s="261"/>
      <c r="GA302" s="261"/>
      <c r="GB302" s="261"/>
      <c r="GC302" s="261"/>
      <c r="GD302" s="261"/>
      <c r="GE302" s="261"/>
      <c r="GF302" s="261"/>
      <c r="GG302" s="261"/>
      <c r="GH302" s="261"/>
      <c r="GI302" s="261"/>
      <c r="GJ302" s="261"/>
      <c r="GK302" s="261"/>
      <c r="GL302" s="261"/>
      <c r="GM302" s="261"/>
      <c r="GN302" s="261"/>
      <c r="GO302" s="261"/>
      <c r="GP302" s="261"/>
      <c r="GQ302" s="261"/>
      <c r="GR302" s="261"/>
      <c r="GS302" s="261"/>
      <c r="GT302" s="261"/>
      <c r="GU302" s="261"/>
      <c r="GV302" s="261"/>
      <c r="GW302" s="261"/>
      <c r="GX302" s="261"/>
      <c r="GY302" s="261"/>
      <c r="GZ302" s="261"/>
      <c r="HA302" s="261"/>
      <c r="HB302" s="261"/>
      <c r="HC302" s="261"/>
    </row>
    <row r="303" spans="1:211" ht="15" customHeight="1" x14ac:dyDescent="0.3">
      <c r="A303" s="440"/>
      <c r="B303" s="443"/>
      <c r="C303" s="446"/>
      <c r="D303" s="463"/>
      <c r="E303" s="452"/>
      <c r="F303" s="452"/>
      <c r="G303" s="173" t="s">
        <v>34</v>
      </c>
      <c r="H303" s="149">
        <f>SUM(H297:H300)</f>
        <v>3.6</v>
      </c>
      <c r="I303" s="149">
        <f>SUM(I297:I300)</f>
        <v>3.6</v>
      </c>
      <c r="J303" s="149">
        <f>SUM(J297:J300)</f>
        <v>0</v>
      </c>
      <c r="K303" s="149">
        <f>SUM(K297:K301)</f>
        <v>0</v>
      </c>
      <c r="L303" s="149">
        <f t="shared" ref="L303:S303" si="169">SUM(L297:L300)</f>
        <v>142.86000000000001</v>
      </c>
      <c r="M303" s="149">
        <f t="shared" si="169"/>
        <v>142.86000000000001</v>
      </c>
      <c r="N303" s="149">
        <f t="shared" si="169"/>
        <v>0</v>
      </c>
      <c r="O303" s="149">
        <f t="shared" si="169"/>
        <v>0</v>
      </c>
      <c r="P303" s="149">
        <f t="shared" si="169"/>
        <v>2.86</v>
      </c>
      <c r="Q303" s="149">
        <f t="shared" si="169"/>
        <v>2.86</v>
      </c>
      <c r="R303" s="149">
        <f t="shared" si="169"/>
        <v>0</v>
      </c>
      <c r="S303" s="149">
        <f t="shared" si="169"/>
        <v>0</v>
      </c>
      <c r="T303" s="149">
        <f>SUM(T297:T300)</f>
        <v>140</v>
      </c>
      <c r="U303" s="149">
        <f t="shared" ref="U303" si="170">SUM(U297:U300)</f>
        <v>0</v>
      </c>
      <c r="V303" s="261"/>
      <c r="W303" s="261"/>
      <c r="X303" s="261"/>
      <c r="Y303" s="261"/>
      <c r="Z303" s="261"/>
      <c r="AA303" s="261"/>
      <c r="AB303" s="261"/>
      <c r="AC303" s="261"/>
      <c r="AD303" s="261"/>
      <c r="AE303" s="261"/>
      <c r="AF303" s="261"/>
      <c r="AG303" s="261"/>
      <c r="AH303" s="261"/>
      <c r="AI303" s="261"/>
      <c r="AJ303" s="261"/>
      <c r="AK303" s="261"/>
      <c r="AL303" s="261"/>
      <c r="AM303" s="261"/>
      <c r="AN303" s="261"/>
      <c r="AO303" s="261"/>
      <c r="AP303" s="261"/>
      <c r="AQ303" s="261"/>
      <c r="AR303" s="261"/>
      <c r="AS303" s="261"/>
      <c r="AT303" s="261"/>
      <c r="AU303" s="261"/>
      <c r="AV303" s="261"/>
      <c r="AW303" s="261"/>
      <c r="AX303" s="261"/>
      <c r="AY303" s="261"/>
      <c r="AZ303" s="261"/>
      <c r="BA303" s="261"/>
      <c r="BB303" s="261"/>
      <c r="BC303" s="261"/>
      <c r="BD303" s="261"/>
      <c r="BE303" s="261"/>
      <c r="BF303" s="261"/>
      <c r="BG303" s="261"/>
      <c r="BH303" s="261"/>
      <c r="BI303" s="261"/>
      <c r="BJ303" s="261"/>
      <c r="BK303" s="261"/>
      <c r="BL303" s="261"/>
      <c r="BM303" s="261"/>
      <c r="BN303" s="261"/>
      <c r="BO303" s="261"/>
      <c r="BP303" s="261"/>
      <c r="BQ303" s="261"/>
      <c r="BR303" s="261"/>
      <c r="BS303" s="261"/>
      <c r="BT303" s="261"/>
      <c r="BU303" s="261"/>
      <c r="BV303" s="261"/>
      <c r="BW303" s="261"/>
      <c r="BX303" s="261"/>
      <c r="BY303" s="261"/>
      <c r="BZ303" s="261"/>
      <c r="CA303" s="261"/>
      <c r="CB303" s="261"/>
      <c r="CC303" s="261"/>
      <c r="CD303" s="261"/>
      <c r="CE303" s="261"/>
      <c r="CF303" s="261"/>
      <c r="CG303" s="261"/>
      <c r="CH303" s="261"/>
      <c r="CI303" s="261"/>
      <c r="CJ303" s="261"/>
      <c r="CK303" s="261"/>
      <c r="CL303" s="261"/>
      <c r="CM303" s="261"/>
      <c r="CN303" s="261"/>
      <c r="CO303" s="261"/>
      <c r="CP303" s="261"/>
      <c r="CQ303" s="261"/>
      <c r="CR303" s="261"/>
      <c r="CS303" s="261"/>
      <c r="CT303" s="261"/>
      <c r="CU303" s="261"/>
      <c r="CV303" s="261"/>
      <c r="CW303" s="261"/>
      <c r="CX303" s="261"/>
      <c r="CY303" s="261"/>
      <c r="CZ303" s="261"/>
      <c r="DA303" s="261"/>
      <c r="DB303" s="261"/>
      <c r="DC303" s="261"/>
      <c r="DD303" s="261"/>
      <c r="DE303" s="261"/>
      <c r="DF303" s="261"/>
      <c r="DG303" s="261"/>
      <c r="DH303" s="261"/>
      <c r="DI303" s="261"/>
      <c r="DJ303" s="261"/>
      <c r="DK303" s="261"/>
      <c r="DL303" s="261"/>
      <c r="DM303" s="261"/>
      <c r="DN303" s="261"/>
      <c r="DO303" s="261"/>
      <c r="DP303" s="261"/>
      <c r="DQ303" s="261"/>
      <c r="DR303" s="261"/>
      <c r="DS303" s="261"/>
      <c r="DT303" s="261"/>
      <c r="DU303" s="261"/>
      <c r="DV303" s="261"/>
      <c r="DW303" s="261"/>
      <c r="DX303" s="261"/>
      <c r="DY303" s="261"/>
      <c r="DZ303" s="261"/>
      <c r="EA303" s="261"/>
      <c r="EB303" s="261"/>
      <c r="EC303" s="261"/>
      <c r="ED303" s="261"/>
      <c r="EE303" s="261"/>
      <c r="EF303" s="261"/>
      <c r="EG303" s="261"/>
      <c r="EH303" s="261"/>
      <c r="EI303" s="261"/>
      <c r="EJ303" s="261"/>
      <c r="EK303" s="261"/>
      <c r="EL303" s="261"/>
      <c r="EM303" s="261"/>
      <c r="EN303" s="261"/>
      <c r="EO303" s="261"/>
      <c r="EP303" s="261"/>
      <c r="EQ303" s="261"/>
      <c r="ER303" s="261"/>
      <c r="ES303" s="261"/>
      <c r="ET303" s="261"/>
      <c r="EU303" s="261"/>
      <c r="EV303" s="261"/>
      <c r="EW303" s="261"/>
      <c r="EX303" s="261"/>
      <c r="EY303" s="261"/>
      <c r="EZ303" s="261"/>
      <c r="FA303" s="261"/>
      <c r="FB303" s="261"/>
      <c r="FC303" s="261"/>
      <c r="FD303" s="261"/>
      <c r="FE303" s="261"/>
      <c r="FF303" s="261"/>
      <c r="FG303" s="261"/>
      <c r="FH303" s="261"/>
      <c r="FI303" s="261"/>
      <c r="FJ303" s="261"/>
      <c r="FK303" s="261"/>
      <c r="FL303" s="261"/>
      <c r="FM303" s="261"/>
      <c r="FN303" s="261"/>
      <c r="FO303" s="261"/>
      <c r="FP303" s="261"/>
      <c r="FQ303" s="261"/>
      <c r="FR303" s="261"/>
      <c r="FS303" s="261"/>
      <c r="FT303" s="261"/>
      <c r="FU303" s="261"/>
      <c r="FV303" s="261"/>
      <c r="FW303" s="261"/>
      <c r="FX303" s="261"/>
      <c r="FY303" s="261"/>
      <c r="FZ303" s="261"/>
      <c r="GA303" s="261"/>
      <c r="GB303" s="261"/>
      <c r="GC303" s="261"/>
      <c r="GD303" s="261"/>
      <c r="GE303" s="261"/>
      <c r="GF303" s="261"/>
      <c r="GG303" s="261"/>
      <c r="GH303" s="261"/>
      <c r="GI303" s="261"/>
      <c r="GJ303" s="261"/>
      <c r="GK303" s="261"/>
      <c r="GL303" s="261"/>
      <c r="GM303" s="261"/>
      <c r="GN303" s="261"/>
      <c r="GO303" s="261"/>
      <c r="GP303" s="261"/>
      <c r="GQ303" s="261"/>
      <c r="GR303" s="261"/>
      <c r="GS303" s="261"/>
      <c r="GT303" s="261"/>
      <c r="GU303" s="261"/>
      <c r="GV303" s="261"/>
      <c r="GW303" s="261"/>
      <c r="GX303" s="261"/>
      <c r="GY303" s="261"/>
      <c r="GZ303" s="261"/>
      <c r="HA303" s="261"/>
      <c r="HB303" s="261"/>
      <c r="HC303" s="261"/>
    </row>
    <row r="304" spans="1:211" ht="15" customHeight="1" x14ac:dyDescent="0.3">
      <c r="A304" s="438" t="s">
        <v>23</v>
      </c>
      <c r="B304" s="441" t="s">
        <v>23</v>
      </c>
      <c r="C304" s="444" t="s">
        <v>421</v>
      </c>
      <c r="D304" s="472" t="s">
        <v>424</v>
      </c>
      <c r="E304" s="450"/>
      <c r="F304" s="450" t="s">
        <v>28</v>
      </c>
      <c r="G304" s="158" t="s">
        <v>29</v>
      </c>
      <c r="H304" s="272">
        <f t="shared" ref="H304:H309" si="171">SUM(I304,K304)</f>
        <v>11</v>
      </c>
      <c r="I304" s="127">
        <v>11</v>
      </c>
      <c r="J304" s="272"/>
      <c r="K304" s="272"/>
      <c r="L304" s="94">
        <f t="shared" ref="L304:L309" si="172">SUM(M304,O304)</f>
        <v>0</v>
      </c>
      <c r="M304" s="271"/>
      <c r="N304" s="162"/>
      <c r="O304" s="267"/>
      <c r="P304" s="272">
        <f t="shared" ref="P304:P309" si="173">SUM(Q304,S304)</f>
        <v>0</v>
      </c>
      <c r="Q304" s="271"/>
      <c r="R304" s="162"/>
      <c r="S304" s="267"/>
      <c r="T304" s="271"/>
      <c r="U304" s="170"/>
      <c r="V304" s="261"/>
      <c r="W304" s="261"/>
      <c r="X304" s="261"/>
      <c r="Y304" s="261"/>
      <c r="Z304" s="261"/>
      <c r="AA304" s="261"/>
      <c r="AB304" s="261"/>
      <c r="AC304" s="261"/>
      <c r="AD304" s="261"/>
      <c r="AE304" s="261"/>
      <c r="AF304" s="261"/>
      <c r="AG304" s="261"/>
      <c r="AH304" s="261"/>
      <c r="AI304" s="261"/>
      <c r="AJ304" s="261"/>
      <c r="AK304" s="261"/>
      <c r="AL304" s="261"/>
      <c r="AM304" s="261"/>
      <c r="AN304" s="261"/>
      <c r="AO304" s="261"/>
      <c r="AP304" s="261"/>
      <c r="AQ304" s="261"/>
      <c r="AR304" s="261"/>
      <c r="AS304" s="261"/>
      <c r="AT304" s="261"/>
      <c r="AU304" s="261"/>
      <c r="AV304" s="261"/>
      <c r="AW304" s="261"/>
      <c r="AX304" s="261"/>
      <c r="AY304" s="261"/>
      <c r="AZ304" s="261"/>
      <c r="BA304" s="261"/>
      <c r="BB304" s="261"/>
      <c r="BC304" s="261"/>
      <c r="BD304" s="261"/>
      <c r="BE304" s="261"/>
      <c r="BF304" s="261"/>
      <c r="BG304" s="261"/>
      <c r="BH304" s="261"/>
      <c r="BI304" s="261"/>
      <c r="BJ304" s="261"/>
      <c r="BK304" s="261"/>
      <c r="BL304" s="261"/>
      <c r="BM304" s="261"/>
      <c r="BN304" s="261"/>
      <c r="BO304" s="261"/>
      <c r="BP304" s="261"/>
      <c r="BQ304" s="261"/>
      <c r="BR304" s="261"/>
      <c r="BS304" s="261"/>
      <c r="BT304" s="261"/>
      <c r="BU304" s="261"/>
      <c r="BV304" s="261"/>
      <c r="BW304" s="261"/>
      <c r="BX304" s="261"/>
      <c r="BY304" s="261"/>
      <c r="BZ304" s="261"/>
      <c r="CA304" s="261"/>
      <c r="CB304" s="261"/>
      <c r="CC304" s="261"/>
      <c r="CD304" s="261"/>
      <c r="CE304" s="261"/>
      <c r="CF304" s="261"/>
      <c r="CG304" s="261"/>
      <c r="CH304" s="261"/>
      <c r="CI304" s="261"/>
      <c r="CJ304" s="261"/>
      <c r="CK304" s="261"/>
      <c r="CL304" s="261"/>
      <c r="CM304" s="261"/>
      <c r="CN304" s="261"/>
      <c r="CO304" s="261"/>
      <c r="CP304" s="261"/>
      <c r="CQ304" s="261"/>
      <c r="CR304" s="261"/>
      <c r="CS304" s="261"/>
      <c r="CT304" s="261"/>
      <c r="CU304" s="261"/>
      <c r="CV304" s="261"/>
      <c r="CW304" s="261"/>
      <c r="CX304" s="261"/>
      <c r="CY304" s="261"/>
      <c r="CZ304" s="261"/>
      <c r="DA304" s="261"/>
      <c r="DB304" s="261"/>
      <c r="DC304" s="261"/>
      <c r="DD304" s="261"/>
      <c r="DE304" s="261"/>
      <c r="DF304" s="261"/>
      <c r="DG304" s="261"/>
      <c r="DH304" s="261"/>
      <c r="DI304" s="261"/>
      <c r="DJ304" s="261"/>
      <c r="DK304" s="261"/>
      <c r="DL304" s="261"/>
      <c r="DM304" s="261"/>
      <c r="DN304" s="261"/>
      <c r="DO304" s="261"/>
      <c r="DP304" s="261"/>
      <c r="DQ304" s="261"/>
      <c r="DR304" s="261"/>
      <c r="DS304" s="261"/>
      <c r="DT304" s="261"/>
      <c r="DU304" s="261"/>
      <c r="DV304" s="261"/>
      <c r="DW304" s="261"/>
      <c r="DX304" s="261"/>
      <c r="DY304" s="261"/>
      <c r="DZ304" s="261"/>
      <c r="EA304" s="261"/>
      <c r="EB304" s="261"/>
      <c r="EC304" s="261"/>
      <c r="ED304" s="261"/>
      <c r="EE304" s="261"/>
      <c r="EF304" s="261"/>
      <c r="EG304" s="261"/>
      <c r="EH304" s="261"/>
      <c r="EI304" s="261"/>
      <c r="EJ304" s="261"/>
      <c r="EK304" s="261"/>
      <c r="EL304" s="261"/>
      <c r="EM304" s="261"/>
      <c r="EN304" s="261"/>
      <c r="EO304" s="261"/>
      <c r="EP304" s="261"/>
      <c r="EQ304" s="261"/>
      <c r="ER304" s="261"/>
      <c r="ES304" s="261"/>
      <c r="ET304" s="261"/>
      <c r="EU304" s="261"/>
      <c r="EV304" s="261"/>
      <c r="EW304" s="261"/>
      <c r="EX304" s="261"/>
      <c r="EY304" s="261"/>
      <c r="EZ304" s="261"/>
      <c r="FA304" s="261"/>
      <c r="FB304" s="261"/>
      <c r="FC304" s="261"/>
      <c r="FD304" s="261"/>
      <c r="FE304" s="261"/>
      <c r="FF304" s="261"/>
      <c r="FG304" s="261"/>
      <c r="FH304" s="261"/>
      <c r="FI304" s="261"/>
      <c r="FJ304" s="261"/>
      <c r="FK304" s="261"/>
      <c r="FL304" s="261"/>
      <c r="FM304" s="261"/>
      <c r="FN304" s="261"/>
      <c r="FO304" s="261"/>
      <c r="FP304" s="261"/>
      <c r="FQ304" s="261"/>
      <c r="FR304" s="261"/>
      <c r="FS304" s="261"/>
      <c r="FT304" s="261"/>
      <c r="FU304" s="261"/>
      <c r="FV304" s="261"/>
      <c r="FW304" s="261"/>
      <c r="FX304" s="261"/>
      <c r="FY304" s="261"/>
      <c r="FZ304" s="261"/>
      <c r="GA304" s="261"/>
      <c r="GB304" s="261"/>
      <c r="GC304" s="261"/>
      <c r="GD304" s="261"/>
      <c r="GE304" s="261"/>
      <c r="GF304" s="261"/>
      <c r="GG304" s="261"/>
      <c r="GH304" s="261"/>
      <c r="GI304" s="261"/>
      <c r="GJ304" s="261"/>
      <c r="GK304" s="261"/>
      <c r="GL304" s="261"/>
      <c r="GM304" s="261"/>
      <c r="GN304" s="261"/>
      <c r="GO304" s="261"/>
      <c r="GP304" s="261"/>
      <c r="GQ304" s="261"/>
      <c r="GR304" s="261"/>
      <c r="GS304" s="261"/>
      <c r="GT304" s="261"/>
      <c r="GU304" s="261"/>
      <c r="GV304" s="261"/>
      <c r="GW304" s="261"/>
      <c r="GX304" s="261"/>
      <c r="GY304" s="261"/>
      <c r="GZ304" s="261"/>
      <c r="HA304" s="261"/>
      <c r="HB304" s="261"/>
      <c r="HC304" s="261"/>
    </row>
    <row r="305" spans="1:211" ht="15" customHeight="1" x14ac:dyDescent="0.3">
      <c r="A305" s="439"/>
      <c r="B305" s="442"/>
      <c r="C305" s="445"/>
      <c r="D305" s="462"/>
      <c r="E305" s="451"/>
      <c r="F305" s="451"/>
      <c r="G305" s="158" t="s">
        <v>149</v>
      </c>
      <c r="H305" s="272">
        <f t="shared" si="171"/>
        <v>0</v>
      </c>
      <c r="I305" s="272"/>
      <c r="J305" s="272"/>
      <c r="K305" s="127"/>
      <c r="L305" s="94">
        <f t="shared" si="172"/>
        <v>0</v>
      </c>
      <c r="M305" s="271"/>
      <c r="N305" s="162"/>
      <c r="O305" s="272"/>
      <c r="P305" s="272">
        <f t="shared" si="173"/>
        <v>0</v>
      </c>
      <c r="Q305" s="271"/>
      <c r="R305" s="162"/>
      <c r="S305" s="272"/>
      <c r="T305" s="271"/>
      <c r="U305" s="170"/>
      <c r="V305" s="261"/>
      <c r="W305" s="261"/>
      <c r="X305" s="261"/>
      <c r="Y305" s="261"/>
      <c r="Z305" s="261"/>
      <c r="AA305" s="261"/>
      <c r="AB305" s="261"/>
      <c r="AC305" s="261"/>
      <c r="AD305" s="261"/>
      <c r="AE305" s="261"/>
      <c r="AF305" s="261"/>
      <c r="AG305" s="261"/>
      <c r="AH305" s="261"/>
      <c r="AI305" s="261"/>
      <c r="AJ305" s="261"/>
      <c r="AK305" s="261"/>
      <c r="AL305" s="261"/>
      <c r="AM305" s="261"/>
      <c r="AN305" s="261"/>
      <c r="AO305" s="261"/>
      <c r="AP305" s="261"/>
      <c r="AQ305" s="261"/>
      <c r="AR305" s="261"/>
      <c r="AS305" s="261"/>
      <c r="AT305" s="261"/>
      <c r="AU305" s="261"/>
      <c r="AV305" s="261"/>
      <c r="AW305" s="261"/>
      <c r="AX305" s="261"/>
      <c r="AY305" s="261"/>
      <c r="AZ305" s="261"/>
      <c r="BA305" s="261"/>
      <c r="BB305" s="261"/>
      <c r="BC305" s="261"/>
      <c r="BD305" s="261"/>
      <c r="BE305" s="261"/>
      <c r="BF305" s="261"/>
      <c r="BG305" s="261"/>
      <c r="BH305" s="261"/>
      <c r="BI305" s="261"/>
      <c r="BJ305" s="261"/>
      <c r="BK305" s="261"/>
      <c r="BL305" s="261"/>
      <c r="BM305" s="261"/>
      <c r="BN305" s="261"/>
      <c r="BO305" s="261"/>
      <c r="BP305" s="261"/>
      <c r="BQ305" s="261"/>
      <c r="BR305" s="261"/>
      <c r="BS305" s="261"/>
      <c r="BT305" s="261"/>
      <c r="BU305" s="261"/>
      <c r="BV305" s="261"/>
      <c r="BW305" s="261"/>
      <c r="BX305" s="261"/>
      <c r="BY305" s="261"/>
      <c r="BZ305" s="261"/>
      <c r="CA305" s="261"/>
      <c r="CB305" s="261"/>
      <c r="CC305" s="261"/>
      <c r="CD305" s="261"/>
      <c r="CE305" s="261"/>
      <c r="CF305" s="261"/>
      <c r="CG305" s="261"/>
      <c r="CH305" s="261"/>
      <c r="CI305" s="261"/>
      <c r="CJ305" s="261"/>
      <c r="CK305" s="261"/>
      <c r="CL305" s="261"/>
      <c r="CM305" s="261"/>
      <c r="CN305" s="261"/>
      <c r="CO305" s="261"/>
      <c r="CP305" s="261"/>
      <c r="CQ305" s="261"/>
      <c r="CR305" s="261"/>
      <c r="CS305" s="261"/>
      <c r="CT305" s="261"/>
      <c r="CU305" s="261"/>
      <c r="CV305" s="261"/>
      <c r="CW305" s="261"/>
      <c r="CX305" s="261"/>
      <c r="CY305" s="261"/>
      <c r="CZ305" s="261"/>
      <c r="DA305" s="261"/>
      <c r="DB305" s="261"/>
      <c r="DC305" s="261"/>
      <c r="DD305" s="261"/>
      <c r="DE305" s="261"/>
      <c r="DF305" s="261"/>
      <c r="DG305" s="261"/>
      <c r="DH305" s="261"/>
      <c r="DI305" s="261"/>
      <c r="DJ305" s="261"/>
      <c r="DK305" s="261"/>
      <c r="DL305" s="261"/>
      <c r="DM305" s="261"/>
      <c r="DN305" s="261"/>
      <c r="DO305" s="261"/>
      <c r="DP305" s="261"/>
      <c r="DQ305" s="261"/>
      <c r="DR305" s="261"/>
      <c r="DS305" s="261"/>
      <c r="DT305" s="261"/>
      <c r="DU305" s="261"/>
      <c r="DV305" s="261"/>
      <c r="DW305" s="261"/>
      <c r="DX305" s="261"/>
      <c r="DY305" s="261"/>
      <c r="DZ305" s="261"/>
      <c r="EA305" s="261"/>
      <c r="EB305" s="261"/>
      <c r="EC305" s="261"/>
      <c r="ED305" s="261"/>
      <c r="EE305" s="261"/>
      <c r="EF305" s="261"/>
      <c r="EG305" s="261"/>
      <c r="EH305" s="261"/>
      <c r="EI305" s="261"/>
      <c r="EJ305" s="261"/>
      <c r="EK305" s="261"/>
      <c r="EL305" s="261"/>
      <c r="EM305" s="261"/>
      <c r="EN305" s="261"/>
      <c r="EO305" s="261"/>
      <c r="EP305" s="261"/>
      <c r="EQ305" s="261"/>
      <c r="ER305" s="261"/>
      <c r="ES305" s="261"/>
      <c r="ET305" s="261"/>
      <c r="EU305" s="261"/>
      <c r="EV305" s="261"/>
      <c r="EW305" s="261"/>
      <c r="EX305" s="261"/>
      <c r="EY305" s="261"/>
      <c r="EZ305" s="261"/>
      <c r="FA305" s="261"/>
      <c r="FB305" s="261"/>
      <c r="FC305" s="261"/>
      <c r="FD305" s="261"/>
      <c r="FE305" s="261"/>
      <c r="FF305" s="261"/>
      <c r="FG305" s="261"/>
      <c r="FH305" s="261"/>
      <c r="FI305" s="261"/>
      <c r="FJ305" s="261"/>
      <c r="FK305" s="261"/>
      <c r="FL305" s="261"/>
      <c r="FM305" s="261"/>
      <c r="FN305" s="261"/>
      <c r="FO305" s="261"/>
      <c r="FP305" s="261"/>
      <c r="FQ305" s="261"/>
      <c r="FR305" s="261"/>
      <c r="FS305" s="261"/>
      <c r="FT305" s="261"/>
      <c r="FU305" s="261"/>
      <c r="FV305" s="261"/>
      <c r="FW305" s="261"/>
      <c r="FX305" s="261"/>
      <c r="FY305" s="261"/>
      <c r="FZ305" s="261"/>
      <c r="GA305" s="261"/>
      <c r="GB305" s="261"/>
      <c r="GC305" s="261"/>
      <c r="GD305" s="261"/>
      <c r="GE305" s="261"/>
      <c r="GF305" s="261"/>
      <c r="GG305" s="261"/>
      <c r="GH305" s="261"/>
      <c r="GI305" s="261"/>
      <c r="GJ305" s="261"/>
      <c r="GK305" s="261"/>
      <c r="GL305" s="261"/>
      <c r="GM305" s="261"/>
      <c r="GN305" s="261"/>
      <c r="GO305" s="261"/>
      <c r="GP305" s="261"/>
      <c r="GQ305" s="261"/>
      <c r="GR305" s="261"/>
      <c r="GS305" s="261"/>
      <c r="GT305" s="261"/>
      <c r="GU305" s="261"/>
      <c r="GV305" s="261"/>
      <c r="GW305" s="261"/>
      <c r="GX305" s="261"/>
      <c r="GY305" s="261"/>
      <c r="GZ305" s="261"/>
      <c r="HA305" s="261"/>
      <c r="HB305" s="261"/>
      <c r="HC305" s="261"/>
    </row>
    <row r="306" spans="1:211" ht="15" customHeight="1" x14ac:dyDescent="0.3">
      <c r="A306" s="439"/>
      <c r="B306" s="442"/>
      <c r="C306" s="445"/>
      <c r="D306" s="462"/>
      <c r="E306" s="451"/>
      <c r="F306" s="451"/>
      <c r="G306" s="158" t="s">
        <v>32</v>
      </c>
      <c r="H306" s="272">
        <f t="shared" si="171"/>
        <v>0</v>
      </c>
      <c r="I306" s="272"/>
      <c r="J306" s="272"/>
      <c r="K306" s="265"/>
      <c r="L306" s="94">
        <f t="shared" si="172"/>
        <v>0</v>
      </c>
      <c r="M306" s="271"/>
      <c r="N306" s="162"/>
      <c r="O306" s="267"/>
      <c r="P306" s="272">
        <f t="shared" si="173"/>
        <v>0</v>
      </c>
      <c r="Q306" s="271"/>
      <c r="R306" s="162"/>
      <c r="S306" s="267"/>
      <c r="T306" s="271"/>
      <c r="U306" s="170"/>
      <c r="V306" s="261"/>
      <c r="W306" s="261"/>
      <c r="X306" s="261"/>
      <c r="Y306" s="261"/>
      <c r="Z306" s="261"/>
      <c r="AA306" s="261"/>
      <c r="AB306" s="261"/>
      <c r="AC306" s="261"/>
      <c r="AD306" s="261"/>
      <c r="AE306" s="261"/>
      <c r="AF306" s="261"/>
      <c r="AG306" s="261"/>
      <c r="AH306" s="261"/>
      <c r="AI306" s="261"/>
      <c r="AJ306" s="261"/>
      <c r="AK306" s="261"/>
      <c r="AL306" s="261"/>
      <c r="AM306" s="261"/>
      <c r="AN306" s="261"/>
      <c r="AO306" s="261"/>
      <c r="AP306" s="261"/>
      <c r="AQ306" s="261"/>
      <c r="AR306" s="261"/>
      <c r="AS306" s="261"/>
      <c r="AT306" s="261"/>
      <c r="AU306" s="261"/>
      <c r="AV306" s="261"/>
      <c r="AW306" s="261"/>
      <c r="AX306" s="261"/>
      <c r="AY306" s="261"/>
      <c r="AZ306" s="261"/>
      <c r="BA306" s="261"/>
      <c r="BB306" s="261"/>
      <c r="BC306" s="261"/>
      <c r="BD306" s="261"/>
      <c r="BE306" s="261"/>
      <c r="BF306" s="261"/>
      <c r="BG306" s="261"/>
      <c r="BH306" s="261"/>
      <c r="BI306" s="261"/>
      <c r="BJ306" s="261"/>
      <c r="BK306" s="261"/>
      <c r="BL306" s="261"/>
      <c r="BM306" s="261"/>
      <c r="BN306" s="261"/>
      <c r="BO306" s="261"/>
      <c r="BP306" s="261"/>
      <c r="BQ306" s="261"/>
      <c r="BR306" s="261"/>
      <c r="BS306" s="261"/>
      <c r="BT306" s="261"/>
      <c r="BU306" s="261"/>
      <c r="BV306" s="261"/>
      <c r="BW306" s="261"/>
      <c r="BX306" s="261"/>
      <c r="BY306" s="261"/>
      <c r="BZ306" s="261"/>
      <c r="CA306" s="261"/>
      <c r="CB306" s="261"/>
      <c r="CC306" s="261"/>
      <c r="CD306" s="261"/>
      <c r="CE306" s="261"/>
      <c r="CF306" s="261"/>
      <c r="CG306" s="261"/>
      <c r="CH306" s="261"/>
      <c r="CI306" s="261"/>
      <c r="CJ306" s="261"/>
      <c r="CK306" s="261"/>
      <c r="CL306" s="261"/>
      <c r="CM306" s="261"/>
      <c r="CN306" s="261"/>
      <c r="CO306" s="261"/>
      <c r="CP306" s="261"/>
      <c r="CQ306" s="261"/>
      <c r="CR306" s="261"/>
      <c r="CS306" s="261"/>
      <c r="CT306" s="261"/>
      <c r="CU306" s="261"/>
      <c r="CV306" s="261"/>
      <c r="CW306" s="261"/>
      <c r="CX306" s="261"/>
      <c r="CY306" s="261"/>
      <c r="CZ306" s="261"/>
      <c r="DA306" s="261"/>
      <c r="DB306" s="261"/>
      <c r="DC306" s="261"/>
      <c r="DD306" s="261"/>
      <c r="DE306" s="261"/>
      <c r="DF306" s="261"/>
      <c r="DG306" s="261"/>
      <c r="DH306" s="261"/>
      <c r="DI306" s="261"/>
      <c r="DJ306" s="261"/>
      <c r="DK306" s="261"/>
      <c r="DL306" s="261"/>
      <c r="DM306" s="261"/>
      <c r="DN306" s="261"/>
      <c r="DO306" s="261"/>
      <c r="DP306" s="261"/>
      <c r="DQ306" s="261"/>
      <c r="DR306" s="261"/>
      <c r="DS306" s="261"/>
      <c r="DT306" s="261"/>
      <c r="DU306" s="261"/>
      <c r="DV306" s="261"/>
      <c r="DW306" s="261"/>
      <c r="DX306" s="261"/>
      <c r="DY306" s="261"/>
      <c r="DZ306" s="261"/>
      <c r="EA306" s="261"/>
      <c r="EB306" s="261"/>
      <c r="EC306" s="261"/>
      <c r="ED306" s="261"/>
      <c r="EE306" s="261"/>
      <c r="EF306" s="261"/>
      <c r="EG306" s="261"/>
      <c r="EH306" s="261"/>
      <c r="EI306" s="261"/>
      <c r="EJ306" s="261"/>
      <c r="EK306" s="261"/>
      <c r="EL306" s="261"/>
      <c r="EM306" s="261"/>
      <c r="EN306" s="261"/>
      <c r="EO306" s="261"/>
      <c r="EP306" s="261"/>
      <c r="EQ306" s="261"/>
      <c r="ER306" s="261"/>
      <c r="ES306" s="261"/>
      <c r="ET306" s="261"/>
      <c r="EU306" s="261"/>
      <c r="EV306" s="261"/>
      <c r="EW306" s="261"/>
      <c r="EX306" s="261"/>
      <c r="EY306" s="261"/>
      <c r="EZ306" s="261"/>
      <c r="FA306" s="261"/>
      <c r="FB306" s="261"/>
      <c r="FC306" s="261"/>
      <c r="FD306" s="261"/>
      <c r="FE306" s="261"/>
      <c r="FF306" s="261"/>
      <c r="FG306" s="261"/>
      <c r="FH306" s="261"/>
      <c r="FI306" s="261"/>
      <c r="FJ306" s="261"/>
      <c r="FK306" s="261"/>
      <c r="FL306" s="261"/>
      <c r="FM306" s="261"/>
      <c r="FN306" s="261"/>
      <c r="FO306" s="261"/>
      <c r="FP306" s="261"/>
      <c r="FQ306" s="261"/>
      <c r="FR306" s="261"/>
      <c r="FS306" s="261"/>
      <c r="FT306" s="261"/>
      <c r="FU306" s="261"/>
      <c r="FV306" s="261"/>
      <c r="FW306" s="261"/>
      <c r="FX306" s="261"/>
      <c r="FY306" s="261"/>
      <c r="FZ306" s="261"/>
      <c r="GA306" s="261"/>
      <c r="GB306" s="261"/>
      <c r="GC306" s="261"/>
      <c r="GD306" s="261"/>
      <c r="GE306" s="261"/>
      <c r="GF306" s="261"/>
      <c r="GG306" s="261"/>
      <c r="GH306" s="261"/>
      <c r="GI306" s="261"/>
      <c r="GJ306" s="261"/>
      <c r="GK306" s="261"/>
      <c r="GL306" s="261"/>
      <c r="GM306" s="261"/>
      <c r="GN306" s="261"/>
      <c r="GO306" s="261"/>
      <c r="GP306" s="261"/>
      <c r="GQ306" s="261"/>
      <c r="GR306" s="261"/>
      <c r="GS306" s="261"/>
      <c r="GT306" s="261"/>
      <c r="GU306" s="261"/>
      <c r="GV306" s="261"/>
      <c r="GW306" s="261"/>
      <c r="GX306" s="261"/>
      <c r="GY306" s="261"/>
      <c r="GZ306" s="261"/>
      <c r="HA306" s="261"/>
      <c r="HB306" s="261"/>
      <c r="HC306" s="261"/>
    </row>
    <row r="307" spans="1:211" ht="15" customHeight="1" x14ac:dyDescent="0.3">
      <c r="A307" s="439"/>
      <c r="B307" s="442"/>
      <c r="C307" s="445"/>
      <c r="D307" s="462"/>
      <c r="E307" s="451"/>
      <c r="F307" s="451"/>
      <c r="G307" s="158" t="s">
        <v>31</v>
      </c>
      <c r="H307" s="272">
        <f t="shared" si="171"/>
        <v>0</v>
      </c>
      <c r="I307" s="148">
        <v>0</v>
      </c>
      <c r="J307" s="148"/>
      <c r="K307" s="272"/>
      <c r="L307" s="267">
        <f t="shared" si="172"/>
        <v>55.79</v>
      </c>
      <c r="M307" s="169">
        <v>55.79</v>
      </c>
      <c r="N307" s="148"/>
      <c r="O307" s="148"/>
      <c r="P307" s="272">
        <f t="shared" si="173"/>
        <v>0</v>
      </c>
      <c r="Q307" s="148">
        <v>0</v>
      </c>
      <c r="R307" s="148"/>
      <c r="S307" s="148"/>
      <c r="T307" s="169">
        <v>0</v>
      </c>
      <c r="U307" s="272">
        <v>0</v>
      </c>
      <c r="V307" s="261"/>
      <c r="W307" s="261"/>
      <c r="X307" s="261"/>
      <c r="Y307" s="261"/>
      <c r="Z307" s="261"/>
      <c r="AA307" s="261"/>
      <c r="AB307" s="261"/>
      <c r="AC307" s="261"/>
      <c r="AD307" s="261"/>
      <c r="AE307" s="261"/>
      <c r="AF307" s="261"/>
      <c r="AG307" s="261"/>
      <c r="AH307" s="261"/>
      <c r="AI307" s="261"/>
      <c r="AJ307" s="261"/>
      <c r="AK307" s="261"/>
      <c r="AL307" s="261"/>
      <c r="AM307" s="261"/>
      <c r="AN307" s="261"/>
      <c r="AO307" s="261"/>
      <c r="AP307" s="261"/>
      <c r="AQ307" s="261"/>
      <c r="AR307" s="261"/>
      <c r="AS307" s="261"/>
      <c r="AT307" s="261"/>
      <c r="AU307" s="261"/>
      <c r="AV307" s="261"/>
      <c r="AW307" s="261"/>
      <c r="AX307" s="261"/>
      <c r="AY307" s="261"/>
      <c r="AZ307" s="261"/>
      <c r="BA307" s="261"/>
      <c r="BB307" s="261"/>
      <c r="BC307" s="261"/>
      <c r="BD307" s="261"/>
      <c r="BE307" s="261"/>
      <c r="BF307" s="261"/>
      <c r="BG307" s="261"/>
      <c r="BH307" s="261"/>
      <c r="BI307" s="261"/>
      <c r="BJ307" s="261"/>
      <c r="BK307" s="261"/>
      <c r="BL307" s="261"/>
      <c r="BM307" s="261"/>
      <c r="BN307" s="261"/>
      <c r="BO307" s="261"/>
      <c r="BP307" s="261"/>
      <c r="BQ307" s="261"/>
      <c r="BR307" s="261"/>
      <c r="BS307" s="261"/>
      <c r="BT307" s="261"/>
      <c r="BU307" s="261"/>
      <c r="BV307" s="261"/>
      <c r="BW307" s="261"/>
      <c r="BX307" s="261"/>
      <c r="BY307" s="261"/>
      <c r="BZ307" s="261"/>
      <c r="CA307" s="261"/>
      <c r="CB307" s="261"/>
      <c r="CC307" s="261"/>
      <c r="CD307" s="261"/>
      <c r="CE307" s="261"/>
      <c r="CF307" s="261"/>
      <c r="CG307" s="261"/>
      <c r="CH307" s="261"/>
      <c r="CI307" s="261"/>
      <c r="CJ307" s="261"/>
      <c r="CK307" s="261"/>
      <c r="CL307" s="261"/>
      <c r="CM307" s="261"/>
      <c r="CN307" s="261"/>
      <c r="CO307" s="261"/>
      <c r="CP307" s="261"/>
      <c r="CQ307" s="261"/>
      <c r="CR307" s="261"/>
      <c r="CS307" s="261"/>
      <c r="CT307" s="261"/>
      <c r="CU307" s="261"/>
      <c r="CV307" s="261"/>
      <c r="CW307" s="261"/>
      <c r="CX307" s="261"/>
      <c r="CY307" s="261"/>
      <c r="CZ307" s="261"/>
      <c r="DA307" s="261"/>
      <c r="DB307" s="261"/>
      <c r="DC307" s="261"/>
      <c r="DD307" s="261"/>
      <c r="DE307" s="261"/>
      <c r="DF307" s="261"/>
      <c r="DG307" s="261"/>
      <c r="DH307" s="261"/>
      <c r="DI307" s="261"/>
      <c r="DJ307" s="261"/>
      <c r="DK307" s="261"/>
      <c r="DL307" s="261"/>
      <c r="DM307" s="261"/>
      <c r="DN307" s="261"/>
      <c r="DO307" s="261"/>
      <c r="DP307" s="261"/>
      <c r="DQ307" s="261"/>
      <c r="DR307" s="261"/>
      <c r="DS307" s="261"/>
      <c r="DT307" s="261"/>
      <c r="DU307" s="261"/>
      <c r="DV307" s="261"/>
      <c r="DW307" s="261"/>
      <c r="DX307" s="261"/>
      <c r="DY307" s="261"/>
      <c r="DZ307" s="261"/>
      <c r="EA307" s="261"/>
      <c r="EB307" s="261"/>
      <c r="EC307" s="261"/>
      <c r="ED307" s="261"/>
      <c r="EE307" s="261"/>
      <c r="EF307" s="261"/>
      <c r="EG307" s="261"/>
      <c r="EH307" s="261"/>
      <c r="EI307" s="261"/>
      <c r="EJ307" s="261"/>
      <c r="EK307" s="261"/>
      <c r="EL307" s="261"/>
      <c r="EM307" s="261"/>
      <c r="EN307" s="261"/>
      <c r="EO307" s="261"/>
      <c r="EP307" s="261"/>
      <c r="EQ307" s="261"/>
      <c r="ER307" s="261"/>
      <c r="ES307" s="261"/>
      <c r="ET307" s="261"/>
      <c r="EU307" s="261"/>
      <c r="EV307" s="261"/>
      <c r="EW307" s="261"/>
      <c r="EX307" s="261"/>
      <c r="EY307" s="261"/>
      <c r="EZ307" s="261"/>
      <c r="FA307" s="261"/>
      <c r="FB307" s="261"/>
      <c r="FC307" s="261"/>
      <c r="FD307" s="261"/>
      <c r="FE307" s="261"/>
      <c r="FF307" s="261"/>
      <c r="FG307" s="261"/>
      <c r="FH307" s="261"/>
      <c r="FI307" s="261"/>
      <c r="FJ307" s="261"/>
      <c r="FK307" s="261"/>
      <c r="FL307" s="261"/>
      <c r="FM307" s="261"/>
      <c r="FN307" s="261"/>
      <c r="FO307" s="261"/>
      <c r="FP307" s="261"/>
      <c r="FQ307" s="261"/>
      <c r="FR307" s="261"/>
      <c r="FS307" s="261"/>
      <c r="FT307" s="261"/>
      <c r="FU307" s="261"/>
      <c r="FV307" s="261"/>
      <c r="FW307" s="261"/>
      <c r="FX307" s="261"/>
      <c r="FY307" s="261"/>
      <c r="FZ307" s="261"/>
      <c r="GA307" s="261"/>
      <c r="GB307" s="261"/>
      <c r="GC307" s="261"/>
      <c r="GD307" s="261"/>
      <c r="GE307" s="261"/>
      <c r="GF307" s="261"/>
      <c r="GG307" s="261"/>
      <c r="GH307" s="261"/>
      <c r="GI307" s="261"/>
      <c r="GJ307" s="261"/>
      <c r="GK307" s="261"/>
      <c r="GL307" s="261"/>
      <c r="GM307" s="261"/>
      <c r="GN307" s="261"/>
      <c r="GO307" s="261"/>
      <c r="GP307" s="261"/>
      <c r="GQ307" s="261"/>
      <c r="GR307" s="261"/>
      <c r="GS307" s="261"/>
      <c r="GT307" s="261"/>
      <c r="GU307" s="261"/>
      <c r="GV307" s="261"/>
      <c r="GW307" s="261"/>
      <c r="GX307" s="261"/>
      <c r="GY307" s="261"/>
      <c r="GZ307" s="261"/>
      <c r="HA307" s="261"/>
      <c r="HB307" s="261"/>
      <c r="HC307" s="261"/>
    </row>
    <row r="308" spans="1:211" ht="15" customHeight="1" x14ac:dyDescent="0.3">
      <c r="A308" s="439"/>
      <c r="B308" s="442"/>
      <c r="C308" s="445"/>
      <c r="D308" s="462"/>
      <c r="E308" s="451"/>
      <c r="F308" s="451"/>
      <c r="G308" s="158" t="s">
        <v>187</v>
      </c>
      <c r="H308" s="272">
        <f t="shared" si="171"/>
        <v>0</v>
      </c>
      <c r="I308" s="148"/>
      <c r="J308" s="148"/>
      <c r="K308" s="272"/>
      <c r="L308" s="267">
        <f t="shared" si="172"/>
        <v>0</v>
      </c>
      <c r="M308" s="148"/>
      <c r="N308" s="148"/>
      <c r="O308" s="148"/>
      <c r="P308" s="272">
        <f t="shared" si="173"/>
        <v>0</v>
      </c>
      <c r="Q308" s="148"/>
      <c r="R308" s="148"/>
      <c r="S308" s="148"/>
      <c r="T308" s="148"/>
      <c r="U308" s="272"/>
      <c r="V308" s="261"/>
      <c r="W308" s="261"/>
      <c r="X308" s="261"/>
      <c r="Y308" s="261"/>
      <c r="Z308" s="261"/>
      <c r="AA308" s="261"/>
      <c r="AB308" s="261"/>
      <c r="AC308" s="261"/>
      <c r="AD308" s="261"/>
      <c r="AE308" s="261"/>
      <c r="AF308" s="261"/>
      <c r="AG308" s="261"/>
      <c r="AH308" s="261"/>
      <c r="AI308" s="261"/>
      <c r="AJ308" s="261"/>
      <c r="AK308" s="261"/>
      <c r="AL308" s="261"/>
      <c r="AM308" s="261"/>
      <c r="AN308" s="261"/>
      <c r="AO308" s="261"/>
      <c r="AP308" s="261"/>
      <c r="AQ308" s="261"/>
      <c r="AR308" s="261"/>
      <c r="AS308" s="261"/>
      <c r="AT308" s="261"/>
      <c r="AU308" s="261"/>
      <c r="AV308" s="261"/>
      <c r="AW308" s="261"/>
      <c r="AX308" s="261"/>
      <c r="AY308" s="261"/>
      <c r="AZ308" s="261"/>
      <c r="BA308" s="261"/>
      <c r="BB308" s="261"/>
      <c r="BC308" s="261"/>
      <c r="BD308" s="261"/>
      <c r="BE308" s="261"/>
      <c r="BF308" s="261"/>
      <c r="BG308" s="261"/>
      <c r="BH308" s="261"/>
      <c r="BI308" s="261"/>
      <c r="BJ308" s="261"/>
      <c r="BK308" s="261"/>
      <c r="BL308" s="261"/>
      <c r="BM308" s="261"/>
      <c r="BN308" s="261"/>
      <c r="BO308" s="261"/>
      <c r="BP308" s="261"/>
      <c r="BQ308" s="261"/>
      <c r="BR308" s="261"/>
      <c r="BS308" s="261"/>
      <c r="BT308" s="261"/>
      <c r="BU308" s="261"/>
      <c r="BV308" s="261"/>
      <c r="BW308" s="261"/>
      <c r="BX308" s="261"/>
      <c r="BY308" s="261"/>
      <c r="BZ308" s="261"/>
      <c r="CA308" s="261"/>
      <c r="CB308" s="261"/>
      <c r="CC308" s="261"/>
      <c r="CD308" s="261"/>
      <c r="CE308" s="261"/>
      <c r="CF308" s="261"/>
      <c r="CG308" s="261"/>
      <c r="CH308" s="261"/>
      <c r="CI308" s="261"/>
      <c r="CJ308" s="261"/>
      <c r="CK308" s="261"/>
      <c r="CL308" s="261"/>
      <c r="CM308" s="261"/>
      <c r="CN308" s="261"/>
      <c r="CO308" s="261"/>
      <c r="CP308" s="261"/>
      <c r="CQ308" s="261"/>
      <c r="CR308" s="261"/>
      <c r="CS308" s="261"/>
      <c r="CT308" s="261"/>
      <c r="CU308" s="261"/>
      <c r="CV308" s="261"/>
      <c r="CW308" s="261"/>
      <c r="CX308" s="261"/>
      <c r="CY308" s="261"/>
      <c r="CZ308" s="261"/>
      <c r="DA308" s="261"/>
      <c r="DB308" s="261"/>
      <c r="DC308" s="261"/>
      <c r="DD308" s="261"/>
      <c r="DE308" s="261"/>
      <c r="DF308" s="261"/>
      <c r="DG308" s="261"/>
      <c r="DH308" s="261"/>
      <c r="DI308" s="261"/>
      <c r="DJ308" s="261"/>
      <c r="DK308" s="261"/>
      <c r="DL308" s="261"/>
      <c r="DM308" s="261"/>
      <c r="DN308" s="261"/>
      <c r="DO308" s="261"/>
      <c r="DP308" s="261"/>
      <c r="DQ308" s="261"/>
      <c r="DR308" s="261"/>
      <c r="DS308" s="261"/>
      <c r="DT308" s="261"/>
      <c r="DU308" s="261"/>
      <c r="DV308" s="261"/>
      <c r="DW308" s="261"/>
      <c r="DX308" s="261"/>
      <c r="DY308" s="261"/>
      <c r="DZ308" s="261"/>
      <c r="EA308" s="261"/>
      <c r="EB308" s="261"/>
      <c r="EC308" s="261"/>
      <c r="ED308" s="261"/>
      <c r="EE308" s="261"/>
      <c r="EF308" s="261"/>
      <c r="EG308" s="261"/>
      <c r="EH308" s="261"/>
      <c r="EI308" s="261"/>
      <c r="EJ308" s="261"/>
      <c r="EK308" s="261"/>
      <c r="EL308" s="261"/>
      <c r="EM308" s="261"/>
      <c r="EN308" s="261"/>
      <c r="EO308" s="261"/>
      <c r="EP308" s="261"/>
      <c r="EQ308" s="261"/>
      <c r="ER308" s="261"/>
      <c r="ES308" s="261"/>
      <c r="ET308" s="261"/>
      <c r="EU308" s="261"/>
      <c r="EV308" s="261"/>
      <c r="EW308" s="261"/>
      <c r="EX308" s="261"/>
      <c r="EY308" s="261"/>
      <c r="EZ308" s="261"/>
      <c r="FA308" s="261"/>
      <c r="FB308" s="261"/>
      <c r="FC308" s="261"/>
      <c r="FD308" s="261"/>
      <c r="FE308" s="261"/>
      <c r="FF308" s="261"/>
      <c r="FG308" s="261"/>
      <c r="FH308" s="261"/>
      <c r="FI308" s="261"/>
      <c r="FJ308" s="261"/>
      <c r="FK308" s="261"/>
      <c r="FL308" s="261"/>
      <c r="FM308" s="261"/>
      <c r="FN308" s="261"/>
      <c r="FO308" s="261"/>
      <c r="FP308" s="261"/>
      <c r="FQ308" s="261"/>
      <c r="FR308" s="261"/>
      <c r="FS308" s="261"/>
      <c r="FT308" s="261"/>
      <c r="FU308" s="261"/>
      <c r="FV308" s="261"/>
      <c r="FW308" s="261"/>
      <c r="FX308" s="261"/>
      <c r="FY308" s="261"/>
      <c r="FZ308" s="261"/>
      <c r="GA308" s="261"/>
      <c r="GB308" s="261"/>
      <c r="GC308" s="261"/>
      <c r="GD308" s="261"/>
      <c r="GE308" s="261"/>
      <c r="GF308" s="261"/>
      <c r="GG308" s="261"/>
      <c r="GH308" s="261"/>
      <c r="GI308" s="261"/>
      <c r="GJ308" s="261"/>
      <c r="GK308" s="261"/>
      <c r="GL308" s="261"/>
      <c r="GM308" s="261"/>
      <c r="GN308" s="261"/>
      <c r="GO308" s="261"/>
      <c r="GP308" s="261"/>
      <c r="GQ308" s="261"/>
      <c r="GR308" s="261"/>
      <c r="GS308" s="261"/>
      <c r="GT308" s="261"/>
      <c r="GU308" s="261"/>
      <c r="GV308" s="261"/>
      <c r="GW308" s="261"/>
      <c r="GX308" s="261"/>
      <c r="GY308" s="261"/>
      <c r="GZ308" s="261"/>
      <c r="HA308" s="261"/>
      <c r="HB308" s="261"/>
      <c r="HC308" s="261"/>
    </row>
    <row r="309" spans="1:211" ht="15" customHeight="1" x14ac:dyDescent="0.3">
      <c r="A309" s="439"/>
      <c r="B309" s="442"/>
      <c r="C309" s="445"/>
      <c r="D309" s="462"/>
      <c r="E309" s="451"/>
      <c r="F309" s="451"/>
      <c r="G309" s="158" t="s">
        <v>131</v>
      </c>
      <c r="H309" s="272">
        <f t="shared" si="171"/>
        <v>0</v>
      </c>
      <c r="I309" s="148"/>
      <c r="J309" s="148"/>
      <c r="K309" s="148"/>
      <c r="L309" s="267">
        <f t="shared" si="172"/>
        <v>0</v>
      </c>
      <c r="M309" s="148"/>
      <c r="N309" s="148"/>
      <c r="O309" s="148"/>
      <c r="P309" s="272">
        <f t="shared" si="173"/>
        <v>0</v>
      </c>
      <c r="Q309" s="148"/>
      <c r="R309" s="148"/>
      <c r="S309" s="148"/>
      <c r="T309" s="148"/>
      <c r="U309" s="272"/>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1"/>
      <c r="AY309" s="261"/>
      <c r="AZ309" s="261"/>
      <c r="BA309" s="261"/>
      <c r="BB309" s="261"/>
      <c r="BC309" s="261"/>
      <c r="BD309" s="261"/>
      <c r="BE309" s="261"/>
      <c r="BF309" s="261"/>
      <c r="BG309" s="261"/>
      <c r="BH309" s="261"/>
      <c r="BI309" s="261"/>
      <c r="BJ309" s="261"/>
      <c r="BK309" s="261"/>
      <c r="BL309" s="261"/>
      <c r="BM309" s="261"/>
      <c r="BN309" s="261"/>
      <c r="BO309" s="261"/>
      <c r="BP309" s="261"/>
      <c r="BQ309" s="261"/>
      <c r="BR309" s="261"/>
      <c r="BS309" s="261"/>
      <c r="BT309" s="261"/>
      <c r="BU309" s="261"/>
      <c r="BV309" s="261"/>
      <c r="BW309" s="261"/>
      <c r="BX309" s="261"/>
      <c r="BY309" s="261"/>
      <c r="BZ309" s="261"/>
      <c r="CA309" s="261"/>
      <c r="CB309" s="261"/>
      <c r="CC309" s="261"/>
      <c r="CD309" s="261"/>
      <c r="CE309" s="261"/>
      <c r="CF309" s="261"/>
      <c r="CG309" s="261"/>
      <c r="CH309" s="261"/>
      <c r="CI309" s="261"/>
      <c r="CJ309" s="261"/>
      <c r="CK309" s="261"/>
      <c r="CL309" s="261"/>
      <c r="CM309" s="261"/>
      <c r="CN309" s="261"/>
      <c r="CO309" s="261"/>
      <c r="CP309" s="261"/>
      <c r="CQ309" s="261"/>
      <c r="CR309" s="261"/>
      <c r="CS309" s="261"/>
      <c r="CT309" s="261"/>
      <c r="CU309" s="261"/>
      <c r="CV309" s="261"/>
      <c r="CW309" s="261"/>
      <c r="CX309" s="261"/>
      <c r="CY309" s="261"/>
      <c r="CZ309" s="261"/>
      <c r="DA309" s="261"/>
      <c r="DB309" s="261"/>
      <c r="DC309" s="261"/>
      <c r="DD309" s="261"/>
      <c r="DE309" s="261"/>
      <c r="DF309" s="261"/>
      <c r="DG309" s="261"/>
      <c r="DH309" s="261"/>
      <c r="DI309" s="261"/>
      <c r="DJ309" s="261"/>
      <c r="DK309" s="261"/>
      <c r="DL309" s="261"/>
      <c r="DM309" s="261"/>
      <c r="DN309" s="261"/>
      <c r="DO309" s="261"/>
      <c r="DP309" s="261"/>
      <c r="DQ309" s="261"/>
      <c r="DR309" s="261"/>
      <c r="DS309" s="261"/>
      <c r="DT309" s="261"/>
      <c r="DU309" s="261"/>
      <c r="DV309" s="261"/>
      <c r="DW309" s="261"/>
      <c r="DX309" s="261"/>
      <c r="DY309" s="261"/>
      <c r="DZ309" s="261"/>
      <c r="EA309" s="261"/>
      <c r="EB309" s="261"/>
      <c r="EC309" s="261"/>
      <c r="ED309" s="261"/>
      <c r="EE309" s="261"/>
      <c r="EF309" s="261"/>
      <c r="EG309" s="261"/>
      <c r="EH309" s="261"/>
      <c r="EI309" s="261"/>
      <c r="EJ309" s="261"/>
      <c r="EK309" s="261"/>
      <c r="EL309" s="261"/>
      <c r="EM309" s="261"/>
      <c r="EN309" s="261"/>
      <c r="EO309" s="261"/>
      <c r="EP309" s="261"/>
      <c r="EQ309" s="261"/>
      <c r="ER309" s="261"/>
      <c r="ES309" s="261"/>
      <c r="ET309" s="261"/>
      <c r="EU309" s="261"/>
      <c r="EV309" s="261"/>
      <c r="EW309" s="261"/>
      <c r="EX309" s="261"/>
      <c r="EY309" s="261"/>
      <c r="EZ309" s="261"/>
      <c r="FA309" s="261"/>
      <c r="FB309" s="261"/>
      <c r="FC309" s="261"/>
      <c r="FD309" s="261"/>
      <c r="FE309" s="261"/>
      <c r="FF309" s="261"/>
      <c r="FG309" s="261"/>
      <c r="FH309" s="261"/>
      <c r="FI309" s="261"/>
      <c r="FJ309" s="261"/>
      <c r="FK309" s="261"/>
      <c r="FL309" s="261"/>
      <c r="FM309" s="261"/>
      <c r="FN309" s="261"/>
      <c r="FO309" s="261"/>
      <c r="FP309" s="261"/>
      <c r="FQ309" s="261"/>
      <c r="FR309" s="261"/>
      <c r="FS309" s="261"/>
      <c r="FT309" s="261"/>
      <c r="FU309" s="261"/>
      <c r="FV309" s="261"/>
      <c r="FW309" s="261"/>
      <c r="FX309" s="261"/>
      <c r="FY309" s="261"/>
      <c r="FZ309" s="261"/>
      <c r="GA309" s="261"/>
      <c r="GB309" s="261"/>
      <c r="GC309" s="261"/>
      <c r="GD309" s="261"/>
      <c r="GE309" s="261"/>
      <c r="GF309" s="261"/>
      <c r="GG309" s="261"/>
      <c r="GH309" s="261"/>
      <c r="GI309" s="261"/>
      <c r="GJ309" s="261"/>
      <c r="GK309" s="261"/>
      <c r="GL309" s="261"/>
      <c r="GM309" s="261"/>
      <c r="GN309" s="261"/>
      <c r="GO309" s="261"/>
      <c r="GP309" s="261"/>
      <c r="GQ309" s="261"/>
      <c r="GR309" s="261"/>
      <c r="GS309" s="261"/>
      <c r="GT309" s="261"/>
      <c r="GU309" s="261"/>
      <c r="GV309" s="261"/>
      <c r="GW309" s="261"/>
      <c r="GX309" s="261"/>
      <c r="GY309" s="261"/>
      <c r="GZ309" s="261"/>
      <c r="HA309" s="261"/>
      <c r="HB309" s="261"/>
      <c r="HC309" s="261"/>
    </row>
    <row r="310" spans="1:211" ht="15" customHeight="1" x14ac:dyDescent="0.3">
      <c r="A310" s="440"/>
      <c r="B310" s="443"/>
      <c r="C310" s="446"/>
      <c r="D310" s="463"/>
      <c r="E310" s="452"/>
      <c r="F310" s="452"/>
      <c r="G310" s="173" t="s">
        <v>34</v>
      </c>
      <c r="H310" s="149">
        <f>SUM(H304:H307)</f>
        <v>11</v>
      </c>
      <c r="I310" s="149">
        <f>SUM(I304:I307)</f>
        <v>11</v>
      </c>
      <c r="J310" s="149">
        <f>SUM(J304:J307)</f>
        <v>0</v>
      </c>
      <c r="K310" s="149">
        <f>SUM(K304:K308)</f>
        <v>0</v>
      </c>
      <c r="L310" s="149">
        <f t="shared" ref="L310:S310" si="174">SUM(L304:L307)</f>
        <v>55.79</v>
      </c>
      <c r="M310" s="149">
        <f t="shared" si="174"/>
        <v>55.79</v>
      </c>
      <c r="N310" s="149">
        <f t="shared" si="174"/>
        <v>0</v>
      </c>
      <c r="O310" s="149">
        <f t="shared" si="174"/>
        <v>0</v>
      </c>
      <c r="P310" s="149">
        <f t="shared" si="174"/>
        <v>0</v>
      </c>
      <c r="Q310" s="149">
        <f t="shared" si="174"/>
        <v>0</v>
      </c>
      <c r="R310" s="149">
        <f t="shared" si="174"/>
        <v>0</v>
      </c>
      <c r="S310" s="149">
        <f t="shared" si="174"/>
        <v>0</v>
      </c>
      <c r="T310" s="149">
        <f>SUM(T304:T307)</f>
        <v>0</v>
      </c>
      <c r="U310" s="149">
        <f t="shared" ref="U310" si="175">SUM(U304:U307)</f>
        <v>0</v>
      </c>
      <c r="V310" s="261"/>
      <c r="W310" s="261"/>
      <c r="X310" s="261"/>
      <c r="Y310" s="261"/>
      <c r="Z310" s="261"/>
      <c r="AA310" s="261"/>
      <c r="AB310" s="261"/>
      <c r="AC310" s="261"/>
      <c r="AD310" s="261"/>
      <c r="AE310" s="261"/>
      <c r="AF310" s="261"/>
      <c r="AG310" s="261"/>
      <c r="AH310" s="261"/>
      <c r="AI310" s="261"/>
      <c r="AJ310" s="261"/>
      <c r="AK310" s="261"/>
      <c r="AL310" s="261"/>
      <c r="AM310" s="261"/>
      <c r="AN310" s="261"/>
      <c r="AO310" s="261"/>
      <c r="AP310" s="261"/>
      <c r="AQ310" s="261"/>
      <c r="AR310" s="261"/>
      <c r="AS310" s="261"/>
      <c r="AT310" s="261"/>
      <c r="AU310" s="261"/>
      <c r="AV310" s="261"/>
      <c r="AW310" s="261"/>
      <c r="AX310" s="261"/>
      <c r="AY310" s="261"/>
      <c r="AZ310" s="261"/>
      <c r="BA310" s="261"/>
      <c r="BB310" s="261"/>
      <c r="BC310" s="261"/>
      <c r="BD310" s="261"/>
      <c r="BE310" s="261"/>
      <c r="BF310" s="261"/>
      <c r="BG310" s="261"/>
      <c r="BH310" s="261"/>
      <c r="BI310" s="261"/>
      <c r="BJ310" s="261"/>
      <c r="BK310" s="261"/>
      <c r="BL310" s="261"/>
      <c r="BM310" s="261"/>
      <c r="BN310" s="261"/>
      <c r="BO310" s="261"/>
      <c r="BP310" s="261"/>
      <c r="BQ310" s="261"/>
      <c r="BR310" s="261"/>
      <c r="BS310" s="261"/>
      <c r="BT310" s="261"/>
      <c r="BU310" s="261"/>
      <c r="BV310" s="261"/>
      <c r="BW310" s="261"/>
      <c r="BX310" s="261"/>
      <c r="BY310" s="261"/>
      <c r="BZ310" s="261"/>
      <c r="CA310" s="261"/>
      <c r="CB310" s="261"/>
      <c r="CC310" s="261"/>
      <c r="CD310" s="261"/>
      <c r="CE310" s="261"/>
      <c r="CF310" s="261"/>
      <c r="CG310" s="261"/>
      <c r="CH310" s="261"/>
      <c r="CI310" s="261"/>
      <c r="CJ310" s="261"/>
      <c r="CK310" s="261"/>
      <c r="CL310" s="261"/>
      <c r="CM310" s="261"/>
      <c r="CN310" s="261"/>
      <c r="CO310" s="261"/>
      <c r="CP310" s="261"/>
      <c r="CQ310" s="261"/>
      <c r="CR310" s="261"/>
      <c r="CS310" s="261"/>
      <c r="CT310" s="261"/>
      <c r="CU310" s="261"/>
      <c r="CV310" s="261"/>
      <c r="CW310" s="261"/>
      <c r="CX310" s="261"/>
      <c r="CY310" s="261"/>
      <c r="CZ310" s="261"/>
      <c r="DA310" s="261"/>
      <c r="DB310" s="261"/>
      <c r="DC310" s="261"/>
      <c r="DD310" s="261"/>
      <c r="DE310" s="261"/>
      <c r="DF310" s="261"/>
      <c r="DG310" s="261"/>
      <c r="DH310" s="261"/>
      <c r="DI310" s="261"/>
      <c r="DJ310" s="261"/>
      <c r="DK310" s="261"/>
      <c r="DL310" s="261"/>
      <c r="DM310" s="261"/>
      <c r="DN310" s="261"/>
      <c r="DO310" s="261"/>
      <c r="DP310" s="261"/>
      <c r="DQ310" s="261"/>
      <c r="DR310" s="261"/>
      <c r="DS310" s="261"/>
      <c r="DT310" s="261"/>
      <c r="DU310" s="261"/>
      <c r="DV310" s="261"/>
      <c r="DW310" s="261"/>
      <c r="DX310" s="261"/>
      <c r="DY310" s="261"/>
      <c r="DZ310" s="261"/>
      <c r="EA310" s="261"/>
      <c r="EB310" s="261"/>
      <c r="EC310" s="261"/>
      <c r="ED310" s="261"/>
      <c r="EE310" s="261"/>
      <c r="EF310" s="261"/>
      <c r="EG310" s="261"/>
      <c r="EH310" s="261"/>
      <c r="EI310" s="261"/>
      <c r="EJ310" s="261"/>
      <c r="EK310" s="261"/>
      <c r="EL310" s="261"/>
      <c r="EM310" s="261"/>
      <c r="EN310" s="261"/>
      <c r="EO310" s="261"/>
      <c r="EP310" s="261"/>
      <c r="EQ310" s="261"/>
      <c r="ER310" s="261"/>
      <c r="ES310" s="261"/>
      <c r="ET310" s="261"/>
      <c r="EU310" s="261"/>
      <c r="EV310" s="261"/>
      <c r="EW310" s="261"/>
      <c r="EX310" s="261"/>
      <c r="EY310" s="261"/>
      <c r="EZ310" s="261"/>
      <c r="FA310" s="261"/>
      <c r="FB310" s="261"/>
      <c r="FC310" s="261"/>
      <c r="FD310" s="261"/>
      <c r="FE310" s="261"/>
      <c r="FF310" s="261"/>
      <c r="FG310" s="261"/>
      <c r="FH310" s="261"/>
      <c r="FI310" s="261"/>
      <c r="FJ310" s="261"/>
      <c r="FK310" s="261"/>
      <c r="FL310" s="261"/>
      <c r="FM310" s="261"/>
      <c r="FN310" s="261"/>
      <c r="FO310" s="261"/>
      <c r="FP310" s="261"/>
      <c r="FQ310" s="261"/>
      <c r="FR310" s="261"/>
      <c r="FS310" s="261"/>
      <c r="FT310" s="261"/>
      <c r="FU310" s="261"/>
      <c r="FV310" s="261"/>
      <c r="FW310" s="261"/>
      <c r="FX310" s="261"/>
      <c r="FY310" s="261"/>
      <c r="FZ310" s="261"/>
      <c r="GA310" s="261"/>
      <c r="GB310" s="261"/>
      <c r="GC310" s="261"/>
      <c r="GD310" s="261"/>
      <c r="GE310" s="261"/>
      <c r="GF310" s="261"/>
      <c r="GG310" s="261"/>
      <c r="GH310" s="261"/>
      <c r="GI310" s="261"/>
      <c r="GJ310" s="261"/>
      <c r="GK310" s="261"/>
      <c r="GL310" s="261"/>
      <c r="GM310" s="261"/>
      <c r="GN310" s="261"/>
      <c r="GO310" s="261"/>
      <c r="GP310" s="261"/>
      <c r="GQ310" s="261"/>
      <c r="GR310" s="261"/>
      <c r="GS310" s="261"/>
      <c r="GT310" s="261"/>
      <c r="GU310" s="261"/>
      <c r="GV310" s="261"/>
      <c r="GW310" s="261"/>
      <c r="GX310" s="261"/>
      <c r="GY310" s="261"/>
      <c r="GZ310" s="261"/>
      <c r="HA310" s="261"/>
      <c r="HB310" s="261"/>
      <c r="HC310" s="261"/>
    </row>
    <row r="311" spans="1:211" ht="15" customHeight="1" x14ac:dyDescent="0.3">
      <c r="A311" s="438" t="s">
        <v>23</v>
      </c>
      <c r="B311" s="441" t="s">
        <v>23</v>
      </c>
      <c r="C311" s="444" t="s">
        <v>422</v>
      </c>
      <c r="D311" s="472" t="s">
        <v>425</v>
      </c>
      <c r="E311" s="450" t="s">
        <v>27</v>
      </c>
      <c r="F311" s="450" t="s">
        <v>28</v>
      </c>
      <c r="G311" s="158" t="s">
        <v>29</v>
      </c>
      <c r="H311" s="272">
        <f t="shared" ref="H311:H316" si="176">SUM(I311,K311)</f>
        <v>10</v>
      </c>
      <c r="I311" s="127">
        <v>10</v>
      </c>
      <c r="J311" s="272"/>
      <c r="K311" s="272"/>
      <c r="L311" s="94">
        <f t="shared" ref="L311:L316" si="177">SUM(M311,O311)</f>
        <v>0</v>
      </c>
      <c r="M311" s="271"/>
      <c r="N311" s="162"/>
      <c r="O311" s="267"/>
      <c r="P311" s="272">
        <f t="shared" ref="P311:P316" si="178">SUM(Q311,S311)</f>
        <v>0</v>
      </c>
      <c r="Q311" s="271"/>
      <c r="R311" s="162"/>
      <c r="S311" s="267"/>
      <c r="T311" s="271"/>
      <c r="U311" s="170"/>
      <c r="V311" s="261"/>
      <c r="W311" s="261"/>
      <c r="X311" s="261"/>
      <c r="Y311" s="261"/>
      <c r="Z311" s="261"/>
      <c r="AA311" s="261"/>
      <c r="AB311" s="261"/>
      <c r="AC311" s="261"/>
      <c r="AD311" s="261"/>
      <c r="AE311" s="261"/>
      <c r="AF311" s="261"/>
      <c r="AG311" s="261"/>
      <c r="AH311" s="261"/>
      <c r="AI311" s="261"/>
      <c r="AJ311" s="261"/>
      <c r="AK311" s="261"/>
      <c r="AL311" s="261"/>
      <c r="AM311" s="261"/>
      <c r="AN311" s="261"/>
      <c r="AO311" s="261"/>
      <c r="AP311" s="261"/>
      <c r="AQ311" s="261"/>
      <c r="AR311" s="261"/>
      <c r="AS311" s="261"/>
      <c r="AT311" s="261"/>
      <c r="AU311" s="261"/>
      <c r="AV311" s="261"/>
      <c r="AW311" s="261"/>
      <c r="AX311" s="261"/>
      <c r="AY311" s="261"/>
      <c r="AZ311" s="261"/>
      <c r="BA311" s="261"/>
      <c r="BB311" s="261"/>
      <c r="BC311" s="261"/>
      <c r="BD311" s="261"/>
      <c r="BE311" s="261"/>
      <c r="BF311" s="261"/>
      <c r="BG311" s="261"/>
      <c r="BH311" s="261"/>
      <c r="BI311" s="261"/>
      <c r="BJ311" s="261"/>
      <c r="BK311" s="261"/>
      <c r="BL311" s="261"/>
      <c r="BM311" s="261"/>
      <c r="BN311" s="261"/>
      <c r="BO311" s="261"/>
      <c r="BP311" s="261"/>
      <c r="BQ311" s="261"/>
      <c r="BR311" s="261"/>
      <c r="BS311" s="261"/>
      <c r="BT311" s="261"/>
      <c r="BU311" s="261"/>
      <c r="BV311" s="261"/>
      <c r="BW311" s="261"/>
      <c r="BX311" s="261"/>
      <c r="BY311" s="261"/>
      <c r="BZ311" s="261"/>
      <c r="CA311" s="261"/>
      <c r="CB311" s="261"/>
      <c r="CC311" s="261"/>
      <c r="CD311" s="261"/>
      <c r="CE311" s="261"/>
      <c r="CF311" s="261"/>
      <c r="CG311" s="261"/>
      <c r="CH311" s="261"/>
      <c r="CI311" s="261"/>
      <c r="CJ311" s="261"/>
      <c r="CK311" s="261"/>
      <c r="CL311" s="261"/>
      <c r="CM311" s="261"/>
      <c r="CN311" s="261"/>
      <c r="CO311" s="261"/>
      <c r="CP311" s="261"/>
      <c r="CQ311" s="261"/>
      <c r="CR311" s="261"/>
      <c r="CS311" s="261"/>
      <c r="CT311" s="261"/>
      <c r="CU311" s="261"/>
      <c r="CV311" s="261"/>
      <c r="CW311" s="261"/>
      <c r="CX311" s="261"/>
      <c r="CY311" s="261"/>
      <c r="CZ311" s="261"/>
      <c r="DA311" s="261"/>
      <c r="DB311" s="261"/>
      <c r="DC311" s="261"/>
      <c r="DD311" s="261"/>
      <c r="DE311" s="261"/>
      <c r="DF311" s="261"/>
      <c r="DG311" s="261"/>
      <c r="DH311" s="261"/>
      <c r="DI311" s="261"/>
      <c r="DJ311" s="261"/>
      <c r="DK311" s="261"/>
      <c r="DL311" s="261"/>
      <c r="DM311" s="261"/>
      <c r="DN311" s="261"/>
      <c r="DO311" s="261"/>
      <c r="DP311" s="261"/>
      <c r="DQ311" s="261"/>
      <c r="DR311" s="261"/>
      <c r="DS311" s="261"/>
      <c r="DT311" s="261"/>
      <c r="DU311" s="261"/>
      <c r="DV311" s="261"/>
      <c r="DW311" s="261"/>
      <c r="DX311" s="261"/>
      <c r="DY311" s="261"/>
      <c r="DZ311" s="261"/>
      <c r="EA311" s="261"/>
      <c r="EB311" s="261"/>
      <c r="EC311" s="261"/>
      <c r="ED311" s="261"/>
      <c r="EE311" s="261"/>
      <c r="EF311" s="261"/>
      <c r="EG311" s="261"/>
      <c r="EH311" s="261"/>
      <c r="EI311" s="261"/>
      <c r="EJ311" s="261"/>
      <c r="EK311" s="261"/>
      <c r="EL311" s="261"/>
      <c r="EM311" s="261"/>
      <c r="EN311" s="261"/>
      <c r="EO311" s="261"/>
      <c r="EP311" s="261"/>
      <c r="EQ311" s="261"/>
      <c r="ER311" s="261"/>
      <c r="ES311" s="261"/>
      <c r="ET311" s="261"/>
      <c r="EU311" s="261"/>
      <c r="EV311" s="261"/>
      <c r="EW311" s="261"/>
      <c r="EX311" s="261"/>
      <c r="EY311" s="261"/>
      <c r="EZ311" s="261"/>
      <c r="FA311" s="261"/>
      <c r="FB311" s="261"/>
      <c r="FC311" s="261"/>
      <c r="FD311" s="261"/>
      <c r="FE311" s="261"/>
      <c r="FF311" s="261"/>
      <c r="FG311" s="261"/>
      <c r="FH311" s="261"/>
      <c r="FI311" s="261"/>
      <c r="FJ311" s="261"/>
      <c r="FK311" s="261"/>
      <c r="FL311" s="261"/>
      <c r="FM311" s="261"/>
      <c r="FN311" s="261"/>
      <c r="FO311" s="261"/>
      <c r="FP311" s="261"/>
      <c r="FQ311" s="261"/>
      <c r="FR311" s="261"/>
      <c r="FS311" s="261"/>
      <c r="FT311" s="261"/>
      <c r="FU311" s="261"/>
      <c r="FV311" s="261"/>
      <c r="FW311" s="261"/>
      <c r="FX311" s="261"/>
      <c r="FY311" s="261"/>
      <c r="FZ311" s="261"/>
      <c r="GA311" s="261"/>
      <c r="GB311" s="261"/>
      <c r="GC311" s="261"/>
      <c r="GD311" s="261"/>
      <c r="GE311" s="261"/>
      <c r="GF311" s="261"/>
      <c r="GG311" s="261"/>
      <c r="GH311" s="261"/>
      <c r="GI311" s="261"/>
      <c r="GJ311" s="261"/>
      <c r="GK311" s="261"/>
      <c r="GL311" s="261"/>
      <c r="GM311" s="261"/>
      <c r="GN311" s="261"/>
      <c r="GO311" s="261"/>
      <c r="GP311" s="261"/>
      <c r="GQ311" s="261"/>
      <c r="GR311" s="261"/>
      <c r="GS311" s="261"/>
      <c r="GT311" s="261"/>
      <c r="GU311" s="261"/>
      <c r="GV311" s="261"/>
      <c r="GW311" s="261"/>
      <c r="GX311" s="261"/>
      <c r="GY311" s="261"/>
      <c r="GZ311" s="261"/>
      <c r="HA311" s="261"/>
      <c r="HB311" s="261"/>
      <c r="HC311" s="261"/>
    </row>
    <row r="312" spans="1:211" ht="15" customHeight="1" x14ac:dyDescent="0.3">
      <c r="A312" s="439"/>
      <c r="B312" s="442"/>
      <c r="C312" s="445"/>
      <c r="D312" s="462"/>
      <c r="E312" s="451"/>
      <c r="F312" s="451"/>
      <c r="G312" s="158" t="s">
        <v>149</v>
      </c>
      <c r="H312" s="272">
        <f t="shared" si="176"/>
        <v>0</v>
      </c>
      <c r="I312" s="272"/>
      <c r="J312" s="272"/>
      <c r="K312" s="127"/>
      <c r="L312" s="94">
        <f t="shared" si="177"/>
        <v>0</v>
      </c>
      <c r="M312" s="271"/>
      <c r="N312" s="162"/>
      <c r="O312" s="272"/>
      <c r="P312" s="272">
        <f t="shared" si="178"/>
        <v>0</v>
      </c>
      <c r="Q312" s="271"/>
      <c r="R312" s="162"/>
      <c r="S312" s="272"/>
      <c r="T312" s="271"/>
      <c r="U312" s="170"/>
      <c r="V312" s="261"/>
      <c r="W312" s="261"/>
      <c r="X312" s="261"/>
      <c r="Y312" s="261"/>
      <c r="Z312" s="261"/>
      <c r="AA312" s="261"/>
      <c r="AB312" s="261"/>
      <c r="AC312" s="261"/>
      <c r="AD312" s="261"/>
      <c r="AE312" s="261"/>
      <c r="AF312" s="261"/>
      <c r="AG312" s="261"/>
      <c r="AH312" s="261"/>
      <c r="AI312" s="261"/>
      <c r="AJ312" s="261"/>
      <c r="AK312" s="261"/>
      <c r="AL312" s="261"/>
      <c r="AM312" s="261"/>
      <c r="AN312" s="261"/>
      <c r="AO312" s="261"/>
      <c r="AP312" s="261"/>
      <c r="AQ312" s="261"/>
      <c r="AR312" s="261"/>
      <c r="AS312" s="261"/>
      <c r="AT312" s="261"/>
      <c r="AU312" s="261"/>
      <c r="AV312" s="261"/>
      <c r="AW312" s="261"/>
      <c r="AX312" s="261"/>
      <c r="AY312" s="261"/>
      <c r="AZ312" s="261"/>
      <c r="BA312" s="261"/>
      <c r="BB312" s="261"/>
      <c r="BC312" s="261"/>
      <c r="BD312" s="261"/>
      <c r="BE312" s="261"/>
      <c r="BF312" s="261"/>
      <c r="BG312" s="261"/>
      <c r="BH312" s="261"/>
      <c r="BI312" s="261"/>
      <c r="BJ312" s="261"/>
      <c r="BK312" s="261"/>
      <c r="BL312" s="261"/>
      <c r="BM312" s="261"/>
      <c r="BN312" s="261"/>
      <c r="BO312" s="261"/>
      <c r="BP312" s="261"/>
      <c r="BQ312" s="261"/>
      <c r="BR312" s="261"/>
      <c r="BS312" s="261"/>
      <c r="BT312" s="261"/>
      <c r="BU312" s="261"/>
      <c r="BV312" s="261"/>
      <c r="BW312" s="261"/>
      <c r="BX312" s="261"/>
      <c r="BY312" s="261"/>
      <c r="BZ312" s="261"/>
      <c r="CA312" s="261"/>
      <c r="CB312" s="261"/>
      <c r="CC312" s="261"/>
      <c r="CD312" s="261"/>
      <c r="CE312" s="261"/>
      <c r="CF312" s="261"/>
      <c r="CG312" s="261"/>
      <c r="CH312" s="261"/>
      <c r="CI312" s="261"/>
      <c r="CJ312" s="261"/>
      <c r="CK312" s="261"/>
      <c r="CL312" s="261"/>
      <c r="CM312" s="261"/>
      <c r="CN312" s="261"/>
      <c r="CO312" s="261"/>
      <c r="CP312" s="261"/>
      <c r="CQ312" s="261"/>
      <c r="CR312" s="261"/>
      <c r="CS312" s="261"/>
      <c r="CT312" s="261"/>
      <c r="CU312" s="261"/>
      <c r="CV312" s="261"/>
      <c r="CW312" s="261"/>
      <c r="CX312" s="261"/>
      <c r="CY312" s="261"/>
      <c r="CZ312" s="261"/>
      <c r="DA312" s="261"/>
      <c r="DB312" s="261"/>
      <c r="DC312" s="261"/>
      <c r="DD312" s="261"/>
      <c r="DE312" s="261"/>
      <c r="DF312" s="261"/>
      <c r="DG312" s="261"/>
      <c r="DH312" s="261"/>
      <c r="DI312" s="261"/>
      <c r="DJ312" s="261"/>
      <c r="DK312" s="261"/>
      <c r="DL312" s="261"/>
      <c r="DM312" s="261"/>
      <c r="DN312" s="261"/>
      <c r="DO312" s="261"/>
      <c r="DP312" s="261"/>
      <c r="DQ312" s="261"/>
      <c r="DR312" s="261"/>
      <c r="DS312" s="261"/>
      <c r="DT312" s="261"/>
      <c r="DU312" s="261"/>
      <c r="DV312" s="261"/>
      <c r="DW312" s="261"/>
      <c r="DX312" s="261"/>
      <c r="DY312" s="261"/>
      <c r="DZ312" s="261"/>
      <c r="EA312" s="261"/>
      <c r="EB312" s="261"/>
      <c r="EC312" s="261"/>
      <c r="ED312" s="261"/>
      <c r="EE312" s="261"/>
      <c r="EF312" s="261"/>
      <c r="EG312" s="261"/>
      <c r="EH312" s="261"/>
      <c r="EI312" s="261"/>
      <c r="EJ312" s="261"/>
      <c r="EK312" s="261"/>
      <c r="EL312" s="261"/>
      <c r="EM312" s="261"/>
      <c r="EN312" s="261"/>
      <c r="EO312" s="261"/>
      <c r="EP312" s="261"/>
      <c r="EQ312" s="261"/>
      <c r="ER312" s="261"/>
      <c r="ES312" s="261"/>
      <c r="ET312" s="261"/>
      <c r="EU312" s="261"/>
      <c r="EV312" s="261"/>
      <c r="EW312" s="261"/>
      <c r="EX312" s="261"/>
      <c r="EY312" s="261"/>
      <c r="EZ312" s="261"/>
      <c r="FA312" s="261"/>
      <c r="FB312" s="261"/>
      <c r="FC312" s="261"/>
      <c r="FD312" s="261"/>
      <c r="FE312" s="261"/>
      <c r="FF312" s="261"/>
      <c r="FG312" s="261"/>
      <c r="FH312" s="261"/>
      <c r="FI312" s="261"/>
      <c r="FJ312" s="261"/>
      <c r="FK312" s="261"/>
      <c r="FL312" s="261"/>
      <c r="FM312" s="261"/>
      <c r="FN312" s="261"/>
      <c r="FO312" s="261"/>
      <c r="FP312" s="261"/>
      <c r="FQ312" s="261"/>
      <c r="FR312" s="261"/>
      <c r="FS312" s="261"/>
      <c r="FT312" s="261"/>
      <c r="FU312" s="261"/>
      <c r="FV312" s="261"/>
      <c r="FW312" s="261"/>
      <c r="FX312" s="261"/>
      <c r="FY312" s="261"/>
      <c r="FZ312" s="261"/>
      <c r="GA312" s="261"/>
      <c r="GB312" s="261"/>
      <c r="GC312" s="261"/>
      <c r="GD312" s="261"/>
      <c r="GE312" s="261"/>
      <c r="GF312" s="261"/>
      <c r="GG312" s="261"/>
      <c r="GH312" s="261"/>
      <c r="GI312" s="261"/>
      <c r="GJ312" s="261"/>
      <c r="GK312" s="261"/>
      <c r="GL312" s="261"/>
      <c r="GM312" s="261"/>
      <c r="GN312" s="261"/>
      <c r="GO312" s="261"/>
      <c r="GP312" s="261"/>
      <c r="GQ312" s="261"/>
      <c r="GR312" s="261"/>
      <c r="GS312" s="261"/>
      <c r="GT312" s="261"/>
      <c r="GU312" s="261"/>
      <c r="GV312" s="261"/>
      <c r="GW312" s="261"/>
      <c r="GX312" s="261"/>
      <c r="GY312" s="261"/>
      <c r="GZ312" s="261"/>
      <c r="HA312" s="261"/>
      <c r="HB312" s="261"/>
      <c r="HC312" s="261"/>
    </row>
    <row r="313" spans="1:211" ht="15" customHeight="1" x14ac:dyDescent="0.3">
      <c r="A313" s="439"/>
      <c r="B313" s="442"/>
      <c r="C313" s="445"/>
      <c r="D313" s="462"/>
      <c r="E313" s="451"/>
      <c r="F313" s="451"/>
      <c r="G313" s="158" t="s">
        <v>32</v>
      </c>
      <c r="H313" s="272">
        <f t="shared" si="176"/>
        <v>0</v>
      </c>
      <c r="I313" s="272">
        <v>0</v>
      </c>
      <c r="J313" s="272"/>
      <c r="K313" s="265"/>
      <c r="L313" s="94">
        <f t="shared" si="177"/>
        <v>152.74</v>
      </c>
      <c r="M313" s="271">
        <v>152.74</v>
      </c>
      <c r="N313" s="162"/>
      <c r="O313" s="267">
        <v>0</v>
      </c>
      <c r="P313" s="272">
        <f t="shared" si="178"/>
        <v>0</v>
      </c>
      <c r="Q313" s="271">
        <v>0</v>
      </c>
      <c r="R313" s="162"/>
      <c r="S313" s="267"/>
      <c r="T313" s="271">
        <v>0</v>
      </c>
      <c r="U313" s="170">
        <v>0</v>
      </c>
      <c r="V313" s="261"/>
      <c r="W313" s="261"/>
      <c r="X313" s="261"/>
      <c r="Y313" s="261"/>
      <c r="Z313" s="261"/>
      <c r="AA313" s="261"/>
      <c r="AB313" s="261"/>
      <c r="AC313" s="261"/>
      <c r="AD313" s="261"/>
      <c r="AE313" s="261"/>
      <c r="AF313" s="261"/>
      <c r="AG313" s="261"/>
      <c r="AH313" s="261"/>
      <c r="AI313" s="261"/>
      <c r="AJ313" s="261"/>
      <c r="AK313" s="261"/>
      <c r="AL313" s="261"/>
      <c r="AM313" s="261"/>
      <c r="AN313" s="261"/>
      <c r="AO313" s="261"/>
      <c r="AP313" s="261"/>
      <c r="AQ313" s="261"/>
      <c r="AR313" s="261"/>
      <c r="AS313" s="261"/>
      <c r="AT313" s="261"/>
      <c r="AU313" s="261"/>
      <c r="AV313" s="261"/>
      <c r="AW313" s="261"/>
      <c r="AX313" s="261"/>
      <c r="AY313" s="261"/>
      <c r="AZ313" s="261"/>
      <c r="BA313" s="261"/>
      <c r="BB313" s="261"/>
      <c r="BC313" s="261"/>
      <c r="BD313" s="261"/>
      <c r="BE313" s="261"/>
      <c r="BF313" s="261"/>
      <c r="BG313" s="261"/>
      <c r="BH313" s="261"/>
      <c r="BI313" s="261"/>
      <c r="BJ313" s="261"/>
      <c r="BK313" s="261"/>
      <c r="BL313" s="261"/>
      <c r="BM313" s="261"/>
      <c r="BN313" s="261"/>
      <c r="BO313" s="261"/>
      <c r="BP313" s="261"/>
      <c r="BQ313" s="261"/>
      <c r="BR313" s="261"/>
      <c r="BS313" s="261"/>
      <c r="BT313" s="261"/>
      <c r="BU313" s="261"/>
      <c r="BV313" s="261"/>
      <c r="BW313" s="261"/>
      <c r="BX313" s="261"/>
      <c r="BY313" s="261"/>
      <c r="BZ313" s="261"/>
      <c r="CA313" s="261"/>
      <c r="CB313" s="261"/>
      <c r="CC313" s="261"/>
      <c r="CD313" s="261"/>
      <c r="CE313" s="261"/>
      <c r="CF313" s="261"/>
      <c r="CG313" s="261"/>
      <c r="CH313" s="261"/>
      <c r="CI313" s="261"/>
      <c r="CJ313" s="261"/>
      <c r="CK313" s="261"/>
      <c r="CL313" s="261"/>
      <c r="CM313" s="261"/>
      <c r="CN313" s="261"/>
      <c r="CO313" s="261"/>
      <c r="CP313" s="261"/>
      <c r="CQ313" s="261"/>
      <c r="CR313" s="261"/>
      <c r="CS313" s="261"/>
      <c r="CT313" s="261"/>
      <c r="CU313" s="261"/>
      <c r="CV313" s="261"/>
      <c r="CW313" s="261"/>
      <c r="CX313" s="261"/>
      <c r="CY313" s="261"/>
      <c r="CZ313" s="261"/>
      <c r="DA313" s="261"/>
      <c r="DB313" s="261"/>
      <c r="DC313" s="261"/>
      <c r="DD313" s="261"/>
      <c r="DE313" s="261"/>
      <c r="DF313" s="261"/>
      <c r="DG313" s="261"/>
      <c r="DH313" s="261"/>
      <c r="DI313" s="261"/>
      <c r="DJ313" s="261"/>
      <c r="DK313" s="261"/>
      <c r="DL313" s="261"/>
      <c r="DM313" s="261"/>
      <c r="DN313" s="261"/>
      <c r="DO313" s="261"/>
      <c r="DP313" s="261"/>
      <c r="DQ313" s="261"/>
      <c r="DR313" s="261"/>
      <c r="DS313" s="261"/>
      <c r="DT313" s="261"/>
      <c r="DU313" s="261"/>
      <c r="DV313" s="261"/>
      <c r="DW313" s="261"/>
      <c r="DX313" s="261"/>
      <c r="DY313" s="261"/>
      <c r="DZ313" s="261"/>
      <c r="EA313" s="261"/>
      <c r="EB313" s="261"/>
      <c r="EC313" s="261"/>
      <c r="ED313" s="261"/>
      <c r="EE313" s="261"/>
      <c r="EF313" s="261"/>
      <c r="EG313" s="261"/>
      <c r="EH313" s="261"/>
      <c r="EI313" s="261"/>
      <c r="EJ313" s="261"/>
      <c r="EK313" s="261"/>
      <c r="EL313" s="261"/>
      <c r="EM313" s="261"/>
      <c r="EN313" s="261"/>
      <c r="EO313" s="261"/>
      <c r="EP313" s="261"/>
      <c r="EQ313" s="261"/>
      <c r="ER313" s="261"/>
      <c r="ES313" s="261"/>
      <c r="ET313" s="261"/>
      <c r="EU313" s="261"/>
      <c r="EV313" s="261"/>
      <c r="EW313" s="261"/>
      <c r="EX313" s="261"/>
      <c r="EY313" s="261"/>
      <c r="EZ313" s="261"/>
      <c r="FA313" s="261"/>
      <c r="FB313" s="261"/>
      <c r="FC313" s="261"/>
      <c r="FD313" s="261"/>
      <c r="FE313" s="261"/>
      <c r="FF313" s="261"/>
      <c r="FG313" s="261"/>
      <c r="FH313" s="261"/>
      <c r="FI313" s="261"/>
      <c r="FJ313" s="261"/>
      <c r="FK313" s="261"/>
      <c r="FL313" s="261"/>
      <c r="FM313" s="261"/>
      <c r="FN313" s="261"/>
      <c r="FO313" s="261"/>
      <c r="FP313" s="261"/>
      <c r="FQ313" s="261"/>
      <c r="FR313" s="261"/>
      <c r="FS313" s="261"/>
      <c r="FT313" s="261"/>
      <c r="FU313" s="261"/>
      <c r="FV313" s="261"/>
      <c r="FW313" s="261"/>
      <c r="FX313" s="261"/>
      <c r="FY313" s="261"/>
      <c r="FZ313" s="261"/>
      <c r="GA313" s="261"/>
      <c r="GB313" s="261"/>
      <c r="GC313" s="261"/>
      <c r="GD313" s="261"/>
      <c r="GE313" s="261"/>
      <c r="GF313" s="261"/>
      <c r="GG313" s="261"/>
      <c r="GH313" s="261"/>
      <c r="GI313" s="261"/>
      <c r="GJ313" s="261"/>
      <c r="GK313" s="261"/>
      <c r="GL313" s="261"/>
      <c r="GM313" s="261"/>
      <c r="GN313" s="261"/>
      <c r="GO313" s="261"/>
      <c r="GP313" s="261"/>
      <c r="GQ313" s="261"/>
      <c r="GR313" s="261"/>
      <c r="GS313" s="261"/>
      <c r="GT313" s="261"/>
      <c r="GU313" s="261"/>
      <c r="GV313" s="261"/>
      <c r="GW313" s="261"/>
      <c r="GX313" s="261"/>
      <c r="GY313" s="261"/>
      <c r="GZ313" s="261"/>
      <c r="HA313" s="261"/>
      <c r="HB313" s="261"/>
      <c r="HC313" s="261"/>
    </row>
    <row r="314" spans="1:211" ht="15" customHeight="1" x14ac:dyDescent="0.3">
      <c r="A314" s="439"/>
      <c r="B314" s="442"/>
      <c r="C314" s="445"/>
      <c r="D314" s="462"/>
      <c r="E314" s="451"/>
      <c r="F314" s="451"/>
      <c r="G314" s="158" t="s">
        <v>31</v>
      </c>
      <c r="H314" s="272">
        <f t="shared" si="176"/>
        <v>0</v>
      </c>
      <c r="I314" s="148"/>
      <c r="J314" s="148"/>
      <c r="K314" s="272"/>
      <c r="L314" s="267">
        <f t="shared" si="177"/>
        <v>0</v>
      </c>
      <c r="M314" s="169"/>
      <c r="N314" s="148"/>
      <c r="O314" s="148"/>
      <c r="P314" s="272">
        <f t="shared" si="178"/>
        <v>0</v>
      </c>
      <c r="Q314" s="148"/>
      <c r="R314" s="148"/>
      <c r="S314" s="148"/>
      <c r="T314" s="169"/>
      <c r="U314" s="272"/>
      <c r="V314" s="261"/>
      <c r="W314" s="261"/>
      <c r="X314" s="261"/>
      <c r="Y314" s="261"/>
      <c r="Z314" s="261"/>
      <c r="AA314" s="261"/>
      <c r="AB314" s="261"/>
      <c r="AC314" s="261"/>
      <c r="AD314" s="261"/>
      <c r="AE314" s="261"/>
      <c r="AF314" s="261"/>
      <c r="AG314" s="261"/>
      <c r="AH314" s="261"/>
      <c r="AI314" s="261"/>
      <c r="AJ314" s="261"/>
      <c r="AK314" s="261"/>
      <c r="AL314" s="261"/>
      <c r="AM314" s="261"/>
      <c r="AN314" s="261"/>
      <c r="AO314" s="261"/>
      <c r="AP314" s="261"/>
      <c r="AQ314" s="261"/>
      <c r="AR314" s="261"/>
      <c r="AS314" s="261"/>
      <c r="AT314" s="261"/>
      <c r="AU314" s="261"/>
      <c r="AV314" s="261"/>
      <c r="AW314" s="261"/>
      <c r="AX314" s="261"/>
      <c r="AY314" s="261"/>
      <c r="AZ314" s="261"/>
      <c r="BA314" s="261"/>
      <c r="BB314" s="261"/>
      <c r="BC314" s="261"/>
      <c r="BD314" s="261"/>
      <c r="BE314" s="261"/>
      <c r="BF314" s="261"/>
      <c r="BG314" s="261"/>
      <c r="BH314" s="261"/>
      <c r="BI314" s="261"/>
      <c r="BJ314" s="261"/>
      <c r="BK314" s="261"/>
      <c r="BL314" s="261"/>
      <c r="BM314" s="261"/>
      <c r="BN314" s="261"/>
      <c r="BO314" s="261"/>
      <c r="BP314" s="261"/>
      <c r="BQ314" s="261"/>
      <c r="BR314" s="261"/>
      <c r="BS314" s="261"/>
      <c r="BT314" s="261"/>
      <c r="BU314" s="261"/>
      <c r="BV314" s="261"/>
      <c r="BW314" s="261"/>
      <c r="BX314" s="261"/>
      <c r="BY314" s="261"/>
      <c r="BZ314" s="261"/>
      <c r="CA314" s="261"/>
      <c r="CB314" s="261"/>
      <c r="CC314" s="261"/>
      <c r="CD314" s="261"/>
      <c r="CE314" s="261"/>
      <c r="CF314" s="261"/>
      <c r="CG314" s="261"/>
      <c r="CH314" s="261"/>
      <c r="CI314" s="261"/>
      <c r="CJ314" s="261"/>
      <c r="CK314" s="261"/>
      <c r="CL314" s="261"/>
      <c r="CM314" s="261"/>
      <c r="CN314" s="261"/>
      <c r="CO314" s="261"/>
      <c r="CP314" s="261"/>
      <c r="CQ314" s="261"/>
      <c r="CR314" s="261"/>
      <c r="CS314" s="261"/>
      <c r="CT314" s="261"/>
      <c r="CU314" s="261"/>
      <c r="CV314" s="261"/>
      <c r="CW314" s="261"/>
      <c r="CX314" s="261"/>
      <c r="CY314" s="261"/>
      <c r="CZ314" s="261"/>
      <c r="DA314" s="261"/>
      <c r="DB314" s="261"/>
      <c r="DC314" s="261"/>
      <c r="DD314" s="261"/>
      <c r="DE314" s="261"/>
      <c r="DF314" s="261"/>
      <c r="DG314" s="261"/>
      <c r="DH314" s="261"/>
      <c r="DI314" s="261"/>
      <c r="DJ314" s="261"/>
      <c r="DK314" s="261"/>
      <c r="DL314" s="261"/>
      <c r="DM314" s="261"/>
      <c r="DN314" s="261"/>
      <c r="DO314" s="261"/>
      <c r="DP314" s="261"/>
      <c r="DQ314" s="261"/>
      <c r="DR314" s="261"/>
      <c r="DS314" s="261"/>
      <c r="DT314" s="261"/>
      <c r="DU314" s="261"/>
      <c r="DV314" s="261"/>
      <c r="DW314" s="261"/>
      <c r="DX314" s="261"/>
      <c r="DY314" s="261"/>
      <c r="DZ314" s="261"/>
      <c r="EA314" s="261"/>
      <c r="EB314" s="261"/>
      <c r="EC314" s="261"/>
      <c r="ED314" s="261"/>
      <c r="EE314" s="261"/>
      <c r="EF314" s="261"/>
      <c r="EG314" s="261"/>
      <c r="EH314" s="261"/>
      <c r="EI314" s="261"/>
      <c r="EJ314" s="261"/>
      <c r="EK314" s="261"/>
      <c r="EL314" s="261"/>
      <c r="EM314" s="261"/>
      <c r="EN314" s="261"/>
      <c r="EO314" s="261"/>
      <c r="EP314" s="261"/>
      <c r="EQ314" s="261"/>
      <c r="ER314" s="261"/>
      <c r="ES314" s="261"/>
      <c r="ET314" s="261"/>
      <c r="EU314" s="261"/>
      <c r="EV314" s="261"/>
      <c r="EW314" s="261"/>
      <c r="EX314" s="261"/>
      <c r="EY314" s="261"/>
      <c r="EZ314" s="261"/>
      <c r="FA314" s="261"/>
      <c r="FB314" s="261"/>
      <c r="FC314" s="261"/>
      <c r="FD314" s="261"/>
      <c r="FE314" s="261"/>
      <c r="FF314" s="261"/>
      <c r="FG314" s="261"/>
      <c r="FH314" s="261"/>
      <c r="FI314" s="261"/>
      <c r="FJ314" s="261"/>
      <c r="FK314" s="261"/>
      <c r="FL314" s="261"/>
      <c r="FM314" s="261"/>
      <c r="FN314" s="261"/>
      <c r="FO314" s="261"/>
      <c r="FP314" s="261"/>
      <c r="FQ314" s="261"/>
      <c r="FR314" s="261"/>
      <c r="FS314" s="261"/>
      <c r="FT314" s="261"/>
      <c r="FU314" s="261"/>
      <c r="FV314" s="261"/>
      <c r="FW314" s="261"/>
      <c r="FX314" s="261"/>
      <c r="FY314" s="261"/>
      <c r="FZ314" s="261"/>
      <c r="GA314" s="261"/>
      <c r="GB314" s="261"/>
      <c r="GC314" s="261"/>
      <c r="GD314" s="261"/>
      <c r="GE314" s="261"/>
      <c r="GF314" s="261"/>
      <c r="GG314" s="261"/>
      <c r="GH314" s="261"/>
      <c r="GI314" s="261"/>
      <c r="GJ314" s="261"/>
      <c r="GK314" s="261"/>
      <c r="GL314" s="261"/>
      <c r="GM314" s="261"/>
      <c r="GN314" s="261"/>
      <c r="GO314" s="261"/>
      <c r="GP314" s="261"/>
      <c r="GQ314" s="261"/>
      <c r="GR314" s="261"/>
      <c r="GS314" s="261"/>
      <c r="GT314" s="261"/>
      <c r="GU314" s="261"/>
      <c r="GV314" s="261"/>
      <c r="GW314" s="261"/>
      <c r="GX314" s="261"/>
      <c r="GY314" s="261"/>
      <c r="GZ314" s="261"/>
      <c r="HA314" s="261"/>
      <c r="HB314" s="261"/>
      <c r="HC314" s="261"/>
    </row>
    <row r="315" spans="1:211" ht="15" customHeight="1" x14ac:dyDescent="0.3">
      <c r="A315" s="439"/>
      <c r="B315" s="442"/>
      <c r="C315" s="445"/>
      <c r="D315" s="462"/>
      <c r="E315" s="451"/>
      <c r="F315" s="451"/>
      <c r="G315" s="158" t="s">
        <v>187</v>
      </c>
      <c r="H315" s="272">
        <f t="shared" si="176"/>
        <v>0</v>
      </c>
      <c r="I315" s="148"/>
      <c r="J315" s="148"/>
      <c r="K315" s="272"/>
      <c r="L315" s="267">
        <f t="shared" si="177"/>
        <v>0</v>
      </c>
      <c r="M315" s="148"/>
      <c r="N315" s="148"/>
      <c r="O315" s="148"/>
      <c r="P315" s="272">
        <f t="shared" si="178"/>
        <v>0</v>
      </c>
      <c r="Q315" s="148"/>
      <c r="R315" s="148"/>
      <c r="S315" s="148"/>
      <c r="T315" s="148"/>
      <c r="U315" s="272"/>
      <c r="V315" s="261"/>
      <c r="W315" s="261"/>
      <c r="X315" s="261"/>
      <c r="Y315" s="261"/>
      <c r="Z315" s="261"/>
      <c r="AA315" s="261"/>
      <c r="AB315" s="261"/>
      <c r="AC315" s="261"/>
      <c r="AD315" s="261"/>
      <c r="AE315" s="261"/>
      <c r="AF315" s="261"/>
      <c r="AG315" s="261"/>
      <c r="AH315" s="261"/>
      <c r="AI315" s="261"/>
      <c r="AJ315" s="261"/>
      <c r="AK315" s="261"/>
      <c r="AL315" s="261"/>
      <c r="AM315" s="261"/>
      <c r="AN315" s="261"/>
      <c r="AO315" s="261"/>
      <c r="AP315" s="261"/>
      <c r="AQ315" s="261"/>
      <c r="AR315" s="261"/>
      <c r="AS315" s="261"/>
      <c r="AT315" s="261"/>
      <c r="AU315" s="261"/>
      <c r="AV315" s="261"/>
      <c r="AW315" s="261"/>
      <c r="AX315" s="261"/>
      <c r="AY315" s="261"/>
      <c r="AZ315" s="261"/>
      <c r="BA315" s="261"/>
      <c r="BB315" s="261"/>
      <c r="BC315" s="261"/>
      <c r="BD315" s="261"/>
      <c r="BE315" s="261"/>
      <c r="BF315" s="261"/>
      <c r="BG315" s="261"/>
      <c r="BH315" s="261"/>
      <c r="BI315" s="261"/>
      <c r="BJ315" s="261"/>
      <c r="BK315" s="261"/>
      <c r="BL315" s="261"/>
      <c r="BM315" s="261"/>
      <c r="BN315" s="261"/>
      <c r="BO315" s="261"/>
      <c r="BP315" s="261"/>
      <c r="BQ315" s="261"/>
      <c r="BR315" s="261"/>
      <c r="BS315" s="261"/>
      <c r="BT315" s="261"/>
      <c r="BU315" s="261"/>
      <c r="BV315" s="261"/>
      <c r="BW315" s="261"/>
      <c r="BX315" s="261"/>
      <c r="BY315" s="261"/>
      <c r="BZ315" s="261"/>
      <c r="CA315" s="261"/>
      <c r="CB315" s="261"/>
      <c r="CC315" s="261"/>
      <c r="CD315" s="261"/>
      <c r="CE315" s="261"/>
      <c r="CF315" s="261"/>
      <c r="CG315" s="261"/>
      <c r="CH315" s="261"/>
      <c r="CI315" s="261"/>
      <c r="CJ315" s="261"/>
      <c r="CK315" s="261"/>
      <c r="CL315" s="261"/>
      <c r="CM315" s="261"/>
      <c r="CN315" s="261"/>
      <c r="CO315" s="261"/>
      <c r="CP315" s="261"/>
      <c r="CQ315" s="261"/>
      <c r="CR315" s="261"/>
      <c r="CS315" s="261"/>
      <c r="CT315" s="261"/>
      <c r="CU315" s="261"/>
      <c r="CV315" s="261"/>
      <c r="CW315" s="261"/>
      <c r="CX315" s="261"/>
      <c r="CY315" s="261"/>
      <c r="CZ315" s="261"/>
      <c r="DA315" s="261"/>
      <c r="DB315" s="261"/>
      <c r="DC315" s="261"/>
      <c r="DD315" s="261"/>
      <c r="DE315" s="261"/>
      <c r="DF315" s="261"/>
      <c r="DG315" s="261"/>
      <c r="DH315" s="261"/>
      <c r="DI315" s="261"/>
      <c r="DJ315" s="261"/>
      <c r="DK315" s="261"/>
      <c r="DL315" s="261"/>
      <c r="DM315" s="261"/>
      <c r="DN315" s="261"/>
      <c r="DO315" s="261"/>
      <c r="DP315" s="261"/>
      <c r="DQ315" s="261"/>
      <c r="DR315" s="261"/>
      <c r="DS315" s="261"/>
      <c r="DT315" s="261"/>
      <c r="DU315" s="261"/>
      <c r="DV315" s="261"/>
      <c r="DW315" s="261"/>
      <c r="DX315" s="261"/>
      <c r="DY315" s="261"/>
      <c r="DZ315" s="261"/>
      <c r="EA315" s="261"/>
      <c r="EB315" s="261"/>
      <c r="EC315" s="261"/>
      <c r="ED315" s="261"/>
      <c r="EE315" s="261"/>
      <c r="EF315" s="261"/>
      <c r="EG315" s="261"/>
      <c r="EH315" s="261"/>
      <c r="EI315" s="261"/>
      <c r="EJ315" s="261"/>
      <c r="EK315" s="261"/>
      <c r="EL315" s="261"/>
      <c r="EM315" s="261"/>
      <c r="EN315" s="261"/>
      <c r="EO315" s="261"/>
      <c r="EP315" s="261"/>
      <c r="EQ315" s="261"/>
      <c r="ER315" s="261"/>
      <c r="ES315" s="261"/>
      <c r="ET315" s="261"/>
      <c r="EU315" s="261"/>
      <c r="EV315" s="261"/>
      <c r="EW315" s="261"/>
      <c r="EX315" s="261"/>
      <c r="EY315" s="261"/>
      <c r="EZ315" s="261"/>
      <c r="FA315" s="261"/>
      <c r="FB315" s="261"/>
      <c r="FC315" s="261"/>
      <c r="FD315" s="261"/>
      <c r="FE315" s="261"/>
      <c r="FF315" s="261"/>
      <c r="FG315" s="261"/>
      <c r="FH315" s="261"/>
      <c r="FI315" s="261"/>
      <c r="FJ315" s="261"/>
      <c r="FK315" s="261"/>
      <c r="FL315" s="261"/>
      <c r="FM315" s="261"/>
      <c r="FN315" s="261"/>
      <c r="FO315" s="261"/>
      <c r="FP315" s="261"/>
      <c r="FQ315" s="261"/>
      <c r="FR315" s="261"/>
      <c r="FS315" s="261"/>
      <c r="FT315" s="261"/>
      <c r="FU315" s="261"/>
      <c r="FV315" s="261"/>
      <c r="FW315" s="261"/>
      <c r="FX315" s="261"/>
      <c r="FY315" s="261"/>
      <c r="FZ315" s="261"/>
      <c r="GA315" s="261"/>
      <c r="GB315" s="261"/>
      <c r="GC315" s="261"/>
      <c r="GD315" s="261"/>
      <c r="GE315" s="261"/>
      <c r="GF315" s="261"/>
      <c r="GG315" s="261"/>
      <c r="GH315" s="261"/>
      <c r="GI315" s="261"/>
      <c r="GJ315" s="261"/>
      <c r="GK315" s="261"/>
      <c r="GL315" s="261"/>
      <c r="GM315" s="261"/>
      <c r="GN315" s="261"/>
      <c r="GO315" s="261"/>
      <c r="GP315" s="261"/>
      <c r="GQ315" s="261"/>
      <c r="GR315" s="261"/>
      <c r="GS315" s="261"/>
      <c r="GT315" s="261"/>
      <c r="GU315" s="261"/>
      <c r="GV315" s="261"/>
      <c r="GW315" s="261"/>
      <c r="GX315" s="261"/>
      <c r="GY315" s="261"/>
      <c r="GZ315" s="261"/>
      <c r="HA315" s="261"/>
      <c r="HB315" s="261"/>
      <c r="HC315" s="261"/>
    </row>
    <row r="316" spans="1:211" ht="15" customHeight="1" x14ac:dyDescent="0.3">
      <c r="A316" s="439"/>
      <c r="B316" s="442"/>
      <c r="C316" s="445"/>
      <c r="D316" s="462"/>
      <c r="E316" s="451"/>
      <c r="F316" s="451"/>
      <c r="G316" s="158" t="s">
        <v>131</v>
      </c>
      <c r="H316" s="272">
        <f t="shared" si="176"/>
        <v>0</v>
      </c>
      <c r="I316" s="148"/>
      <c r="J316" s="148"/>
      <c r="K316" s="148"/>
      <c r="L316" s="267">
        <f t="shared" si="177"/>
        <v>0</v>
      </c>
      <c r="M316" s="148"/>
      <c r="N316" s="148"/>
      <c r="O316" s="148"/>
      <c r="P316" s="272">
        <f t="shared" si="178"/>
        <v>0</v>
      </c>
      <c r="Q316" s="148"/>
      <c r="R316" s="148"/>
      <c r="S316" s="148"/>
      <c r="T316" s="148"/>
      <c r="U316" s="272"/>
      <c r="V316" s="261"/>
      <c r="W316" s="261"/>
      <c r="X316" s="261"/>
      <c r="Y316" s="261"/>
      <c r="Z316" s="261"/>
      <c r="AA316" s="261"/>
      <c r="AB316" s="261"/>
      <c r="AC316" s="261"/>
      <c r="AD316" s="261"/>
      <c r="AE316" s="261"/>
      <c r="AF316" s="261"/>
      <c r="AG316" s="261"/>
      <c r="AH316" s="261"/>
      <c r="AI316" s="261"/>
      <c r="AJ316" s="261"/>
      <c r="AK316" s="261"/>
      <c r="AL316" s="261"/>
      <c r="AM316" s="261"/>
      <c r="AN316" s="261"/>
      <c r="AO316" s="261"/>
      <c r="AP316" s="261"/>
      <c r="AQ316" s="261"/>
      <c r="AR316" s="261"/>
      <c r="AS316" s="261"/>
      <c r="AT316" s="261"/>
      <c r="AU316" s="261"/>
      <c r="AV316" s="261"/>
      <c r="AW316" s="261"/>
      <c r="AX316" s="261"/>
      <c r="AY316" s="261"/>
      <c r="AZ316" s="261"/>
      <c r="BA316" s="261"/>
      <c r="BB316" s="261"/>
      <c r="BC316" s="261"/>
      <c r="BD316" s="261"/>
      <c r="BE316" s="261"/>
      <c r="BF316" s="261"/>
      <c r="BG316" s="261"/>
      <c r="BH316" s="261"/>
      <c r="BI316" s="261"/>
      <c r="BJ316" s="261"/>
      <c r="BK316" s="261"/>
      <c r="BL316" s="261"/>
      <c r="BM316" s="261"/>
      <c r="BN316" s="261"/>
      <c r="BO316" s="261"/>
      <c r="BP316" s="261"/>
      <c r="BQ316" s="261"/>
      <c r="BR316" s="261"/>
      <c r="BS316" s="261"/>
      <c r="BT316" s="261"/>
      <c r="BU316" s="261"/>
      <c r="BV316" s="261"/>
      <c r="BW316" s="261"/>
      <c r="BX316" s="261"/>
      <c r="BY316" s="261"/>
      <c r="BZ316" s="261"/>
      <c r="CA316" s="261"/>
      <c r="CB316" s="261"/>
      <c r="CC316" s="261"/>
      <c r="CD316" s="261"/>
      <c r="CE316" s="261"/>
      <c r="CF316" s="261"/>
      <c r="CG316" s="261"/>
      <c r="CH316" s="261"/>
      <c r="CI316" s="261"/>
      <c r="CJ316" s="261"/>
      <c r="CK316" s="261"/>
      <c r="CL316" s="261"/>
      <c r="CM316" s="261"/>
      <c r="CN316" s="261"/>
      <c r="CO316" s="261"/>
      <c r="CP316" s="261"/>
      <c r="CQ316" s="261"/>
      <c r="CR316" s="261"/>
      <c r="CS316" s="261"/>
      <c r="CT316" s="261"/>
      <c r="CU316" s="261"/>
      <c r="CV316" s="261"/>
      <c r="CW316" s="261"/>
      <c r="CX316" s="261"/>
      <c r="CY316" s="261"/>
      <c r="CZ316" s="261"/>
      <c r="DA316" s="261"/>
      <c r="DB316" s="261"/>
      <c r="DC316" s="261"/>
      <c r="DD316" s="261"/>
      <c r="DE316" s="261"/>
      <c r="DF316" s="261"/>
      <c r="DG316" s="261"/>
      <c r="DH316" s="261"/>
      <c r="DI316" s="261"/>
      <c r="DJ316" s="261"/>
      <c r="DK316" s="261"/>
      <c r="DL316" s="261"/>
      <c r="DM316" s="261"/>
      <c r="DN316" s="261"/>
      <c r="DO316" s="261"/>
      <c r="DP316" s="261"/>
      <c r="DQ316" s="261"/>
      <c r="DR316" s="261"/>
      <c r="DS316" s="261"/>
      <c r="DT316" s="261"/>
      <c r="DU316" s="261"/>
      <c r="DV316" s="261"/>
      <c r="DW316" s="261"/>
      <c r="DX316" s="261"/>
      <c r="DY316" s="261"/>
      <c r="DZ316" s="261"/>
      <c r="EA316" s="261"/>
      <c r="EB316" s="261"/>
      <c r="EC316" s="261"/>
      <c r="ED316" s="261"/>
      <c r="EE316" s="261"/>
      <c r="EF316" s="261"/>
      <c r="EG316" s="261"/>
      <c r="EH316" s="261"/>
      <c r="EI316" s="261"/>
      <c r="EJ316" s="261"/>
      <c r="EK316" s="261"/>
      <c r="EL316" s="261"/>
      <c r="EM316" s="261"/>
      <c r="EN316" s="261"/>
      <c r="EO316" s="261"/>
      <c r="EP316" s="261"/>
      <c r="EQ316" s="261"/>
      <c r="ER316" s="261"/>
      <c r="ES316" s="261"/>
      <c r="ET316" s="261"/>
      <c r="EU316" s="261"/>
      <c r="EV316" s="261"/>
      <c r="EW316" s="261"/>
      <c r="EX316" s="261"/>
      <c r="EY316" s="261"/>
      <c r="EZ316" s="261"/>
      <c r="FA316" s="261"/>
      <c r="FB316" s="261"/>
      <c r="FC316" s="261"/>
      <c r="FD316" s="261"/>
      <c r="FE316" s="261"/>
      <c r="FF316" s="261"/>
      <c r="FG316" s="261"/>
      <c r="FH316" s="261"/>
      <c r="FI316" s="261"/>
      <c r="FJ316" s="261"/>
      <c r="FK316" s="261"/>
      <c r="FL316" s="261"/>
      <c r="FM316" s="261"/>
      <c r="FN316" s="261"/>
      <c r="FO316" s="261"/>
      <c r="FP316" s="261"/>
      <c r="FQ316" s="261"/>
      <c r="FR316" s="261"/>
      <c r="FS316" s="261"/>
      <c r="FT316" s="261"/>
      <c r="FU316" s="261"/>
      <c r="FV316" s="261"/>
      <c r="FW316" s="261"/>
      <c r="FX316" s="261"/>
      <c r="FY316" s="261"/>
      <c r="FZ316" s="261"/>
      <c r="GA316" s="261"/>
      <c r="GB316" s="261"/>
      <c r="GC316" s="261"/>
      <c r="GD316" s="261"/>
      <c r="GE316" s="261"/>
      <c r="GF316" s="261"/>
      <c r="GG316" s="261"/>
      <c r="GH316" s="261"/>
      <c r="GI316" s="261"/>
      <c r="GJ316" s="261"/>
      <c r="GK316" s="261"/>
      <c r="GL316" s="261"/>
      <c r="GM316" s="261"/>
      <c r="GN316" s="261"/>
      <c r="GO316" s="261"/>
      <c r="GP316" s="261"/>
      <c r="GQ316" s="261"/>
      <c r="GR316" s="261"/>
      <c r="GS316" s="261"/>
      <c r="GT316" s="261"/>
      <c r="GU316" s="261"/>
      <c r="GV316" s="261"/>
      <c r="GW316" s="261"/>
      <c r="GX316" s="261"/>
      <c r="GY316" s="261"/>
      <c r="GZ316" s="261"/>
      <c r="HA316" s="261"/>
      <c r="HB316" s="261"/>
      <c r="HC316" s="261"/>
    </row>
    <row r="317" spans="1:211" ht="15" customHeight="1" x14ac:dyDescent="0.3">
      <c r="A317" s="440"/>
      <c r="B317" s="443"/>
      <c r="C317" s="446"/>
      <c r="D317" s="463"/>
      <c r="E317" s="452"/>
      <c r="F317" s="452"/>
      <c r="G317" s="173" t="s">
        <v>34</v>
      </c>
      <c r="H317" s="149">
        <f>SUM(H311:H314)</f>
        <v>10</v>
      </c>
      <c r="I317" s="149">
        <f>SUM(I311:I314)</f>
        <v>10</v>
      </c>
      <c r="J317" s="149">
        <f>SUM(J311:J314)</f>
        <v>0</v>
      </c>
      <c r="K317" s="149">
        <f>SUM(K311:K315)</f>
        <v>0</v>
      </c>
      <c r="L317" s="149">
        <f t="shared" ref="L317:S317" si="179">SUM(L311:L314)</f>
        <v>152.74</v>
      </c>
      <c r="M317" s="149">
        <f t="shared" si="179"/>
        <v>152.74</v>
      </c>
      <c r="N317" s="149">
        <f t="shared" si="179"/>
        <v>0</v>
      </c>
      <c r="O317" s="149">
        <f t="shared" si="179"/>
        <v>0</v>
      </c>
      <c r="P317" s="149">
        <f t="shared" si="179"/>
        <v>0</v>
      </c>
      <c r="Q317" s="149">
        <f t="shared" si="179"/>
        <v>0</v>
      </c>
      <c r="R317" s="149">
        <f t="shared" si="179"/>
        <v>0</v>
      </c>
      <c r="S317" s="149">
        <f t="shared" si="179"/>
        <v>0</v>
      </c>
      <c r="T317" s="149">
        <f>SUM(T311:T314)</f>
        <v>0</v>
      </c>
      <c r="U317" s="149">
        <f t="shared" ref="U317" si="180">SUM(U311:U314)</f>
        <v>0</v>
      </c>
      <c r="V317" s="261"/>
      <c r="W317" s="261"/>
      <c r="X317" s="261"/>
      <c r="Y317" s="261"/>
      <c r="Z317" s="261"/>
      <c r="AA317" s="261"/>
      <c r="AB317" s="261"/>
      <c r="AC317" s="261"/>
      <c r="AD317" s="261"/>
      <c r="AE317" s="261"/>
      <c r="AF317" s="261"/>
      <c r="AG317" s="261"/>
      <c r="AH317" s="261"/>
      <c r="AI317" s="261"/>
      <c r="AJ317" s="261"/>
      <c r="AK317" s="261"/>
      <c r="AL317" s="261"/>
      <c r="AM317" s="261"/>
      <c r="AN317" s="261"/>
      <c r="AO317" s="261"/>
      <c r="AP317" s="261"/>
      <c r="AQ317" s="261"/>
      <c r="AR317" s="261"/>
      <c r="AS317" s="261"/>
      <c r="AT317" s="261"/>
      <c r="AU317" s="261"/>
      <c r="AV317" s="261"/>
      <c r="AW317" s="261"/>
      <c r="AX317" s="261"/>
      <c r="AY317" s="261"/>
      <c r="AZ317" s="261"/>
      <c r="BA317" s="261"/>
      <c r="BB317" s="261"/>
      <c r="BC317" s="261"/>
      <c r="BD317" s="261"/>
      <c r="BE317" s="261"/>
      <c r="BF317" s="261"/>
      <c r="BG317" s="261"/>
      <c r="BH317" s="261"/>
      <c r="BI317" s="261"/>
      <c r="BJ317" s="261"/>
      <c r="BK317" s="261"/>
      <c r="BL317" s="261"/>
      <c r="BM317" s="261"/>
      <c r="BN317" s="261"/>
      <c r="BO317" s="261"/>
      <c r="BP317" s="261"/>
      <c r="BQ317" s="261"/>
      <c r="BR317" s="261"/>
      <c r="BS317" s="261"/>
      <c r="BT317" s="261"/>
      <c r="BU317" s="261"/>
      <c r="BV317" s="261"/>
      <c r="BW317" s="261"/>
      <c r="BX317" s="261"/>
      <c r="BY317" s="261"/>
      <c r="BZ317" s="261"/>
      <c r="CA317" s="261"/>
      <c r="CB317" s="261"/>
      <c r="CC317" s="261"/>
      <c r="CD317" s="261"/>
      <c r="CE317" s="261"/>
      <c r="CF317" s="261"/>
      <c r="CG317" s="261"/>
      <c r="CH317" s="261"/>
      <c r="CI317" s="261"/>
      <c r="CJ317" s="261"/>
      <c r="CK317" s="261"/>
      <c r="CL317" s="261"/>
      <c r="CM317" s="261"/>
      <c r="CN317" s="261"/>
      <c r="CO317" s="261"/>
      <c r="CP317" s="261"/>
      <c r="CQ317" s="261"/>
      <c r="CR317" s="261"/>
      <c r="CS317" s="261"/>
      <c r="CT317" s="261"/>
      <c r="CU317" s="261"/>
      <c r="CV317" s="261"/>
      <c r="CW317" s="261"/>
      <c r="CX317" s="261"/>
      <c r="CY317" s="261"/>
      <c r="CZ317" s="261"/>
      <c r="DA317" s="261"/>
      <c r="DB317" s="261"/>
      <c r="DC317" s="261"/>
      <c r="DD317" s="261"/>
      <c r="DE317" s="261"/>
      <c r="DF317" s="261"/>
      <c r="DG317" s="261"/>
      <c r="DH317" s="261"/>
      <c r="DI317" s="261"/>
      <c r="DJ317" s="261"/>
      <c r="DK317" s="261"/>
      <c r="DL317" s="261"/>
      <c r="DM317" s="261"/>
      <c r="DN317" s="261"/>
      <c r="DO317" s="261"/>
      <c r="DP317" s="261"/>
      <c r="DQ317" s="261"/>
      <c r="DR317" s="261"/>
      <c r="DS317" s="261"/>
      <c r="DT317" s="261"/>
      <c r="DU317" s="261"/>
      <c r="DV317" s="261"/>
      <c r="DW317" s="261"/>
      <c r="DX317" s="261"/>
      <c r="DY317" s="261"/>
      <c r="DZ317" s="261"/>
      <c r="EA317" s="261"/>
      <c r="EB317" s="261"/>
      <c r="EC317" s="261"/>
      <c r="ED317" s="261"/>
      <c r="EE317" s="261"/>
      <c r="EF317" s="261"/>
      <c r="EG317" s="261"/>
      <c r="EH317" s="261"/>
      <c r="EI317" s="261"/>
      <c r="EJ317" s="261"/>
      <c r="EK317" s="261"/>
      <c r="EL317" s="261"/>
      <c r="EM317" s="261"/>
      <c r="EN317" s="261"/>
      <c r="EO317" s="261"/>
      <c r="EP317" s="261"/>
      <c r="EQ317" s="261"/>
      <c r="ER317" s="261"/>
      <c r="ES317" s="261"/>
      <c r="ET317" s="261"/>
      <c r="EU317" s="261"/>
      <c r="EV317" s="261"/>
      <c r="EW317" s="261"/>
      <c r="EX317" s="261"/>
      <c r="EY317" s="261"/>
      <c r="EZ317" s="261"/>
      <c r="FA317" s="261"/>
      <c r="FB317" s="261"/>
      <c r="FC317" s="261"/>
      <c r="FD317" s="261"/>
      <c r="FE317" s="261"/>
      <c r="FF317" s="261"/>
      <c r="FG317" s="261"/>
      <c r="FH317" s="261"/>
      <c r="FI317" s="261"/>
      <c r="FJ317" s="261"/>
      <c r="FK317" s="261"/>
      <c r="FL317" s="261"/>
      <c r="FM317" s="261"/>
      <c r="FN317" s="261"/>
      <c r="FO317" s="261"/>
      <c r="FP317" s="261"/>
      <c r="FQ317" s="261"/>
      <c r="FR317" s="261"/>
      <c r="FS317" s="261"/>
      <c r="FT317" s="261"/>
      <c r="FU317" s="261"/>
      <c r="FV317" s="261"/>
      <c r="FW317" s="261"/>
      <c r="FX317" s="261"/>
      <c r="FY317" s="261"/>
      <c r="FZ317" s="261"/>
      <c r="GA317" s="261"/>
      <c r="GB317" s="261"/>
      <c r="GC317" s="261"/>
      <c r="GD317" s="261"/>
      <c r="GE317" s="261"/>
      <c r="GF317" s="261"/>
      <c r="GG317" s="261"/>
      <c r="GH317" s="261"/>
      <c r="GI317" s="261"/>
      <c r="GJ317" s="261"/>
      <c r="GK317" s="261"/>
      <c r="GL317" s="261"/>
      <c r="GM317" s="261"/>
      <c r="GN317" s="261"/>
      <c r="GO317" s="261"/>
      <c r="GP317" s="261"/>
      <c r="GQ317" s="261"/>
      <c r="GR317" s="261"/>
      <c r="GS317" s="261"/>
      <c r="GT317" s="261"/>
      <c r="GU317" s="261"/>
      <c r="GV317" s="261"/>
      <c r="GW317" s="261"/>
      <c r="GX317" s="261"/>
      <c r="GY317" s="261"/>
      <c r="GZ317" s="261"/>
      <c r="HA317" s="261"/>
      <c r="HB317" s="261"/>
      <c r="HC317" s="261"/>
    </row>
    <row r="318" spans="1:211" ht="30" customHeight="1" x14ac:dyDescent="0.3">
      <c r="A318" s="143" t="s">
        <v>23</v>
      </c>
      <c r="B318" s="144" t="s">
        <v>23</v>
      </c>
      <c r="C318" s="433" t="s">
        <v>60</v>
      </c>
      <c r="D318" s="434"/>
      <c r="E318" s="434"/>
      <c r="F318" s="434"/>
      <c r="G318" s="435"/>
      <c r="H318" s="150">
        <f t="shared" ref="H318:U318" si="181">SUM(H37,H44,H51,H58,H65,H72,H79,H86,H93,H100,H107,H114,H121,H128,H135,H142,H149,H156,H163,H170,H177,H184,H191,H198,H205,H212, H219,H226,H233,H240,H247,H23,H30,H254,H261)</f>
        <v>3434.4143399999989</v>
      </c>
      <c r="I318" s="150">
        <f t="shared" si="181"/>
        <v>1362.0013799999997</v>
      </c>
      <c r="J318" s="150">
        <f t="shared" si="181"/>
        <v>21.040000000000003</v>
      </c>
      <c r="K318" s="150">
        <f t="shared" si="181"/>
        <v>2072.4129599999997</v>
      </c>
      <c r="L318" s="150">
        <f t="shared" si="181"/>
        <v>5823.4554233333329</v>
      </c>
      <c r="M318" s="150">
        <f t="shared" si="181"/>
        <v>2379.0489933333333</v>
      </c>
      <c r="N318" s="150">
        <f t="shared" si="181"/>
        <v>25</v>
      </c>
      <c r="O318" s="150">
        <f t="shared" si="181"/>
        <v>3444.40643</v>
      </c>
      <c r="P318" s="150">
        <f t="shared" si="181"/>
        <v>1350.9323333333332</v>
      </c>
      <c r="Q318" s="150">
        <f t="shared" si="181"/>
        <v>616.44033333333346</v>
      </c>
      <c r="R318" s="150">
        <f t="shared" si="181"/>
        <v>25</v>
      </c>
      <c r="S318" s="150">
        <f t="shared" si="181"/>
        <v>734.49199999999985</v>
      </c>
      <c r="T318" s="150">
        <f t="shared" si="181"/>
        <v>4968.7504233333339</v>
      </c>
      <c r="U318" s="150">
        <f t="shared" si="181"/>
        <v>727.07333333333338</v>
      </c>
    </row>
    <row r="319" spans="1:211" ht="30" customHeight="1" x14ac:dyDescent="0.3">
      <c r="A319" s="143" t="s">
        <v>23</v>
      </c>
      <c r="B319" s="485" t="s">
        <v>91</v>
      </c>
      <c r="C319" s="486"/>
      <c r="D319" s="486"/>
      <c r="E319" s="486"/>
      <c r="F319" s="486"/>
      <c r="G319" s="487"/>
      <c r="H319" s="154">
        <f>SUM(H318)</f>
        <v>3434.4143399999989</v>
      </c>
      <c r="I319" s="154">
        <f t="shared" ref="I319:U320" si="182">SUM(I318)</f>
        <v>1362.0013799999997</v>
      </c>
      <c r="J319" s="154">
        <f t="shared" si="182"/>
        <v>21.040000000000003</v>
      </c>
      <c r="K319" s="154">
        <f t="shared" si="182"/>
        <v>2072.4129599999997</v>
      </c>
      <c r="L319" s="154">
        <f t="shared" si="182"/>
        <v>5823.4554233333329</v>
      </c>
      <c r="M319" s="154">
        <f t="shared" si="182"/>
        <v>2379.0489933333333</v>
      </c>
      <c r="N319" s="154">
        <f t="shared" si="182"/>
        <v>25</v>
      </c>
      <c r="O319" s="154">
        <f t="shared" si="182"/>
        <v>3444.40643</v>
      </c>
      <c r="P319" s="154">
        <f t="shared" si="182"/>
        <v>1350.9323333333332</v>
      </c>
      <c r="Q319" s="154">
        <f t="shared" si="182"/>
        <v>616.44033333333346</v>
      </c>
      <c r="R319" s="154">
        <f t="shared" si="182"/>
        <v>25</v>
      </c>
      <c r="S319" s="154">
        <f t="shared" si="182"/>
        <v>734.49199999999985</v>
      </c>
      <c r="T319" s="154">
        <f t="shared" si="182"/>
        <v>4968.7504233333339</v>
      </c>
      <c r="U319" s="154">
        <f t="shared" si="182"/>
        <v>727.07333333333338</v>
      </c>
    </row>
    <row r="320" spans="1:211" ht="30" customHeight="1" x14ac:dyDescent="0.3">
      <c r="A320" s="67" t="s">
        <v>57</v>
      </c>
      <c r="B320" s="504" t="s">
        <v>92</v>
      </c>
      <c r="C320" s="505"/>
      <c r="D320" s="505"/>
      <c r="E320" s="505"/>
      <c r="F320" s="505"/>
      <c r="G320" s="506"/>
      <c r="H320" s="68">
        <f>SUM(H319)</f>
        <v>3434.4143399999989</v>
      </c>
      <c r="I320" s="68">
        <f t="shared" si="182"/>
        <v>1362.0013799999997</v>
      </c>
      <c r="J320" s="68">
        <f t="shared" si="182"/>
        <v>21.040000000000003</v>
      </c>
      <c r="K320" s="68">
        <f t="shared" si="182"/>
        <v>2072.4129599999997</v>
      </c>
      <c r="L320" s="68">
        <f t="shared" si="182"/>
        <v>5823.4554233333329</v>
      </c>
      <c r="M320" s="68">
        <f t="shared" si="182"/>
        <v>2379.0489933333333</v>
      </c>
      <c r="N320" s="68">
        <f t="shared" si="182"/>
        <v>25</v>
      </c>
      <c r="O320" s="68">
        <f t="shared" si="182"/>
        <v>3444.40643</v>
      </c>
      <c r="P320" s="68">
        <f t="shared" si="182"/>
        <v>1350.9323333333332</v>
      </c>
      <c r="Q320" s="68">
        <f t="shared" si="182"/>
        <v>616.44033333333346</v>
      </c>
      <c r="R320" s="68">
        <f t="shared" si="182"/>
        <v>25</v>
      </c>
      <c r="S320" s="68">
        <f t="shared" si="182"/>
        <v>734.49199999999985</v>
      </c>
      <c r="T320" s="68">
        <f t="shared" si="182"/>
        <v>4968.7504233333339</v>
      </c>
      <c r="U320" s="68">
        <f t="shared" si="182"/>
        <v>727.07333333333338</v>
      </c>
    </row>
    <row r="321" spans="1:25" ht="30" customHeight="1" x14ac:dyDescent="0.3">
      <c r="A321" s="507" t="s">
        <v>93</v>
      </c>
      <c r="B321" s="508"/>
      <c r="C321" s="508"/>
      <c r="D321" s="508"/>
      <c r="E321" s="508"/>
      <c r="F321" s="508"/>
      <c r="G321" s="509"/>
      <c r="H321" s="69"/>
      <c r="I321" s="69"/>
      <c r="J321" s="69"/>
      <c r="K321" s="69"/>
      <c r="L321" s="69"/>
      <c r="M321" s="70"/>
      <c r="N321" s="70"/>
      <c r="O321" s="70"/>
      <c r="P321" s="70"/>
      <c r="Q321" s="70"/>
      <c r="R321" s="70"/>
      <c r="S321" s="70"/>
      <c r="T321" s="69"/>
      <c r="U321" s="69"/>
    </row>
    <row r="322" spans="1:25" ht="30" customHeight="1" x14ac:dyDescent="0.3">
      <c r="A322" s="510" t="s">
        <v>94</v>
      </c>
      <c r="B322" s="511"/>
      <c r="C322" s="511"/>
      <c r="D322" s="511"/>
      <c r="E322" s="511"/>
      <c r="F322" s="511"/>
      <c r="G322" s="512"/>
      <c r="H322" s="71">
        <f>SUM(H323:H331)</f>
        <v>2058.3889999999997</v>
      </c>
      <c r="I322" s="71">
        <f t="shared" ref="I322:U322" si="183">SUM(I323:I331)</f>
        <v>712.32600000000002</v>
      </c>
      <c r="J322" s="71">
        <f t="shared" si="183"/>
        <v>2.56</v>
      </c>
      <c r="K322" s="71">
        <f t="shared" si="183"/>
        <v>1346.0630000000001</v>
      </c>
      <c r="L322" s="71">
        <f>SUM(L323:L331)</f>
        <v>2221.15443</v>
      </c>
      <c r="M322" s="71">
        <f t="shared" si="183"/>
        <v>959.06600000000014</v>
      </c>
      <c r="N322" s="71">
        <f t="shared" si="183"/>
        <v>0</v>
      </c>
      <c r="O322" s="71">
        <f t="shared" si="183"/>
        <v>1262.08843</v>
      </c>
      <c r="P322" s="71">
        <f>SUM(P323:P332,P334)</f>
        <v>998.11500000000001</v>
      </c>
      <c r="Q322" s="71">
        <f t="shared" si="183"/>
        <v>284.25799999999998</v>
      </c>
      <c r="R322" s="71">
        <f t="shared" si="183"/>
        <v>0</v>
      </c>
      <c r="S322" s="71">
        <f>SUM(S323:S332,S334)</f>
        <v>713.85700000000008</v>
      </c>
      <c r="T322" s="71">
        <f t="shared" si="183"/>
        <v>1791.4674300000001</v>
      </c>
      <c r="U322" s="71">
        <f t="shared" si="183"/>
        <v>620.38</v>
      </c>
    </row>
    <row r="323" spans="1:25" ht="30" customHeight="1" x14ac:dyDescent="0.3">
      <c r="A323" s="424" t="s">
        <v>95</v>
      </c>
      <c r="B323" s="425"/>
      <c r="C323" s="425"/>
      <c r="D323" s="425"/>
      <c r="E323" s="425"/>
      <c r="F323" s="425"/>
      <c r="G323" s="426"/>
      <c r="H323" s="155">
        <f t="shared" ref="H323:U323" si="184">SUM(H17,H24,H31, H38,H45,H52,H59,H66,H73,H80,H87,H94,H101,H108,H115,H122,H129,H136,H143,H150,H157,H164,H171,H178,H185,H192,H199,H206,H213,H220,H227,H234,H241,H248,H255,H262,H269)</f>
        <v>1942.6699999999998</v>
      </c>
      <c r="I323" s="155">
        <f t="shared" si="184"/>
        <v>680.91200000000003</v>
      </c>
      <c r="J323" s="155">
        <f t="shared" si="184"/>
        <v>0.1</v>
      </c>
      <c r="K323" s="155">
        <f t="shared" si="184"/>
        <v>1261.758</v>
      </c>
      <c r="L323" s="155">
        <f t="shared" si="184"/>
        <v>2035.15443</v>
      </c>
      <c r="M323" s="155">
        <f t="shared" si="184"/>
        <v>773.06600000000014</v>
      </c>
      <c r="N323" s="155">
        <f t="shared" si="184"/>
        <v>0</v>
      </c>
      <c r="O323" s="155">
        <f t="shared" si="184"/>
        <v>1262.08843</v>
      </c>
      <c r="P323" s="155">
        <f t="shared" si="184"/>
        <v>488.07199999999995</v>
      </c>
      <c r="Q323" s="155">
        <f t="shared" si="184"/>
        <v>284.25799999999998</v>
      </c>
      <c r="R323" s="155">
        <f t="shared" si="184"/>
        <v>0</v>
      </c>
      <c r="S323" s="155">
        <f t="shared" si="184"/>
        <v>203.81400000000005</v>
      </c>
      <c r="T323" s="155">
        <f t="shared" si="184"/>
        <v>1402.4674300000001</v>
      </c>
      <c r="U323" s="155">
        <f t="shared" si="184"/>
        <v>164.38</v>
      </c>
    </row>
    <row r="324" spans="1:25" ht="30" customHeight="1" x14ac:dyDescent="0.3">
      <c r="A324" s="424" t="s">
        <v>96</v>
      </c>
      <c r="B324" s="425"/>
      <c r="C324" s="425"/>
      <c r="D324" s="425"/>
      <c r="E324" s="425"/>
      <c r="F324" s="425"/>
      <c r="G324" s="426"/>
      <c r="H324" s="155"/>
      <c r="I324" s="155"/>
      <c r="J324" s="155"/>
      <c r="K324" s="155"/>
      <c r="L324" s="155"/>
      <c r="M324" s="156"/>
      <c r="N324" s="156"/>
      <c r="O324" s="156"/>
      <c r="P324" s="156"/>
      <c r="Q324" s="156"/>
      <c r="R324" s="156"/>
      <c r="S324" s="156"/>
      <c r="T324" s="155"/>
      <c r="U324" s="155"/>
    </row>
    <row r="325" spans="1:25" ht="35.25" customHeight="1" x14ac:dyDescent="0.3">
      <c r="A325" s="423" t="s">
        <v>383</v>
      </c>
      <c r="B325" s="423"/>
      <c r="C325" s="423"/>
      <c r="D325" s="423"/>
      <c r="E325" s="423"/>
      <c r="F325" s="423"/>
      <c r="G325" s="423"/>
      <c r="H325" s="155"/>
      <c r="I325" s="155"/>
      <c r="J325" s="155"/>
      <c r="K325" s="155"/>
      <c r="L325" s="155"/>
      <c r="M325" s="155"/>
      <c r="N325" s="155"/>
      <c r="O325" s="155"/>
      <c r="P325" s="155"/>
      <c r="Q325" s="155"/>
      <c r="R325" s="155"/>
      <c r="S325" s="155"/>
      <c r="T325" s="155"/>
      <c r="U325" s="155"/>
    </row>
    <row r="326" spans="1:25" ht="15" customHeight="1" x14ac:dyDescent="0.3">
      <c r="A326" s="423" t="s">
        <v>98</v>
      </c>
      <c r="B326" s="423"/>
      <c r="C326" s="423"/>
      <c r="D326" s="423"/>
      <c r="E326" s="423"/>
      <c r="F326" s="423"/>
      <c r="G326" s="423"/>
      <c r="H326" s="155"/>
      <c r="I326" s="155"/>
      <c r="J326" s="155"/>
      <c r="K326" s="155"/>
      <c r="L326" s="155"/>
      <c r="M326" s="155"/>
      <c r="N326" s="155"/>
      <c r="O326" s="155"/>
      <c r="P326" s="155"/>
      <c r="Q326" s="155"/>
      <c r="R326" s="155"/>
      <c r="S326" s="155"/>
      <c r="T326" s="155"/>
      <c r="U326" s="155"/>
    </row>
    <row r="327" spans="1:25" ht="15" customHeight="1" x14ac:dyDescent="0.3">
      <c r="A327" s="423" t="s">
        <v>99</v>
      </c>
      <c r="B327" s="423"/>
      <c r="C327" s="423"/>
      <c r="D327" s="423"/>
      <c r="E327" s="423"/>
      <c r="F327" s="423"/>
      <c r="G327" s="423"/>
      <c r="H327" s="155"/>
      <c r="I327" s="155"/>
      <c r="J327" s="155"/>
      <c r="K327" s="155"/>
      <c r="L327" s="155"/>
      <c r="M327" s="156"/>
      <c r="N327" s="156"/>
      <c r="O327" s="156"/>
      <c r="P327" s="156"/>
      <c r="Q327" s="156"/>
      <c r="R327" s="156"/>
      <c r="S327" s="156"/>
      <c r="T327" s="155"/>
      <c r="U327" s="155"/>
    </row>
    <row r="328" spans="1:25" ht="27" customHeight="1" x14ac:dyDescent="0.3">
      <c r="A328" s="423" t="s">
        <v>100</v>
      </c>
      <c r="B328" s="423"/>
      <c r="C328" s="423"/>
      <c r="D328" s="423"/>
      <c r="E328" s="423"/>
      <c r="F328" s="423"/>
      <c r="G328" s="423"/>
      <c r="H328" s="155"/>
      <c r="I328" s="155"/>
      <c r="J328" s="155"/>
      <c r="K328" s="155"/>
      <c r="L328" s="155"/>
      <c r="M328" s="156"/>
      <c r="N328" s="156"/>
      <c r="O328" s="156"/>
      <c r="P328" s="156"/>
      <c r="Q328" s="156"/>
      <c r="R328" s="156"/>
      <c r="S328" s="156"/>
      <c r="T328" s="155"/>
      <c r="U328" s="155"/>
    </row>
    <row r="329" spans="1:25" ht="30.6" customHeight="1" x14ac:dyDescent="0.3">
      <c r="A329" s="423" t="s">
        <v>430</v>
      </c>
      <c r="B329" s="423"/>
      <c r="C329" s="423"/>
      <c r="D329" s="423"/>
      <c r="E329" s="423"/>
      <c r="F329" s="423"/>
      <c r="G329" s="423"/>
      <c r="H329" s="155"/>
      <c r="I329" s="155"/>
      <c r="J329" s="155"/>
      <c r="K329" s="155"/>
      <c r="L329" s="155"/>
      <c r="M329" s="157"/>
      <c r="N329" s="157"/>
      <c r="O329" s="157"/>
      <c r="P329" s="157"/>
      <c r="Q329" s="157"/>
      <c r="R329" s="157"/>
      <c r="S329" s="157"/>
      <c r="T329" s="155"/>
      <c r="U329" s="155"/>
      <c r="Y329" s="261"/>
    </row>
    <row r="330" spans="1:25" x14ac:dyDescent="0.3">
      <c r="A330" s="424" t="s">
        <v>101</v>
      </c>
      <c r="B330" s="425"/>
      <c r="C330" s="425"/>
      <c r="D330" s="425"/>
      <c r="E330" s="425"/>
      <c r="F330" s="425"/>
      <c r="G330" s="426"/>
      <c r="H330" s="155"/>
      <c r="I330" s="155"/>
      <c r="J330" s="155"/>
      <c r="K330" s="155"/>
      <c r="L330" s="155"/>
      <c r="M330" s="157"/>
      <c r="N330" s="157"/>
      <c r="O330" s="157"/>
      <c r="P330" s="157"/>
      <c r="Q330" s="157"/>
      <c r="R330" s="157"/>
      <c r="S330" s="157"/>
      <c r="T330" s="155"/>
      <c r="U330" s="155"/>
    </row>
    <row r="331" spans="1:25" x14ac:dyDescent="0.3">
      <c r="A331" s="513" t="s">
        <v>102</v>
      </c>
      <c r="B331" s="513"/>
      <c r="C331" s="513"/>
      <c r="D331" s="513"/>
      <c r="E331" s="513"/>
      <c r="F331" s="513"/>
      <c r="G331" s="513"/>
      <c r="H331" s="155">
        <f>SUM(H18,H95,H144,H179,H25,H221,H102,H53,H39,H32)</f>
        <v>115.71899999999999</v>
      </c>
      <c r="I331" s="155">
        <f t="shared" ref="I331:U331" si="185">SUM(I18,I95,I144,I179,I25,I221,I102,I53,I39,I32)</f>
        <v>31.414000000000001</v>
      </c>
      <c r="J331" s="155">
        <f t="shared" si="185"/>
        <v>2.46</v>
      </c>
      <c r="K331" s="155">
        <f t="shared" si="185"/>
        <v>84.304999999999993</v>
      </c>
      <c r="L331" s="155">
        <f t="shared" si="185"/>
        <v>186</v>
      </c>
      <c r="M331" s="155">
        <f t="shared" si="185"/>
        <v>186</v>
      </c>
      <c r="N331" s="155">
        <f t="shared" si="185"/>
        <v>0</v>
      </c>
      <c r="O331" s="155">
        <f t="shared" si="185"/>
        <v>0</v>
      </c>
      <c r="P331" s="155">
        <f t="shared" si="185"/>
        <v>0</v>
      </c>
      <c r="Q331" s="155">
        <f t="shared" si="185"/>
        <v>0</v>
      </c>
      <c r="R331" s="155">
        <f t="shared" si="185"/>
        <v>0</v>
      </c>
      <c r="S331" s="155">
        <f t="shared" si="185"/>
        <v>0</v>
      </c>
      <c r="T331" s="155">
        <f t="shared" si="185"/>
        <v>389</v>
      </c>
      <c r="U331" s="155">
        <f t="shared" si="185"/>
        <v>456</v>
      </c>
    </row>
    <row r="332" spans="1:25" ht="28.5" customHeight="1" x14ac:dyDescent="0.3">
      <c r="A332" s="423" t="s">
        <v>103</v>
      </c>
      <c r="B332" s="423"/>
      <c r="C332" s="423"/>
      <c r="D332" s="423"/>
      <c r="E332" s="423"/>
      <c r="F332" s="423"/>
      <c r="G332" s="423"/>
      <c r="H332" s="155">
        <f t="shared" ref="H332:S332" si="186">SUM(H21)</f>
        <v>0</v>
      </c>
      <c r="I332" s="155">
        <f t="shared" si="186"/>
        <v>0</v>
      </c>
      <c r="J332" s="155">
        <f t="shared" si="186"/>
        <v>0</v>
      </c>
      <c r="K332" s="155">
        <f t="shared" si="186"/>
        <v>0</v>
      </c>
      <c r="L332" s="155">
        <f t="shared" si="186"/>
        <v>0</v>
      </c>
      <c r="M332" s="155">
        <f t="shared" si="186"/>
        <v>0</v>
      </c>
      <c r="N332" s="155">
        <f t="shared" si="186"/>
        <v>0</v>
      </c>
      <c r="O332" s="155">
        <f t="shared" si="186"/>
        <v>0</v>
      </c>
      <c r="P332" s="155">
        <f t="shared" si="186"/>
        <v>0</v>
      </c>
      <c r="Q332" s="155">
        <f t="shared" si="186"/>
        <v>0</v>
      </c>
      <c r="R332" s="155">
        <f t="shared" si="186"/>
        <v>0</v>
      </c>
      <c r="S332" s="155">
        <f t="shared" si="186"/>
        <v>0</v>
      </c>
      <c r="T332" s="155">
        <f>SUM(T21)</f>
        <v>0</v>
      </c>
      <c r="U332" s="155">
        <f>SUM(U21)</f>
        <v>0</v>
      </c>
    </row>
    <row r="333" spans="1:25" x14ac:dyDescent="0.3">
      <c r="A333" s="428" t="s">
        <v>104</v>
      </c>
      <c r="B333" s="428"/>
      <c r="C333" s="428"/>
      <c r="D333" s="428"/>
      <c r="E333" s="428"/>
      <c r="F333" s="428"/>
      <c r="G333" s="428"/>
      <c r="H333" s="71">
        <f t="shared" ref="H333:U333" si="187">SUM(H334:H340)</f>
        <v>1480.2873400000001</v>
      </c>
      <c r="I333" s="71">
        <f t="shared" si="187"/>
        <v>657.88538000000005</v>
      </c>
      <c r="J333" s="71">
        <f t="shared" si="187"/>
        <v>18.48</v>
      </c>
      <c r="K333" s="71">
        <f t="shared" si="187"/>
        <v>822.40196000000003</v>
      </c>
      <c r="L333" s="71">
        <f t="shared" si="187"/>
        <v>4702.3009933333342</v>
      </c>
      <c r="M333" s="71">
        <f t="shared" si="187"/>
        <v>1419.9829933333331</v>
      </c>
      <c r="N333" s="71">
        <f t="shared" si="187"/>
        <v>25</v>
      </c>
      <c r="O333" s="71">
        <f t="shared" si="187"/>
        <v>3282.3179999999993</v>
      </c>
      <c r="P333" s="71">
        <f t="shared" si="187"/>
        <v>561.30300000000011</v>
      </c>
      <c r="Q333" s="71">
        <f t="shared" si="187"/>
        <v>337.1823333333333</v>
      </c>
      <c r="R333" s="71">
        <f t="shared" si="187"/>
        <v>25</v>
      </c>
      <c r="S333" s="71">
        <f t="shared" si="187"/>
        <v>530.67800000000011</v>
      </c>
      <c r="T333" s="71">
        <f t="shared" si="187"/>
        <v>3613.3779933333335</v>
      </c>
      <c r="U333" s="71">
        <f t="shared" si="187"/>
        <v>106.69333333333333</v>
      </c>
    </row>
    <row r="334" spans="1:25" ht="15.6" customHeight="1" x14ac:dyDescent="0.3">
      <c r="A334" s="514" t="s">
        <v>105</v>
      </c>
      <c r="B334" s="515"/>
      <c r="C334" s="515"/>
      <c r="D334" s="515"/>
      <c r="E334" s="515"/>
      <c r="F334" s="515"/>
      <c r="G334" s="516"/>
      <c r="H334" s="155">
        <f>SUM(H19,H33,H26,H40,H47,H54,H61,H68,H75,H82,H89,H96,H103,H110,H117,H124,H131,H138,H145,H152,H159,H166,H173,H180,H188,H187,H194,H201,H208,H215,H222,H229,H236,H243,H250,H257,H264,H271)</f>
        <v>1425.72234</v>
      </c>
      <c r="I334" s="155">
        <f t="shared" ref="I334:U334" si="188">SUM(I19,I33,I26,I40,I47,I54,I61,I68,I75,I82,I89,I96,I103,I110,I117,I124,I131,I138,I145,I152,I159,I166,I173,I180,I188,I188,I187,I194,I201,I208,I215,I222,I229,I236,I243,I250,I257,I264,I271)</f>
        <v>623.8122800000001</v>
      </c>
      <c r="J334" s="155">
        <f t="shared" si="188"/>
        <v>18.48</v>
      </c>
      <c r="K334" s="155">
        <f t="shared" si="188"/>
        <v>801.91006000000004</v>
      </c>
      <c r="L334" s="155">
        <f t="shared" si="188"/>
        <v>3697.0019933333338</v>
      </c>
      <c r="M334" s="155">
        <f t="shared" si="188"/>
        <v>1370.3189933333331</v>
      </c>
      <c r="N334" s="155">
        <f t="shared" si="188"/>
        <v>25</v>
      </c>
      <c r="O334" s="155">
        <f t="shared" si="188"/>
        <v>2326.6829999999995</v>
      </c>
      <c r="P334" s="155">
        <f>SUM(S334)</f>
        <v>510.04300000000006</v>
      </c>
      <c r="Q334" s="155">
        <f t="shared" si="188"/>
        <v>306.5573333333333</v>
      </c>
      <c r="R334" s="155">
        <f t="shared" si="188"/>
        <v>25</v>
      </c>
      <c r="S334" s="155">
        <f t="shared" si="188"/>
        <v>510.04300000000006</v>
      </c>
      <c r="T334" s="155">
        <f t="shared" si="188"/>
        <v>3205.0439933333337</v>
      </c>
      <c r="U334" s="155">
        <f t="shared" si="188"/>
        <v>4.6933333333333298</v>
      </c>
    </row>
    <row r="335" spans="1:25" x14ac:dyDescent="0.3">
      <c r="A335" s="429" t="s">
        <v>106</v>
      </c>
      <c r="B335" s="429"/>
      <c r="C335" s="429"/>
      <c r="D335" s="429"/>
      <c r="E335" s="429"/>
      <c r="F335" s="429"/>
      <c r="G335" s="429"/>
      <c r="H335" s="155"/>
      <c r="I335" s="155"/>
      <c r="J335" s="155"/>
      <c r="K335" s="155"/>
      <c r="L335" s="155"/>
      <c r="M335" s="157"/>
      <c r="N335" s="157"/>
      <c r="O335" s="157"/>
      <c r="P335" s="157"/>
      <c r="Q335" s="157"/>
      <c r="R335" s="157"/>
      <c r="S335" s="157"/>
      <c r="T335" s="155"/>
      <c r="U335" s="155"/>
      <c r="X335" s="261"/>
    </row>
    <row r="336" spans="1:25" x14ac:dyDescent="0.3">
      <c r="A336" s="423" t="s">
        <v>107</v>
      </c>
      <c r="B336" s="423"/>
      <c r="C336" s="423"/>
      <c r="D336" s="423"/>
      <c r="E336" s="423"/>
      <c r="F336" s="423"/>
      <c r="G336" s="423"/>
      <c r="H336" s="155">
        <f t="shared" ref="H336:U336" si="189">SUM(H20,H272,H258,H251,H265,H244,H237,H230,H223,H216,H209,H202,H195,H188,H181,H174,H167,H160,H153,H146,H139,H132,H125,H118,H111,H104,H97,H90,H83,H76,H69,H62,H55,H48,H41,H34,H27)</f>
        <v>54.564999999999998</v>
      </c>
      <c r="I336" s="155">
        <f t="shared" si="189"/>
        <v>34.073100000000004</v>
      </c>
      <c r="J336" s="155">
        <f t="shared" si="189"/>
        <v>0</v>
      </c>
      <c r="K336" s="155">
        <f t="shared" si="189"/>
        <v>20.491900000000001</v>
      </c>
      <c r="L336" s="155">
        <f t="shared" si="189"/>
        <v>1005.2990000000001</v>
      </c>
      <c r="M336" s="155">
        <f t="shared" si="189"/>
        <v>49.664000000000001</v>
      </c>
      <c r="N336" s="155">
        <f t="shared" si="189"/>
        <v>0</v>
      </c>
      <c r="O336" s="155">
        <f t="shared" si="189"/>
        <v>955.63499999999999</v>
      </c>
      <c r="P336" s="155">
        <f t="shared" si="189"/>
        <v>51.26</v>
      </c>
      <c r="Q336" s="155">
        <f t="shared" si="189"/>
        <v>30.625000000000004</v>
      </c>
      <c r="R336" s="155">
        <f t="shared" si="189"/>
        <v>0</v>
      </c>
      <c r="S336" s="155">
        <f t="shared" si="189"/>
        <v>20.634999999999998</v>
      </c>
      <c r="T336" s="155">
        <f t="shared" si="189"/>
        <v>408.334</v>
      </c>
      <c r="U336" s="155">
        <f t="shared" si="189"/>
        <v>102</v>
      </c>
    </row>
    <row r="337" spans="1:21" x14ac:dyDescent="0.3">
      <c r="A337" s="424" t="s">
        <v>108</v>
      </c>
      <c r="B337" s="425"/>
      <c r="C337" s="425"/>
      <c r="D337" s="425"/>
      <c r="E337" s="425"/>
      <c r="F337" s="425"/>
      <c r="G337" s="426"/>
      <c r="H337" s="155"/>
      <c r="I337" s="155"/>
      <c r="J337" s="155"/>
      <c r="K337" s="155"/>
      <c r="L337" s="155"/>
      <c r="M337" s="157"/>
      <c r="N337" s="157"/>
      <c r="O337" s="157"/>
      <c r="P337" s="157"/>
      <c r="Q337" s="157"/>
      <c r="R337" s="157"/>
      <c r="S337" s="157"/>
      <c r="T337" s="155"/>
      <c r="U337" s="155"/>
    </row>
    <row r="338" spans="1:21" x14ac:dyDescent="0.3">
      <c r="A338" s="424" t="s">
        <v>109</v>
      </c>
      <c r="B338" s="425"/>
      <c r="C338" s="425"/>
      <c r="D338" s="425"/>
      <c r="E338" s="425"/>
      <c r="F338" s="425"/>
      <c r="G338" s="426"/>
      <c r="H338" s="155"/>
      <c r="I338" s="155"/>
      <c r="J338" s="155"/>
      <c r="K338" s="155"/>
      <c r="L338" s="155"/>
      <c r="M338" s="157"/>
      <c r="N338" s="157"/>
      <c r="O338" s="157"/>
      <c r="P338" s="157"/>
      <c r="Q338" s="157"/>
      <c r="R338" s="157"/>
      <c r="S338" s="157"/>
      <c r="T338" s="155"/>
      <c r="U338" s="155"/>
    </row>
    <row r="339" spans="1:21" x14ac:dyDescent="0.3">
      <c r="A339" s="424" t="s">
        <v>110</v>
      </c>
      <c r="B339" s="425"/>
      <c r="C339" s="425"/>
      <c r="D339" s="425"/>
      <c r="E339" s="425"/>
      <c r="F339" s="425"/>
      <c r="G339" s="426"/>
      <c r="H339" s="155"/>
      <c r="I339" s="155"/>
      <c r="J339" s="155"/>
      <c r="K339" s="155"/>
      <c r="L339" s="155"/>
      <c r="M339" s="157"/>
      <c r="N339" s="157"/>
      <c r="O339" s="157"/>
      <c r="P339" s="157"/>
      <c r="Q339" s="157"/>
      <c r="R339" s="157"/>
      <c r="S339" s="157"/>
      <c r="T339" s="155"/>
      <c r="U339" s="155"/>
    </row>
    <row r="340" spans="1:21" x14ac:dyDescent="0.3">
      <c r="A340" s="423" t="s">
        <v>111</v>
      </c>
      <c r="B340" s="423"/>
      <c r="C340" s="423"/>
      <c r="D340" s="423"/>
      <c r="E340" s="423"/>
      <c r="F340" s="423"/>
      <c r="G340" s="423"/>
      <c r="H340" s="155">
        <f t="shared" ref="H340:U340" si="190">SUM(H22)</f>
        <v>0</v>
      </c>
      <c r="I340" s="155">
        <f t="shared" si="190"/>
        <v>0</v>
      </c>
      <c r="J340" s="155">
        <f t="shared" si="190"/>
        <v>0</v>
      </c>
      <c r="K340" s="155">
        <f t="shared" si="190"/>
        <v>0</v>
      </c>
      <c r="L340" s="155">
        <f t="shared" si="190"/>
        <v>0</v>
      </c>
      <c r="M340" s="155">
        <f t="shared" si="190"/>
        <v>0</v>
      </c>
      <c r="N340" s="155">
        <f t="shared" si="190"/>
        <v>0</v>
      </c>
      <c r="O340" s="155">
        <f t="shared" si="190"/>
        <v>0</v>
      </c>
      <c r="P340" s="155">
        <f t="shared" si="190"/>
        <v>0</v>
      </c>
      <c r="Q340" s="155">
        <f t="shared" si="190"/>
        <v>0</v>
      </c>
      <c r="R340" s="155">
        <f t="shared" si="190"/>
        <v>0</v>
      </c>
      <c r="S340" s="155">
        <f t="shared" si="190"/>
        <v>0</v>
      </c>
      <c r="T340" s="155">
        <f t="shared" si="190"/>
        <v>0</v>
      </c>
      <c r="U340" s="155">
        <f t="shared" si="190"/>
        <v>0</v>
      </c>
    </row>
    <row r="341" spans="1:21" x14ac:dyDescent="0.3">
      <c r="A341" s="427" t="s">
        <v>112</v>
      </c>
      <c r="B341" s="427"/>
      <c r="C341" s="427"/>
      <c r="D341" s="427"/>
      <c r="E341" s="427"/>
      <c r="F341" s="427"/>
      <c r="G341" s="427"/>
      <c r="H341" s="2">
        <f>SUM(H333,H322)</f>
        <v>3538.67634</v>
      </c>
      <c r="I341" s="2">
        <f t="shared" ref="I341:U341" si="191">SUM(I333,I322)</f>
        <v>1370.2113800000002</v>
      </c>
      <c r="J341" s="2">
        <f t="shared" si="191"/>
        <v>21.04</v>
      </c>
      <c r="K341" s="2">
        <f t="shared" si="191"/>
        <v>2168.4649600000002</v>
      </c>
      <c r="L341" s="2">
        <f>SUM(L333,L322)</f>
        <v>6923.4554233333347</v>
      </c>
      <c r="M341" s="2">
        <f t="shared" si="191"/>
        <v>2379.0489933333333</v>
      </c>
      <c r="N341" s="2">
        <f t="shared" si="191"/>
        <v>25</v>
      </c>
      <c r="O341" s="2">
        <f t="shared" si="191"/>
        <v>4544.4064299999991</v>
      </c>
      <c r="P341" s="2">
        <f t="shared" si="191"/>
        <v>1559.4180000000001</v>
      </c>
      <c r="Q341" s="2">
        <f t="shared" si="191"/>
        <v>621.44033333333323</v>
      </c>
      <c r="R341" s="2">
        <f t="shared" si="191"/>
        <v>25</v>
      </c>
      <c r="S341" s="2">
        <f t="shared" si="191"/>
        <v>1244.5350000000003</v>
      </c>
      <c r="T341" s="2">
        <f t="shared" si="191"/>
        <v>5404.8454233333341</v>
      </c>
      <c r="U341" s="2">
        <f t="shared" si="191"/>
        <v>727.07333333333327</v>
      </c>
    </row>
  </sheetData>
  <mergeCells count="312">
    <mergeCell ref="C269:C275"/>
    <mergeCell ref="D269:D275"/>
    <mergeCell ref="E269:E275"/>
    <mergeCell ref="F269:F275"/>
    <mergeCell ref="A262:A268"/>
    <mergeCell ref="B262:B268"/>
    <mergeCell ref="C262:C268"/>
    <mergeCell ref="D262:D268"/>
    <mergeCell ref="E262:E268"/>
    <mergeCell ref="F262:F268"/>
    <mergeCell ref="F164:F170"/>
    <mergeCell ref="G10:G12"/>
    <mergeCell ref="H10:K10"/>
    <mergeCell ref="A157:A163"/>
    <mergeCell ref="B157:B163"/>
    <mergeCell ref="C157:C163"/>
    <mergeCell ref="D157:D163"/>
    <mergeCell ref="E157:E163"/>
    <mergeCell ref="F157:F163"/>
    <mergeCell ref="A59:A65"/>
    <mergeCell ref="B59:B65"/>
    <mergeCell ref="C59:C65"/>
    <mergeCell ref="A108:A114"/>
    <mergeCell ref="C16:U16"/>
    <mergeCell ref="A13:U13"/>
    <mergeCell ref="A17:A23"/>
    <mergeCell ref="B17:B23"/>
    <mergeCell ref="C17:C23"/>
    <mergeCell ref="D17:D23"/>
    <mergeCell ref="E17:E23"/>
    <mergeCell ref="F80:F86"/>
    <mergeCell ref="B73:B79"/>
    <mergeCell ref="D31:D37"/>
    <mergeCell ref="E31:E37"/>
    <mergeCell ref="T9:U9"/>
    <mergeCell ref="B15:U15"/>
    <mergeCell ref="L11:L12"/>
    <mergeCell ref="M11:N11"/>
    <mergeCell ref="A7:U7"/>
    <mergeCell ref="A8:U8"/>
    <mergeCell ref="A10:A12"/>
    <mergeCell ref="B10:B12"/>
    <mergeCell ref="C10:C12"/>
    <mergeCell ref="D10:D12"/>
    <mergeCell ref="A14:U14"/>
    <mergeCell ref="H11:H12"/>
    <mergeCell ref="I11:J11"/>
    <mergeCell ref="K11:K12"/>
    <mergeCell ref="L10:O10"/>
    <mergeCell ref="P10:S10"/>
    <mergeCell ref="T10:T12"/>
    <mergeCell ref="U10:U12"/>
    <mergeCell ref="E10:E12"/>
    <mergeCell ref="F10:F12"/>
    <mergeCell ref="O11:O12"/>
    <mergeCell ref="P11:P12"/>
    <mergeCell ref="Q11:R11"/>
    <mergeCell ref="S11:S12"/>
    <mergeCell ref="A339:G339"/>
    <mergeCell ref="A340:G340"/>
    <mergeCell ref="A341:G341"/>
    <mergeCell ref="A334:G334"/>
    <mergeCell ref="A335:G335"/>
    <mergeCell ref="B319:G319"/>
    <mergeCell ref="A24:A30"/>
    <mergeCell ref="B24:B30"/>
    <mergeCell ref="A31:A37"/>
    <mergeCell ref="B31:B37"/>
    <mergeCell ref="C31:C37"/>
    <mergeCell ref="F66:F72"/>
    <mergeCell ref="E59:E65"/>
    <mergeCell ref="A94:A100"/>
    <mergeCell ref="B94:B100"/>
    <mergeCell ref="D38:D44"/>
    <mergeCell ref="E38:E44"/>
    <mergeCell ref="F38:F44"/>
    <mergeCell ref="C24:C30"/>
    <mergeCell ref="D24:D30"/>
    <mergeCell ref="E24:E30"/>
    <mergeCell ref="F24:F30"/>
    <mergeCell ref="A87:A93"/>
    <mergeCell ref="B87:B93"/>
    <mergeCell ref="C171:C177"/>
    <mergeCell ref="F31:F37"/>
    <mergeCell ref="A38:A44"/>
    <mergeCell ref="B38:B44"/>
    <mergeCell ref="C38:C44"/>
    <mergeCell ref="E52:E58"/>
    <mergeCell ref="F52:F58"/>
    <mergeCell ref="B320:G320"/>
    <mergeCell ref="A321:G321"/>
    <mergeCell ref="D171:D177"/>
    <mergeCell ref="E171:E177"/>
    <mergeCell ref="F171:F177"/>
    <mergeCell ref="A164:A170"/>
    <mergeCell ref="B164:B170"/>
    <mergeCell ref="C164:C170"/>
    <mergeCell ref="D164:D170"/>
    <mergeCell ref="E164:E170"/>
    <mergeCell ref="A185:A191"/>
    <mergeCell ref="B185:B191"/>
    <mergeCell ref="C185:C191"/>
    <mergeCell ref="D185:D191"/>
    <mergeCell ref="E185:E191"/>
    <mergeCell ref="F185:F191"/>
    <mergeCell ref="A199:A205"/>
    <mergeCell ref="A150:A156"/>
    <mergeCell ref="A323:G323"/>
    <mergeCell ref="D45:D51"/>
    <mergeCell ref="E45:E51"/>
    <mergeCell ref="F73:F79"/>
    <mergeCell ref="A73:A79"/>
    <mergeCell ref="A45:A51"/>
    <mergeCell ref="B45:B51"/>
    <mergeCell ref="B66:B72"/>
    <mergeCell ref="D66:D72"/>
    <mergeCell ref="E66:E72"/>
    <mergeCell ref="B150:B156"/>
    <mergeCell ref="C150:C156"/>
    <mergeCell ref="D150:D156"/>
    <mergeCell ref="E150:E156"/>
    <mergeCell ref="F150:F156"/>
    <mergeCell ref="A178:A184"/>
    <mergeCell ref="B178:B184"/>
    <mergeCell ref="C178:C184"/>
    <mergeCell ref="D178:D184"/>
    <mergeCell ref="E178:E184"/>
    <mergeCell ref="F178:F184"/>
    <mergeCell ref="A171:A177"/>
    <mergeCell ref="B171:B177"/>
    <mergeCell ref="B129:B135"/>
    <mergeCell ref="F17:F23"/>
    <mergeCell ref="C318:G318"/>
    <mergeCell ref="C45:C51"/>
    <mergeCell ref="C80:C86"/>
    <mergeCell ref="D80:D86"/>
    <mergeCell ref="E80:E86"/>
    <mergeCell ref="A326:G326"/>
    <mergeCell ref="C129:C135"/>
    <mergeCell ref="D129:D135"/>
    <mergeCell ref="E129:E135"/>
    <mergeCell ref="F129:F135"/>
    <mergeCell ref="A136:A142"/>
    <mergeCell ref="B136:B142"/>
    <mergeCell ref="C136:C142"/>
    <mergeCell ref="D136:D142"/>
    <mergeCell ref="E136:E142"/>
    <mergeCell ref="F136:F142"/>
    <mergeCell ref="A143:A149"/>
    <mergeCell ref="B143:B149"/>
    <mergeCell ref="C143:C149"/>
    <mergeCell ref="D143:D149"/>
    <mergeCell ref="E143:E149"/>
    <mergeCell ref="F143:F149"/>
    <mergeCell ref="A115:A121"/>
    <mergeCell ref="A327:G327"/>
    <mergeCell ref="C52:C58"/>
    <mergeCell ref="D52:D58"/>
    <mergeCell ref="D59:D65"/>
    <mergeCell ref="C73:C79"/>
    <mergeCell ref="D73:D79"/>
    <mergeCell ref="E73:E79"/>
    <mergeCell ref="F59:F65"/>
    <mergeCell ref="A66:A72"/>
    <mergeCell ref="A324:G324"/>
    <mergeCell ref="A325:G325"/>
    <mergeCell ref="B115:B121"/>
    <mergeCell ref="C115:C121"/>
    <mergeCell ref="D115:D121"/>
    <mergeCell ref="E115:E121"/>
    <mergeCell ref="F115:F121"/>
    <mergeCell ref="A122:A128"/>
    <mergeCell ref="B122:B128"/>
    <mergeCell ref="C122:C128"/>
    <mergeCell ref="D122:D128"/>
    <mergeCell ref="E122:E128"/>
    <mergeCell ref="F122:F128"/>
    <mergeCell ref="A129:A135"/>
    <mergeCell ref="B108:B114"/>
    <mergeCell ref="C108:C114"/>
    <mergeCell ref="D108:D114"/>
    <mergeCell ref="E108:E114"/>
    <mergeCell ref="F108:F114"/>
    <mergeCell ref="F94:F100"/>
    <mergeCell ref="C94:C100"/>
    <mergeCell ref="D94:D100"/>
    <mergeCell ref="E94:E100"/>
    <mergeCell ref="F45:F51"/>
    <mergeCell ref="A52:A58"/>
    <mergeCell ref="B52:B58"/>
    <mergeCell ref="A80:A86"/>
    <mergeCell ref="B80:B86"/>
    <mergeCell ref="A101:A107"/>
    <mergeCell ref="B101:B107"/>
    <mergeCell ref="C101:C107"/>
    <mergeCell ref="D101:D107"/>
    <mergeCell ref="E101:E107"/>
    <mergeCell ref="F101:F107"/>
    <mergeCell ref="C87:C93"/>
    <mergeCell ref="D87:D93"/>
    <mergeCell ref="E87:E93"/>
    <mergeCell ref="F87:F93"/>
    <mergeCell ref="C66:C72"/>
    <mergeCell ref="A192:A198"/>
    <mergeCell ref="B192:B198"/>
    <mergeCell ref="C192:C198"/>
    <mergeCell ref="D192:D198"/>
    <mergeCell ref="E192:E198"/>
    <mergeCell ref="F192:F198"/>
    <mergeCell ref="A328:G328"/>
    <mergeCell ref="A336:G336"/>
    <mergeCell ref="A338:G338"/>
    <mergeCell ref="A322:G322"/>
    <mergeCell ref="A329:G329"/>
    <mergeCell ref="A330:G330"/>
    <mergeCell ref="A337:G337"/>
    <mergeCell ref="A331:G331"/>
    <mergeCell ref="A332:G332"/>
    <mergeCell ref="A333:G333"/>
    <mergeCell ref="A255:A261"/>
    <mergeCell ref="B255:B261"/>
    <mergeCell ref="C255:C261"/>
    <mergeCell ref="D255:D261"/>
    <mergeCell ref="E255:E261"/>
    <mergeCell ref="F255:F261"/>
    <mergeCell ref="A269:A275"/>
    <mergeCell ref="B269:B275"/>
    <mergeCell ref="A206:A212"/>
    <mergeCell ref="B206:B212"/>
    <mergeCell ref="C206:C212"/>
    <mergeCell ref="D206:D212"/>
    <mergeCell ref="E206:E212"/>
    <mergeCell ref="F206:F212"/>
    <mergeCell ref="B199:B205"/>
    <mergeCell ref="C199:C205"/>
    <mergeCell ref="D199:D205"/>
    <mergeCell ref="E199:E205"/>
    <mergeCell ref="F199:F205"/>
    <mergeCell ref="A220:A226"/>
    <mergeCell ref="B220:B226"/>
    <mergeCell ref="C220:C226"/>
    <mergeCell ref="D220:D226"/>
    <mergeCell ref="E220:E226"/>
    <mergeCell ref="F220:F226"/>
    <mergeCell ref="A213:A219"/>
    <mergeCell ref="B213:B219"/>
    <mergeCell ref="C213:C219"/>
    <mergeCell ref="D213:D219"/>
    <mergeCell ref="E213:E219"/>
    <mergeCell ref="F213:F219"/>
    <mergeCell ref="A248:A254"/>
    <mergeCell ref="B248:B254"/>
    <mergeCell ref="C248:C254"/>
    <mergeCell ref="D248:D254"/>
    <mergeCell ref="E248:E254"/>
    <mergeCell ref="F248:F254"/>
    <mergeCell ref="A227:A233"/>
    <mergeCell ref="B227:B233"/>
    <mergeCell ref="C227:C233"/>
    <mergeCell ref="D227:D233"/>
    <mergeCell ref="E227:E233"/>
    <mergeCell ref="F227:F233"/>
    <mergeCell ref="A234:A240"/>
    <mergeCell ref="B234:B240"/>
    <mergeCell ref="C234:C240"/>
    <mergeCell ref="D234:D240"/>
    <mergeCell ref="E234:E240"/>
    <mergeCell ref="F234:F240"/>
    <mergeCell ref="A241:A247"/>
    <mergeCell ref="B241:B247"/>
    <mergeCell ref="C241:C247"/>
    <mergeCell ref="D241:D247"/>
    <mergeCell ref="E241:E247"/>
    <mergeCell ref="F241:F247"/>
    <mergeCell ref="E283:E289"/>
    <mergeCell ref="F283:F289"/>
    <mergeCell ref="A290:A296"/>
    <mergeCell ref="B290:B296"/>
    <mergeCell ref="C290:C296"/>
    <mergeCell ref="D290:D296"/>
    <mergeCell ref="E290:E296"/>
    <mergeCell ref="F290:F296"/>
    <mergeCell ref="A276:A282"/>
    <mergeCell ref="B276:B282"/>
    <mergeCell ref="C276:C282"/>
    <mergeCell ref="D276:D282"/>
    <mergeCell ref="E276:E282"/>
    <mergeCell ref="F276:F282"/>
    <mergeCell ref="R2:U2"/>
    <mergeCell ref="A4:U4"/>
    <mergeCell ref="A311:A317"/>
    <mergeCell ref="B311:B317"/>
    <mergeCell ref="C311:C317"/>
    <mergeCell ref="D311:D317"/>
    <mergeCell ref="E311:E317"/>
    <mergeCell ref="F311:F317"/>
    <mergeCell ref="A297:A303"/>
    <mergeCell ref="B297:B303"/>
    <mergeCell ref="C297:C303"/>
    <mergeCell ref="D297:D303"/>
    <mergeCell ref="E297:E303"/>
    <mergeCell ref="F297:F303"/>
    <mergeCell ref="A304:A310"/>
    <mergeCell ref="B304:B310"/>
    <mergeCell ref="C304:C310"/>
    <mergeCell ref="D304:D310"/>
    <mergeCell ref="E304:E310"/>
    <mergeCell ref="F304:F310"/>
    <mergeCell ref="A283:A289"/>
    <mergeCell ref="B283:B289"/>
    <mergeCell ref="C283:C289"/>
    <mergeCell ref="D283:D289"/>
  </mergeCells>
  <pageMargins left="0.7" right="0.7" top="0.75" bottom="0.75" header="0.3" footer="0.3"/>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74"/>
  <sheetViews>
    <sheetView zoomScale="80" zoomScaleNormal="80" workbookViewId="0">
      <selection activeCell="AA8" sqref="AA8"/>
    </sheetView>
  </sheetViews>
  <sheetFormatPr defaultColWidth="9.109375" defaultRowHeight="15.6" x14ac:dyDescent="0.3"/>
  <cols>
    <col min="1" max="1" width="3.88671875" style="72" customWidth="1"/>
    <col min="2" max="3" width="2.5546875" style="72" customWidth="1"/>
    <col min="4" max="4" width="30.109375" style="72" customWidth="1"/>
    <col min="5" max="5" width="3.6640625" style="72" customWidth="1"/>
    <col min="6" max="6" width="10" style="72" customWidth="1"/>
    <col min="7" max="7" width="8.109375" style="73" customWidth="1"/>
    <col min="8" max="8" width="7.6640625" style="62" customWidth="1"/>
    <col min="9" max="9" width="7.5546875" style="62" customWidth="1"/>
    <col min="10" max="10" width="8.44140625" style="62" customWidth="1"/>
    <col min="11" max="11" width="6.5546875" style="62" customWidth="1"/>
    <col min="12" max="12" width="7" style="62" customWidth="1"/>
    <col min="13" max="13" width="7.6640625" style="72" customWidth="1"/>
    <col min="14" max="14" width="5.5546875" style="72" customWidth="1"/>
    <col min="15" max="15" width="6.88671875" style="72" customWidth="1"/>
    <col min="16" max="16" width="6.6640625" style="72" customWidth="1"/>
    <col min="17" max="17" width="5.44140625" style="72" customWidth="1"/>
    <col min="18" max="18" width="4.5546875" style="72" customWidth="1"/>
    <col min="19" max="19" width="7" style="72" customWidth="1"/>
    <col min="20" max="20" width="7.109375" style="62" customWidth="1"/>
    <col min="21" max="21" width="7.33203125" style="62" customWidth="1"/>
    <col min="22" max="243" width="9.109375" style="65"/>
    <col min="244" max="16384" width="9.109375" style="66"/>
  </cols>
  <sheetData>
    <row r="1" spans="1:243"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3" s="287" customFormat="1" ht="52.8"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3"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3"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3"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3"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row>
    <row r="7" spans="1:243" s="64" customFormat="1" ht="14.1" customHeight="1" x14ac:dyDescent="0.3">
      <c r="A7" s="460" t="s">
        <v>393</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row>
    <row r="8" spans="1:243" s="64" customFormat="1" ht="1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row>
    <row r="9" spans="1:243" s="64" customFormat="1" ht="15.7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row>
    <row r="10" spans="1:243"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row>
    <row r="11" spans="1:243"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row>
    <row r="12" spans="1:243" ht="111.75"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row>
    <row r="13" spans="1:243" ht="15" customHeight="1" x14ac:dyDescent="0.3">
      <c r="A13" s="456" t="s">
        <v>258</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row>
    <row r="14" spans="1:243" ht="16.5" customHeight="1" x14ac:dyDescent="0.3">
      <c r="A14" s="459" t="s">
        <v>259</v>
      </c>
      <c r="B14" s="459"/>
      <c r="C14" s="459"/>
      <c r="D14" s="459"/>
      <c r="E14" s="459"/>
      <c r="F14" s="459"/>
      <c r="G14" s="459"/>
      <c r="H14" s="459"/>
      <c r="I14" s="459"/>
      <c r="J14" s="459"/>
      <c r="K14" s="459"/>
      <c r="L14" s="459"/>
      <c r="M14" s="459"/>
      <c r="N14" s="459"/>
      <c r="O14" s="459"/>
      <c r="P14" s="459"/>
      <c r="Q14" s="459"/>
      <c r="R14" s="459"/>
      <c r="S14" s="459"/>
      <c r="T14" s="459"/>
      <c r="U14" s="459"/>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row>
    <row r="15" spans="1:243" ht="15.75" customHeight="1" x14ac:dyDescent="0.3">
      <c r="A15" s="1" t="s">
        <v>23</v>
      </c>
      <c r="B15" s="473" t="s">
        <v>260</v>
      </c>
      <c r="C15" s="473"/>
      <c r="D15" s="473"/>
      <c r="E15" s="473"/>
      <c r="F15" s="473"/>
      <c r="G15" s="473"/>
      <c r="H15" s="473"/>
      <c r="I15" s="473"/>
      <c r="J15" s="473"/>
      <c r="K15" s="473"/>
      <c r="L15" s="473"/>
      <c r="M15" s="473"/>
      <c r="N15" s="473"/>
      <c r="O15" s="473"/>
      <c r="P15" s="473"/>
      <c r="Q15" s="473"/>
      <c r="R15" s="473"/>
      <c r="S15" s="473"/>
      <c r="T15" s="473"/>
      <c r="U15" s="473"/>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row>
    <row r="16" spans="1:243" ht="15.75" customHeight="1" x14ac:dyDescent="0.3">
      <c r="A16" s="143" t="s">
        <v>23</v>
      </c>
      <c r="B16" s="144" t="s">
        <v>23</v>
      </c>
      <c r="C16" s="437" t="s">
        <v>261</v>
      </c>
      <c r="D16" s="437"/>
      <c r="E16" s="437"/>
      <c r="F16" s="437"/>
      <c r="G16" s="437"/>
      <c r="H16" s="437"/>
      <c r="I16" s="437"/>
      <c r="J16" s="437"/>
      <c r="K16" s="437"/>
      <c r="L16" s="437"/>
      <c r="M16" s="437"/>
      <c r="N16" s="437"/>
      <c r="O16" s="437"/>
      <c r="P16" s="437"/>
      <c r="Q16" s="437"/>
      <c r="R16" s="437"/>
      <c r="S16" s="437"/>
      <c r="T16" s="437"/>
      <c r="U16" s="437"/>
      <c r="V16" s="140"/>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row>
    <row r="17" spans="1:244" ht="18.75" customHeight="1" x14ac:dyDescent="0.3">
      <c r="A17" s="438" t="s">
        <v>23</v>
      </c>
      <c r="B17" s="441" t="s">
        <v>23</v>
      </c>
      <c r="C17" s="444" t="s">
        <v>23</v>
      </c>
      <c r="D17" s="472" t="s">
        <v>262</v>
      </c>
      <c r="E17" s="450" t="s">
        <v>69</v>
      </c>
      <c r="F17" s="450" t="s">
        <v>28</v>
      </c>
      <c r="G17" s="138" t="s">
        <v>29</v>
      </c>
      <c r="H17" s="145">
        <f>SUM(I17,K17)</f>
        <v>0</v>
      </c>
      <c r="I17" s="145">
        <v>0</v>
      </c>
      <c r="J17" s="145"/>
      <c r="K17" s="145"/>
      <c r="L17" s="146">
        <f>SUM(M17,O17)</f>
        <v>0</v>
      </c>
      <c r="M17" s="146">
        <v>0</v>
      </c>
      <c r="N17" s="152"/>
      <c r="O17" s="146"/>
      <c r="P17" s="145">
        <f>SUM(Q17,S17)</f>
        <v>0</v>
      </c>
      <c r="Q17" s="145">
        <v>0</v>
      </c>
      <c r="R17" s="145"/>
      <c r="S17" s="145"/>
      <c r="T17" s="145">
        <v>1</v>
      </c>
      <c r="U17" s="145">
        <v>2</v>
      </c>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row>
    <row r="18" spans="1:244" ht="17.850000000000001" customHeight="1" x14ac:dyDescent="0.3">
      <c r="A18" s="439"/>
      <c r="B18" s="442"/>
      <c r="C18" s="445"/>
      <c r="D18" s="462"/>
      <c r="E18" s="451"/>
      <c r="F18" s="451"/>
      <c r="G18" s="138" t="s">
        <v>32</v>
      </c>
      <c r="H18" s="145">
        <f t="shared" ref="H18:H19" si="0">SUM(I18,K18)</f>
        <v>0</v>
      </c>
      <c r="I18" s="145"/>
      <c r="J18" s="145"/>
      <c r="K18" s="145"/>
      <c r="L18" s="146">
        <f t="shared" ref="L18:L19" si="1">SUM(M18,O18)</f>
        <v>0</v>
      </c>
      <c r="M18" s="147"/>
      <c r="N18" s="148"/>
      <c r="O18" s="147"/>
      <c r="P18" s="172">
        <f t="shared" ref="P18:P19" si="2">SUM(Q18,S18)</f>
        <v>0</v>
      </c>
      <c r="Q18" s="172"/>
      <c r="R18" s="172"/>
      <c r="S18" s="172"/>
      <c r="T18" s="145"/>
      <c r="U18" s="145"/>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row>
    <row r="19" spans="1:244" ht="19.350000000000001" customHeight="1" x14ac:dyDescent="0.3">
      <c r="A19" s="439"/>
      <c r="B19" s="442"/>
      <c r="C19" s="445"/>
      <c r="D19" s="462"/>
      <c r="E19" s="451"/>
      <c r="F19" s="451"/>
      <c r="G19" s="138" t="s">
        <v>31</v>
      </c>
      <c r="H19" s="145">
        <f t="shared" si="0"/>
        <v>0</v>
      </c>
      <c r="I19" s="152"/>
      <c r="J19" s="152"/>
      <c r="K19" s="145"/>
      <c r="L19" s="146">
        <f t="shared" si="1"/>
        <v>0</v>
      </c>
      <c r="M19" s="148"/>
      <c r="N19" s="148"/>
      <c r="O19" s="148"/>
      <c r="P19" s="172">
        <f t="shared" si="2"/>
        <v>0</v>
      </c>
      <c r="Q19" s="148"/>
      <c r="R19" s="148"/>
      <c r="S19" s="153"/>
      <c r="T19" s="145"/>
      <c r="U19" s="145"/>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row>
    <row r="20" spans="1:244" ht="21" customHeight="1" x14ac:dyDescent="0.3">
      <c r="A20" s="440"/>
      <c r="B20" s="443"/>
      <c r="C20" s="446"/>
      <c r="D20" s="463"/>
      <c r="E20" s="452"/>
      <c r="F20" s="452"/>
      <c r="G20" s="173" t="s">
        <v>34</v>
      </c>
      <c r="H20" s="149">
        <f>SUM(H17:H19)</f>
        <v>0</v>
      </c>
      <c r="I20" s="149">
        <f t="shared" ref="I20:U20" si="3">SUM(I17:I19)</f>
        <v>0</v>
      </c>
      <c r="J20" s="149">
        <f t="shared" si="3"/>
        <v>0</v>
      </c>
      <c r="K20" s="149">
        <f t="shared" si="3"/>
        <v>0</v>
      </c>
      <c r="L20" s="149">
        <f t="shared" si="3"/>
        <v>0</v>
      </c>
      <c r="M20" s="149">
        <f t="shared" si="3"/>
        <v>0</v>
      </c>
      <c r="N20" s="149">
        <f t="shared" si="3"/>
        <v>0</v>
      </c>
      <c r="O20" s="149">
        <f t="shared" si="3"/>
        <v>0</v>
      </c>
      <c r="P20" s="149">
        <f t="shared" si="3"/>
        <v>0</v>
      </c>
      <c r="Q20" s="149">
        <f t="shared" si="3"/>
        <v>0</v>
      </c>
      <c r="R20" s="149">
        <f t="shared" si="3"/>
        <v>0</v>
      </c>
      <c r="S20" s="149">
        <f t="shared" si="3"/>
        <v>0</v>
      </c>
      <c r="T20" s="149">
        <f t="shared" si="3"/>
        <v>1</v>
      </c>
      <c r="U20" s="149">
        <f t="shared" si="3"/>
        <v>2</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row>
    <row r="21" spans="1:244" s="142" customFormat="1" x14ac:dyDescent="0.3">
      <c r="A21" s="143" t="s">
        <v>23</v>
      </c>
      <c r="B21" s="144" t="s">
        <v>23</v>
      </c>
      <c r="C21" s="436" t="s">
        <v>60</v>
      </c>
      <c r="D21" s="436"/>
      <c r="E21" s="436"/>
      <c r="F21" s="436"/>
      <c r="G21" s="436"/>
      <c r="H21" s="150">
        <f>SUM(H20)</f>
        <v>0</v>
      </c>
      <c r="I21" s="150">
        <f t="shared" ref="I21:U21" si="4">SUM(I20)</f>
        <v>0</v>
      </c>
      <c r="J21" s="150">
        <f t="shared" si="4"/>
        <v>0</v>
      </c>
      <c r="K21" s="150">
        <f t="shared" si="4"/>
        <v>0</v>
      </c>
      <c r="L21" s="150">
        <f t="shared" si="4"/>
        <v>0</v>
      </c>
      <c r="M21" s="150">
        <f t="shared" si="4"/>
        <v>0</v>
      </c>
      <c r="N21" s="150">
        <f t="shared" si="4"/>
        <v>0</v>
      </c>
      <c r="O21" s="150">
        <f t="shared" si="4"/>
        <v>0</v>
      </c>
      <c r="P21" s="150">
        <f t="shared" si="4"/>
        <v>0</v>
      </c>
      <c r="Q21" s="150">
        <f t="shared" si="4"/>
        <v>0</v>
      </c>
      <c r="R21" s="150">
        <f t="shared" si="4"/>
        <v>0</v>
      </c>
      <c r="S21" s="150">
        <f t="shared" si="4"/>
        <v>0</v>
      </c>
      <c r="T21" s="150">
        <f t="shared" si="4"/>
        <v>1</v>
      </c>
      <c r="U21" s="150">
        <f t="shared" si="4"/>
        <v>2</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row>
    <row r="22" spans="1:244" s="142" customFormat="1" ht="15.75" customHeight="1" x14ac:dyDescent="0.3">
      <c r="A22" s="143" t="s">
        <v>23</v>
      </c>
      <c r="B22" s="144" t="s">
        <v>35</v>
      </c>
      <c r="C22" s="437" t="s">
        <v>263</v>
      </c>
      <c r="D22" s="437"/>
      <c r="E22" s="437"/>
      <c r="F22" s="437"/>
      <c r="G22" s="437"/>
      <c r="H22" s="437"/>
      <c r="I22" s="437"/>
      <c r="J22" s="437"/>
      <c r="K22" s="437"/>
      <c r="L22" s="437"/>
      <c r="M22" s="437"/>
      <c r="N22" s="437"/>
      <c r="O22" s="437"/>
      <c r="P22" s="437"/>
      <c r="Q22" s="437"/>
      <c r="R22" s="437"/>
      <c r="S22" s="437"/>
      <c r="T22" s="437"/>
      <c r="U22" s="437"/>
      <c r="V22" s="140"/>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row>
    <row r="23" spans="1:244" ht="16.95" customHeight="1" x14ac:dyDescent="0.3">
      <c r="A23" s="438" t="s">
        <v>23</v>
      </c>
      <c r="B23" s="441" t="s">
        <v>35</v>
      </c>
      <c r="C23" s="444" t="s">
        <v>23</v>
      </c>
      <c r="D23" s="472" t="s">
        <v>264</v>
      </c>
      <c r="E23" s="450" t="s">
        <v>69</v>
      </c>
      <c r="F23" s="450" t="s">
        <v>28</v>
      </c>
      <c r="G23" s="138" t="s">
        <v>29</v>
      </c>
      <c r="H23" s="145">
        <f>SUM(I23,K23)</f>
        <v>0.1</v>
      </c>
      <c r="I23" s="101">
        <v>0.1</v>
      </c>
      <c r="J23" s="145"/>
      <c r="K23" s="145"/>
      <c r="L23" s="146">
        <f>SUM(M23,O23)</f>
        <v>0.7</v>
      </c>
      <c r="M23" s="146">
        <v>0.7</v>
      </c>
      <c r="N23" s="152"/>
      <c r="O23" s="146"/>
      <c r="P23" s="145">
        <f>SUM(Q23,S23)</f>
        <v>0.5</v>
      </c>
      <c r="Q23" s="163">
        <v>0.5</v>
      </c>
      <c r="R23" s="172"/>
      <c r="S23" s="172"/>
      <c r="T23" s="145">
        <v>0.74199999999999999</v>
      </c>
      <c r="U23" s="172">
        <v>0.74199999999999999</v>
      </c>
      <c r="V23" s="140"/>
      <c r="W23" s="140"/>
      <c r="X23" s="140"/>
      <c r="Y23" s="140"/>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2"/>
    </row>
    <row r="24" spans="1:244" ht="12.75" customHeight="1" x14ac:dyDescent="0.3">
      <c r="A24" s="439"/>
      <c r="B24" s="442"/>
      <c r="C24" s="445"/>
      <c r="D24" s="462"/>
      <c r="E24" s="451"/>
      <c r="F24" s="451"/>
      <c r="G24" s="138" t="s">
        <v>32</v>
      </c>
      <c r="H24" s="145">
        <f t="shared" ref="H24:H25" si="5">SUM(I24,K24)</f>
        <v>0</v>
      </c>
      <c r="I24" s="163"/>
      <c r="J24" s="145"/>
      <c r="K24" s="145"/>
      <c r="L24" s="146">
        <f t="shared" ref="L24:L25" si="6">SUM(M24,O24)</f>
        <v>0</v>
      </c>
      <c r="M24" s="146"/>
      <c r="N24" s="152"/>
      <c r="O24" s="146"/>
      <c r="P24" s="145">
        <f t="shared" ref="P24:P25" si="7">SUM(Q24,S24)</f>
        <v>0</v>
      </c>
      <c r="Q24" s="163"/>
      <c r="R24" s="172"/>
      <c r="S24" s="172"/>
      <c r="T24" s="145"/>
      <c r="U24" s="172"/>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2"/>
    </row>
    <row r="25" spans="1:244" ht="30.75" customHeight="1" x14ac:dyDescent="0.3">
      <c r="A25" s="439"/>
      <c r="B25" s="442"/>
      <c r="C25" s="445"/>
      <c r="D25" s="462"/>
      <c r="E25" s="451"/>
      <c r="F25" s="451"/>
      <c r="G25" s="138" t="s">
        <v>39</v>
      </c>
      <c r="H25" s="145">
        <f t="shared" si="5"/>
        <v>0.4</v>
      </c>
      <c r="I25" s="166">
        <v>0.4</v>
      </c>
      <c r="J25" s="152"/>
      <c r="K25" s="145"/>
      <c r="L25" s="146">
        <f t="shared" si="6"/>
        <v>0.4</v>
      </c>
      <c r="M25" s="152">
        <v>0.4</v>
      </c>
      <c r="N25" s="152"/>
      <c r="O25" s="152"/>
      <c r="P25" s="145">
        <f t="shared" si="7"/>
        <v>0.4</v>
      </c>
      <c r="Q25" s="166">
        <v>0.4</v>
      </c>
      <c r="R25" s="148"/>
      <c r="S25" s="153"/>
      <c r="T25" s="152">
        <v>0.4</v>
      </c>
      <c r="U25" s="148">
        <v>0.4</v>
      </c>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2"/>
    </row>
    <row r="26" spans="1:244" s="75" customFormat="1" ht="18" customHeight="1" x14ac:dyDescent="0.3">
      <c r="A26" s="440"/>
      <c r="B26" s="443"/>
      <c r="C26" s="446"/>
      <c r="D26" s="463"/>
      <c r="E26" s="452"/>
      <c r="F26" s="452"/>
      <c r="G26" s="173" t="s">
        <v>34</v>
      </c>
      <c r="H26" s="149">
        <f>SUM(H23:H25)</f>
        <v>0.5</v>
      </c>
      <c r="I26" s="149">
        <f t="shared" ref="I26:U26" si="8">SUM(I23:I25)</f>
        <v>0.5</v>
      </c>
      <c r="J26" s="149">
        <f t="shared" si="8"/>
        <v>0</v>
      </c>
      <c r="K26" s="149">
        <f t="shared" si="8"/>
        <v>0</v>
      </c>
      <c r="L26" s="149">
        <f t="shared" si="8"/>
        <v>1.1000000000000001</v>
      </c>
      <c r="M26" s="149">
        <f t="shared" si="8"/>
        <v>1.1000000000000001</v>
      </c>
      <c r="N26" s="149">
        <f t="shared" si="8"/>
        <v>0</v>
      </c>
      <c r="O26" s="149">
        <f t="shared" si="8"/>
        <v>0</v>
      </c>
      <c r="P26" s="149">
        <f t="shared" si="8"/>
        <v>0.9</v>
      </c>
      <c r="Q26" s="149">
        <f t="shared" si="8"/>
        <v>0.9</v>
      </c>
      <c r="R26" s="149">
        <f t="shared" si="8"/>
        <v>0</v>
      </c>
      <c r="S26" s="149">
        <f t="shared" si="8"/>
        <v>0</v>
      </c>
      <c r="T26" s="149">
        <f t="shared" si="8"/>
        <v>1.1419999999999999</v>
      </c>
      <c r="U26" s="149">
        <f t="shared" si="8"/>
        <v>1.1419999999999999</v>
      </c>
    </row>
    <row r="27" spans="1:244" x14ac:dyDescent="0.3">
      <c r="A27" s="143" t="s">
        <v>23</v>
      </c>
      <c r="B27" s="144" t="s">
        <v>23</v>
      </c>
      <c r="C27" s="436" t="s">
        <v>60</v>
      </c>
      <c r="D27" s="436"/>
      <c r="E27" s="436"/>
      <c r="F27" s="436"/>
      <c r="G27" s="436"/>
      <c r="H27" s="150">
        <f>SUM(H26)</f>
        <v>0.5</v>
      </c>
      <c r="I27" s="150">
        <f t="shared" ref="I27:U27" si="9">SUM(I26)</f>
        <v>0.5</v>
      </c>
      <c r="J27" s="150">
        <f t="shared" si="9"/>
        <v>0</v>
      </c>
      <c r="K27" s="150">
        <f t="shared" si="9"/>
        <v>0</v>
      </c>
      <c r="L27" s="150">
        <f t="shared" si="9"/>
        <v>1.1000000000000001</v>
      </c>
      <c r="M27" s="150">
        <f t="shared" si="9"/>
        <v>1.1000000000000001</v>
      </c>
      <c r="N27" s="150">
        <f t="shared" si="9"/>
        <v>0</v>
      </c>
      <c r="O27" s="150">
        <f t="shared" si="9"/>
        <v>0</v>
      </c>
      <c r="P27" s="150">
        <f t="shared" si="9"/>
        <v>0.9</v>
      </c>
      <c r="Q27" s="150">
        <f t="shared" si="9"/>
        <v>0.9</v>
      </c>
      <c r="R27" s="150">
        <f t="shared" si="9"/>
        <v>0</v>
      </c>
      <c r="S27" s="150">
        <f t="shared" si="9"/>
        <v>0</v>
      </c>
      <c r="T27" s="150">
        <f t="shared" si="9"/>
        <v>1.1419999999999999</v>
      </c>
      <c r="U27" s="150">
        <f t="shared" si="9"/>
        <v>1.1419999999999999</v>
      </c>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2"/>
    </row>
    <row r="28" spans="1:244" x14ac:dyDescent="0.3">
      <c r="A28" s="143" t="s">
        <v>23</v>
      </c>
      <c r="B28" s="432" t="s">
        <v>91</v>
      </c>
      <c r="C28" s="432"/>
      <c r="D28" s="432"/>
      <c r="E28" s="432"/>
      <c r="F28" s="432"/>
      <c r="G28" s="432"/>
      <c r="H28" s="154">
        <f>SUM(H27,H21)</f>
        <v>0.5</v>
      </c>
      <c r="I28" s="154">
        <f t="shared" ref="I28:U28" si="10">SUM(I27,I21)</f>
        <v>0.5</v>
      </c>
      <c r="J28" s="154">
        <f t="shared" si="10"/>
        <v>0</v>
      </c>
      <c r="K28" s="154">
        <f t="shared" si="10"/>
        <v>0</v>
      </c>
      <c r="L28" s="154">
        <f t="shared" si="10"/>
        <v>1.1000000000000001</v>
      </c>
      <c r="M28" s="154">
        <f t="shared" si="10"/>
        <v>1.1000000000000001</v>
      </c>
      <c r="N28" s="154">
        <f t="shared" si="10"/>
        <v>0</v>
      </c>
      <c r="O28" s="154">
        <f t="shared" si="10"/>
        <v>0</v>
      </c>
      <c r="P28" s="154">
        <f t="shared" si="10"/>
        <v>0.9</v>
      </c>
      <c r="Q28" s="154">
        <f t="shared" si="10"/>
        <v>0.9</v>
      </c>
      <c r="R28" s="154">
        <f t="shared" si="10"/>
        <v>0</v>
      </c>
      <c r="S28" s="154">
        <f t="shared" si="10"/>
        <v>0</v>
      </c>
      <c r="T28" s="154">
        <f t="shared" si="10"/>
        <v>2.1419999999999999</v>
      </c>
      <c r="U28" s="154">
        <f t="shared" si="10"/>
        <v>3.1419999999999999</v>
      </c>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2"/>
    </row>
    <row r="29" spans="1:244" s="142" customFormat="1" ht="16.5" customHeight="1" x14ac:dyDescent="0.3">
      <c r="A29" s="1" t="s">
        <v>35</v>
      </c>
      <c r="B29" s="473" t="s">
        <v>265</v>
      </c>
      <c r="C29" s="473"/>
      <c r="D29" s="473"/>
      <c r="E29" s="473"/>
      <c r="F29" s="473"/>
      <c r="G29" s="473"/>
      <c r="H29" s="473"/>
      <c r="I29" s="473"/>
      <c r="J29" s="473"/>
      <c r="K29" s="473"/>
      <c r="L29" s="473"/>
      <c r="M29" s="473"/>
      <c r="N29" s="473"/>
      <c r="O29" s="473"/>
      <c r="P29" s="473"/>
      <c r="Q29" s="473"/>
      <c r="R29" s="473"/>
      <c r="S29" s="473"/>
      <c r="T29" s="473"/>
      <c r="U29" s="473"/>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1"/>
      <c r="IJ29" s="141"/>
    </row>
    <row r="30" spans="1:244" s="142" customFormat="1" x14ac:dyDescent="0.3">
      <c r="A30" s="143" t="s">
        <v>35</v>
      </c>
      <c r="B30" s="144" t="s">
        <v>23</v>
      </c>
      <c r="C30" s="437" t="s">
        <v>266</v>
      </c>
      <c r="D30" s="437"/>
      <c r="E30" s="437"/>
      <c r="F30" s="437"/>
      <c r="G30" s="437"/>
      <c r="H30" s="437"/>
      <c r="I30" s="437"/>
      <c r="J30" s="437"/>
      <c r="K30" s="437"/>
      <c r="L30" s="437"/>
      <c r="M30" s="437"/>
      <c r="N30" s="437"/>
      <c r="O30" s="437"/>
      <c r="P30" s="437"/>
      <c r="Q30" s="437"/>
      <c r="R30" s="437"/>
      <c r="S30" s="437"/>
      <c r="T30" s="437"/>
      <c r="U30" s="437"/>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1"/>
    </row>
    <row r="31" spans="1:244" s="142" customFormat="1" ht="12.75" customHeight="1" x14ac:dyDescent="0.3">
      <c r="A31" s="438" t="s">
        <v>35</v>
      </c>
      <c r="B31" s="441" t="s">
        <v>23</v>
      </c>
      <c r="C31" s="444" t="s">
        <v>23</v>
      </c>
      <c r="D31" s="447" t="s">
        <v>267</v>
      </c>
      <c r="E31" s="464" t="s">
        <v>69</v>
      </c>
      <c r="F31" s="450" t="s">
        <v>28</v>
      </c>
      <c r="G31" s="138" t="s">
        <v>29</v>
      </c>
      <c r="H31" s="145">
        <f>SUM(I31,K31)</f>
        <v>0</v>
      </c>
      <c r="I31" s="145"/>
      <c r="J31" s="145"/>
      <c r="K31" s="145"/>
      <c r="L31" s="78">
        <f>SUM(M31,O31)</f>
        <v>0</v>
      </c>
      <c r="M31" s="79"/>
      <c r="N31" s="172"/>
      <c r="O31" s="101"/>
      <c r="P31" s="163">
        <f>SUM(Q31,S31)</f>
        <v>0</v>
      </c>
      <c r="Q31" s="163"/>
      <c r="R31" s="163"/>
      <c r="S31" s="163"/>
      <c r="T31" s="163"/>
      <c r="U31" s="163"/>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1"/>
      <c r="IJ31" s="141"/>
    </row>
    <row r="32" spans="1:244" s="142" customFormat="1" x14ac:dyDescent="0.3">
      <c r="A32" s="439"/>
      <c r="B32" s="442"/>
      <c r="C32" s="445"/>
      <c r="D32" s="448"/>
      <c r="E32" s="465"/>
      <c r="F32" s="451"/>
      <c r="G32" s="138" t="s">
        <v>39</v>
      </c>
      <c r="H32" s="145">
        <f>SUM(I32,K32)</f>
        <v>0</v>
      </c>
      <c r="I32" s="163">
        <v>0</v>
      </c>
      <c r="J32" s="145"/>
      <c r="K32" s="145"/>
      <c r="L32" s="78">
        <f>SUM(M32,O32)</f>
        <v>225</v>
      </c>
      <c r="M32" s="92"/>
      <c r="N32" s="145"/>
      <c r="O32" s="78">
        <v>225</v>
      </c>
      <c r="P32" s="145">
        <f>SUM(Q32,S32)</f>
        <v>225</v>
      </c>
      <c r="Q32" s="145"/>
      <c r="R32" s="145"/>
      <c r="S32" s="145">
        <v>225</v>
      </c>
      <c r="T32" s="92">
        <v>225</v>
      </c>
      <c r="U32" s="92">
        <v>250</v>
      </c>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c r="HZ32" s="141"/>
      <c r="IA32" s="141"/>
      <c r="IB32" s="141"/>
      <c r="IC32" s="141"/>
      <c r="ID32" s="141"/>
      <c r="IE32" s="141"/>
      <c r="IF32" s="141"/>
      <c r="IG32" s="141"/>
      <c r="IH32" s="141"/>
      <c r="II32" s="141"/>
      <c r="IJ32" s="141"/>
    </row>
    <row r="33" spans="1:244" s="142" customFormat="1" x14ac:dyDescent="0.3">
      <c r="A33" s="439"/>
      <c r="B33" s="442"/>
      <c r="C33" s="445"/>
      <c r="D33" s="448"/>
      <c r="E33" s="465"/>
      <c r="F33" s="451"/>
      <c r="G33" s="138" t="s">
        <v>32</v>
      </c>
      <c r="H33" s="145">
        <f>SUM(I33,K33)</f>
        <v>0</v>
      </c>
      <c r="I33" s="145"/>
      <c r="J33" s="145"/>
      <c r="K33" s="145"/>
      <c r="L33" s="78">
        <f>SUM(M33,O33)</f>
        <v>0</v>
      </c>
      <c r="M33" s="79"/>
      <c r="N33" s="172"/>
      <c r="O33" s="79"/>
      <c r="P33" s="172">
        <f>SUM(Q33,S33)</f>
        <v>0</v>
      </c>
      <c r="Q33" s="172"/>
      <c r="R33" s="172"/>
      <c r="S33" s="172"/>
      <c r="T33" s="145"/>
      <c r="U33" s="145"/>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c r="HZ33" s="141"/>
      <c r="IA33" s="141"/>
      <c r="IB33" s="141"/>
      <c r="IC33" s="141"/>
      <c r="ID33" s="141"/>
      <c r="IE33" s="141"/>
      <c r="IF33" s="141"/>
      <c r="IG33" s="141"/>
      <c r="IH33" s="141"/>
      <c r="II33" s="141"/>
      <c r="IJ33" s="141"/>
    </row>
    <row r="34" spans="1:244" s="142" customFormat="1" x14ac:dyDescent="0.3">
      <c r="A34" s="439"/>
      <c r="B34" s="442"/>
      <c r="C34" s="445"/>
      <c r="D34" s="448"/>
      <c r="E34" s="465"/>
      <c r="F34" s="451"/>
      <c r="G34" s="138" t="s">
        <v>268</v>
      </c>
      <c r="H34" s="145">
        <f>SUM(I34,K34)</f>
        <v>0</v>
      </c>
      <c r="I34" s="145"/>
      <c r="J34" s="145"/>
      <c r="K34" s="145"/>
      <c r="L34" s="78">
        <f>SUM(M34,O34)</f>
        <v>0</v>
      </c>
      <c r="M34" s="79"/>
      <c r="N34" s="172"/>
      <c r="O34" s="79"/>
      <c r="P34" s="172">
        <f>SUM(Q34,S34)</f>
        <v>0</v>
      </c>
      <c r="Q34" s="172"/>
      <c r="R34" s="172"/>
      <c r="S34" s="172"/>
      <c r="T34" s="145"/>
      <c r="U34" s="145"/>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1"/>
      <c r="IJ34" s="141"/>
    </row>
    <row r="35" spans="1:244" s="142" customFormat="1" x14ac:dyDescent="0.3">
      <c r="A35" s="439"/>
      <c r="B35" s="442"/>
      <c r="C35" s="445"/>
      <c r="D35" s="448"/>
      <c r="E35" s="465"/>
      <c r="F35" s="451"/>
      <c r="G35" s="158" t="s">
        <v>131</v>
      </c>
      <c r="H35" s="145">
        <f>SUM(I35,K35)</f>
        <v>0</v>
      </c>
      <c r="I35" s="145"/>
      <c r="J35" s="145"/>
      <c r="K35" s="145"/>
      <c r="L35" s="78">
        <f>SUM(M35,O35)</f>
        <v>0</v>
      </c>
      <c r="M35" s="172"/>
      <c r="N35" s="172"/>
      <c r="O35" s="172"/>
      <c r="P35" s="172">
        <f>SUM(Q35,S35)</f>
        <v>0</v>
      </c>
      <c r="Q35" s="172"/>
      <c r="R35" s="172"/>
      <c r="S35" s="80"/>
      <c r="T35" s="145"/>
      <c r="U35" s="145"/>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c r="IF35" s="141"/>
      <c r="IG35" s="141"/>
      <c r="IH35" s="141"/>
      <c r="II35" s="141"/>
      <c r="IJ35" s="141"/>
    </row>
    <row r="36" spans="1:244" s="142" customFormat="1" x14ac:dyDescent="0.3">
      <c r="A36" s="440"/>
      <c r="B36" s="443"/>
      <c r="C36" s="446"/>
      <c r="D36" s="449"/>
      <c r="E36" s="466"/>
      <c r="F36" s="452"/>
      <c r="G36" s="173" t="s">
        <v>34</v>
      </c>
      <c r="H36" s="88">
        <f>SUM(H31:H35)</f>
        <v>0</v>
      </c>
      <c r="I36" s="88">
        <f t="shared" ref="I36:U36" si="11">SUM(I31:I35)</f>
        <v>0</v>
      </c>
      <c r="J36" s="88">
        <f t="shared" si="11"/>
        <v>0</v>
      </c>
      <c r="K36" s="88">
        <f t="shared" si="11"/>
        <v>0</v>
      </c>
      <c r="L36" s="88">
        <f t="shared" si="11"/>
        <v>225</v>
      </c>
      <c r="M36" s="88">
        <f t="shared" si="11"/>
        <v>0</v>
      </c>
      <c r="N36" s="88">
        <f t="shared" si="11"/>
        <v>0</v>
      </c>
      <c r="O36" s="88">
        <f t="shared" si="11"/>
        <v>225</v>
      </c>
      <c r="P36" s="88">
        <f t="shared" si="11"/>
        <v>225</v>
      </c>
      <c r="Q36" s="88">
        <f t="shared" si="11"/>
        <v>0</v>
      </c>
      <c r="R36" s="88">
        <f t="shared" si="11"/>
        <v>0</v>
      </c>
      <c r="S36" s="88">
        <f t="shared" si="11"/>
        <v>225</v>
      </c>
      <c r="T36" s="88">
        <f t="shared" si="11"/>
        <v>225</v>
      </c>
      <c r="U36" s="88">
        <f t="shared" si="11"/>
        <v>250</v>
      </c>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c r="HZ36" s="141"/>
      <c r="IA36" s="141"/>
      <c r="IB36" s="141"/>
      <c r="IC36" s="141"/>
      <c r="ID36" s="141"/>
      <c r="IE36" s="141"/>
      <c r="IF36" s="141"/>
      <c r="IG36" s="141"/>
      <c r="IH36" s="141"/>
      <c r="II36" s="141"/>
      <c r="IJ36" s="141"/>
    </row>
    <row r="37" spans="1:244" s="142" customFormat="1" x14ac:dyDescent="0.3">
      <c r="A37" s="438" t="s">
        <v>35</v>
      </c>
      <c r="B37" s="441" t="s">
        <v>23</v>
      </c>
      <c r="C37" s="444" t="s">
        <v>35</v>
      </c>
      <c r="D37" s="489" t="s">
        <v>269</v>
      </c>
      <c r="E37" s="450" t="s">
        <v>67</v>
      </c>
      <c r="F37" s="450" t="s">
        <v>28</v>
      </c>
      <c r="G37" s="158" t="s">
        <v>29</v>
      </c>
      <c r="H37" s="145">
        <f>SUM(I37,K37)</f>
        <v>29.5</v>
      </c>
      <c r="I37" s="160">
        <v>29.5</v>
      </c>
      <c r="J37" s="145"/>
      <c r="K37" s="92"/>
      <c r="L37" s="146">
        <f>SUM(M37,O37)</f>
        <v>22</v>
      </c>
      <c r="M37" s="160">
        <v>22</v>
      </c>
      <c r="N37" s="148"/>
      <c r="O37" s="147"/>
      <c r="P37" s="272">
        <f t="shared" ref="P37:P40" si="12">SUM(Q37,S37)</f>
        <v>21.9</v>
      </c>
      <c r="Q37" s="145">
        <v>21.9</v>
      </c>
      <c r="R37" s="172"/>
      <c r="S37" s="145"/>
      <c r="T37" s="160">
        <v>23</v>
      </c>
      <c r="U37" s="99">
        <v>25</v>
      </c>
      <c r="V37" s="140"/>
      <c r="W37" s="140"/>
      <c r="X37" s="140"/>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c r="HV37" s="141"/>
      <c r="HW37" s="141"/>
      <c r="HX37" s="141"/>
      <c r="HY37" s="141"/>
      <c r="HZ37" s="141"/>
      <c r="IA37" s="141"/>
      <c r="IB37" s="141"/>
      <c r="IC37" s="141"/>
      <c r="ID37" s="141"/>
      <c r="IE37" s="141"/>
      <c r="IF37" s="141"/>
      <c r="IG37" s="141"/>
      <c r="IH37" s="141"/>
    </row>
    <row r="38" spans="1:244" s="142" customFormat="1" x14ac:dyDescent="0.3">
      <c r="A38" s="439"/>
      <c r="B38" s="442"/>
      <c r="C38" s="445"/>
      <c r="D38" s="490"/>
      <c r="E38" s="451"/>
      <c r="F38" s="451"/>
      <c r="G38" s="158" t="s">
        <v>31</v>
      </c>
      <c r="H38" s="145">
        <f t="shared" ref="H38:H40" si="13">SUM(I38,K38)</f>
        <v>0</v>
      </c>
      <c r="I38" s="145"/>
      <c r="J38" s="145"/>
      <c r="K38" s="145"/>
      <c r="L38" s="146">
        <f t="shared" ref="L38:L40" si="14">SUM(M38,O38)</f>
        <v>0</v>
      </c>
      <c r="M38" s="147"/>
      <c r="N38" s="148"/>
      <c r="O38" s="147"/>
      <c r="P38" s="172">
        <f t="shared" si="12"/>
        <v>0</v>
      </c>
      <c r="Q38" s="172"/>
      <c r="R38" s="172"/>
      <c r="S38" s="172"/>
      <c r="T38" s="145"/>
      <c r="U38" s="145"/>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c r="IB38" s="141"/>
      <c r="IC38" s="141"/>
      <c r="ID38" s="141"/>
      <c r="IE38" s="141"/>
      <c r="IF38" s="141"/>
      <c r="IG38" s="141"/>
      <c r="IH38" s="141"/>
    </row>
    <row r="39" spans="1:244" s="142" customFormat="1" x14ac:dyDescent="0.3">
      <c r="A39" s="439"/>
      <c r="B39" s="442"/>
      <c r="C39" s="445"/>
      <c r="D39" s="490"/>
      <c r="E39" s="451"/>
      <c r="F39" s="451"/>
      <c r="G39" s="158" t="s">
        <v>32</v>
      </c>
      <c r="H39" s="145">
        <f t="shared" si="13"/>
        <v>0</v>
      </c>
      <c r="I39" s="145"/>
      <c r="J39" s="145"/>
      <c r="K39" s="145"/>
      <c r="L39" s="146">
        <f t="shared" si="14"/>
        <v>0</v>
      </c>
      <c r="M39" s="147"/>
      <c r="N39" s="148"/>
      <c r="O39" s="147"/>
      <c r="P39" s="172">
        <f t="shared" si="12"/>
        <v>0</v>
      </c>
      <c r="Q39" s="172"/>
      <c r="R39" s="172"/>
      <c r="S39" s="172"/>
      <c r="T39" s="145"/>
      <c r="U39" s="145"/>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c r="IB39" s="141"/>
      <c r="IC39" s="141"/>
      <c r="ID39" s="141"/>
      <c r="IE39" s="141"/>
      <c r="IF39" s="141"/>
      <c r="IG39" s="141"/>
      <c r="IH39" s="141"/>
    </row>
    <row r="40" spans="1:244" s="142" customFormat="1" x14ac:dyDescent="0.3">
      <c r="A40" s="439"/>
      <c r="B40" s="442"/>
      <c r="C40" s="445"/>
      <c r="D40" s="490"/>
      <c r="E40" s="451"/>
      <c r="F40" s="451"/>
      <c r="G40" s="158" t="s">
        <v>43</v>
      </c>
      <c r="H40" s="145">
        <f t="shared" si="13"/>
        <v>21.2</v>
      </c>
      <c r="I40" s="152">
        <v>21.2</v>
      </c>
      <c r="J40" s="152"/>
      <c r="K40" s="145"/>
      <c r="L40" s="146">
        <f t="shared" si="14"/>
        <v>30</v>
      </c>
      <c r="M40" s="148">
        <v>30</v>
      </c>
      <c r="N40" s="148"/>
      <c r="O40" s="148"/>
      <c r="P40" s="172">
        <f t="shared" si="12"/>
        <v>30</v>
      </c>
      <c r="Q40" s="148">
        <v>30</v>
      </c>
      <c r="R40" s="148"/>
      <c r="S40" s="153"/>
      <c r="T40" s="145">
        <v>30</v>
      </c>
      <c r="U40" s="145">
        <v>30</v>
      </c>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c r="IB40" s="141"/>
      <c r="IC40" s="141"/>
      <c r="ID40" s="141"/>
      <c r="IE40" s="141"/>
      <c r="IF40" s="141"/>
      <c r="IG40" s="141"/>
      <c r="IH40" s="141"/>
    </row>
    <row r="41" spans="1:244" s="142" customFormat="1" x14ac:dyDescent="0.3">
      <c r="A41" s="440"/>
      <c r="B41" s="443"/>
      <c r="C41" s="446"/>
      <c r="D41" s="491"/>
      <c r="E41" s="452"/>
      <c r="F41" s="452"/>
      <c r="G41" s="173" t="s">
        <v>34</v>
      </c>
      <c r="H41" s="149">
        <f t="shared" ref="H41:U41" si="15">SUM(H37:H40)</f>
        <v>50.7</v>
      </c>
      <c r="I41" s="149">
        <f t="shared" si="15"/>
        <v>50.7</v>
      </c>
      <c r="J41" s="149">
        <f t="shared" si="15"/>
        <v>0</v>
      </c>
      <c r="K41" s="149">
        <f t="shared" si="15"/>
        <v>0</v>
      </c>
      <c r="L41" s="149">
        <f t="shared" si="15"/>
        <v>52</v>
      </c>
      <c r="M41" s="149">
        <f t="shared" si="15"/>
        <v>52</v>
      </c>
      <c r="N41" s="149">
        <f t="shared" si="15"/>
        <v>0</v>
      </c>
      <c r="O41" s="149">
        <f t="shared" si="15"/>
        <v>0</v>
      </c>
      <c r="P41" s="149">
        <f t="shared" si="15"/>
        <v>51.9</v>
      </c>
      <c r="Q41" s="149">
        <f t="shared" si="15"/>
        <v>51.9</v>
      </c>
      <c r="R41" s="149">
        <f t="shared" si="15"/>
        <v>0</v>
      </c>
      <c r="S41" s="149">
        <f t="shared" si="15"/>
        <v>0</v>
      </c>
      <c r="T41" s="149">
        <f t="shared" si="15"/>
        <v>53</v>
      </c>
      <c r="U41" s="149">
        <f t="shared" si="15"/>
        <v>55</v>
      </c>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row>
    <row r="42" spans="1:244" s="142" customFormat="1" ht="16.95" customHeight="1" x14ac:dyDescent="0.3">
      <c r="A42" s="438" t="s">
        <v>35</v>
      </c>
      <c r="B42" s="441" t="s">
        <v>23</v>
      </c>
      <c r="C42" s="444" t="s">
        <v>40</v>
      </c>
      <c r="D42" s="447" t="s">
        <v>270</v>
      </c>
      <c r="E42" s="450" t="s">
        <v>69</v>
      </c>
      <c r="F42" s="450" t="s">
        <v>28</v>
      </c>
      <c r="G42" s="138" t="s">
        <v>29</v>
      </c>
      <c r="H42" s="145">
        <f>SUM(I42,K42)</f>
        <v>0</v>
      </c>
      <c r="I42" s="145">
        <v>0</v>
      </c>
      <c r="J42" s="145"/>
      <c r="K42" s="145"/>
      <c r="L42" s="146">
        <f>SUM(M42,O42)</f>
        <v>0</v>
      </c>
      <c r="M42" s="146">
        <v>0</v>
      </c>
      <c r="N42" s="152"/>
      <c r="O42" s="146">
        <v>0</v>
      </c>
      <c r="P42" s="145">
        <f>SUM(Q42,S42)</f>
        <v>0</v>
      </c>
      <c r="Q42" s="145">
        <v>0</v>
      </c>
      <c r="R42" s="145"/>
      <c r="S42" s="145">
        <v>0</v>
      </c>
      <c r="T42" s="145">
        <v>20</v>
      </c>
      <c r="U42" s="145">
        <v>20</v>
      </c>
      <c r="V42" s="140"/>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row>
    <row r="43" spans="1:244" s="142" customFormat="1" ht="16.5" customHeight="1" x14ac:dyDescent="0.3">
      <c r="A43" s="439"/>
      <c r="B43" s="442"/>
      <c r="C43" s="445"/>
      <c r="D43" s="448"/>
      <c r="E43" s="451"/>
      <c r="F43" s="451"/>
      <c r="G43" s="138" t="s">
        <v>32</v>
      </c>
      <c r="H43" s="145">
        <f t="shared" ref="H43:H44" si="16">SUM(I43,K43)</f>
        <v>0</v>
      </c>
      <c r="I43" s="145"/>
      <c r="J43" s="145"/>
      <c r="K43" s="145"/>
      <c r="L43" s="146">
        <f t="shared" ref="L43:L44" si="17">SUM(M43,O43)</f>
        <v>0</v>
      </c>
      <c r="M43" s="147"/>
      <c r="N43" s="148"/>
      <c r="O43" s="147"/>
      <c r="P43" s="145">
        <f t="shared" ref="P43:P44" si="18">SUM(Q43,S43)</f>
        <v>0</v>
      </c>
      <c r="Q43" s="172"/>
      <c r="R43" s="172"/>
      <c r="S43" s="172"/>
      <c r="T43" s="145"/>
      <c r="U43" s="145"/>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row>
    <row r="44" spans="1:244" s="142" customFormat="1" ht="20.25" customHeight="1" x14ac:dyDescent="0.3">
      <c r="A44" s="439"/>
      <c r="B44" s="442"/>
      <c r="C44" s="445"/>
      <c r="D44" s="448"/>
      <c r="E44" s="451"/>
      <c r="F44" s="451"/>
      <c r="G44" s="138" t="s">
        <v>31</v>
      </c>
      <c r="H44" s="145">
        <f t="shared" si="16"/>
        <v>0</v>
      </c>
      <c r="I44" s="152"/>
      <c r="J44" s="152"/>
      <c r="K44" s="145"/>
      <c r="L44" s="146">
        <f t="shared" si="17"/>
        <v>0</v>
      </c>
      <c r="M44" s="148"/>
      <c r="N44" s="148"/>
      <c r="O44" s="148"/>
      <c r="P44" s="145">
        <f t="shared" si="18"/>
        <v>0</v>
      </c>
      <c r="Q44" s="148"/>
      <c r="R44" s="148"/>
      <c r="S44" s="153"/>
      <c r="T44" s="145"/>
      <c r="U44" s="145"/>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row>
    <row r="45" spans="1:244" s="75" customFormat="1" ht="20.25" customHeight="1" x14ac:dyDescent="0.3">
      <c r="A45" s="440"/>
      <c r="B45" s="443"/>
      <c r="C45" s="446"/>
      <c r="D45" s="449"/>
      <c r="E45" s="452"/>
      <c r="F45" s="452"/>
      <c r="G45" s="173" t="s">
        <v>34</v>
      </c>
      <c r="H45" s="149">
        <f t="shared" ref="H45:U45" si="19">SUM(H42:H44)</f>
        <v>0</v>
      </c>
      <c r="I45" s="149">
        <f t="shared" si="19"/>
        <v>0</v>
      </c>
      <c r="J45" s="149">
        <f t="shared" si="19"/>
        <v>0</v>
      </c>
      <c r="K45" s="149">
        <f t="shared" si="19"/>
        <v>0</v>
      </c>
      <c r="L45" s="149">
        <f t="shared" si="19"/>
        <v>0</v>
      </c>
      <c r="M45" s="149">
        <f t="shared" si="19"/>
        <v>0</v>
      </c>
      <c r="N45" s="149">
        <f t="shared" si="19"/>
        <v>0</v>
      </c>
      <c r="O45" s="149">
        <f t="shared" si="19"/>
        <v>0</v>
      </c>
      <c r="P45" s="149">
        <f t="shared" si="19"/>
        <v>0</v>
      </c>
      <c r="Q45" s="149">
        <f t="shared" si="19"/>
        <v>0</v>
      </c>
      <c r="R45" s="149">
        <f t="shared" si="19"/>
        <v>0</v>
      </c>
      <c r="S45" s="149">
        <f t="shared" si="19"/>
        <v>0</v>
      </c>
      <c r="T45" s="149">
        <f t="shared" si="19"/>
        <v>20</v>
      </c>
      <c r="U45" s="149">
        <f t="shared" si="19"/>
        <v>20</v>
      </c>
    </row>
    <row r="46" spans="1:244" s="142" customFormat="1" x14ac:dyDescent="0.3">
      <c r="A46" s="438" t="s">
        <v>35</v>
      </c>
      <c r="B46" s="441" t="s">
        <v>23</v>
      </c>
      <c r="C46" s="444" t="s">
        <v>44</v>
      </c>
      <c r="D46" s="447" t="s">
        <v>271</v>
      </c>
      <c r="E46" s="464" t="s">
        <v>69</v>
      </c>
      <c r="F46" s="450" t="s">
        <v>28</v>
      </c>
      <c r="G46" s="158" t="s">
        <v>29</v>
      </c>
      <c r="H46" s="145">
        <f>SUM(I46,K46)</f>
        <v>2.1</v>
      </c>
      <c r="I46" s="99">
        <v>2.1</v>
      </c>
      <c r="J46" s="145"/>
      <c r="K46" s="92"/>
      <c r="L46" s="146">
        <f>SUM(M46,O46)</f>
        <v>3</v>
      </c>
      <c r="M46" s="160">
        <v>3</v>
      </c>
      <c r="N46" s="148"/>
      <c r="O46" s="147"/>
      <c r="P46" s="172">
        <f>SUM(Q46,S46)</f>
        <v>3</v>
      </c>
      <c r="Q46" s="145">
        <v>3</v>
      </c>
      <c r="R46" s="172"/>
      <c r="S46" s="145"/>
      <c r="T46" s="160">
        <v>3</v>
      </c>
      <c r="U46" s="91">
        <v>3</v>
      </c>
      <c r="V46" s="140"/>
      <c r="W46" s="140"/>
      <c r="X46" s="140"/>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row>
    <row r="47" spans="1:244" s="142" customFormat="1" x14ac:dyDescent="0.3">
      <c r="A47" s="439"/>
      <c r="B47" s="442"/>
      <c r="C47" s="445"/>
      <c r="D47" s="448"/>
      <c r="E47" s="465"/>
      <c r="F47" s="451"/>
      <c r="G47" s="158" t="s">
        <v>31</v>
      </c>
      <c r="H47" s="145">
        <f t="shared" ref="H47:H49" si="20">SUM(I47,K47)</f>
        <v>0</v>
      </c>
      <c r="I47" s="145"/>
      <c r="J47" s="145"/>
      <c r="K47" s="145"/>
      <c r="L47" s="146">
        <f t="shared" ref="L47:L49" si="21">SUM(M47,O47)</f>
        <v>0</v>
      </c>
      <c r="M47" s="147"/>
      <c r="N47" s="148"/>
      <c r="O47" s="147"/>
      <c r="P47" s="172">
        <f t="shared" ref="P47:P49" si="22">SUM(Q47,S47)</f>
        <v>0</v>
      </c>
      <c r="Q47" s="172"/>
      <c r="R47" s="172"/>
      <c r="S47" s="172"/>
      <c r="T47" s="145"/>
      <c r="U47" s="145"/>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row>
    <row r="48" spans="1:244" s="142" customFormat="1" x14ac:dyDescent="0.3">
      <c r="A48" s="439"/>
      <c r="B48" s="442"/>
      <c r="C48" s="445"/>
      <c r="D48" s="448"/>
      <c r="E48" s="465"/>
      <c r="F48" s="451"/>
      <c r="G48" s="158" t="s">
        <v>32</v>
      </c>
      <c r="H48" s="145">
        <f t="shared" si="20"/>
        <v>0</v>
      </c>
      <c r="I48" s="145"/>
      <c r="J48" s="145"/>
      <c r="K48" s="145"/>
      <c r="L48" s="146">
        <f t="shared" si="21"/>
        <v>0</v>
      </c>
      <c r="M48" s="147"/>
      <c r="N48" s="148"/>
      <c r="O48" s="147"/>
      <c r="P48" s="172">
        <f t="shared" si="22"/>
        <v>0</v>
      </c>
      <c r="Q48" s="172"/>
      <c r="R48" s="172"/>
      <c r="S48" s="172"/>
      <c r="T48" s="145"/>
      <c r="U48" s="145"/>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row>
    <row r="49" spans="1:244" s="142" customFormat="1" x14ac:dyDescent="0.3">
      <c r="A49" s="439"/>
      <c r="B49" s="442"/>
      <c r="C49" s="445"/>
      <c r="D49" s="448"/>
      <c r="E49" s="465"/>
      <c r="F49" s="451"/>
      <c r="G49" s="158" t="s">
        <v>43</v>
      </c>
      <c r="H49" s="145">
        <f t="shared" si="20"/>
        <v>0</v>
      </c>
      <c r="I49" s="152"/>
      <c r="J49" s="152"/>
      <c r="K49" s="145"/>
      <c r="L49" s="146">
        <f t="shared" si="21"/>
        <v>0</v>
      </c>
      <c r="M49" s="148"/>
      <c r="N49" s="148"/>
      <c r="O49" s="148"/>
      <c r="P49" s="172">
        <f t="shared" si="22"/>
        <v>0</v>
      </c>
      <c r="Q49" s="148"/>
      <c r="R49" s="148"/>
      <c r="S49" s="153"/>
      <c r="T49" s="145"/>
      <c r="U49" s="145"/>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row>
    <row r="50" spans="1:244" s="142" customFormat="1" x14ac:dyDescent="0.3">
      <c r="A50" s="440"/>
      <c r="B50" s="443"/>
      <c r="C50" s="446"/>
      <c r="D50" s="449"/>
      <c r="E50" s="466"/>
      <c r="F50" s="452"/>
      <c r="G50" s="173" t="s">
        <v>34</v>
      </c>
      <c r="H50" s="149">
        <f t="shared" ref="H50:S50" si="23">SUM(H46:H49)</f>
        <v>2.1</v>
      </c>
      <c r="I50" s="149">
        <f t="shared" si="23"/>
        <v>2.1</v>
      </c>
      <c r="J50" s="149">
        <f t="shared" si="23"/>
        <v>0</v>
      </c>
      <c r="K50" s="149">
        <f t="shared" si="23"/>
        <v>0</v>
      </c>
      <c r="L50" s="149">
        <v>3</v>
      </c>
      <c r="M50" s="149">
        <f t="shared" si="23"/>
        <v>3</v>
      </c>
      <c r="N50" s="149">
        <f t="shared" si="23"/>
        <v>0</v>
      </c>
      <c r="O50" s="149">
        <f t="shared" si="23"/>
        <v>0</v>
      </c>
      <c r="P50" s="149">
        <f t="shared" si="23"/>
        <v>3</v>
      </c>
      <c r="Q50" s="149">
        <f t="shared" si="23"/>
        <v>3</v>
      </c>
      <c r="R50" s="149">
        <f t="shared" si="23"/>
        <v>0</v>
      </c>
      <c r="S50" s="149">
        <f t="shared" si="23"/>
        <v>0</v>
      </c>
      <c r="T50" s="149">
        <v>4</v>
      </c>
      <c r="U50" s="149">
        <v>5</v>
      </c>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row>
    <row r="51" spans="1:244" s="142" customFormat="1" x14ac:dyDescent="0.3">
      <c r="A51" s="143" t="s">
        <v>23</v>
      </c>
      <c r="B51" s="144" t="s">
        <v>23</v>
      </c>
      <c r="C51" s="436" t="s">
        <v>60</v>
      </c>
      <c r="D51" s="436"/>
      <c r="E51" s="436"/>
      <c r="F51" s="436"/>
      <c r="G51" s="436"/>
      <c r="H51" s="150">
        <f>SUM(H50,H36,H41,H45)</f>
        <v>52.800000000000004</v>
      </c>
      <c r="I51" s="150">
        <f t="shared" ref="I51:U51" si="24">SUM(I50,I36,I41,I45)</f>
        <v>52.800000000000004</v>
      </c>
      <c r="J51" s="150">
        <f t="shared" si="24"/>
        <v>0</v>
      </c>
      <c r="K51" s="150">
        <f t="shared" si="24"/>
        <v>0</v>
      </c>
      <c r="L51" s="150">
        <f t="shared" si="24"/>
        <v>280</v>
      </c>
      <c r="M51" s="150">
        <f t="shared" si="24"/>
        <v>55</v>
      </c>
      <c r="N51" s="150">
        <f t="shared" si="24"/>
        <v>0</v>
      </c>
      <c r="O51" s="150">
        <f t="shared" si="24"/>
        <v>225</v>
      </c>
      <c r="P51" s="150">
        <f t="shared" si="24"/>
        <v>279.89999999999998</v>
      </c>
      <c r="Q51" s="150">
        <f t="shared" si="24"/>
        <v>54.9</v>
      </c>
      <c r="R51" s="150">
        <f t="shared" si="24"/>
        <v>0</v>
      </c>
      <c r="S51" s="150">
        <f t="shared" si="24"/>
        <v>225</v>
      </c>
      <c r="T51" s="150">
        <f t="shared" si="24"/>
        <v>302</v>
      </c>
      <c r="U51" s="150">
        <f t="shared" si="24"/>
        <v>330</v>
      </c>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row>
    <row r="52" spans="1:244" s="142" customFormat="1" x14ac:dyDescent="0.3">
      <c r="A52" s="143" t="s">
        <v>23</v>
      </c>
      <c r="B52" s="432" t="s">
        <v>91</v>
      </c>
      <c r="C52" s="432"/>
      <c r="D52" s="432"/>
      <c r="E52" s="432"/>
      <c r="F52" s="432"/>
      <c r="G52" s="432"/>
      <c r="H52" s="154">
        <f>SUM(H51)</f>
        <v>52.800000000000004</v>
      </c>
      <c r="I52" s="154">
        <f t="shared" ref="I52:U52" si="25">SUM(I51)</f>
        <v>52.800000000000004</v>
      </c>
      <c r="J52" s="154">
        <f t="shared" si="25"/>
        <v>0</v>
      </c>
      <c r="K52" s="154">
        <f t="shared" si="25"/>
        <v>0</v>
      </c>
      <c r="L52" s="154">
        <f t="shared" si="25"/>
        <v>280</v>
      </c>
      <c r="M52" s="154">
        <f t="shared" si="25"/>
        <v>55</v>
      </c>
      <c r="N52" s="154">
        <f t="shared" si="25"/>
        <v>0</v>
      </c>
      <c r="O52" s="154">
        <f t="shared" si="25"/>
        <v>225</v>
      </c>
      <c r="P52" s="154">
        <f t="shared" si="25"/>
        <v>279.89999999999998</v>
      </c>
      <c r="Q52" s="154">
        <f t="shared" si="25"/>
        <v>54.9</v>
      </c>
      <c r="R52" s="154">
        <f t="shared" si="25"/>
        <v>0</v>
      </c>
      <c r="S52" s="154">
        <f t="shared" si="25"/>
        <v>225</v>
      </c>
      <c r="T52" s="154">
        <f t="shared" si="25"/>
        <v>302</v>
      </c>
      <c r="U52" s="154">
        <f t="shared" si="25"/>
        <v>330</v>
      </c>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c r="IF52" s="141"/>
      <c r="IG52" s="141"/>
      <c r="IH52" s="141"/>
      <c r="II52" s="141"/>
    </row>
    <row r="53" spans="1:244" x14ac:dyDescent="0.3">
      <c r="A53" s="67" t="s">
        <v>77</v>
      </c>
      <c r="B53" s="430" t="s">
        <v>92</v>
      </c>
      <c r="C53" s="430"/>
      <c r="D53" s="430"/>
      <c r="E53" s="430"/>
      <c r="F53" s="430"/>
      <c r="G53" s="430"/>
      <c r="H53" s="68">
        <f>SUM(H28,H52)</f>
        <v>53.300000000000004</v>
      </c>
      <c r="I53" s="68">
        <f t="shared" ref="I53:U53" si="26">SUM(I28,I52)</f>
        <v>53.300000000000004</v>
      </c>
      <c r="J53" s="68">
        <f t="shared" si="26"/>
        <v>0</v>
      </c>
      <c r="K53" s="68">
        <f t="shared" si="26"/>
        <v>0</v>
      </c>
      <c r="L53" s="68">
        <f t="shared" si="26"/>
        <v>281.10000000000002</v>
      </c>
      <c r="M53" s="68">
        <f t="shared" si="26"/>
        <v>56.1</v>
      </c>
      <c r="N53" s="68">
        <f t="shared" si="26"/>
        <v>0</v>
      </c>
      <c r="O53" s="68">
        <f t="shared" si="26"/>
        <v>225</v>
      </c>
      <c r="P53" s="68">
        <f t="shared" si="26"/>
        <v>280.79999999999995</v>
      </c>
      <c r="Q53" s="68">
        <f t="shared" si="26"/>
        <v>55.8</v>
      </c>
      <c r="R53" s="68">
        <f t="shared" si="26"/>
        <v>0</v>
      </c>
      <c r="S53" s="68">
        <f t="shared" si="26"/>
        <v>225</v>
      </c>
      <c r="T53" s="68">
        <f t="shared" si="26"/>
        <v>304.142</v>
      </c>
      <c r="U53" s="68">
        <f t="shared" si="26"/>
        <v>333.142</v>
      </c>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c r="IF53" s="141"/>
      <c r="IG53" s="141"/>
      <c r="IH53" s="141"/>
      <c r="II53" s="141"/>
      <c r="IJ53" s="142"/>
    </row>
    <row r="54" spans="1:244" ht="30" customHeight="1" x14ac:dyDescent="0.3">
      <c r="A54" s="431" t="s">
        <v>93</v>
      </c>
      <c r="B54" s="431"/>
      <c r="C54" s="431"/>
      <c r="D54" s="431"/>
      <c r="E54" s="431"/>
      <c r="F54" s="431"/>
      <c r="G54" s="431"/>
      <c r="H54" s="69"/>
      <c r="I54" s="69"/>
      <c r="J54" s="69"/>
      <c r="K54" s="69"/>
      <c r="L54" s="69"/>
      <c r="M54" s="70"/>
      <c r="N54" s="70"/>
      <c r="O54" s="70"/>
      <c r="P54" s="70"/>
      <c r="Q54" s="70"/>
      <c r="R54" s="70"/>
      <c r="S54" s="70"/>
      <c r="T54" s="69"/>
      <c r="U54" s="69"/>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c r="IB54" s="141"/>
      <c r="IC54" s="141"/>
      <c r="ID54" s="141"/>
      <c r="IE54" s="141"/>
      <c r="IF54" s="141"/>
      <c r="IG54" s="141"/>
      <c r="IH54" s="141"/>
      <c r="II54" s="141"/>
      <c r="IJ54" s="142"/>
    </row>
    <row r="55" spans="1:244" ht="30" customHeight="1" x14ac:dyDescent="0.3">
      <c r="A55" s="428" t="s">
        <v>94</v>
      </c>
      <c r="B55" s="428"/>
      <c r="C55" s="428"/>
      <c r="D55" s="428"/>
      <c r="E55" s="428"/>
      <c r="F55" s="428"/>
      <c r="G55" s="428"/>
      <c r="H55" s="71">
        <f t="shared" ref="H55:U55" si="27">SUM(H56:H65)</f>
        <v>53.3</v>
      </c>
      <c r="I55" s="71">
        <f t="shared" si="27"/>
        <v>53.3</v>
      </c>
      <c r="J55" s="71">
        <f t="shared" si="27"/>
        <v>0</v>
      </c>
      <c r="K55" s="71">
        <f t="shared" si="27"/>
        <v>0</v>
      </c>
      <c r="L55" s="71">
        <f t="shared" si="27"/>
        <v>281.10000000000002</v>
      </c>
      <c r="M55" s="71">
        <f t="shared" si="27"/>
        <v>56.099999999999994</v>
      </c>
      <c r="N55" s="71">
        <f t="shared" si="27"/>
        <v>0</v>
      </c>
      <c r="O55" s="71">
        <f t="shared" si="27"/>
        <v>225</v>
      </c>
      <c r="P55" s="71">
        <f t="shared" si="27"/>
        <v>280.8</v>
      </c>
      <c r="Q55" s="71">
        <f t="shared" si="27"/>
        <v>55.8</v>
      </c>
      <c r="R55" s="71">
        <f t="shared" si="27"/>
        <v>0</v>
      </c>
      <c r="S55" s="71">
        <f t="shared" si="27"/>
        <v>225</v>
      </c>
      <c r="T55" s="71">
        <f t="shared" si="27"/>
        <v>303.142</v>
      </c>
      <c r="U55" s="71">
        <f t="shared" si="27"/>
        <v>331.142</v>
      </c>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c r="IB55" s="141"/>
      <c r="IC55" s="141"/>
      <c r="ID55" s="141"/>
      <c r="IE55" s="141"/>
      <c r="IF55" s="141"/>
      <c r="IG55" s="141"/>
      <c r="IH55" s="141"/>
      <c r="II55" s="141"/>
      <c r="IJ55" s="142"/>
    </row>
    <row r="56" spans="1:244" ht="30" customHeight="1" x14ac:dyDescent="0.3">
      <c r="A56" s="423" t="s">
        <v>95</v>
      </c>
      <c r="B56" s="423"/>
      <c r="C56" s="423"/>
      <c r="D56" s="423"/>
      <c r="E56" s="423"/>
      <c r="F56" s="423"/>
      <c r="G56" s="423"/>
      <c r="H56" s="155">
        <f>SUM(H23,H31,H17,H37,H42,H46)</f>
        <v>31.700000000000003</v>
      </c>
      <c r="I56" s="155">
        <f t="shared" ref="I56:U56" si="28">SUM(I23,I31,I17,I37,I42,I46)</f>
        <v>31.700000000000003</v>
      </c>
      <c r="J56" s="155">
        <f t="shared" si="28"/>
        <v>0</v>
      </c>
      <c r="K56" s="155">
        <f t="shared" si="28"/>
        <v>0</v>
      </c>
      <c r="L56" s="155">
        <f t="shared" si="28"/>
        <v>25.7</v>
      </c>
      <c r="M56" s="155">
        <f t="shared" si="28"/>
        <v>25.7</v>
      </c>
      <c r="N56" s="155">
        <f t="shared" si="28"/>
        <v>0</v>
      </c>
      <c r="O56" s="155">
        <f t="shared" si="28"/>
        <v>0</v>
      </c>
      <c r="P56" s="155">
        <f t="shared" si="28"/>
        <v>25.4</v>
      </c>
      <c r="Q56" s="155">
        <f t="shared" si="28"/>
        <v>25.4</v>
      </c>
      <c r="R56" s="155">
        <f t="shared" si="28"/>
        <v>0</v>
      </c>
      <c r="S56" s="155">
        <f t="shared" si="28"/>
        <v>0</v>
      </c>
      <c r="T56" s="155">
        <f t="shared" si="28"/>
        <v>47.742000000000004</v>
      </c>
      <c r="U56" s="155">
        <f t="shared" si="28"/>
        <v>50.742000000000004</v>
      </c>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c r="IF56" s="141"/>
      <c r="IG56" s="141"/>
      <c r="IH56" s="141"/>
      <c r="II56" s="141"/>
      <c r="IJ56" s="142"/>
    </row>
    <row r="57" spans="1:244" ht="30" customHeight="1" x14ac:dyDescent="0.3">
      <c r="A57" s="423" t="s">
        <v>96</v>
      </c>
      <c r="B57" s="423"/>
      <c r="C57" s="423"/>
      <c r="D57" s="423"/>
      <c r="E57" s="423"/>
      <c r="F57" s="423"/>
      <c r="G57" s="423"/>
      <c r="H57" s="155"/>
      <c r="I57" s="155"/>
      <c r="J57" s="155"/>
      <c r="K57" s="155"/>
      <c r="L57" s="155"/>
      <c r="M57" s="156"/>
      <c r="N57" s="156"/>
      <c r="O57" s="156"/>
      <c r="P57" s="156"/>
      <c r="Q57" s="156"/>
      <c r="R57" s="156"/>
      <c r="S57" s="156"/>
      <c r="T57" s="155"/>
      <c r="U57" s="155"/>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c r="IB57" s="141"/>
      <c r="IC57" s="141"/>
      <c r="ID57" s="141"/>
      <c r="IE57" s="141"/>
      <c r="IF57" s="141"/>
      <c r="IG57" s="141"/>
      <c r="IH57" s="141"/>
      <c r="II57" s="141"/>
      <c r="IJ57" s="142"/>
    </row>
    <row r="58" spans="1:244" ht="30" customHeight="1" x14ac:dyDescent="0.3">
      <c r="A58" s="423" t="s">
        <v>97</v>
      </c>
      <c r="B58" s="423"/>
      <c r="C58" s="423"/>
      <c r="D58" s="423"/>
      <c r="E58" s="423"/>
      <c r="F58" s="423"/>
      <c r="G58" s="423"/>
      <c r="H58" s="155">
        <f>SUM(H25,H32)</f>
        <v>0.4</v>
      </c>
      <c r="I58" s="155">
        <f t="shared" ref="I58:U58" si="29">SUM(I25,I32)</f>
        <v>0.4</v>
      </c>
      <c r="J58" s="155">
        <f t="shared" si="29"/>
        <v>0</v>
      </c>
      <c r="K58" s="155">
        <f t="shared" si="29"/>
        <v>0</v>
      </c>
      <c r="L58" s="155">
        <f t="shared" si="29"/>
        <v>225.4</v>
      </c>
      <c r="M58" s="155">
        <f t="shared" si="29"/>
        <v>0.4</v>
      </c>
      <c r="N58" s="155">
        <f t="shared" si="29"/>
        <v>0</v>
      </c>
      <c r="O58" s="155">
        <f t="shared" si="29"/>
        <v>225</v>
      </c>
      <c r="P58" s="155">
        <f t="shared" si="29"/>
        <v>225.4</v>
      </c>
      <c r="Q58" s="155">
        <f t="shared" si="29"/>
        <v>0.4</v>
      </c>
      <c r="R58" s="155">
        <f t="shared" si="29"/>
        <v>0</v>
      </c>
      <c r="S58" s="155">
        <f t="shared" si="29"/>
        <v>225</v>
      </c>
      <c r="T58" s="155">
        <f t="shared" si="29"/>
        <v>225.4</v>
      </c>
      <c r="U58" s="155">
        <f t="shared" si="29"/>
        <v>250.4</v>
      </c>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c r="IB58" s="141"/>
      <c r="IC58" s="141"/>
      <c r="ID58" s="141"/>
      <c r="IE58" s="141"/>
      <c r="IF58" s="141"/>
      <c r="IG58" s="141"/>
      <c r="IH58" s="141"/>
      <c r="II58" s="141"/>
      <c r="IJ58" s="142"/>
    </row>
    <row r="59" spans="1:244" ht="30" customHeight="1" x14ac:dyDescent="0.3">
      <c r="A59" s="423" t="s">
        <v>98</v>
      </c>
      <c r="B59" s="423"/>
      <c r="C59" s="423"/>
      <c r="D59" s="423"/>
      <c r="E59" s="423"/>
      <c r="F59" s="423"/>
      <c r="G59" s="423"/>
      <c r="H59" s="155"/>
      <c r="I59" s="155"/>
      <c r="J59" s="155"/>
      <c r="K59" s="155"/>
      <c r="L59" s="155"/>
      <c r="M59" s="156"/>
      <c r="N59" s="156"/>
      <c r="O59" s="156"/>
      <c r="P59" s="156"/>
      <c r="Q59" s="156"/>
      <c r="R59" s="156"/>
      <c r="S59" s="156"/>
      <c r="T59" s="155"/>
      <c r="U59" s="155"/>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c r="HV59" s="141"/>
      <c r="HW59" s="141"/>
      <c r="HX59" s="141"/>
      <c r="HY59" s="141"/>
      <c r="HZ59" s="141"/>
      <c r="IA59" s="141"/>
      <c r="IB59" s="141"/>
      <c r="IC59" s="141"/>
      <c r="ID59" s="141"/>
      <c r="IE59" s="141"/>
      <c r="IF59" s="141"/>
      <c r="IG59" s="141"/>
      <c r="IH59" s="141"/>
      <c r="II59" s="141"/>
      <c r="IJ59" s="142"/>
    </row>
    <row r="60" spans="1:244" ht="30" customHeight="1" x14ac:dyDescent="0.3">
      <c r="A60" s="423" t="s">
        <v>99</v>
      </c>
      <c r="B60" s="423"/>
      <c r="C60" s="423"/>
      <c r="D60" s="423"/>
      <c r="E60" s="423"/>
      <c r="F60" s="423"/>
      <c r="G60" s="423"/>
      <c r="H60" s="155"/>
      <c r="I60" s="155"/>
      <c r="J60" s="155"/>
      <c r="K60" s="155"/>
      <c r="L60" s="155"/>
      <c r="M60" s="156"/>
      <c r="N60" s="156"/>
      <c r="O60" s="156"/>
      <c r="P60" s="156"/>
      <c r="Q60" s="156"/>
      <c r="R60" s="156"/>
      <c r="S60" s="156"/>
      <c r="T60" s="155"/>
      <c r="U60" s="155"/>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c r="HV60" s="141"/>
      <c r="HW60" s="141"/>
      <c r="HX60" s="141"/>
      <c r="HY60" s="141"/>
      <c r="HZ60" s="141"/>
      <c r="IA60" s="141"/>
      <c r="IB60" s="141"/>
      <c r="IC60" s="141"/>
      <c r="ID60" s="141"/>
      <c r="IE60" s="141"/>
      <c r="IF60" s="141"/>
      <c r="IG60" s="141"/>
      <c r="IH60" s="141"/>
      <c r="II60" s="141"/>
      <c r="IJ60" s="142"/>
    </row>
    <row r="61" spans="1:244" ht="30" customHeight="1" x14ac:dyDescent="0.3">
      <c r="A61" s="423" t="s">
        <v>100</v>
      </c>
      <c r="B61" s="423"/>
      <c r="C61" s="423"/>
      <c r="D61" s="423"/>
      <c r="E61" s="423"/>
      <c r="F61" s="423"/>
      <c r="G61" s="423"/>
      <c r="H61" s="155"/>
      <c r="I61" s="155"/>
      <c r="J61" s="155"/>
      <c r="K61" s="155"/>
      <c r="L61" s="155"/>
      <c r="M61" s="156"/>
      <c r="N61" s="156"/>
      <c r="O61" s="156"/>
      <c r="P61" s="156"/>
      <c r="Q61" s="156"/>
      <c r="R61" s="156"/>
      <c r="S61" s="156"/>
      <c r="T61" s="155"/>
      <c r="U61" s="155"/>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c r="HV61" s="141"/>
      <c r="HW61" s="141"/>
      <c r="HX61" s="141"/>
      <c r="HY61" s="141"/>
      <c r="HZ61" s="141"/>
      <c r="IA61" s="141"/>
      <c r="IB61" s="141"/>
      <c r="IC61" s="141"/>
      <c r="ID61" s="141"/>
      <c r="IE61" s="141"/>
      <c r="IF61" s="141"/>
      <c r="IG61" s="141"/>
      <c r="IH61" s="141"/>
      <c r="II61" s="141"/>
      <c r="IJ61" s="142"/>
    </row>
    <row r="62" spans="1:244" ht="30" customHeight="1" x14ac:dyDescent="0.3">
      <c r="A62" s="423" t="s">
        <v>430</v>
      </c>
      <c r="B62" s="423"/>
      <c r="C62" s="423"/>
      <c r="D62" s="423"/>
      <c r="E62" s="423"/>
      <c r="F62" s="423"/>
      <c r="G62" s="423"/>
      <c r="H62" s="155"/>
      <c r="I62" s="155"/>
      <c r="J62" s="155"/>
      <c r="K62" s="155"/>
      <c r="L62" s="155"/>
      <c r="M62" s="157"/>
      <c r="N62" s="157"/>
      <c r="O62" s="157"/>
      <c r="P62" s="157"/>
      <c r="Q62" s="157"/>
      <c r="R62" s="157"/>
      <c r="S62" s="157"/>
      <c r="T62" s="155"/>
      <c r="U62" s="155"/>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c r="HV62" s="141"/>
      <c r="HW62" s="141"/>
      <c r="HX62" s="141"/>
      <c r="HY62" s="141"/>
      <c r="HZ62" s="141"/>
      <c r="IA62" s="141"/>
      <c r="IB62" s="141"/>
      <c r="IC62" s="141"/>
      <c r="ID62" s="141"/>
      <c r="IE62" s="141"/>
      <c r="IF62" s="141"/>
      <c r="IG62" s="141"/>
      <c r="IH62" s="141"/>
      <c r="II62" s="141"/>
      <c r="IJ62" s="142"/>
    </row>
    <row r="63" spans="1:244" ht="30" customHeight="1" x14ac:dyDescent="0.3">
      <c r="A63" s="424" t="s">
        <v>101</v>
      </c>
      <c r="B63" s="425"/>
      <c r="C63" s="425"/>
      <c r="D63" s="425"/>
      <c r="E63" s="425"/>
      <c r="F63" s="425"/>
      <c r="G63" s="426"/>
      <c r="H63" s="155">
        <f>SUM(H40)</f>
        <v>21.2</v>
      </c>
      <c r="I63" s="155">
        <f t="shared" ref="I63:U63" si="30">SUM(I40)</f>
        <v>21.2</v>
      </c>
      <c r="J63" s="155">
        <f t="shared" si="30"/>
        <v>0</v>
      </c>
      <c r="K63" s="155">
        <f t="shared" si="30"/>
        <v>0</v>
      </c>
      <c r="L63" s="155">
        <f t="shared" si="30"/>
        <v>30</v>
      </c>
      <c r="M63" s="155">
        <f t="shared" si="30"/>
        <v>30</v>
      </c>
      <c r="N63" s="155">
        <f t="shared" si="30"/>
        <v>0</v>
      </c>
      <c r="O63" s="155">
        <f t="shared" si="30"/>
        <v>0</v>
      </c>
      <c r="P63" s="155">
        <f t="shared" si="30"/>
        <v>30</v>
      </c>
      <c r="Q63" s="155">
        <f t="shared" si="30"/>
        <v>30</v>
      </c>
      <c r="R63" s="155">
        <f t="shared" si="30"/>
        <v>0</v>
      </c>
      <c r="S63" s="155">
        <f t="shared" si="30"/>
        <v>0</v>
      </c>
      <c r="T63" s="155">
        <f t="shared" si="30"/>
        <v>30</v>
      </c>
      <c r="U63" s="155">
        <f t="shared" si="30"/>
        <v>30</v>
      </c>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c r="GW63" s="141"/>
      <c r="GX63" s="141"/>
      <c r="GY63" s="141"/>
      <c r="GZ63" s="141"/>
      <c r="HA63" s="141"/>
      <c r="HB63" s="141"/>
      <c r="HC63" s="141"/>
      <c r="HD63" s="141"/>
      <c r="HE63" s="141"/>
      <c r="HF63" s="141"/>
      <c r="HG63" s="141"/>
      <c r="HH63" s="141"/>
      <c r="HI63" s="141"/>
      <c r="HJ63" s="141"/>
      <c r="HK63" s="141"/>
      <c r="HL63" s="141"/>
      <c r="HM63" s="141"/>
      <c r="HN63" s="141"/>
      <c r="HO63" s="141"/>
      <c r="HP63" s="141"/>
      <c r="HQ63" s="141"/>
      <c r="HR63" s="141"/>
      <c r="HS63" s="141"/>
      <c r="HT63" s="141"/>
      <c r="HU63" s="141"/>
      <c r="HV63" s="141"/>
      <c r="HW63" s="141"/>
      <c r="HX63" s="141"/>
      <c r="HY63" s="141"/>
      <c r="HZ63" s="141"/>
      <c r="IA63" s="141"/>
      <c r="IB63" s="141"/>
      <c r="IC63" s="141"/>
      <c r="ID63" s="141"/>
      <c r="IE63" s="141"/>
      <c r="IF63" s="141"/>
      <c r="IG63" s="141"/>
      <c r="IH63" s="141"/>
      <c r="II63" s="141"/>
      <c r="IJ63" s="142"/>
    </row>
    <row r="64" spans="1:244" ht="30" customHeight="1" x14ac:dyDescent="0.3">
      <c r="A64" s="423" t="s">
        <v>102</v>
      </c>
      <c r="B64" s="423"/>
      <c r="C64" s="423"/>
      <c r="D64" s="423"/>
      <c r="E64" s="423"/>
      <c r="F64" s="423"/>
      <c r="G64" s="423"/>
      <c r="H64" s="155"/>
      <c r="I64" s="155"/>
      <c r="J64" s="155"/>
      <c r="K64" s="155"/>
      <c r="L64" s="155"/>
      <c r="M64" s="157"/>
      <c r="N64" s="157"/>
      <c r="O64" s="157"/>
      <c r="P64" s="157"/>
      <c r="Q64" s="157"/>
      <c r="R64" s="157"/>
      <c r="S64" s="157"/>
      <c r="T64" s="155"/>
      <c r="U64" s="155"/>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c r="IF64" s="141"/>
      <c r="IG64" s="141"/>
      <c r="IH64" s="141"/>
      <c r="II64" s="141"/>
      <c r="IJ64" s="142"/>
    </row>
    <row r="65" spans="1:244" ht="30" customHeight="1" x14ac:dyDescent="0.3">
      <c r="A65" s="423" t="s">
        <v>103</v>
      </c>
      <c r="B65" s="423"/>
      <c r="C65" s="423"/>
      <c r="D65" s="423"/>
      <c r="E65" s="423"/>
      <c r="F65" s="423"/>
      <c r="G65" s="423"/>
      <c r="H65" s="155"/>
      <c r="I65" s="155"/>
      <c r="J65" s="155"/>
      <c r="K65" s="155"/>
      <c r="L65" s="155"/>
      <c r="M65" s="156"/>
      <c r="N65" s="156"/>
      <c r="O65" s="156"/>
      <c r="P65" s="156"/>
      <c r="Q65" s="156"/>
      <c r="R65" s="156"/>
      <c r="S65" s="156"/>
      <c r="T65" s="155"/>
      <c r="U65" s="155"/>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c r="IJ65" s="142"/>
    </row>
    <row r="66" spans="1:244" ht="30" customHeight="1" x14ac:dyDescent="0.3">
      <c r="A66" s="428" t="s">
        <v>104</v>
      </c>
      <c r="B66" s="428"/>
      <c r="C66" s="428"/>
      <c r="D66" s="428"/>
      <c r="E66" s="428"/>
      <c r="F66" s="428"/>
      <c r="G66" s="428"/>
      <c r="H66" s="71">
        <f t="shared" ref="H66:U66" si="31">SUM(H67:H73)</f>
        <v>0</v>
      </c>
      <c r="I66" s="71">
        <f t="shared" si="31"/>
        <v>0</v>
      </c>
      <c r="J66" s="71">
        <f t="shared" si="31"/>
        <v>0</v>
      </c>
      <c r="K66" s="71">
        <f t="shared" si="31"/>
        <v>0</v>
      </c>
      <c r="L66" s="71">
        <f t="shared" si="31"/>
        <v>0</v>
      </c>
      <c r="M66" s="71">
        <f t="shared" si="31"/>
        <v>0</v>
      </c>
      <c r="N66" s="71">
        <f t="shared" si="31"/>
        <v>0</v>
      </c>
      <c r="O66" s="71">
        <f t="shared" si="31"/>
        <v>0</v>
      </c>
      <c r="P66" s="71">
        <f t="shared" si="31"/>
        <v>0</v>
      </c>
      <c r="Q66" s="71">
        <f t="shared" si="31"/>
        <v>0</v>
      </c>
      <c r="R66" s="71">
        <f t="shared" si="31"/>
        <v>0</v>
      </c>
      <c r="S66" s="71">
        <f t="shared" si="31"/>
        <v>0</v>
      </c>
      <c r="T66" s="71">
        <f t="shared" si="31"/>
        <v>0</v>
      </c>
      <c r="U66" s="71">
        <f t="shared" si="31"/>
        <v>0</v>
      </c>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2"/>
    </row>
    <row r="67" spans="1:244" ht="30" customHeight="1" x14ac:dyDescent="0.3">
      <c r="A67" s="429" t="s">
        <v>105</v>
      </c>
      <c r="B67" s="429"/>
      <c r="C67" s="429"/>
      <c r="D67" s="429"/>
      <c r="E67" s="429"/>
      <c r="F67" s="429"/>
      <c r="G67" s="429"/>
      <c r="H67" s="155">
        <f>SUM(H24,H18)</f>
        <v>0</v>
      </c>
      <c r="I67" s="155">
        <f t="shared" ref="I67:U67" si="32">SUM(I24,I18)</f>
        <v>0</v>
      </c>
      <c r="J67" s="155">
        <f t="shared" si="32"/>
        <v>0</v>
      </c>
      <c r="K67" s="155">
        <f t="shared" si="32"/>
        <v>0</v>
      </c>
      <c r="L67" s="155">
        <f t="shared" si="32"/>
        <v>0</v>
      </c>
      <c r="M67" s="155">
        <f t="shared" si="32"/>
        <v>0</v>
      </c>
      <c r="N67" s="155">
        <f t="shared" si="32"/>
        <v>0</v>
      </c>
      <c r="O67" s="155">
        <f t="shared" si="32"/>
        <v>0</v>
      </c>
      <c r="P67" s="155">
        <f t="shared" si="32"/>
        <v>0</v>
      </c>
      <c r="Q67" s="155">
        <f t="shared" si="32"/>
        <v>0</v>
      </c>
      <c r="R67" s="155">
        <f t="shared" si="32"/>
        <v>0</v>
      </c>
      <c r="S67" s="155">
        <f t="shared" si="32"/>
        <v>0</v>
      </c>
      <c r="T67" s="155">
        <f t="shared" si="32"/>
        <v>0</v>
      </c>
      <c r="U67" s="155">
        <f t="shared" si="32"/>
        <v>0</v>
      </c>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2"/>
    </row>
    <row r="68" spans="1:244" ht="30" customHeight="1" x14ac:dyDescent="0.3">
      <c r="A68" s="429" t="s">
        <v>106</v>
      </c>
      <c r="B68" s="429"/>
      <c r="C68" s="429"/>
      <c r="D68" s="429"/>
      <c r="E68" s="429"/>
      <c r="F68" s="429"/>
      <c r="G68" s="429"/>
      <c r="H68" s="155"/>
      <c r="I68" s="155"/>
      <c r="J68" s="155"/>
      <c r="K68" s="155"/>
      <c r="L68" s="155"/>
      <c r="M68" s="157"/>
      <c r="N68" s="157"/>
      <c r="O68" s="157"/>
      <c r="P68" s="157"/>
      <c r="Q68" s="157"/>
      <c r="R68" s="157"/>
      <c r="S68" s="157"/>
      <c r="T68" s="155"/>
      <c r="U68" s="155"/>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2"/>
    </row>
    <row r="69" spans="1:244" ht="30" customHeight="1" x14ac:dyDescent="0.3">
      <c r="A69" s="423" t="s">
        <v>107</v>
      </c>
      <c r="B69" s="423"/>
      <c r="C69" s="423"/>
      <c r="D69" s="423"/>
      <c r="E69" s="423"/>
      <c r="F69" s="423"/>
      <c r="G69" s="423"/>
      <c r="H69" s="155">
        <f>SUM(H38,H19)</f>
        <v>0</v>
      </c>
      <c r="I69" s="155">
        <f t="shared" ref="I69:U69" si="33">SUM(I38,I19)</f>
        <v>0</v>
      </c>
      <c r="J69" s="155">
        <f t="shared" si="33"/>
        <v>0</v>
      </c>
      <c r="K69" s="155">
        <f t="shared" si="33"/>
        <v>0</v>
      </c>
      <c r="L69" s="155">
        <f t="shared" si="33"/>
        <v>0</v>
      </c>
      <c r="M69" s="155">
        <f t="shared" si="33"/>
        <v>0</v>
      </c>
      <c r="N69" s="155">
        <f t="shared" si="33"/>
        <v>0</v>
      </c>
      <c r="O69" s="155">
        <f t="shared" si="33"/>
        <v>0</v>
      </c>
      <c r="P69" s="155">
        <f t="shared" si="33"/>
        <v>0</v>
      </c>
      <c r="Q69" s="155">
        <f t="shared" si="33"/>
        <v>0</v>
      </c>
      <c r="R69" s="155">
        <f t="shared" si="33"/>
        <v>0</v>
      </c>
      <c r="S69" s="155">
        <f t="shared" si="33"/>
        <v>0</v>
      </c>
      <c r="T69" s="155">
        <f t="shared" si="33"/>
        <v>0</v>
      </c>
      <c r="U69" s="155">
        <f t="shared" si="33"/>
        <v>0</v>
      </c>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2"/>
    </row>
    <row r="70" spans="1:244" x14ac:dyDescent="0.3">
      <c r="A70" s="424" t="s">
        <v>108</v>
      </c>
      <c r="B70" s="425"/>
      <c r="C70" s="425"/>
      <c r="D70" s="425"/>
      <c r="E70" s="425"/>
      <c r="F70" s="425"/>
      <c r="G70" s="426"/>
      <c r="H70" s="155"/>
      <c r="I70" s="155"/>
      <c r="J70" s="155"/>
      <c r="K70" s="155"/>
      <c r="L70" s="155"/>
      <c r="M70" s="157"/>
      <c r="N70" s="157"/>
      <c r="O70" s="157"/>
      <c r="P70" s="157"/>
      <c r="Q70" s="157"/>
      <c r="R70" s="157"/>
      <c r="S70" s="157"/>
      <c r="T70" s="155"/>
      <c r="U70" s="155"/>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2"/>
    </row>
    <row r="71" spans="1:244" x14ac:dyDescent="0.3">
      <c r="A71" s="424" t="s">
        <v>109</v>
      </c>
      <c r="B71" s="425"/>
      <c r="C71" s="425"/>
      <c r="D71" s="425"/>
      <c r="E71" s="425"/>
      <c r="F71" s="425"/>
      <c r="G71" s="426"/>
      <c r="H71" s="155"/>
      <c r="I71" s="155"/>
      <c r="J71" s="155"/>
      <c r="K71" s="155"/>
      <c r="L71" s="155"/>
      <c r="M71" s="157"/>
      <c r="N71" s="157"/>
      <c r="O71" s="157"/>
      <c r="P71" s="157"/>
      <c r="Q71" s="157"/>
      <c r="R71" s="157"/>
      <c r="S71" s="157"/>
      <c r="T71" s="155"/>
      <c r="U71" s="155"/>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2"/>
    </row>
    <row r="72" spans="1:244" x14ac:dyDescent="0.3">
      <c r="A72" s="424" t="s">
        <v>110</v>
      </c>
      <c r="B72" s="425"/>
      <c r="C72" s="425"/>
      <c r="D72" s="425"/>
      <c r="E72" s="425"/>
      <c r="F72" s="425"/>
      <c r="G72" s="426"/>
      <c r="H72" s="155"/>
      <c r="I72" s="155"/>
      <c r="J72" s="155"/>
      <c r="K72" s="155"/>
      <c r="L72" s="155"/>
      <c r="M72" s="157"/>
      <c r="N72" s="157"/>
      <c r="O72" s="157"/>
      <c r="P72" s="157"/>
      <c r="Q72" s="157"/>
      <c r="R72" s="157"/>
      <c r="S72" s="157"/>
      <c r="T72" s="155"/>
      <c r="U72" s="155"/>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2"/>
    </row>
    <row r="73" spans="1:244" x14ac:dyDescent="0.3">
      <c r="A73" s="423" t="s">
        <v>111</v>
      </c>
      <c r="B73" s="423"/>
      <c r="C73" s="423"/>
      <c r="D73" s="423"/>
      <c r="E73" s="423"/>
      <c r="F73" s="423"/>
      <c r="G73" s="423"/>
      <c r="H73" s="155"/>
      <c r="I73" s="155"/>
      <c r="J73" s="155"/>
      <c r="K73" s="155"/>
      <c r="L73" s="155"/>
      <c r="M73" s="157"/>
      <c r="N73" s="157"/>
      <c r="O73" s="157"/>
      <c r="P73" s="157"/>
      <c r="Q73" s="157"/>
      <c r="R73" s="157"/>
      <c r="S73" s="157"/>
      <c r="T73" s="155"/>
      <c r="U73" s="155"/>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2"/>
    </row>
    <row r="74" spans="1:244" x14ac:dyDescent="0.3">
      <c r="A74" s="427" t="s">
        <v>112</v>
      </c>
      <c r="B74" s="427"/>
      <c r="C74" s="427"/>
      <c r="D74" s="427"/>
      <c r="E74" s="427"/>
      <c r="F74" s="427"/>
      <c r="G74" s="427"/>
      <c r="H74" s="2">
        <f t="shared" ref="H74:U74" si="34">SUM(H66,H55)</f>
        <v>53.3</v>
      </c>
      <c r="I74" s="2">
        <f t="shared" si="34"/>
        <v>53.3</v>
      </c>
      <c r="J74" s="2">
        <f t="shared" si="34"/>
        <v>0</v>
      </c>
      <c r="K74" s="2">
        <f t="shared" si="34"/>
        <v>0</v>
      </c>
      <c r="L74" s="2">
        <f t="shared" si="34"/>
        <v>281.10000000000002</v>
      </c>
      <c r="M74" s="2">
        <f t="shared" si="34"/>
        <v>56.099999999999994</v>
      </c>
      <c r="N74" s="2">
        <f t="shared" si="34"/>
        <v>0</v>
      </c>
      <c r="O74" s="2">
        <f t="shared" si="34"/>
        <v>225</v>
      </c>
      <c r="P74" s="2">
        <f t="shared" si="34"/>
        <v>280.8</v>
      </c>
      <c r="Q74" s="2">
        <f t="shared" si="34"/>
        <v>55.8</v>
      </c>
      <c r="R74" s="2">
        <f t="shared" si="34"/>
        <v>0</v>
      </c>
      <c r="S74" s="2">
        <f t="shared" si="34"/>
        <v>225</v>
      </c>
      <c r="T74" s="2">
        <f t="shared" si="34"/>
        <v>303.142</v>
      </c>
      <c r="U74" s="2">
        <f t="shared" si="34"/>
        <v>331.142</v>
      </c>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2"/>
    </row>
  </sheetData>
  <mergeCells count="96">
    <mergeCell ref="A7:U7"/>
    <mergeCell ref="A8:U8"/>
    <mergeCell ref="A10:A12"/>
    <mergeCell ref="B10:B12"/>
    <mergeCell ref="C10:C12"/>
    <mergeCell ref="D10:D12"/>
    <mergeCell ref="E10:E12"/>
    <mergeCell ref="F10:F12"/>
    <mergeCell ref="G10:G12"/>
    <mergeCell ref="H10:K10"/>
    <mergeCell ref="H11:H12"/>
    <mergeCell ref="I11:J11"/>
    <mergeCell ref="K11:K12"/>
    <mergeCell ref="L11:L12"/>
    <mergeCell ref="M11:N11"/>
    <mergeCell ref="T9:U9"/>
    <mergeCell ref="L10:O10"/>
    <mergeCell ref="P10:S10"/>
    <mergeCell ref="T10:T12"/>
    <mergeCell ref="U10:U12"/>
    <mergeCell ref="O11:O12"/>
    <mergeCell ref="P11:P12"/>
    <mergeCell ref="Q11:R11"/>
    <mergeCell ref="S11:S12"/>
    <mergeCell ref="C22:U22"/>
    <mergeCell ref="A13:U13"/>
    <mergeCell ref="A14:U14"/>
    <mergeCell ref="B15:U15"/>
    <mergeCell ref="C16:U16"/>
    <mergeCell ref="A17:A20"/>
    <mergeCell ref="B17:B20"/>
    <mergeCell ref="C17:C20"/>
    <mergeCell ref="D17:D20"/>
    <mergeCell ref="E17:E20"/>
    <mergeCell ref="F17:F20"/>
    <mergeCell ref="C21:G21"/>
    <mergeCell ref="C27:G27"/>
    <mergeCell ref="A58:G58"/>
    <mergeCell ref="F23:F26"/>
    <mergeCell ref="A23:A26"/>
    <mergeCell ref="B23:B26"/>
    <mergeCell ref="C23:C26"/>
    <mergeCell ref="D23:D26"/>
    <mergeCell ref="E23:E26"/>
    <mergeCell ref="B28:G28"/>
    <mergeCell ref="B53:G53"/>
    <mergeCell ref="A54:G54"/>
    <mergeCell ref="B29:U29"/>
    <mergeCell ref="C30:U30"/>
    <mergeCell ref="A31:A36"/>
    <mergeCell ref="B31:B36"/>
    <mergeCell ref="C31:C36"/>
    <mergeCell ref="A74:G74"/>
    <mergeCell ref="A65:G65"/>
    <mergeCell ref="A66:G66"/>
    <mergeCell ref="A67:G67"/>
    <mergeCell ref="A68:G68"/>
    <mergeCell ref="A69:G69"/>
    <mergeCell ref="A71:G71"/>
    <mergeCell ref="A70:G70"/>
    <mergeCell ref="A72:G72"/>
    <mergeCell ref="A73:G73"/>
    <mergeCell ref="D31:D36"/>
    <mergeCell ref="E31:E36"/>
    <mergeCell ref="F31:F36"/>
    <mergeCell ref="A37:A41"/>
    <mergeCell ref="B37:B41"/>
    <mergeCell ref="C37:C41"/>
    <mergeCell ref="D37:D41"/>
    <mergeCell ref="E37:E41"/>
    <mergeCell ref="F37:F41"/>
    <mergeCell ref="A61:G61"/>
    <mergeCell ref="A62:G62"/>
    <mergeCell ref="A63:G63"/>
    <mergeCell ref="A64:G64"/>
    <mergeCell ref="A55:G55"/>
    <mergeCell ref="A56:G56"/>
    <mergeCell ref="A57:G57"/>
    <mergeCell ref="A59:G59"/>
    <mergeCell ref="A60:G60"/>
    <mergeCell ref="R2:U2"/>
    <mergeCell ref="A4:U4"/>
    <mergeCell ref="B52:G52"/>
    <mergeCell ref="F46:F50"/>
    <mergeCell ref="A42:A45"/>
    <mergeCell ref="B42:B45"/>
    <mergeCell ref="C42:C45"/>
    <mergeCell ref="D42:D45"/>
    <mergeCell ref="E42:E45"/>
    <mergeCell ref="F42:F45"/>
    <mergeCell ref="A46:A50"/>
    <mergeCell ref="B46:B50"/>
    <mergeCell ref="C46:C50"/>
    <mergeCell ref="D46:D50"/>
    <mergeCell ref="E46:E50"/>
    <mergeCell ref="C51:G51"/>
  </mergeCells>
  <pageMargins left="0.7" right="0.7" top="0.75" bottom="0.75" header="0.3" footer="0.3"/>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I76"/>
  <sheetViews>
    <sheetView zoomScale="80" zoomScaleNormal="80" workbookViewId="0">
      <selection activeCell="A4" sqref="A4:U4"/>
    </sheetView>
  </sheetViews>
  <sheetFormatPr defaultColWidth="9.109375" defaultRowHeight="15.6" x14ac:dyDescent="0.3"/>
  <cols>
    <col min="1" max="1" width="2.6640625" style="72" customWidth="1"/>
    <col min="2" max="3" width="2.5546875" style="72" customWidth="1"/>
    <col min="4" max="4" width="30.109375" style="72" customWidth="1"/>
    <col min="5" max="5" width="3.6640625" style="72" customWidth="1"/>
    <col min="6" max="6" width="10" style="72" customWidth="1"/>
    <col min="7" max="7" width="6.33203125" style="73" customWidth="1"/>
    <col min="8" max="8" width="7.6640625" style="62" customWidth="1"/>
    <col min="9" max="9" width="7.5546875" style="62" customWidth="1"/>
    <col min="10" max="10" width="6.44140625" style="62" customWidth="1"/>
    <col min="11" max="11" width="8.5546875" style="62" customWidth="1"/>
    <col min="12" max="12" width="7" style="62" customWidth="1"/>
    <col min="13" max="13" width="6.6640625" style="72" customWidth="1"/>
    <col min="14" max="14" width="7.5546875" style="72" customWidth="1"/>
    <col min="15" max="15" width="7.44140625" style="72" customWidth="1"/>
    <col min="16" max="16" width="7.5546875" style="72" customWidth="1"/>
    <col min="17" max="17" width="7.109375" style="72" customWidth="1"/>
    <col min="18" max="18" width="5.88671875" style="72" customWidth="1"/>
    <col min="19" max="19" width="7.5546875" style="72" customWidth="1"/>
    <col min="20" max="20" width="6.5546875" style="62" customWidth="1"/>
    <col min="21" max="21" width="9" style="62" customWidth="1"/>
    <col min="22" max="243" width="9.109375" style="65"/>
    <col min="244" max="16384" width="9.109375" style="66"/>
  </cols>
  <sheetData>
    <row r="1" spans="1:243" s="287" customFormat="1" x14ac:dyDescent="0.3">
      <c r="A1" s="284"/>
      <c r="B1" s="284"/>
      <c r="C1" s="284"/>
      <c r="D1" s="284"/>
      <c r="E1" s="284"/>
      <c r="F1" s="285"/>
      <c r="G1" s="284"/>
      <c r="H1" s="286"/>
      <c r="I1" s="286"/>
      <c r="J1" s="286"/>
      <c r="K1" s="286"/>
      <c r="L1" s="286"/>
      <c r="M1" s="284"/>
      <c r="N1" s="284"/>
      <c r="O1" s="284"/>
      <c r="P1" s="284"/>
      <c r="Q1" s="284"/>
      <c r="R1" s="284"/>
      <c r="S1" s="284"/>
      <c r="T1" s="286"/>
      <c r="U1" s="286"/>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row>
    <row r="2" spans="1:243" s="287" customFormat="1" ht="49.8" customHeight="1" x14ac:dyDescent="0.3">
      <c r="A2" s="284"/>
      <c r="B2" s="284"/>
      <c r="C2" s="284"/>
      <c r="D2" s="285"/>
      <c r="E2" s="285"/>
      <c r="F2" s="288"/>
      <c r="G2" s="289"/>
      <c r="H2" s="290"/>
      <c r="I2" s="290"/>
      <c r="J2" s="290"/>
      <c r="K2" s="290"/>
      <c r="L2" s="290"/>
      <c r="M2" s="285"/>
      <c r="N2" s="284"/>
      <c r="O2" s="284"/>
      <c r="P2" s="284"/>
      <c r="Q2" s="284"/>
      <c r="R2" s="398" t="s">
        <v>399</v>
      </c>
      <c r="S2" s="399"/>
      <c r="T2" s="399"/>
      <c r="U2" s="400"/>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row>
    <row r="3" spans="1:243" s="287" customFormat="1" x14ac:dyDescent="0.3">
      <c r="A3" s="284"/>
      <c r="B3" s="284"/>
      <c r="C3" s="284"/>
      <c r="D3" s="284"/>
      <c r="E3" s="284"/>
      <c r="F3" s="288"/>
      <c r="G3" s="291"/>
      <c r="H3" s="286"/>
      <c r="I3" s="286"/>
      <c r="J3" s="286"/>
      <c r="K3" s="286"/>
      <c r="L3" s="286"/>
      <c r="M3" s="284"/>
      <c r="N3" s="284"/>
      <c r="O3" s="284"/>
      <c r="P3" s="284"/>
      <c r="Q3" s="284"/>
      <c r="R3" s="284"/>
      <c r="S3" s="284"/>
      <c r="T3" s="286"/>
      <c r="U3" s="286"/>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row>
    <row r="4" spans="1:243" s="287" customFormat="1" x14ac:dyDescent="0.3">
      <c r="A4" s="299" t="s">
        <v>400</v>
      </c>
      <c r="B4" s="300"/>
      <c r="C4" s="300"/>
      <c r="D4" s="300"/>
      <c r="E4" s="300"/>
      <c r="F4" s="300"/>
      <c r="G4" s="300"/>
      <c r="H4" s="300"/>
      <c r="I4" s="300"/>
      <c r="J4" s="300"/>
      <c r="K4" s="300"/>
      <c r="L4" s="300"/>
      <c r="M4" s="300"/>
      <c r="N4" s="300"/>
      <c r="O4" s="300"/>
      <c r="P4" s="300"/>
      <c r="Q4" s="300"/>
      <c r="R4" s="300"/>
      <c r="S4" s="300"/>
      <c r="T4" s="300"/>
      <c r="U4" s="301"/>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row>
    <row r="5" spans="1:243" s="287" customFormat="1" x14ac:dyDescent="0.3">
      <c r="A5" s="284"/>
      <c r="B5" s="284"/>
      <c r="C5" s="284"/>
      <c r="D5" s="284"/>
      <c r="E5" s="284"/>
      <c r="F5" s="284"/>
      <c r="G5" s="291"/>
      <c r="H5" s="286"/>
      <c r="I5" s="286"/>
      <c r="J5" s="286"/>
      <c r="K5" s="286"/>
      <c r="L5" s="286"/>
      <c r="M5" s="284"/>
      <c r="N5" s="284"/>
      <c r="O5" s="284"/>
      <c r="P5" s="284"/>
      <c r="Q5" s="284"/>
      <c r="R5" s="284"/>
      <c r="S5" s="284"/>
      <c r="T5" s="286"/>
      <c r="U5" s="286"/>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row>
    <row r="6" spans="1:243" s="64" customFormat="1" x14ac:dyDescent="0.3">
      <c r="A6" s="62"/>
      <c r="B6" s="62"/>
      <c r="C6" s="62"/>
      <c r="D6" s="62"/>
      <c r="E6" s="62"/>
      <c r="F6" s="62"/>
      <c r="G6" s="63"/>
      <c r="H6" s="62"/>
      <c r="I6" s="62"/>
      <c r="J6" s="62"/>
      <c r="K6" s="62"/>
      <c r="L6" s="62"/>
      <c r="M6" s="62"/>
      <c r="N6" s="62"/>
      <c r="O6" s="62"/>
      <c r="P6" s="62"/>
      <c r="Q6" s="62"/>
      <c r="R6" s="62"/>
      <c r="S6" s="62"/>
      <c r="T6" s="62"/>
      <c r="U6" s="62"/>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row>
    <row r="7" spans="1:243" s="64" customFormat="1" ht="14.1" customHeight="1" x14ac:dyDescent="0.3">
      <c r="A7" s="460" t="s">
        <v>394</v>
      </c>
      <c r="B7" s="460"/>
      <c r="C7" s="460"/>
      <c r="D7" s="460"/>
      <c r="E7" s="460"/>
      <c r="F7" s="460"/>
      <c r="G7" s="460"/>
      <c r="H7" s="460"/>
      <c r="I7" s="460"/>
      <c r="J7" s="460"/>
      <c r="K7" s="460"/>
      <c r="L7" s="460"/>
      <c r="M7" s="460"/>
      <c r="N7" s="460"/>
      <c r="O7" s="460"/>
      <c r="P7" s="460"/>
      <c r="Q7" s="460"/>
      <c r="R7" s="460"/>
      <c r="S7" s="460"/>
      <c r="T7" s="460"/>
      <c r="U7" s="46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row>
    <row r="8" spans="1:243" s="64" customFormat="1" ht="15" customHeight="1" x14ac:dyDescent="0.3">
      <c r="A8" s="460" t="s">
        <v>0</v>
      </c>
      <c r="B8" s="460"/>
      <c r="C8" s="460"/>
      <c r="D8" s="460"/>
      <c r="E8" s="460"/>
      <c r="F8" s="460"/>
      <c r="G8" s="460"/>
      <c r="H8" s="460"/>
      <c r="I8" s="460"/>
      <c r="J8" s="460"/>
      <c r="K8" s="460"/>
      <c r="L8" s="460"/>
      <c r="M8" s="460"/>
      <c r="N8" s="460"/>
      <c r="O8" s="460"/>
      <c r="P8" s="460"/>
      <c r="Q8" s="460"/>
      <c r="R8" s="460"/>
      <c r="S8" s="460"/>
      <c r="T8" s="460"/>
      <c r="U8" s="46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row>
    <row r="9" spans="1:243" s="64" customFormat="1" ht="15.75" customHeight="1" x14ac:dyDescent="0.3">
      <c r="A9" s="62"/>
      <c r="B9" s="62"/>
      <c r="C9" s="62"/>
      <c r="D9" s="62"/>
      <c r="E9" s="62"/>
      <c r="F9" s="62"/>
      <c r="G9" s="63"/>
      <c r="H9" s="62"/>
      <c r="I9" s="62"/>
      <c r="J9" s="62"/>
      <c r="K9" s="62"/>
      <c r="L9" s="62"/>
      <c r="M9" s="62"/>
      <c r="N9" s="62"/>
      <c r="O9" s="62"/>
      <c r="P9" s="62"/>
      <c r="Q9" s="62"/>
      <c r="R9" s="62"/>
      <c r="S9" s="62"/>
      <c r="T9" s="461" t="s">
        <v>1</v>
      </c>
      <c r="U9" s="461"/>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row>
    <row r="10" spans="1:243" ht="30.75" customHeight="1" x14ac:dyDescent="0.3">
      <c r="A10" s="378" t="s">
        <v>2</v>
      </c>
      <c r="B10" s="378" t="s">
        <v>3</v>
      </c>
      <c r="C10" s="378" t="s">
        <v>4</v>
      </c>
      <c r="D10" s="379" t="s">
        <v>5</v>
      </c>
      <c r="E10" s="382" t="s">
        <v>6</v>
      </c>
      <c r="F10" s="383" t="s">
        <v>7</v>
      </c>
      <c r="G10" s="382" t="s">
        <v>8</v>
      </c>
      <c r="H10" s="386" t="s">
        <v>401</v>
      </c>
      <c r="I10" s="387"/>
      <c r="J10" s="387"/>
      <c r="K10" s="388"/>
      <c r="L10" s="389" t="s">
        <v>402</v>
      </c>
      <c r="M10" s="390"/>
      <c r="N10" s="390"/>
      <c r="O10" s="391"/>
      <c r="P10" s="389" t="s">
        <v>403</v>
      </c>
      <c r="Q10" s="390"/>
      <c r="R10" s="390"/>
      <c r="S10" s="391"/>
      <c r="T10" s="360" t="s">
        <v>9</v>
      </c>
      <c r="U10" s="392" t="s">
        <v>404</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row>
    <row r="11" spans="1:243" ht="15" customHeight="1" x14ac:dyDescent="0.3">
      <c r="A11" s="378"/>
      <c r="B11" s="378"/>
      <c r="C11" s="378"/>
      <c r="D11" s="380"/>
      <c r="E11" s="382"/>
      <c r="F11" s="384"/>
      <c r="G11" s="382"/>
      <c r="H11" s="360" t="s">
        <v>12</v>
      </c>
      <c r="I11" s="361" t="s">
        <v>13</v>
      </c>
      <c r="J11" s="361"/>
      <c r="K11" s="360" t="s">
        <v>14</v>
      </c>
      <c r="L11" s="360" t="s">
        <v>12</v>
      </c>
      <c r="M11" s="362" t="s">
        <v>13</v>
      </c>
      <c r="N11" s="362"/>
      <c r="O11" s="394" t="s">
        <v>14</v>
      </c>
      <c r="P11" s="382" t="s">
        <v>12</v>
      </c>
      <c r="Q11" s="362" t="s">
        <v>13</v>
      </c>
      <c r="R11" s="362"/>
      <c r="S11" s="394" t="s">
        <v>14</v>
      </c>
      <c r="T11" s="360"/>
      <c r="U11" s="392"/>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row>
    <row r="12" spans="1:243" ht="113.25" customHeight="1" x14ac:dyDescent="0.3">
      <c r="A12" s="378"/>
      <c r="B12" s="378"/>
      <c r="C12" s="378"/>
      <c r="D12" s="381"/>
      <c r="E12" s="382"/>
      <c r="F12" s="385"/>
      <c r="G12" s="382"/>
      <c r="H12" s="360"/>
      <c r="I12" s="253" t="s">
        <v>12</v>
      </c>
      <c r="J12" s="253" t="s">
        <v>15</v>
      </c>
      <c r="K12" s="360"/>
      <c r="L12" s="360"/>
      <c r="M12" s="254" t="s">
        <v>12</v>
      </c>
      <c r="N12" s="255" t="s">
        <v>15</v>
      </c>
      <c r="O12" s="394"/>
      <c r="P12" s="382"/>
      <c r="Q12" s="254" t="s">
        <v>12</v>
      </c>
      <c r="R12" s="255" t="s">
        <v>15</v>
      </c>
      <c r="S12" s="394"/>
      <c r="T12" s="360"/>
      <c r="U12" s="392"/>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row>
    <row r="13" spans="1:243" ht="15" customHeight="1" x14ac:dyDescent="0.3">
      <c r="A13" s="456" t="s">
        <v>21</v>
      </c>
      <c r="B13" s="457"/>
      <c r="C13" s="457"/>
      <c r="D13" s="457"/>
      <c r="E13" s="457"/>
      <c r="F13" s="457"/>
      <c r="G13" s="457"/>
      <c r="H13" s="457"/>
      <c r="I13" s="457"/>
      <c r="J13" s="457"/>
      <c r="K13" s="457"/>
      <c r="L13" s="457"/>
      <c r="M13" s="457"/>
      <c r="N13" s="457"/>
      <c r="O13" s="457"/>
      <c r="P13" s="457"/>
      <c r="Q13" s="457"/>
      <c r="R13" s="457"/>
      <c r="S13" s="457"/>
      <c r="T13" s="457"/>
      <c r="U13" s="458"/>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row>
    <row r="14" spans="1:243" ht="16.5" customHeight="1" x14ac:dyDescent="0.3">
      <c r="A14" s="459" t="s">
        <v>272</v>
      </c>
      <c r="B14" s="459"/>
      <c r="C14" s="459"/>
      <c r="D14" s="459"/>
      <c r="E14" s="459"/>
      <c r="F14" s="459"/>
      <c r="G14" s="459"/>
      <c r="H14" s="459"/>
      <c r="I14" s="459"/>
      <c r="J14" s="459"/>
      <c r="K14" s="459"/>
      <c r="L14" s="459"/>
      <c r="M14" s="459"/>
      <c r="N14" s="459"/>
      <c r="O14" s="459"/>
      <c r="P14" s="459"/>
      <c r="Q14" s="459"/>
      <c r="R14" s="459"/>
      <c r="S14" s="459"/>
      <c r="T14" s="459"/>
      <c r="U14" s="459"/>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row>
    <row r="15" spans="1:243" ht="17.25" customHeight="1" x14ac:dyDescent="0.3">
      <c r="A15" s="1" t="s">
        <v>23</v>
      </c>
      <c r="B15" s="473" t="s">
        <v>273</v>
      </c>
      <c r="C15" s="473"/>
      <c r="D15" s="473"/>
      <c r="E15" s="473"/>
      <c r="F15" s="473"/>
      <c r="G15" s="473"/>
      <c r="H15" s="473"/>
      <c r="I15" s="473"/>
      <c r="J15" s="473"/>
      <c r="K15" s="473"/>
      <c r="L15" s="473"/>
      <c r="M15" s="473"/>
      <c r="N15" s="473"/>
      <c r="O15" s="473"/>
      <c r="P15" s="473"/>
      <c r="Q15" s="473"/>
      <c r="R15" s="473"/>
      <c r="S15" s="473"/>
      <c r="T15" s="473"/>
      <c r="U15" s="473"/>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row>
    <row r="16" spans="1:243" ht="21.75" customHeight="1" x14ac:dyDescent="0.3">
      <c r="A16" s="143" t="s">
        <v>23</v>
      </c>
      <c r="B16" s="144" t="s">
        <v>23</v>
      </c>
      <c r="C16" s="437" t="s">
        <v>274</v>
      </c>
      <c r="D16" s="437"/>
      <c r="E16" s="437"/>
      <c r="F16" s="437"/>
      <c r="G16" s="437"/>
      <c r="H16" s="437"/>
      <c r="I16" s="437"/>
      <c r="J16" s="437"/>
      <c r="K16" s="437"/>
      <c r="L16" s="437"/>
      <c r="M16" s="437"/>
      <c r="N16" s="437"/>
      <c r="O16" s="437"/>
      <c r="P16" s="437"/>
      <c r="Q16" s="437"/>
      <c r="R16" s="437"/>
      <c r="S16" s="437"/>
      <c r="T16" s="437"/>
      <c r="U16" s="437"/>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row>
    <row r="17" spans="1:243" ht="15" customHeight="1" x14ac:dyDescent="0.3">
      <c r="A17" s="438" t="s">
        <v>23</v>
      </c>
      <c r="B17" s="441" t="s">
        <v>23</v>
      </c>
      <c r="C17" s="444" t="s">
        <v>23</v>
      </c>
      <c r="D17" s="447" t="s">
        <v>405</v>
      </c>
      <c r="E17" s="450" t="s">
        <v>252</v>
      </c>
      <c r="F17" s="464" t="s">
        <v>275</v>
      </c>
      <c r="G17" s="158" t="s">
        <v>29</v>
      </c>
      <c r="H17" s="146">
        <f>SUM(I17,K17)</f>
        <v>35.1</v>
      </c>
      <c r="I17" s="165">
        <v>35.1</v>
      </c>
      <c r="J17" s="152">
        <v>20.2</v>
      </c>
      <c r="K17" s="145"/>
      <c r="L17" s="152">
        <f>SUM(M17,O17)</f>
        <v>38.299999999999997</v>
      </c>
      <c r="M17" s="152">
        <v>36.299999999999997</v>
      </c>
      <c r="N17" s="152">
        <v>29.7</v>
      </c>
      <c r="O17" s="146">
        <v>2</v>
      </c>
      <c r="P17" s="147">
        <f>SUM(Q17,S17)</f>
        <v>38.299999999999997</v>
      </c>
      <c r="Q17" s="146">
        <v>36.299999999999997</v>
      </c>
      <c r="R17" s="152">
        <v>29.7</v>
      </c>
      <c r="S17" s="145">
        <v>2</v>
      </c>
      <c r="T17" s="145">
        <v>39</v>
      </c>
      <c r="U17" s="145">
        <v>39</v>
      </c>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row>
    <row r="18" spans="1:243" x14ac:dyDescent="0.3">
      <c r="A18" s="439"/>
      <c r="B18" s="442"/>
      <c r="C18" s="445"/>
      <c r="D18" s="448"/>
      <c r="E18" s="451"/>
      <c r="F18" s="465"/>
      <c r="G18" s="63" t="s">
        <v>43</v>
      </c>
      <c r="H18" s="146">
        <f>SUM(I18,K18)</f>
        <v>2.4</v>
      </c>
      <c r="I18" s="165">
        <v>2.4</v>
      </c>
      <c r="J18" s="148"/>
      <c r="K18" s="145"/>
      <c r="L18" s="152">
        <f>SUM(M18,O18)</f>
        <v>2.5</v>
      </c>
      <c r="M18" s="152">
        <v>2.5</v>
      </c>
      <c r="N18" s="152"/>
      <c r="O18" s="146"/>
      <c r="P18" s="147">
        <f>SUM(Q18,S18)</f>
        <v>2.5</v>
      </c>
      <c r="Q18" s="146">
        <v>2.5</v>
      </c>
      <c r="R18" s="152"/>
      <c r="S18" s="145"/>
      <c r="T18" s="145">
        <v>3</v>
      </c>
      <c r="U18" s="145">
        <v>4</v>
      </c>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row>
    <row r="19" spans="1:243" x14ac:dyDescent="0.3">
      <c r="A19" s="439"/>
      <c r="B19" s="442"/>
      <c r="C19" s="445"/>
      <c r="D19" s="448"/>
      <c r="E19" s="451"/>
      <c r="F19" s="465"/>
      <c r="G19" s="158" t="s">
        <v>276</v>
      </c>
      <c r="H19" s="146">
        <f t="shared" ref="H19:H23" si="0">SUM(I19,K19)</f>
        <v>0</v>
      </c>
      <c r="I19" s="172"/>
      <c r="J19" s="172"/>
      <c r="K19" s="145"/>
      <c r="L19" s="152">
        <f t="shared" ref="L19:L23" si="1">SUM(M19,O19)</f>
        <v>0</v>
      </c>
      <c r="M19" s="152"/>
      <c r="N19" s="152"/>
      <c r="O19" s="146"/>
      <c r="P19" s="147">
        <f t="shared" ref="P19:P23" si="2">SUM(Q19,S19)</f>
        <v>0</v>
      </c>
      <c r="Q19" s="145"/>
      <c r="R19" s="145"/>
      <c r="S19" s="145"/>
      <c r="T19" s="145"/>
      <c r="U19" s="145"/>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row>
    <row r="20" spans="1:243" x14ac:dyDescent="0.3">
      <c r="A20" s="439"/>
      <c r="B20" s="442"/>
      <c r="C20" s="445"/>
      <c r="D20" s="448"/>
      <c r="E20" s="451"/>
      <c r="F20" s="465"/>
      <c r="G20" s="63" t="s">
        <v>39</v>
      </c>
      <c r="H20" s="146">
        <f t="shared" si="0"/>
        <v>82.4</v>
      </c>
      <c r="I20" s="163">
        <v>82.4</v>
      </c>
      <c r="J20" s="145">
        <v>59.1</v>
      </c>
      <c r="K20" s="145"/>
      <c r="L20" s="152">
        <f t="shared" si="1"/>
        <v>186.2</v>
      </c>
      <c r="M20" s="152">
        <v>186.2</v>
      </c>
      <c r="N20" s="152">
        <v>142.4</v>
      </c>
      <c r="O20" s="146"/>
      <c r="P20" s="147">
        <f>SUM(Q20,S20)</f>
        <v>186.2</v>
      </c>
      <c r="Q20" s="145">
        <v>186.2</v>
      </c>
      <c r="R20" s="145">
        <v>142.4</v>
      </c>
      <c r="S20" s="145"/>
      <c r="T20" s="145">
        <v>187</v>
      </c>
      <c r="U20" s="145">
        <v>188</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row>
    <row r="21" spans="1:243" x14ac:dyDescent="0.3">
      <c r="A21" s="439"/>
      <c r="B21" s="442"/>
      <c r="C21" s="445"/>
      <c r="D21" s="448"/>
      <c r="E21" s="451"/>
      <c r="F21" s="465"/>
      <c r="G21" s="158" t="s">
        <v>31</v>
      </c>
      <c r="H21" s="146">
        <f t="shared" si="0"/>
        <v>0</v>
      </c>
      <c r="I21" s="145"/>
      <c r="J21" s="145"/>
      <c r="K21" s="145"/>
      <c r="L21" s="152">
        <f t="shared" si="1"/>
        <v>0</v>
      </c>
      <c r="M21" s="152"/>
      <c r="N21" s="152"/>
      <c r="O21" s="146"/>
      <c r="P21" s="147">
        <f t="shared" si="2"/>
        <v>0</v>
      </c>
      <c r="Q21" s="152"/>
      <c r="R21" s="145"/>
      <c r="S21" s="145"/>
      <c r="T21" s="145"/>
      <c r="U21" s="145"/>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row>
    <row r="22" spans="1:243" x14ac:dyDescent="0.3">
      <c r="A22" s="439"/>
      <c r="B22" s="442"/>
      <c r="C22" s="445"/>
      <c r="D22" s="448"/>
      <c r="E22" s="451"/>
      <c r="F22" s="465"/>
      <c r="G22" s="158" t="s">
        <v>277</v>
      </c>
      <c r="H22" s="146">
        <f t="shared" si="0"/>
        <v>0</v>
      </c>
      <c r="I22" s="145"/>
      <c r="J22" s="145"/>
      <c r="K22" s="145"/>
      <c r="L22" s="152">
        <f t="shared" si="1"/>
        <v>0</v>
      </c>
      <c r="M22" s="147"/>
      <c r="N22" s="148"/>
      <c r="O22" s="147"/>
      <c r="P22" s="147">
        <f t="shared" si="2"/>
        <v>0</v>
      </c>
      <c r="Q22" s="147"/>
      <c r="R22" s="148"/>
      <c r="S22" s="172"/>
      <c r="T22" s="145"/>
      <c r="U22" s="145"/>
      <c r="V22" s="141"/>
      <c r="W22" s="141"/>
    </row>
    <row r="23" spans="1:243" x14ac:dyDescent="0.3">
      <c r="A23" s="439"/>
      <c r="B23" s="442"/>
      <c r="C23" s="445"/>
      <c r="D23" s="448"/>
      <c r="E23" s="451"/>
      <c r="F23" s="465"/>
      <c r="G23" s="158" t="s">
        <v>149</v>
      </c>
      <c r="H23" s="146">
        <f t="shared" si="0"/>
        <v>2.4</v>
      </c>
      <c r="I23" s="152">
        <v>2.4</v>
      </c>
      <c r="J23" s="152"/>
      <c r="K23" s="145"/>
      <c r="L23" s="152">
        <f t="shared" si="1"/>
        <v>0</v>
      </c>
      <c r="M23" s="148"/>
      <c r="N23" s="148"/>
      <c r="O23" s="148"/>
      <c r="P23" s="147">
        <f t="shared" si="2"/>
        <v>0</v>
      </c>
      <c r="Q23" s="148"/>
      <c r="R23" s="148"/>
      <c r="S23" s="153"/>
      <c r="T23" s="145"/>
      <c r="U23" s="145"/>
      <c r="V23" s="141"/>
      <c r="W23" s="141"/>
    </row>
    <row r="24" spans="1:243" ht="33.75" customHeight="1" x14ac:dyDescent="0.3">
      <c r="A24" s="440"/>
      <c r="B24" s="443"/>
      <c r="C24" s="446"/>
      <c r="D24" s="449"/>
      <c r="E24" s="452"/>
      <c r="F24" s="466"/>
      <c r="G24" s="173" t="s">
        <v>34</v>
      </c>
      <c r="H24" s="149">
        <f t="shared" ref="H24:U24" si="3">SUM(H17:H23)</f>
        <v>122.30000000000001</v>
      </c>
      <c r="I24" s="149">
        <f t="shared" si="3"/>
        <v>122.30000000000001</v>
      </c>
      <c r="J24" s="149">
        <f t="shared" si="3"/>
        <v>79.3</v>
      </c>
      <c r="K24" s="149">
        <f t="shared" si="3"/>
        <v>0</v>
      </c>
      <c r="L24" s="149">
        <f t="shared" si="3"/>
        <v>227</v>
      </c>
      <c r="M24" s="149">
        <f t="shared" si="3"/>
        <v>225</v>
      </c>
      <c r="N24" s="149">
        <f t="shared" si="3"/>
        <v>172.1</v>
      </c>
      <c r="O24" s="149">
        <f t="shared" si="3"/>
        <v>2</v>
      </c>
      <c r="P24" s="149">
        <f t="shared" si="3"/>
        <v>227</v>
      </c>
      <c r="Q24" s="149">
        <f>SUM(Q17:Q23)</f>
        <v>225</v>
      </c>
      <c r="R24" s="149">
        <f t="shared" si="3"/>
        <v>172.1</v>
      </c>
      <c r="S24" s="149">
        <f t="shared" si="3"/>
        <v>2</v>
      </c>
      <c r="T24" s="149">
        <f t="shared" si="3"/>
        <v>229</v>
      </c>
      <c r="U24" s="149">
        <f t="shared" si="3"/>
        <v>231</v>
      </c>
      <c r="V24" s="141"/>
      <c r="W24" s="141"/>
    </row>
    <row r="25" spans="1:243" ht="18" customHeight="1" x14ac:dyDescent="0.3">
      <c r="A25" s="143" t="s">
        <v>23</v>
      </c>
      <c r="B25" s="144" t="s">
        <v>23</v>
      </c>
      <c r="C25" s="436" t="s">
        <v>60</v>
      </c>
      <c r="D25" s="436"/>
      <c r="E25" s="436"/>
      <c r="F25" s="436"/>
      <c r="G25" s="436"/>
      <c r="H25" s="150">
        <f>SUM(H24)</f>
        <v>122.30000000000001</v>
      </c>
      <c r="I25" s="150">
        <f t="shared" ref="I25:U25" si="4">SUM(I24)</f>
        <v>122.30000000000001</v>
      </c>
      <c r="J25" s="150">
        <f t="shared" si="4"/>
        <v>79.3</v>
      </c>
      <c r="K25" s="150">
        <f t="shared" si="4"/>
        <v>0</v>
      </c>
      <c r="L25" s="150">
        <f t="shared" si="4"/>
        <v>227</v>
      </c>
      <c r="M25" s="150">
        <f t="shared" si="4"/>
        <v>225</v>
      </c>
      <c r="N25" s="150">
        <f t="shared" si="4"/>
        <v>172.1</v>
      </c>
      <c r="O25" s="150">
        <f t="shared" si="4"/>
        <v>2</v>
      </c>
      <c r="P25" s="150">
        <f t="shared" si="4"/>
        <v>227</v>
      </c>
      <c r="Q25" s="150">
        <f t="shared" si="4"/>
        <v>225</v>
      </c>
      <c r="R25" s="150">
        <f t="shared" si="4"/>
        <v>172.1</v>
      </c>
      <c r="S25" s="150">
        <f t="shared" si="4"/>
        <v>2</v>
      </c>
      <c r="T25" s="150">
        <f t="shared" si="4"/>
        <v>229</v>
      </c>
      <c r="U25" s="150">
        <f t="shared" si="4"/>
        <v>231</v>
      </c>
      <c r="V25" s="141"/>
      <c r="W25" s="141"/>
    </row>
    <row r="26" spans="1:243" x14ac:dyDescent="0.3">
      <c r="A26" s="143" t="s">
        <v>23</v>
      </c>
      <c r="B26" s="432" t="s">
        <v>91</v>
      </c>
      <c r="C26" s="432"/>
      <c r="D26" s="432"/>
      <c r="E26" s="432"/>
      <c r="F26" s="432"/>
      <c r="G26" s="432"/>
      <c r="H26" s="154">
        <f>SUM(H25)</f>
        <v>122.30000000000001</v>
      </c>
      <c r="I26" s="154">
        <f t="shared" ref="I26:U26" si="5">SUM(I25)</f>
        <v>122.30000000000001</v>
      </c>
      <c r="J26" s="154">
        <f t="shared" si="5"/>
        <v>79.3</v>
      </c>
      <c r="K26" s="154">
        <f t="shared" si="5"/>
        <v>0</v>
      </c>
      <c r="L26" s="154">
        <f t="shared" si="5"/>
        <v>227</v>
      </c>
      <c r="M26" s="154">
        <f t="shared" si="5"/>
        <v>225</v>
      </c>
      <c r="N26" s="154">
        <f t="shared" si="5"/>
        <v>172.1</v>
      </c>
      <c r="O26" s="154">
        <f t="shared" si="5"/>
        <v>2</v>
      </c>
      <c r="P26" s="154">
        <f t="shared" si="5"/>
        <v>227</v>
      </c>
      <c r="Q26" s="154">
        <f t="shared" si="5"/>
        <v>225</v>
      </c>
      <c r="R26" s="154">
        <f t="shared" si="5"/>
        <v>172.1</v>
      </c>
      <c r="S26" s="154">
        <f t="shared" si="5"/>
        <v>2</v>
      </c>
      <c r="T26" s="154">
        <f t="shared" si="5"/>
        <v>229</v>
      </c>
      <c r="U26" s="154">
        <f t="shared" si="5"/>
        <v>231</v>
      </c>
      <c r="V26" s="141"/>
      <c r="W26" s="141"/>
    </row>
    <row r="27" spans="1:243" ht="19.5" customHeight="1" x14ac:dyDescent="0.3">
      <c r="A27" s="1" t="s">
        <v>35</v>
      </c>
      <c r="B27" s="473" t="s">
        <v>278</v>
      </c>
      <c r="C27" s="473"/>
      <c r="D27" s="473"/>
      <c r="E27" s="473"/>
      <c r="F27" s="473"/>
      <c r="G27" s="473"/>
      <c r="H27" s="473"/>
      <c r="I27" s="473"/>
      <c r="J27" s="473"/>
      <c r="K27" s="473"/>
      <c r="L27" s="473"/>
      <c r="M27" s="473"/>
      <c r="N27" s="473"/>
      <c r="O27" s="473"/>
      <c r="P27" s="473"/>
      <c r="Q27" s="473"/>
      <c r="R27" s="473"/>
      <c r="S27" s="473"/>
      <c r="T27" s="473"/>
      <c r="U27" s="473"/>
      <c r="V27" s="142"/>
      <c r="W27" s="141"/>
    </row>
    <row r="28" spans="1:243" x14ac:dyDescent="0.3">
      <c r="A28" s="143" t="s">
        <v>35</v>
      </c>
      <c r="B28" s="144" t="s">
        <v>23</v>
      </c>
      <c r="C28" s="437" t="s">
        <v>279</v>
      </c>
      <c r="D28" s="437"/>
      <c r="E28" s="437"/>
      <c r="F28" s="437"/>
      <c r="G28" s="437"/>
      <c r="H28" s="437"/>
      <c r="I28" s="437"/>
      <c r="J28" s="437"/>
      <c r="K28" s="437"/>
      <c r="L28" s="437"/>
      <c r="M28" s="437"/>
      <c r="N28" s="437"/>
      <c r="O28" s="437"/>
      <c r="P28" s="437"/>
      <c r="Q28" s="437"/>
      <c r="R28" s="437"/>
      <c r="S28" s="437"/>
      <c r="T28" s="437"/>
      <c r="U28" s="437"/>
      <c r="V28" s="141"/>
      <c r="W28" s="141"/>
    </row>
    <row r="29" spans="1:243" x14ac:dyDescent="0.3">
      <c r="A29" s="438" t="s">
        <v>35</v>
      </c>
      <c r="B29" s="441" t="s">
        <v>23</v>
      </c>
      <c r="C29" s="444" t="s">
        <v>23</v>
      </c>
      <c r="D29" s="472" t="s">
        <v>280</v>
      </c>
      <c r="E29" s="450" t="s">
        <v>257</v>
      </c>
      <c r="F29" s="450" t="s">
        <v>28</v>
      </c>
      <c r="G29" s="158" t="s">
        <v>29</v>
      </c>
      <c r="H29" s="145">
        <f>SUM(I29,K29)</f>
        <v>18.2</v>
      </c>
      <c r="I29" s="160">
        <v>18.2</v>
      </c>
      <c r="J29" s="145"/>
      <c r="K29" s="145"/>
      <c r="L29" s="146">
        <f>SUM(M29,O29)</f>
        <v>35</v>
      </c>
      <c r="M29" s="147">
        <v>35</v>
      </c>
      <c r="N29" s="148"/>
      <c r="O29" s="147"/>
      <c r="P29" s="172">
        <f>SUM(Q29,S29)</f>
        <v>20</v>
      </c>
      <c r="Q29" s="145">
        <v>20</v>
      </c>
      <c r="R29" s="145"/>
      <c r="S29" s="145"/>
      <c r="T29" s="145">
        <v>35</v>
      </c>
      <c r="U29" s="172">
        <v>35</v>
      </c>
      <c r="V29" s="140"/>
      <c r="W29" s="140"/>
    </row>
    <row r="30" spans="1:243" x14ac:dyDescent="0.3">
      <c r="A30" s="439"/>
      <c r="B30" s="442"/>
      <c r="C30" s="445"/>
      <c r="D30" s="462"/>
      <c r="E30" s="451"/>
      <c r="F30" s="451"/>
      <c r="G30" s="158" t="s">
        <v>276</v>
      </c>
      <c r="H30" s="145">
        <f t="shared" ref="H30:H33" si="6">SUM(I30,K30)</f>
        <v>0</v>
      </c>
      <c r="I30" s="145"/>
      <c r="J30" s="145"/>
      <c r="K30" s="145"/>
      <c r="L30" s="146">
        <f t="shared" ref="L30:L33" si="7">SUM(M30,O30)</f>
        <v>0</v>
      </c>
      <c r="M30" s="147"/>
      <c r="N30" s="148"/>
      <c r="O30" s="147"/>
      <c r="P30" s="172">
        <f t="shared" ref="P30:P33" si="8">SUM(Q30,S30)</f>
        <v>0</v>
      </c>
      <c r="Q30" s="145"/>
      <c r="R30" s="145"/>
      <c r="S30" s="145"/>
      <c r="T30" s="145"/>
      <c r="U30" s="145"/>
      <c r="V30" s="140"/>
      <c r="W30" s="140"/>
    </row>
    <row r="31" spans="1:243" x14ac:dyDescent="0.3">
      <c r="A31" s="439"/>
      <c r="B31" s="442"/>
      <c r="C31" s="445"/>
      <c r="D31" s="462"/>
      <c r="E31" s="451"/>
      <c r="F31" s="451"/>
      <c r="G31" s="158" t="s">
        <v>177</v>
      </c>
      <c r="H31" s="145">
        <f t="shared" si="6"/>
        <v>0</v>
      </c>
      <c r="I31" s="145"/>
      <c r="J31" s="145"/>
      <c r="K31" s="145"/>
      <c r="L31" s="146">
        <f t="shared" si="7"/>
        <v>0</v>
      </c>
      <c r="M31" s="147"/>
      <c r="N31" s="148"/>
      <c r="O31" s="147"/>
      <c r="P31" s="172">
        <f t="shared" si="8"/>
        <v>0</v>
      </c>
      <c r="Q31" s="145"/>
      <c r="R31" s="172"/>
      <c r="S31" s="172"/>
      <c r="T31" s="145"/>
      <c r="U31" s="145"/>
      <c r="V31" s="140"/>
      <c r="W31" s="140"/>
    </row>
    <row r="32" spans="1:243" x14ac:dyDescent="0.3">
      <c r="A32" s="439"/>
      <c r="B32" s="442"/>
      <c r="C32" s="445"/>
      <c r="D32" s="462"/>
      <c r="E32" s="451"/>
      <c r="F32" s="451"/>
      <c r="G32" s="158" t="s">
        <v>277</v>
      </c>
      <c r="H32" s="145">
        <f t="shared" si="6"/>
        <v>0</v>
      </c>
      <c r="I32" s="145"/>
      <c r="J32" s="145"/>
      <c r="K32" s="145"/>
      <c r="L32" s="146">
        <f t="shared" si="7"/>
        <v>0</v>
      </c>
      <c r="M32" s="147"/>
      <c r="N32" s="148"/>
      <c r="O32" s="147"/>
      <c r="P32" s="172">
        <f t="shared" si="8"/>
        <v>0</v>
      </c>
      <c r="Q32" s="172"/>
      <c r="R32" s="172"/>
      <c r="S32" s="172"/>
      <c r="T32" s="145"/>
      <c r="U32" s="145"/>
      <c r="V32" s="140"/>
      <c r="W32" s="140"/>
    </row>
    <row r="33" spans="1:23" x14ac:dyDescent="0.3">
      <c r="A33" s="439"/>
      <c r="B33" s="442"/>
      <c r="C33" s="445"/>
      <c r="D33" s="462"/>
      <c r="E33" s="451"/>
      <c r="F33" s="451"/>
      <c r="G33" s="158" t="s">
        <v>32</v>
      </c>
      <c r="H33" s="145">
        <f t="shared" si="6"/>
        <v>0</v>
      </c>
      <c r="I33" s="152"/>
      <c r="J33" s="152"/>
      <c r="K33" s="145"/>
      <c r="L33" s="146">
        <f t="shared" si="7"/>
        <v>0</v>
      </c>
      <c r="M33" s="148"/>
      <c r="N33" s="148"/>
      <c r="O33" s="148"/>
      <c r="P33" s="172">
        <f t="shared" si="8"/>
        <v>0</v>
      </c>
      <c r="Q33" s="148"/>
      <c r="R33" s="148"/>
      <c r="S33" s="153"/>
      <c r="T33" s="145"/>
      <c r="U33" s="145"/>
      <c r="V33" s="140"/>
      <c r="W33" s="140"/>
    </row>
    <row r="34" spans="1:23" x14ac:dyDescent="0.3">
      <c r="A34" s="440"/>
      <c r="B34" s="443"/>
      <c r="C34" s="446"/>
      <c r="D34" s="463"/>
      <c r="E34" s="452"/>
      <c r="F34" s="452"/>
      <c r="G34" s="173" t="s">
        <v>34</v>
      </c>
      <c r="H34" s="149">
        <f t="shared" ref="H34:U34" si="9">SUM(H29:H33)</f>
        <v>18.2</v>
      </c>
      <c r="I34" s="149">
        <f t="shared" si="9"/>
        <v>18.2</v>
      </c>
      <c r="J34" s="149">
        <f t="shared" si="9"/>
        <v>0</v>
      </c>
      <c r="K34" s="149">
        <f t="shared" si="9"/>
        <v>0</v>
      </c>
      <c r="L34" s="149">
        <f t="shared" si="9"/>
        <v>35</v>
      </c>
      <c r="M34" s="149">
        <f t="shared" si="9"/>
        <v>35</v>
      </c>
      <c r="N34" s="149">
        <f t="shared" si="9"/>
        <v>0</v>
      </c>
      <c r="O34" s="149">
        <f t="shared" si="9"/>
        <v>0</v>
      </c>
      <c r="P34" s="149">
        <f t="shared" si="9"/>
        <v>20</v>
      </c>
      <c r="Q34" s="149">
        <f t="shared" si="9"/>
        <v>20</v>
      </c>
      <c r="R34" s="149">
        <f t="shared" si="9"/>
        <v>0</v>
      </c>
      <c r="S34" s="149">
        <f t="shared" si="9"/>
        <v>0</v>
      </c>
      <c r="T34" s="149">
        <f t="shared" si="9"/>
        <v>35</v>
      </c>
      <c r="U34" s="149">
        <f t="shared" si="9"/>
        <v>35</v>
      </c>
      <c r="V34" s="140"/>
      <c r="W34" s="140"/>
    </row>
    <row r="35" spans="1:23" x14ac:dyDescent="0.3">
      <c r="A35" s="438" t="s">
        <v>35</v>
      </c>
      <c r="B35" s="441" t="s">
        <v>23</v>
      </c>
      <c r="C35" s="444" t="s">
        <v>35</v>
      </c>
      <c r="D35" s="472" t="s">
        <v>281</v>
      </c>
      <c r="E35" s="450" t="s">
        <v>282</v>
      </c>
      <c r="F35" s="450" t="s">
        <v>28</v>
      </c>
      <c r="G35" s="158" t="s">
        <v>29</v>
      </c>
      <c r="H35" s="145">
        <f>SUM(I35,K35)</f>
        <v>9.6999999999999993</v>
      </c>
      <c r="I35" s="145">
        <v>9.6999999999999993</v>
      </c>
      <c r="J35" s="145"/>
      <c r="K35" s="145"/>
      <c r="L35" s="146">
        <f>SUM(M35,O35)</f>
        <v>10</v>
      </c>
      <c r="M35" s="147">
        <v>10</v>
      </c>
      <c r="N35" s="148"/>
      <c r="O35" s="147"/>
      <c r="P35" s="172">
        <f>SUM(Q35,S35)</f>
        <v>7</v>
      </c>
      <c r="Q35" s="145">
        <v>7</v>
      </c>
      <c r="R35" s="172"/>
      <c r="S35" s="172"/>
      <c r="T35" s="145">
        <v>10</v>
      </c>
      <c r="U35" s="172">
        <v>10</v>
      </c>
      <c r="V35" s="140"/>
      <c r="W35" s="140"/>
    </row>
    <row r="36" spans="1:23" x14ac:dyDescent="0.3">
      <c r="A36" s="439"/>
      <c r="B36" s="442"/>
      <c r="C36" s="445"/>
      <c r="D36" s="462"/>
      <c r="E36" s="451"/>
      <c r="F36" s="451"/>
      <c r="G36" s="158" t="s">
        <v>276</v>
      </c>
      <c r="H36" s="145">
        <f t="shared" ref="H36:H39" si="10">SUM(I36,K36)</f>
        <v>0</v>
      </c>
      <c r="I36" s="145"/>
      <c r="J36" s="145"/>
      <c r="K36" s="145"/>
      <c r="L36" s="146">
        <f t="shared" ref="L36:L39" si="11">SUM(M36,O36)</f>
        <v>0</v>
      </c>
      <c r="M36" s="147"/>
      <c r="N36" s="148"/>
      <c r="O36" s="147"/>
      <c r="P36" s="172">
        <f t="shared" ref="P36:P39" si="12">SUM(Q36,S36)</f>
        <v>0</v>
      </c>
      <c r="Q36" s="172"/>
      <c r="R36" s="172"/>
      <c r="S36" s="172"/>
      <c r="T36" s="145"/>
      <c r="U36" s="145"/>
      <c r="V36" s="140"/>
      <c r="W36" s="140"/>
    </row>
    <row r="37" spans="1:23" x14ac:dyDescent="0.3">
      <c r="A37" s="439"/>
      <c r="B37" s="442"/>
      <c r="C37" s="445"/>
      <c r="D37" s="462"/>
      <c r="E37" s="451"/>
      <c r="F37" s="451"/>
      <c r="G37" s="158" t="s">
        <v>177</v>
      </c>
      <c r="H37" s="145">
        <f t="shared" si="10"/>
        <v>0</v>
      </c>
      <c r="I37" s="145"/>
      <c r="J37" s="145"/>
      <c r="K37" s="145"/>
      <c r="L37" s="146">
        <f t="shared" si="11"/>
        <v>0</v>
      </c>
      <c r="M37" s="147"/>
      <c r="N37" s="148"/>
      <c r="O37" s="147"/>
      <c r="P37" s="172">
        <f t="shared" si="12"/>
        <v>0</v>
      </c>
      <c r="Q37" s="172"/>
      <c r="R37" s="172"/>
      <c r="S37" s="172"/>
      <c r="T37" s="145"/>
      <c r="U37" s="145"/>
      <c r="V37" s="140"/>
      <c r="W37" s="140"/>
    </row>
    <row r="38" spans="1:23" x14ac:dyDescent="0.3">
      <c r="A38" s="439"/>
      <c r="B38" s="442"/>
      <c r="C38" s="445"/>
      <c r="D38" s="462"/>
      <c r="E38" s="451"/>
      <c r="F38" s="451"/>
      <c r="G38" s="158" t="s">
        <v>277</v>
      </c>
      <c r="H38" s="145">
        <f t="shared" si="10"/>
        <v>0</v>
      </c>
      <c r="I38" s="145"/>
      <c r="J38" s="145"/>
      <c r="K38" s="145"/>
      <c r="L38" s="146">
        <f t="shared" si="11"/>
        <v>0</v>
      </c>
      <c r="M38" s="147"/>
      <c r="N38" s="148"/>
      <c r="O38" s="147"/>
      <c r="P38" s="172">
        <f t="shared" si="12"/>
        <v>0</v>
      </c>
      <c r="Q38" s="172"/>
      <c r="R38" s="172"/>
      <c r="S38" s="172"/>
      <c r="T38" s="145"/>
      <c r="U38" s="145"/>
      <c r="V38" s="140"/>
      <c r="W38" s="140"/>
    </row>
    <row r="39" spans="1:23" x14ac:dyDescent="0.3">
      <c r="A39" s="439"/>
      <c r="B39" s="442"/>
      <c r="C39" s="445"/>
      <c r="D39" s="462"/>
      <c r="E39" s="451"/>
      <c r="F39" s="451"/>
      <c r="G39" s="158" t="s">
        <v>32</v>
      </c>
      <c r="H39" s="145">
        <f t="shared" si="10"/>
        <v>0</v>
      </c>
      <c r="I39" s="152"/>
      <c r="J39" s="152"/>
      <c r="K39" s="145"/>
      <c r="L39" s="146">
        <f t="shared" si="11"/>
        <v>0</v>
      </c>
      <c r="M39" s="148"/>
      <c r="N39" s="148"/>
      <c r="O39" s="148"/>
      <c r="P39" s="172">
        <f t="shared" si="12"/>
        <v>0</v>
      </c>
      <c r="Q39" s="148"/>
      <c r="R39" s="148"/>
      <c r="S39" s="153"/>
      <c r="T39" s="145"/>
      <c r="U39" s="145"/>
      <c r="V39" s="140"/>
      <c r="W39" s="140"/>
    </row>
    <row r="40" spans="1:23" x14ac:dyDescent="0.3">
      <c r="A40" s="440"/>
      <c r="B40" s="443"/>
      <c r="C40" s="446"/>
      <c r="D40" s="463"/>
      <c r="E40" s="452"/>
      <c r="F40" s="452"/>
      <c r="G40" s="173" t="s">
        <v>34</v>
      </c>
      <c r="H40" s="149">
        <f t="shared" ref="H40:U40" si="13">SUM(H35:H39)</f>
        <v>9.6999999999999993</v>
      </c>
      <c r="I40" s="149">
        <f t="shared" si="13"/>
        <v>9.6999999999999993</v>
      </c>
      <c r="J40" s="149">
        <f t="shared" si="13"/>
        <v>0</v>
      </c>
      <c r="K40" s="149">
        <f t="shared" si="13"/>
        <v>0</v>
      </c>
      <c r="L40" s="149">
        <f t="shared" si="13"/>
        <v>10</v>
      </c>
      <c r="M40" s="149">
        <f t="shared" si="13"/>
        <v>10</v>
      </c>
      <c r="N40" s="149">
        <f t="shared" si="13"/>
        <v>0</v>
      </c>
      <c r="O40" s="149">
        <f t="shared" si="13"/>
        <v>0</v>
      </c>
      <c r="P40" s="149">
        <f t="shared" si="13"/>
        <v>7</v>
      </c>
      <c r="Q40" s="149">
        <f t="shared" si="13"/>
        <v>7</v>
      </c>
      <c r="R40" s="149">
        <f t="shared" si="13"/>
        <v>0</v>
      </c>
      <c r="S40" s="149">
        <f t="shared" si="13"/>
        <v>0</v>
      </c>
      <c r="T40" s="149">
        <f t="shared" si="13"/>
        <v>10</v>
      </c>
      <c r="U40" s="149">
        <f t="shared" si="13"/>
        <v>10</v>
      </c>
      <c r="V40" s="140"/>
      <c r="W40" s="140"/>
    </row>
    <row r="41" spans="1:23" ht="15" customHeight="1" x14ac:dyDescent="0.3">
      <c r="A41" s="438" t="s">
        <v>35</v>
      </c>
      <c r="B41" s="441" t="s">
        <v>23</v>
      </c>
      <c r="C41" s="444" t="s">
        <v>40</v>
      </c>
      <c r="D41" s="447" t="s">
        <v>283</v>
      </c>
      <c r="E41" s="450" t="s">
        <v>257</v>
      </c>
      <c r="F41" s="450" t="s">
        <v>28</v>
      </c>
      <c r="G41" s="158" t="s">
        <v>29</v>
      </c>
      <c r="H41" s="145">
        <f>SUM(I41,K41)</f>
        <v>4.9000000000000004</v>
      </c>
      <c r="I41" s="160">
        <v>4.9000000000000004</v>
      </c>
      <c r="J41" s="145"/>
      <c r="K41" s="145"/>
      <c r="L41" s="152">
        <f>SUM(M41,O41)</f>
        <v>5</v>
      </c>
      <c r="M41" s="148">
        <v>5</v>
      </c>
      <c r="N41" s="148"/>
      <c r="O41" s="147"/>
      <c r="P41" s="172">
        <f>SUM(Q41,S41)</f>
        <v>5</v>
      </c>
      <c r="Q41" s="145">
        <v>5</v>
      </c>
      <c r="R41" s="172"/>
      <c r="S41" s="172"/>
      <c r="T41" s="145">
        <v>5</v>
      </c>
      <c r="U41" s="172">
        <v>5</v>
      </c>
      <c r="V41" s="140"/>
      <c r="W41" s="140"/>
    </row>
    <row r="42" spans="1:23" x14ac:dyDescent="0.3">
      <c r="A42" s="439"/>
      <c r="B42" s="442"/>
      <c r="C42" s="445"/>
      <c r="D42" s="448"/>
      <c r="E42" s="451"/>
      <c r="F42" s="451"/>
      <c r="G42" s="158" t="s">
        <v>276</v>
      </c>
      <c r="H42" s="145">
        <f t="shared" ref="H42:H45" si="14">SUM(I42,K42)</f>
        <v>0</v>
      </c>
      <c r="I42" s="145"/>
      <c r="J42" s="145"/>
      <c r="K42" s="145"/>
      <c r="L42" s="152">
        <f t="shared" ref="L42:L45" si="15">SUM(M42,O42)</f>
        <v>0</v>
      </c>
      <c r="M42" s="147"/>
      <c r="N42" s="148"/>
      <c r="O42" s="147"/>
      <c r="P42" s="172">
        <f t="shared" ref="P42:P45" si="16">SUM(Q42,S42)</f>
        <v>0</v>
      </c>
      <c r="Q42" s="172"/>
      <c r="R42" s="172"/>
      <c r="S42" s="172"/>
      <c r="T42" s="145"/>
      <c r="U42" s="145"/>
      <c r="V42" s="140"/>
      <c r="W42" s="140"/>
    </row>
    <row r="43" spans="1:23" x14ac:dyDescent="0.3">
      <c r="A43" s="439"/>
      <c r="B43" s="442"/>
      <c r="C43" s="445"/>
      <c r="D43" s="448"/>
      <c r="E43" s="451"/>
      <c r="F43" s="451"/>
      <c r="G43" s="158" t="s">
        <v>177</v>
      </c>
      <c r="H43" s="145">
        <f t="shared" si="14"/>
        <v>0</v>
      </c>
      <c r="I43" s="145"/>
      <c r="J43" s="145"/>
      <c r="K43" s="145"/>
      <c r="L43" s="152">
        <f t="shared" si="15"/>
        <v>0</v>
      </c>
      <c r="M43" s="147"/>
      <c r="N43" s="148"/>
      <c r="O43" s="147"/>
      <c r="P43" s="172">
        <f t="shared" si="16"/>
        <v>0</v>
      </c>
      <c r="Q43" s="172"/>
      <c r="R43" s="172"/>
      <c r="S43" s="172"/>
      <c r="T43" s="145"/>
      <c r="U43" s="145"/>
      <c r="V43" s="141"/>
      <c r="W43" s="141"/>
    </row>
    <row r="44" spans="1:23" x14ac:dyDescent="0.3">
      <c r="A44" s="439"/>
      <c r="B44" s="442"/>
      <c r="C44" s="445"/>
      <c r="D44" s="448"/>
      <c r="E44" s="451"/>
      <c r="F44" s="451"/>
      <c r="G44" s="158" t="s">
        <v>277</v>
      </c>
      <c r="H44" s="145">
        <f t="shared" si="14"/>
        <v>0</v>
      </c>
      <c r="I44" s="145"/>
      <c r="J44" s="145"/>
      <c r="K44" s="145"/>
      <c r="L44" s="152">
        <f t="shared" si="15"/>
        <v>0</v>
      </c>
      <c r="M44" s="147"/>
      <c r="N44" s="148"/>
      <c r="O44" s="147"/>
      <c r="P44" s="172">
        <f t="shared" si="16"/>
        <v>0</v>
      </c>
      <c r="Q44" s="172"/>
      <c r="R44" s="172"/>
      <c r="S44" s="172"/>
      <c r="T44" s="145"/>
      <c r="U44" s="145"/>
      <c r="V44" s="141"/>
      <c r="W44" s="141"/>
    </row>
    <row r="45" spans="1:23" x14ac:dyDescent="0.3">
      <c r="A45" s="439"/>
      <c r="B45" s="442"/>
      <c r="C45" s="445"/>
      <c r="D45" s="448"/>
      <c r="E45" s="451"/>
      <c r="F45" s="451"/>
      <c r="G45" s="158" t="s">
        <v>32</v>
      </c>
      <c r="H45" s="145">
        <f t="shared" si="14"/>
        <v>0</v>
      </c>
      <c r="I45" s="152"/>
      <c r="J45" s="152"/>
      <c r="K45" s="145"/>
      <c r="L45" s="152">
        <f t="shared" si="15"/>
        <v>0</v>
      </c>
      <c r="M45" s="148"/>
      <c r="N45" s="148"/>
      <c r="O45" s="148"/>
      <c r="P45" s="172">
        <f t="shared" si="16"/>
        <v>0</v>
      </c>
      <c r="Q45" s="148"/>
      <c r="R45" s="148"/>
      <c r="S45" s="153"/>
      <c r="T45" s="145"/>
      <c r="U45" s="145"/>
      <c r="V45" s="140"/>
      <c r="W45" s="141"/>
    </row>
    <row r="46" spans="1:23" x14ac:dyDescent="0.3">
      <c r="A46" s="440"/>
      <c r="B46" s="443"/>
      <c r="C46" s="446"/>
      <c r="D46" s="449"/>
      <c r="E46" s="452"/>
      <c r="F46" s="452"/>
      <c r="G46" s="173" t="s">
        <v>34</v>
      </c>
      <c r="H46" s="149">
        <f t="shared" ref="H46:U46" si="17">SUM(H41:H45)</f>
        <v>4.9000000000000004</v>
      </c>
      <c r="I46" s="149">
        <f t="shared" si="17"/>
        <v>4.9000000000000004</v>
      </c>
      <c r="J46" s="149">
        <f t="shared" si="17"/>
        <v>0</v>
      </c>
      <c r="K46" s="149">
        <f t="shared" si="17"/>
        <v>0</v>
      </c>
      <c r="L46" s="149">
        <f t="shared" si="17"/>
        <v>5</v>
      </c>
      <c r="M46" s="149">
        <f t="shared" si="17"/>
        <v>5</v>
      </c>
      <c r="N46" s="149">
        <f t="shared" si="17"/>
        <v>0</v>
      </c>
      <c r="O46" s="149">
        <f t="shared" si="17"/>
        <v>0</v>
      </c>
      <c r="P46" s="149">
        <f t="shared" si="17"/>
        <v>5</v>
      </c>
      <c r="Q46" s="149">
        <f t="shared" si="17"/>
        <v>5</v>
      </c>
      <c r="R46" s="149">
        <f t="shared" si="17"/>
        <v>0</v>
      </c>
      <c r="S46" s="149">
        <f t="shared" si="17"/>
        <v>0</v>
      </c>
      <c r="T46" s="149">
        <f t="shared" si="17"/>
        <v>5</v>
      </c>
      <c r="U46" s="149">
        <f t="shared" si="17"/>
        <v>5</v>
      </c>
      <c r="V46" s="140"/>
      <c r="W46" s="141"/>
    </row>
    <row r="47" spans="1:23" ht="15" customHeight="1" x14ac:dyDescent="0.3">
      <c r="A47" s="438" t="s">
        <v>35</v>
      </c>
      <c r="B47" s="441" t="s">
        <v>23</v>
      </c>
      <c r="C47" s="444" t="s">
        <v>44</v>
      </c>
      <c r="D47" s="447" t="s">
        <v>284</v>
      </c>
      <c r="E47" s="464" t="s">
        <v>285</v>
      </c>
      <c r="F47" s="450" t="s">
        <v>28</v>
      </c>
      <c r="G47" s="158" t="s">
        <v>29</v>
      </c>
      <c r="H47" s="145">
        <f>SUM(I47,K47)</f>
        <v>3.5</v>
      </c>
      <c r="I47" s="160">
        <v>3.5</v>
      </c>
      <c r="J47" s="145"/>
      <c r="K47" s="145"/>
      <c r="L47" s="152">
        <f>SUM(M47,O47)</f>
        <v>3.5</v>
      </c>
      <c r="M47" s="148">
        <v>3.5</v>
      </c>
      <c r="N47" s="148"/>
      <c r="O47" s="147"/>
      <c r="P47" s="172">
        <f>SUM(Q47,S47)</f>
        <v>3.5</v>
      </c>
      <c r="Q47" s="145">
        <v>3.5</v>
      </c>
      <c r="R47" s="172"/>
      <c r="S47" s="172"/>
      <c r="T47" s="145">
        <v>3.5</v>
      </c>
      <c r="U47" s="172">
        <v>3.5</v>
      </c>
      <c r="V47" s="140"/>
      <c r="W47" s="141"/>
    </row>
    <row r="48" spans="1:23" x14ac:dyDescent="0.3">
      <c r="A48" s="439"/>
      <c r="B48" s="442"/>
      <c r="C48" s="445"/>
      <c r="D48" s="448"/>
      <c r="E48" s="465"/>
      <c r="F48" s="451"/>
      <c r="G48" s="158" t="s">
        <v>276</v>
      </c>
      <c r="H48" s="145">
        <f t="shared" ref="H48:H51" si="18">SUM(I48,K48)</f>
        <v>0</v>
      </c>
      <c r="I48" s="145"/>
      <c r="J48" s="145"/>
      <c r="K48" s="145"/>
      <c r="L48" s="152">
        <f t="shared" ref="L48:L51" si="19">SUM(M48,O48)</f>
        <v>0</v>
      </c>
      <c r="M48" s="147"/>
      <c r="N48" s="148"/>
      <c r="O48" s="147"/>
      <c r="P48" s="172">
        <f t="shared" ref="P48:P51" si="20">SUM(Q48,S48)</f>
        <v>0</v>
      </c>
      <c r="Q48" s="172"/>
      <c r="R48" s="172"/>
      <c r="S48" s="172"/>
      <c r="T48" s="145"/>
      <c r="U48" s="145"/>
      <c r="V48" s="140"/>
      <c r="W48" s="141"/>
    </row>
    <row r="49" spans="1:23" x14ac:dyDescent="0.3">
      <c r="A49" s="439"/>
      <c r="B49" s="442"/>
      <c r="C49" s="445"/>
      <c r="D49" s="448"/>
      <c r="E49" s="465"/>
      <c r="F49" s="451"/>
      <c r="G49" s="158" t="s">
        <v>177</v>
      </c>
      <c r="H49" s="145">
        <f t="shared" si="18"/>
        <v>0</v>
      </c>
      <c r="I49" s="145"/>
      <c r="J49" s="145"/>
      <c r="K49" s="145"/>
      <c r="L49" s="152">
        <f t="shared" si="19"/>
        <v>0</v>
      </c>
      <c r="M49" s="147"/>
      <c r="N49" s="148"/>
      <c r="O49" s="147"/>
      <c r="P49" s="172">
        <f t="shared" si="20"/>
        <v>0</v>
      </c>
      <c r="Q49" s="172"/>
      <c r="R49" s="172"/>
      <c r="S49" s="172"/>
      <c r="T49" s="145"/>
      <c r="U49" s="145"/>
      <c r="V49" s="140"/>
      <c r="W49" s="141"/>
    </row>
    <row r="50" spans="1:23" x14ac:dyDescent="0.3">
      <c r="A50" s="439"/>
      <c r="B50" s="442"/>
      <c r="C50" s="445"/>
      <c r="D50" s="448"/>
      <c r="E50" s="465"/>
      <c r="F50" s="451"/>
      <c r="G50" s="158" t="s">
        <v>277</v>
      </c>
      <c r="H50" s="145">
        <f t="shared" si="18"/>
        <v>0</v>
      </c>
      <c r="I50" s="145"/>
      <c r="J50" s="145"/>
      <c r="K50" s="145"/>
      <c r="L50" s="152">
        <f t="shared" si="19"/>
        <v>0</v>
      </c>
      <c r="M50" s="147"/>
      <c r="N50" s="148"/>
      <c r="O50" s="147"/>
      <c r="P50" s="172">
        <f t="shared" si="20"/>
        <v>0</v>
      </c>
      <c r="Q50" s="172"/>
      <c r="R50" s="172"/>
      <c r="S50" s="172"/>
      <c r="T50" s="145"/>
      <c r="U50" s="145"/>
      <c r="V50" s="140"/>
      <c r="W50" s="141"/>
    </row>
    <row r="51" spans="1:23" x14ac:dyDescent="0.3">
      <c r="A51" s="439"/>
      <c r="B51" s="442"/>
      <c r="C51" s="445"/>
      <c r="D51" s="448"/>
      <c r="E51" s="465"/>
      <c r="F51" s="451"/>
      <c r="G51" s="158" t="s">
        <v>32</v>
      </c>
      <c r="H51" s="145">
        <f t="shared" si="18"/>
        <v>0</v>
      </c>
      <c r="I51" s="152"/>
      <c r="J51" s="152"/>
      <c r="K51" s="145"/>
      <c r="L51" s="152">
        <f t="shared" si="19"/>
        <v>0</v>
      </c>
      <c r="M51" s="148"/>
      <c r="N51" s="148"/>
      <c r="O51" s="148"/>
      <c r="P51" s="172">
        <f t="shared" si="20"/>
        <v>0</v>
      </c>
      <c r="Q51" s="148"/>
      <c r="R51" s="148"/>
      <c r="S51" s="153"/>
      <c r="T51" s="145"/>
      <c r="U51" s="145"/>
      <c r="V51" s="140"/>
      <c r="W51" s="141"/>
    </row>
    <row r="52" spans="1:23" x14ac:dyDescent="0.3">
      <c r="A52" s="440"/>
      <c r="B52" s="443"/>
      <c r="C52" s="446"/>
      <c r="D52" s="449"/>
      <c r="E52" s="466"/>
      <c r="F52" s="452"/>
      <c r="G52" s="173" t="s">
        <v>34</v>
      </c>
      <c r="H52" s="149">
        <f t="shared" ref="H52:U52" si="21">SUM(H47:H51)</f>
        <v>3.5</v>
      </c>
      <c r="I52" s="149">
        <f t="shared" si="21"/>
        <v>3.5</v>
      </c>
      <c r="J52" s="149">
        <f t="shared" si="21"/>
        <v>0</v>
      </c>
      <c r="K52" s="149">
        <f t="shared" si="21"/>
        <v>0</v>
      </c>
      <c r="L52" s="149">
        <f t="shared" si="21"/>
        <v>3.5</v>
      </c>
      <c r="M52" s="149">
        <f t="shared" si="21"/>
        <v>3.5</v>
      </c>
      <c r="N52" s="149">
        <f t="shared" si="21"/>
        <v>0</v>
      </c>
      <c r="O52" s="149">
        <f t="shared" si="21"/>
        <v>0</v>
      </c>
      <c r="P52" s="149">
        <f t="shared" si="21"/>
        <v>3.5</v>
      </c>
      <c r="Q52" s="149">
        <f t="shared" si="21"/>
        <v>3.5</v>
      </c>
      <c r="R52" s="149">
        <f t="shared" si="21"/>
        <v>0</v>
      </c>
      <c r="S52" s="149">
        <f t="shared" si="21"/>
        <v>0</v>
      </c>
      <c r="T52" s="149">
        <f t="shared" si="21"/>
        <v>3.5</v>
      </c>
      <c r="U52" s="149">
        <f t="shared" si="21"/>
        <v>3.5</v>
      </c>
      <c r="V52" s="140"/>
      <c r="W52" s="141"/>
    </row>
    <row r="53" spans="1:23" ht="17.25" customHeight="1" x14ac:dyDescent="0.3">
      <c r="A53" s="143" t="s">
        <v>35</v>
      </c>
      <c r="B53" s="144" t="s">
        <v>23</v>
      </c>
      <c r="C53" s="436" t="s">
        <v>60</v>
      </c>
      <c r="D53" s="436"/>
      <c r="E53" s="436"/>
      <c r="F53" s="436"/>
      <c r="G53" s="436"/>
      <c r="H53" s="150">
        <f>SUM(H52,H40,H34,H46)</f>
        <v>36.299999999999997</v>
      </c>
      <c r="I53" s="150">
        <f t="shared" ref="I53:U53" si="22">SUM(I52,I40,I34,I46)</f>
        <v>36.299999999999997</v>
      </c>
      <c r="J53" s="150">
        <f t="shared" si="22"/>
        <v>0</v>
      </c>
      <c r="K53" s="150">
        <f t="shared" si="22"/>
        <v>0</v>
      </c>
      <c r="L53" s="150">
        <f t="shared" si="22"/>
        <v>53.5</v>
      </c>
      <c r="M53" s="150">
        <f t="shared" si="22"/>
        <v>53.5</v>
      </c>
      <c r="N53" s="150">
        <f t="shared" si="22"/>
        <v>0</v>
      </c>
      <c r="O53" s="150">
        <f t="shared" si="22"/>
        <v>0</v>
      </c>
      <c r="P53" s="150">
        <f t="shared" si="22"/>
        <v>35.5</v>
      </c>
      <c r="Q53" s="150">
        <f t="shared" si="22"/>
        <v>35.5</v>
      </c>
      <c r="R53" s="150">
        <f t="shared" si="22"/>
        <v>0</v>
      </c>
      <c r="S53" s="150">
        <f t="shared" si="22"/>
        <v>0</v>
      </c>
      <c r="T53" s="150">
        <f t="shared" si="22"/>
        <v>53.5</v>
      </c>
      <c r="U53" s="150">
        <f t="shared" si="22"/>
        <v>53.5</v>
      </c>
      <c r="V53" s="141"/>
      <c r="W53" s="141"/>
    </row>
    <row r="54" spans="1:23" x14ac:dyDescent="0.3">
      <c r="A54" s="143" t="s">
        <v>35</v>
      </c>
      <c r="B54" s="432" t="s">
        <v>91</v>
      </c>
      <c r="C54" s="432"/>
      <c r="D54" s="432"/>
      <c r="E54" s="432"/>
      <c r="F54" s="432"/>
      <c r="G54" s="432"/>
      <c r="H54" s="154">
        <f>SUM(H53)</f>
        <v>36.299999999999997</v>
      </c>
      <c r="I54" s="154">
        <f t="shared" ref="I54:U54" si="23">SUM(I53)</f>
        <v>36.299999999999997</v>
      </c>
      <c r="J54" s="154">
        <f t="shared" si="23"/>
        <v>0</v>
      </c>
      <c r="K54" s="154">
        <f t="shared" si="23"/>
        <v>0</v>
      </c>
      <c r="L54" s="154">
        <f t="shared" si="23"/>
        <v>53.5</v>
      </c>
      <c r="M54" s="154">
        <f t="shared" si="23"/>
        <v>53.5</v>
      </c>
      <c r="N54" s="154">
        <f t="shared" si="23"/>
        <v>0</v>
      </c>
      <c r="O54" s="154">
        <f t="shared" si="23"/>
        <v>0</v>
      </c>
      <c r="P54" s="154">
        <f t="shared" si="23"/>
        <v>35.5</v>
      </c>
      <c r="Q54" s="154">
        <f t="shared" si="23"/>
        <v>35.5</v>
      </c>
      <c r="R54" s="154">
        <f t="shared" si="23"/>
        <v>0</v>
      </c>
      <c r="S54" s="154">
        <f t="shared" si="23"/>
        <v>0</v>
      </c>
      <c r="T54" s="154">
        <f t="shared" si="23"/>
        <v>53.5</v>
      </c>
      <c r="U54" s="154">
        <f t="shared" si="23"/>
        <v>53.5</v>
      </c>
    </row>
    <row r="55" spans="1:23" x14ac:dyDescent="0.3">
      <c r="A55" s="67" t="s">
        <v>80</v>
      </c>
      <c r="B55" s="430" t="s">
        <v>92</v>
      </c>
      <c r="C55" s="430"/>
      <c r="D55" s="430"/>
      <c r="E55" s="430"/>
      <c r="F55" s="430"/>
      <c r="G55" s="430"/>
      <c r="H55" s="68">
        <f>SUM(H54,H26)</f>
        <v>158.60000000000002</v>
      </c>
      <c r="I55" s="68">
        <f t="shared" ref="I55:U55" si="24">SUM(I54,I26)</f>
        <v>158.60000000000002</v>
      </c>
      <c r="J55" s="68">
        <f t="shared" si="24"/>
        <v>79.3</v>
      </c>
      <c r="K55" s="68">
        <f t="shared" si="24"/>
        <v>0</v>
      </c>
      <c r="L55" s="68">
        <f t="shared" si="24"/>
        <v>280.5</v>
      </c>
      <c r="M55" s="68">
        <f t="shared" si="24"/>
        <v>278.5</v>
      </c>
      <c r="N55" s="68">
        <f t="shared" si="24"/>
        <v>172.1</v>
      </c>
      <c r="O55" s="68">
        <f t="shared" si="24"/>
        <v>2</v>
      </c>
      <c r="P55" s="68">
        <f t="shared" si="24"/>
        <v>262.5</v>
      </c>
      <c r="Q55" s="68">
        <f t="shared" si="24"/>
        <v>260.5</v>
      </c>
      <c r="R55" s="68">
        <f t="shared" si="24"/>
        <v>172.1</v>
      </c>
      <c r="S55" s="68">
        <f t="shared" si="24"/>
        <v>2</v>
      </c>
      <c r="T55" s="68">
        <f t="shared" si="24"/>
        <v>282.5</v>
      </c>
      <c r="U55" s="68">
        <f t="shared" si="24"/>
        <v>284.5</v>
      </c>
    </row>
    <row r="56" spans="1:23" ht="30" customHeight="1" x14ac:dyDescent="0.3">
      <c r="A56" s="431" t="s">
        <v>93</v>
      </c>
      <c r="B56" s="431"/>
      <c r="C56" s="431"/>
      <c r="D56" s="431"/>
      <c r="E56" s="431"/>
      <c r="F56" s="431"/>
      <c r="G56" s="431"/>
      <c r="H56" s="69"/>
      <c r="I56" s="69"/>
      <c r="J56" s="69"/>
      <c r="K56" s="69"/>
      <c r="L56" s="69"/>
      <c r="M56" s="70"/>
      <c r="N56" s="70"/>
      <c r="O56" s="70"/>
      <c r="P56" s="70"/>
      <c r="Q56" s="70"/>
      <c r="R56" s="70"/>
      <c r="S56" s="70"/>
      <c r="T56" s="69"/>
      <c r="U56" s="69"/>
    </row>
    <row r="57" spans="1:23" ht="30" customHeight="1" x14ac:dyDescent="0.3">
      <c r="A57" s="428" t="s">
        <v>94</v>
      </c>
      <c r="B57" s="428"/>
      <c r="C57" s="428"/>
      <c r="D57" s="428"/>
      <c r="E57" s="428"/>
      <c r="F57" s="428"/>
      <c r="G57" s="428"/>
      <c r="H57" s="71">
        <f t="shared" ref="H57:U57" si="25">SUM(H58:H67)</f>
        <v>158.60000000000002</v>
      </c>
      <c r="I57" s="71">
        <f t="shared" si="25"/>
        <v>158.60000000000002</v>
      </c>
      <c r="J57" s="71">
        <f t="shared" si="25"/>
        <v>79.3</v>
      </c>
      <c r="K57" s="71">
        <f t="shared" si="25"/>
        <v>0</v>
      </c>
      <c r="L57" s="71">
        <f t="shared" si="25"/>
        <v>280.5</v>
      </c>
      <c r="M57" s="71">
        <f t="shared" si="25"/>
        <v>278.5</v>
      </c>
      <c r="N57" s="71">
        <f t="shared" si="25"/>
        <v>172.1</v>
      </c>
      <c r="O57" s="71">
        <f t="shared" si="25"/>
        <v>2</v>
      </c>
      <c r="P57" s="71">
        <f t="shared" si="25"/>
        <v>262.5</v>
      </c>
      <c r="Q57" s="71">
        <f t="shared" si="25"/>
        <v>260.5</v>
      </c>
      <c r="R57" s="71">
        <f t="shared" si="25"/>
        <v>172.1</v>
      </c>
      <c r="S57" s="71">
        <f t="shared" si="25"/>
        <v>2</v>
      </c>
      <c r="T57" s="71">
        <f t="shared" si="25"/>
        <v>282.5</v>
      </c>
      <c r="U57" s="71">
        <f t="shared" si="25"/>
        <v>284.5</v>
      </c>
    </row>
    <row r="58" spans="1:23" ht="30" customHeight="1" x14ac:dyDescent="0.3">
      <c r="A58" s="423" t="s">
        <v>95</v>
      </c>
      <c r="B58" s="423"/>
      <c r="C58" s="423"/>
      <c r="D58" s="423"/>
      <c r="E58" s="423"/>
      <c r="F58" s="423"/>
      <c r="G58" s="423"/>
      <c r="H58" s="156">
        <f>SUM(H47,H35,H29,H17,H41)</f>
        <v>71.400000000000006</v>
      </c>
      <c r="I58" s="156">
        <f t="shared" ref="I58:U58" si="26">SUM(I47,I35,I29,I17,I41)</f>
        <v>71.400000000000006</v>
      </c>
      <c r="J58" s="156">
        <f t="shared" si="26"/>
        <v>20.2</v>
      </c>
      <c r="K58" s="156">
        <f t="shared" si="26"/>
        <v>0</v>
      </c>
      <c r="L58" s="156">
        <f t="shared" si="26"/>
        <v>91.8</v>
      </c>
      <c r="M58" s="156">
        <f t="shared" si="26"/>
        <v>89.8</v>
      </c>
      <c r="N58" s="156">
        <f t="shared" si="26"/>
        <v>29.7</v>
      </c>
      <c r="O58" s="156">
        <f t="shared" si="26"/>
        <v>2</v>
      </c>
      <c r="P58" s="156">
        <f t="shared" si="26"/>
        <v>73.8</v>
      </c>
      <c r="Q58" s="156">
        <f t="shared" si="26"/>
        <v>71.8</v>
      </c>
      <c r="R58" s="156">
        <f t="shared" si="26"/>
        <v>29.7</v>
      </c>
      <c r="S58" s="156">
        <f t="shared" si="26"/>
        <v>2</v>
      </c>
      <c r="T58" s="156">
        <f t="shared" si="26"/>
        <v>92.5</v>
      </c>
      <c r="U58" s="156">
        <f t="shared" si="26"/>
        <v>92.5</v>
      </c>
    </row>
    <row r="59" spans="1:23" ht="30" customHeight="1" x14ac:dyDescent="0.3">
      <c r="A59" s="423" t="s">
        <v>96</v>
      </c>
      <c r="B59" s="423"/>
      <c r="C59" s="423"/>
      <c r="D59" s="423"/>
      <c r="E59" s="423"/>
      <c r="F59" s="423"/>
      <c r="G59" s="423"/>
      <c r="H59" s="156">
        <f>SUM(H49,H37,H31)</f>
        <v>0</v>
      </c>
      <c r="I59" s="156">
        <f t="shared" ref="I59:U59" si="27">SUM(I49,I37,I31)</f>
        <v>0</v>
      </c>
      <c r="J59" s="156">
        <f t="shared" si="27"/>
        <v>0</v>
      </c>
      <c r="K59" s="156">
        <f t="shared" si="27"/>
        <v>0</v>
      </c>
      <c r="L59" s="156">
        <f t="shared" si="27"/>
        <v>0</v>
      </c>
      <c r="M59" s="156">
        <f t="shared" si="27"/>
        <v>0</v>
      </c>
      <c r="N59" s="156">
        <f t="shared" si="27"/>
        <v>0</v>
      </c>
      <c r="O59" s="156">
        <f t="shared" si="27"/>
        <v>0</v>
      </c>
      <c r="P59" s="156">
        <f t="shared" si="27"/>
        <v>0</v>
      </c>
      <c r="Q59" s="156">
        <f t="shared" si="27"/>
        <v>0</v>
      </c>
      <c r="R59" s="156">
        <f t="shared" si="27"/>
        <v>0</v>
      </c>
      <c r="S59" s="156">
        <f t="shared" si="27"/>
        <v>0</v>
      </c>
      <c r="T59" s="156">
        <f t="shared" si="27"/>
        <v>0</v>
      </c>
      <c r="U59" s="156">
        <f t="shared" si="27"/>
        <v>0</v>
      </c>
    </row>
    <row r="60" spans="1:23" ht="30" customHeight="1" x14ac:dyDescent="0.3">
      <c r="A60" s="423" t="s">
        <v>97</v>
      </c>
      <c r="B60" s="423"/>
      <c r="C60" s="423"/>
      <c r="D60" s="423"/>
      <c r="E60" s="423"/>
      <c r="F60" s="423"/>
      <c r="G60" s="423"/>
      <c r="H60" s="155">
        <f>SUM(H20)</f>
        <v>82.4</v>
      </c>
      <c r="I60" s="155">
        <f t="shared" ref="I60:U60" si="28">SUM(I20)</f>
        <v>82.4</v>
      </c>
      <c r="J60" s="155">
        <f t="shared" si="28"/>
        <v>59.1</v>
      </c>
      <c r="K60" s="155">
        <f t="shared" si="28"/>
        <v>0</v>
      </c>
      <c r="L60" s="155">
        <f t="shared" si="28"/>
        <v>186.2</v>
      </c>
      <c r="M60" s="155">
        <f t="shared" si="28"/>
        <v>186.2</v>
      </c>
      <c r="N60" s="155">
        <f t="shared" si="28"/>
        <v>142.4</v>
      </c>
      <c r="O60" s="155">
        <f t="shared" si="28"/>
        <v>0</v>
      </c>
      <c r="P60" s="155">
        <f t="shared" si="28"/>
        <v>186.2</v>
      </c>
      <c r="Q60" s="155">
        <f t="shared" si="28"/>
        <v>186.2</v>
      </c>
      <c r="R60" s="155">
        <f t="shared" si="28"/>
        <v>142.4</v>
      </c>
      <c r="S60" s="155">
        <f t="shared" si="28"/>
        <v>0</v>
      </c>
      <c r="T60" s="155">
        <f t="shared" si="28"/>
        <v>187</v>
      </c>
      <c r="U60" s="155">
        <f t="shared" si="28"/>
        <v>188</v>
      </c>
    </row>
    <row r="61" spans="1:23" ht="30" customHeight="1" x14ac:dyDescent="0.3">
      <c r="A61" s="423" t="s">
        <v>98</v>
      </c>
      <c r="B61" s="423"/>
      <c r="C61" s="423"/>
      <c r="D61" s="423"/>
      <c r="E61" s="423"/>
      <c r="F61" s="423"/>
      <c r="G61" s="423"/>
      <c r="H61" s="155"/>
      <c r="I61" s="155"/>
      <c r="J61" s="155"/>
      <c r="K61" s="155"/>
      <c r="L61" s="155"/>
      <c r="M61" s="156"/>
      <c r="N61" s="156"/>
      <c r="O61" s="156"/>
      <c r="P61" s="156"/>
      <c r="Q61" s="156"/>
      <c r="R61" s="156"/>
      <c r="S61" s="156"/>
      <c r="T61" s="155"/>
      <c r="U61" s="155"/>
    </row>
    <row r="62" spans="1:23" ht="30" customHeight="1" x14ac:dyDescent="0.3">
      <c r="A62" s="423" t="s">
        <v>99</v>
      </c>
      <c r="B62" s="423"/>
      <c r="C62" s="423"/>
      <c r="D62" s="423"/>
      <c r="E62" s="423"/>
      <c r="F62" s="423"/>
      <c r="G62" s="423"/>
      <c r="H62" s="155"/>
      <c r="I62" s="155"/>
      <c r="J62" s="155"/>
      <c r="K62" s="155"/>
      <c r="L62" s="155"/>
      <c r="M62" s="156"/>
      <c r="N62" s="156"/>
      <c r="O62" s="156"/>
      <c r="P62" s="156"/>
      <c r="Q62" s="156"/>
      <c r="R62" s="156"/>
      <c r="S62" s="156"/>
      <c r="T62" s="155"/>
      <c r="U62" s="155"/>
    </row>
    <row r="63" spans="1:23" ht="30" customHeight="1" x14ac:dyDescent="0.3">
      <c r="A63" s="423" t="s">
        <v>100</v>
      </c>
      <c r="B63" s="423"/>
      <c r="C63" s="423"/>
      <c r="D63" s="423"/>
      <c r="E63" s="423"/>
      <c r="F63" s="423"/>
      <c r="G63" s="423"/>
      <c r="H63" s="155">
        <f>SUM(H48,H36,H30,H42,H19)</f>
        <v>0</v>
      </c>
      <c r="I63" s="155">
        <f t="shared" ref="I63:U63" si="29">SUM(I48,I36,I30,I42,I19)</f>
        <v>0</v>
      </c>
      <c r="J63" s="155">
        <f t="shared" si="29"/>
        <v>0</v>
      </c>
      <c r="K63" s="155">
        <f t="shared" si="29"/>
        <v>0</v>
      </c>
      <c r="L63" s="155">
        <f t="shared" si="29"/>
        <v>0</v>
      </c>
      <c r="M63" s="155">
        <f t="shared" si="29"/>
        <v>0</v>
      </c>
      <c r="N63" s="155">
        <f t="shared" si="29"/>
        <v>0</v>
      </c>
      <c r="O63" s="155">
        <f t="shared" si="29"/>
        <v>0</v>
      </c>
      <c r="P63" s="155">
        <f t="shared" si="29"/>
        <v>0</v>
      </c>
      <c r="Q63" s="155">
        <f t="shared" si="29"/>
        <v>0</v>
      </c>
      <c r="R63" s="155">
        <f t="shared" si="29"/>
        <v>0</v>
      </c>
      <c r="S63" s="155">
        <f t="shared" si="29"/>
        <v>0</v>
      </c>
      <c r="T63" s="155">
        <f t="shared" si="29"/>
        <v>0</v>
      </c>
      <c r="U63" s="155">
        <f t="shared" si="29"/>
        <v>0</v>
      </c>
    </row>
    <row r="64" spans="1:23" ht="30" customHeight="1" x14ac:dyDescent="0.3">
      <c r="A64" s="423" t="s">
        <v>430</v>
      </c>
      <c r="B64" s="423"/>
      <c r="C64" s="423"/>
      <c r="D64" s="423"/>
      <c r="E64" s="423"/>
      <c r="F64" s="423"/>
      <c r="G64" s="423"/>
      <c r="H64" s="155"/>
      <c r="I64" s="155"/>
      <c r="J64" s="155"/>
      <c r="K64" s="155"/>
      <c r="L64" s="155"/>
      <c r="M64" s="157"/>
      <c r="N64" s="157"/>
      <c r="O64" s="157"/>
      <c r="P64" s="157"/>
      <c r="Q64" s="157"/>
      <c r="R64" s="157"/>
      <c r="S64" s="157"/>
      <c r="T64" s="155"/>
      <c r="U64" s="155"/>
    </row>
    <row r="65" spans="1:21" ht="30" customHeight="1" x14ac:dyDescent="0.3">
      <c r="A65" s="424" t="s">
        <v>101</v>
      </c>
      <c r="B65" s="425"/>
      <c r="C65" s="425"/>
      <c r="D65" s="425"/>
      <c r="E65" s="425"/>
      <c r="F65" s="425"/>
      <c r="G65" s="426"/>
      <c r="H65" s="155">
        <f t="shared" ref="H65:U65" si="30">SUM(H18)</f>
        <v>2.4</v>
      </c>
      <c r="I65" s="155">
        <f t="shared" si="30"/>
        <v>2.4</v>
      </c>
      <c r="J65" s="155">
        <f t="shared" si="30"/>
        <v>0</v>
      </c>
      <c r="K65" s="155">
        <f t="shared" si="30"/>
        <v>0</v>
      </c>
      <c r="L65" s="155">
        <f t="shared" si="30"/>
        <v>2.5</v>
      </c>
      <c r="M65" s="155">
        <f t="shared" si="30"/>
        <v>2.5</v>
      </c>
      <c r="N65" s="155">
        <f t="shared" si="30"/>
        <v>0</v>
      </c>
      <c r="O65" s="155">
        <f t="shared" si="30"/>
        <v>0</v>
      </c>
      <c r="P65" s="155">
        <f t="shared" si="30"/>
        <v>2.5</v>
      </c>
      <c r="Q65" s="155">
        <f t="shared" si="30"/>
        <v>2.5</v>
      </c>
      <c r="R65" s="155">
        <f t="shared" si="30"/>
        <v>0</v>
      </c>
      <c r="S65" s="155">
        <f t="shared" si="30"/>
        <v>0</v>
      </c>
      <c r="T65" s="155">
        <f t="shared" si="30"/>
        <v>3</v>
      </c>
      <c r="U65" s="155">
        <f t="shared" si="30"/>
        <v>4</v>
      </c>
    </row>
    <row r="66" spans="1:21" ht="30" customHeight="1" x14ac:dyDescent="0.3">
      <c r="A66" s="423" t="s">
        <v>102</v>
      </c>
      <c r="B66" s="423"/>
      <c r="C66" s="423"/>
      <c r="D66" s="423"/>
      <c r="E66" s="423"/>
      <c r="F66" s="423"/>
      <c r="G66" s="423"/>
      <c r="H66" s="155">
        <f>SUM(H23)</f>
        <v>2.4</v>
      </c>
      <c r="I66" s="155">
        <f t="shared" ref="I66:U66" si="31">SUM(I23)</f>
        <v>2.4</v>
      </c>
      <c r="J66" s="155">
        <f t="shared" si="31"/>
        <v>0</v>
      </c>
      <c r="K66" s="155">
        <f t="shared" si="31"/>
        <v>0</v>
      </c>
      <c r="L66" s="155">
        <f t="shared" si="31"/>
        <v>0</v>
      </c>
      <c r="M66" s="155">
        <f t="shared" si="31"/>
        <v>0</v>
      </c>
      <c r="N66" s="155">
        <f t="shared" si="31"/>
        <v>0</v>
      </c>
      <c r="O66" s="155">
        <f t="shared" si="31"/>
        <v>0</v>
      </c>
      <c r="P66" s="155">
        <f t="shared" si="31"/>
        <v>0</v>
      </c>
      <c r="Q66" s="155">
        <f t="shared" si="31"/>
        <v>0</v>
      </c>
      <c r="R66" s="155">
        <f t="shared" si="31"/>
        <v>0</v>
      </c>
      <c r="S66" s="155">
        <f t="shared" si="31"/>
        <v>0</v>
      </c>
      <c r="T66" s="155">
        <f t="shared" si="31"/>
        <v>0</v>
      </c>
      <c r="U66" s="155">
        <f t="shared" si="31"/>
        <v>0</v>
      </c>
    </row>
    <row r="67" spans="1:21" ht="30" customHeight="1" x14ac:dyDescent="0.3">
      <c r="A67" s="423" t="s">
        <v>103</v>
      </c>
      <c r="B67" s="423"/>
      <c r="C67" s="423"/>
      <c r="D67" s="423"/>
      <c r="E67" s="423"/>
      <c r="F67" s="423"/>
      <c r="G67" s="423"/>
      <c r="H67" s="155"/>
      <c r="I67" s="155"/>
      <c r="J67" s="155"/>
      <c r="K67" s="155"/>
      <c r="L67" s="155"/>
      <c r="M67" s="156"/>
      <c r="N67" s="156"/>
      <c r="O67" s="156"/>
      <c r="P67" s="156"/>
      <c r="Q67" s="156"/>
      <c r="R67" s="156"/>
      <c r="S67" s="156"/>
      <c r="T67" s="155"/>
      <c r="U67" s="155"/>
    </row>
    <row r="68" spans="1:21" ht="30" customHeight="1" x14ac:dyDescent="0.3">
      <c r="A68" s="428" t="s">
        <v>104</v>
      </c>
      <c r="B68" s="428"/>
      <c r="C68" s="428"/>
      <c r="D68" s="428"/>
      <c r="E68" s="428"/>
      <c r="F68" s="428"/>
      <c r="G68" s="428"/>
      <c r="H68" s="71">
        <f t="shared" ref="H68:U68" si="32">SUM(H69:H75)</f>
        <v>0</v>
      </c>
      <c r="I68" s="71">
        <f t="shared" si="32"/>
        <v>0</v>
      </c>
      <c r="J68" s="71">
        <f t="shared" si="32"/>
        <v>0</v>
      </c>
      <c r="K68" s="71">
        <f t="shared" si="32"/>
        <v>0</v>
      </c>
      <c r="L68" s="71">
        <f t="shared" si="32"/>
        <v>0</v>
      </c>
      <c r="M68" s="71">
        <f t="shared" si="32"/>
        <v>0</v>
      </c>
      <c r="N68" s="71">
        <f t="shared" si="32"/>
        <v>0</v>
      </c>
      <c r="O68" s="71">
        <f t="shared" si="32"/>
        <v>0</v>
      </c>
      <c r="P68" s="71">
        <f t="shared" si="32"/>
        <v>0</v>
      </c>
      <c r="Q68" s="71">
        <f t="shared" si="32"/>
        <v>0</v>
      </c>
      <c r="R68" s="71">
        <f t="shared" si="32"/>
        <v>0</v>
      </c>
      <c r="S68" s="71">
        <f t="shared" si="32"/>
        <v>0</v>
      </c>
      <c r="T68" s="71">
        <f t="shared" si="32"/>
        <v>0</v>
      </c>
      <c r="U68" s="71">
        <f t="shared" si="32"/>
        <v>0</v>
      </c>
    </row>
    <row r="69" spans="1:21" ht="30" customHeight="1" x14ac:dyDescent="0.3">
      <c r="A69" s="429" t="s">
        <v>105</v>
      </c>
      <c r="B69" s="429"/>
      <c r="C69" s="429"/>
      <c r="D69" s="429"/>
      <c r="E69" s="429"/>
      <c r="F69" s="429"/>
      <c r="G69" s="429"/>
      <c r="H69" s="155">
        <f>SUM(H51,H39,H33,H45)</f>
        <v>0</v>
      </c>
      <c r="I69" s="155">
        <f t="shared" ref="I69:U69" si="33">SUM(I51,I39,I33,I45)</f>
        <v>0</v>
      </c>
      <c r="J69" s="155">
        <f t="shared" si="33"/>
        <v>0</v>
      </c>
      <c r="K69" s="155">
        <f t="shared" si="33"/>
        <v>0</v>
      </c>
      <c r="L69" s="155">
        <f t="shared" si="33"/>
        <v>0</v>
      </c>
      <c r="M69" s="155">
        <f t="shared" si="33"/>
        <v>0</v>
      </c>
      <c r="N69" s="155">
        <f t="shared" si="33"/>
        <v>0</v>
      </c>
      <c r="O69" s="155">
        <f t="shared" si="33"/>
        <v>0</v>
      </c>
      <c r="P69" s="155">
        <f t="shared" si="33"/>
        <v>0</v>
      </c>
      <c r="Q69" s="155">
        <f t="shared" si="33"/>
        <v>0</v>
      </c>
      <c r="R69" s="155">
        <f t="shared" si="33"/>
        <v>0</v>
      </c>
      <c r="S69" s="155">
        <f t="shared" si="33"/>
        <v>0</v>
      </c>
      <c r="T69" s="155">
        <f t="shared" si="33"/>
        <v>0</v>
      </c>
      <c r="U69" s="155">
        <f t="shared" si="33"/>
        <v>0</v>
      </c>
    </row>
    <row r="70" spans="1:21" ht="30" customHeight="1" x14ac:dyDescent="0.3">
      <c r="A70" s="429" t="s">
        <v>106</v>
      </c>
      <c r="B70" s="429"/>
      <c r="C70" s="429"/>
      <c r="D70" s="429"/>
      <c r="E70" s="429"/>
      <c r="F70" s="429"/>
      <c r="G70" s="429"/>
      <c r="H70" s="155"/>
      <c r="I70" s="155"/>
      <c r="J70" s="155"/>
      <c r="K70" s="155"/>
      <c r="L70" s="155"/>
      <c r="M70" s="157"/>
      <c r="N70" s="157"/>
      <c r="O70" s="157"/>
      <c r="P70" s="157"/>
      <c r="Q70" s="157"/>
      <c r="R70" s="157"/>
      <c r="S70" s="157"/>
      <c r="T70" s="155"/>
      <c r="U70" s="155"/>
    </row>
    <row r="71" spans="1:21" ht="30" customHeight="1" x14ac:dyDescent="0.3">
      <c r="A71" s="423" t="s">
        <v>107</v>
      </c>
      <c r="B71" s="423"/>
      <c r="C71" s="423"/>
      <c r="D71" s="423"/>
      <c r="E71" s="423"/>
      <c r="F71" s="423"/>
      <c r="G71" s="423"/>
      <c r="H71" s="155">
        <f t="shared" ref="H71:U71" si="34">SUM(H21)</f>
        <v>0</v>
      </c>
      <c r="I71" s="155">
        <f t="shared" si="34"/>
        <v>0</v>
      </c>
      <c r="J71" s="155">
        <f t="shared" si="34"/>
        <v>0</v>
      </c>
      <c r="K71" s="155">
        <f t="shared" si="34"/>
        <v>0</v>
      </c>
      <c r="L71" s="155">
        <f t="shared" si="34"/>
        <v>0</v>
      </c>
      <c r="M71" s="155">
        <f t="shared" si="34"/>
        <v>0</v>
      </c>
      <c r="N71" s="155">
        <f t="shared" si="34"/>
        <v>0</v>
      </c>
      <c r="O71" s="155">
        <f t="shared" si="34"/>
        <v>0</v>
      </c>
      <c r="P71" s="155">
        <f t="shared" si="34"/>
        <v>0</v>
      </c>
      <c r="Q71" s="155">
        <f t="shared" si="34"/>
        <v>0</v>
      </c>
      <c r="R71" s="155">
        <f t="shared" si="34"/>
        <v>0</v>
      </c>
      <c r="S71" s="155">
        <f t="shared" si="34"/>
        <v>0</v>
      </c>
      <c r="T71" s="155">
        <f t="shared" si="34"/>
        <v>0</v>
      </c>
      <c r="U71" s="155">
        <f t="shared" si="34"/>
        <v>0</v>
      </c>
    </row>
    <row r="72" spans="1:21" ht="30" customHeight="1" x14ac:dyDescent="0.3">
      <c r="A72" s="424" t="s">
        <v>108</v>
      </c>
      <c r="B72" s="425"/>
      <c r="C72" s="425"/>
      <c r="D72" s="425"/>
      <c r="E72" s="425"/>
      <c r="F72" s="425"/>
      <c r="G72" s="426"/>
      <c r="H72" s="155"/>
      <c r="I72" s="155"/>
      <c r="J72" s="155"/>
      <c r="K72" s="155"/>
      <c r="L72" s="155"/>
      <c r="M72" s="157"/>
      <c r="N72" s="157"/>
      <c r="O72" s="157"/>
      <c r="P72" s="157"/>
      <c r="Q72" s="157"/>
      <c r="R72" s="157"/>
      <c r="S72" s="157"/>
      <c r="T72" s="155"/>
      <c r="U72" s="155"/>
    </row>
    <row r="73" spans="1:21" ht="30" customHeight="1" x14ac:dyDescent="0.3">
      <c r="A73" s="424" t="s">
        <v>109</v>
      </c>
      <c r="B73" s="425"/>
      <c r="C73" s="425"/>
      <c r="D73" s="425"/>
      <c r="E73" s="425"/>
      <c r="F73" s="425"/>
      <c r="G73" s="426"/>
      <c r="H73" s="155"/>
      <c r="I73" s="155"/>
      <c r="J73" s="155"/>
      <c r="K73" s="155"/>
      <c r="L73" s="155"/>
      <c r="M73" s="157"/>
      <c r="N73" s="157"/>
      <c r="O73" s="157"/>
      <c r="P73" s="157"/>
      <c r="Q73" s="157"/>
      <c r="R73" s="157"/>
      <c r="S73" s="157"/>
      <c r="T73" s="155"/>
      <c r="U73" s="155"/>
    </row>
    <row r="74" spans="1:21" ht="30" customHeight="1" x14ac:dyDescent="0.3">
      <c r="A74" s="424" t="s">
        <v>110</v>
      </c>
      <c r="B74" s="425"/>
      <c r="C74" s="425"/>
      <c r="D74" s="425"/>
      <c r="E74" s="425"/>
      <c r="F74" s="425"/>
      <c r="G74" s="426"/>
      <c r="H74" s="155">
        <f>SUM(H50,H38,H32,H44,H22)</f>
        <v>0</v>
      </c>
      <c r="I74" s="155">
        <f t="shared" ref="I74:U74" si="35">SUM(I50,I38,I32,I44,I22)</f>
        <v>0</v>
      </c>
      <c r="J74" s="155">
        <f t="shared" si="35"/>
        <v>0</v>
      </c>
      <c r="K74" s="155">
        <f t="shared" si="35"/>
        <v>0</v>
      </c>
      <c r="L74" s="155">
        <f t="shared" si="35"/>
        <v>0</v>
      </c>
      <c r="M74" s="155">
        <f t="shared" si="35"/>
        <v>0</v>
      </c>
      <c r="N74" s="155">
        <f t="shared" si="35"/>
        <v>0</v>
      </c>
      <c r="O74" s="155">
        <f t="shared" si="35"/>
        <v>0</v>
      </c>
      <c r="P74" s="155">
        <f t="shared" si="35"/>
        <v>0</v>
      </c>
      <c r="Q74" s="155">
        <f t="shared" si="35"/>
        <v>0</v>
      </c>
      <c r="R74" s="155">
        <f t="shared" si="35"/>
        <v>0</v>
      </c>
      <c r="S74" s="155">
        <f t="shared" si="35"/>
        <v>0</v>
      </c>
      <c r="T74" s="155">
        <f t="shared" si="35"/>
        <v>0</v>
      </c>
      <c r="U74" s="155">
        <f t="shared" si="35"/>
        <v>0</v>
      </c>
    </row>
    <row r="75" spans="1:21" x14ac:dyDescent="0.3">
      <c r="A75" s="423" t="s">
        <v>111</v>
      </c>
      <c r="B75" s="423"/>
      <c r="C75" s="423"/>
      <c r="D75" s="423"/>
      <c r="E75" s="423"/>
      <c r="F75" s="423"/>
      <c r="G75" s="423"/>
      <c r="H75" s="155"/>
      <c r="I75" s="155"/>
      <c r="J75" s="155"/>
      <c r="K75" s="155"/>
      <c r="L75" s="155"/>
      <c r="M75" s="157"/>
      <c r="N75" s="157"/>
      <c r="O75" s="157"/>
      <c r="P75" s="157"/>
      <c r="Q75" s="157"/>
      <c r="R75" s="157"/>
      <c r="S75" s="157"/>
      <c r="T75" s="155"/>
      <c r="U75" s="155"/>
    </row>
    <row r="76" spans="1:21" x14ac:dyDescent="0.3">
      <c r="A76" s="427" t="s">
        <v>112</v>
      </c>
      <c r="B76" s="427"/>
      <c r="C76" s="427"/>
      <c r="D76" s="427"/>
      <c r="E76" s="427"/>
      <c r="F76" s="427"/>
      <c r="G76" s="427"/>
      <c r="H76" s="2">
        <f t="shared" ref="H76:U76" si="36">SUM(H68,H57)</f>
        <v>158.60000000000002</v>
      </c>
      <c r="I76" s="2">
        <f t="shared" si="36"/>
        <v>158.60000000000002</v>
      </c>
      <c r="J76" s="2">
        <f t="shared" si="36"/>
        <v>79.3</v>
      </c>
      <c r="K76" s="2">
        <f t="shared" si="36"/>
        <v>0</v>
      </c>
      <c r="L76" s="2">
        <f t="shared" si="36"/>
        <v>280.5</v>
      </c>
      <c r="M76" s="2">
        <f t="shared" si="36"/>
        <v>278.5</v>
      </c>
      <c r="N76" s="2">
        <f t="shared" si="36"/>
        <v>172.1</v>
      </c>
      <c r="O76" s="2">
        <f t="shared" si="36"/>
        <v>2</v>
      </c>
      <c r="P76" s="2">
        <f t="shared" si="36"/>
        <v>262.5</v>
      </c>
      <c r="Q76" s="2">
        <f t="shared" si="36"/>
        <v>260.5</v>
      </c>
      <c r="R76" s="2">
        <f t="shared" si="36"/>
        <v>172.1</v>
      </c>
      <c r="S76" s="2">
        <f t="shared" si="36"/>
        <v>2</v>
      </c>
      <c r="T76" s="2">
        <f t="shared" si="36"/>
        <v>282.5</v>
      </c>
      <c r="U76" s="2">
        <f t="shared" si="36"/>
        <v>284.5</v>
      </c>
    </row>
  </sheetData>
  <mergeCells count="88">
    <mergeCell ref="A7:U7"/>
    <mergeCell ref="A8:U8"/>
    <mergeCell ref="A10:A12"/>
    <mergeCell ref="B10:B12"/>
    <mergeCell ref="C10:C12"/>
    <mergeCell ref="D10:D12"/>
    <mergeCell ref="E10:E12"/>
    <mergeCell ref="F10:F12"/>
    <mergeCell ref="G10:G12"/>
    <mergeCell ref="H10:K10"/>
    <mergeCell ref="L10:O10"/>
    <mergeCell ref="P10:S10"/>
    <mergeCell ref="T10:T12"/>
    <mergeCell ref="U10:U12"/>
    <mergeCell ref="T9:U9"/>
    <mergeCell ref="B15:U15"/>
    <mergeCell ref="O11:O12"/>
    <mergeCell ref="P11:P12"/>
    <mergeCell ref="Q11:R11"/>
    <mergeCell ref="S11:S12"/>
    <mergeCell ref="H11:H12"/>
    <mergeCell ref="I11:J11"/>
    <mergeCell ref="K11:K12"/>
    <mergeCell ref="L11:L12"/>
    <mergeCell ref="M11:N11"/>
    <mergeCell ref="A13:U13"/>
    <mergeCell ref="A14:U14"/>
    <mergeCell ref="C16:U16"/>
    <mergeCell ref="A17:A24"/>
    <mergeCell ref="B17:B24"/>
    <mergeCell ref="C17:C24"/>
    <mergeCell ref="D17:D24"/>
    <mergeCell ref="E17:E24"/>
    <mergeCell ref="F17:F24"/>
    <mergeCell ref="F29:F34"/>
    <mergeCell ref="B26:G26"/>
    <mergeCell ref="B27:U27"/>
    <mergeCell ref="C28:U28"/>
    <mergeCell ref="C25:G25"/>
    <mergeCell ref="A29:A34"/>
    <mergeCell ref="B29:B34"/>
    <mergeCell ref="C29:C34"/>
    <mergeCell ref="D29:D34"/>
    <mergeCell ref="E29:E34"/>
    <mergeCell ref="A35:A40"/>
    <mergeCell ref="B35:B40"/>
    <mergeCell ref="C35:C40"/>
    <mergeCell ref="D35:D40"/>
    <mergeCell ref="E35:E40"/>
    <mergeCell ref="A47:A52"/>
    <mergeCell ref="B47:B52"/>
    <mergeCell ref="C47:C52"/>
    <mergeCell ref="D47:D52"/>
    <mergeCell ref="E47:E52"/>
    <mergeCell ref="A59:G59"/>
    <mergeCell ref="A72:G72"/>
    <mergeCell ref="A63:G63"/>
    <mergeCell ref="A64:G64"/>
    <mergeCell ref="A65:G65"/>
    <mergeCell ref="A66:G66"/>
    <mergeCell ref="A67:G67"/>
    <mergeCell ref="A68:G68"/>
    <mergeCell ref="A60:G60"/>
    <mergeCell ref="A61:G61"/>
    <mergeCell ref="A62:G62"/>
    <mergeCell ref="A74:G74"/>
    <mergeCell ref="A75:G75"/>
    <mergeCell ref="A76:G76"/>
    <mergeCell ref="A69:G69"/>
    <mergeCell ref="A70:G70"/>
    <mergeCell ref="A71:G71"/>
    <mergeCell ref="A73:G73"/>
    <mergeCell ref="R2:U2"/>
    <mergeCell ref="A4:U4"/>
    <mergeCell ref="A57:G57"/>
    <mergeCell ref="A58:G58"/>
    <mergeCell ref="B54:G54"/>
    <mergeCell ref="B55:G55"/>
    <mergeCell ref="A56:G56"/>
    <mergeCell ref="F47:F52"/>
    <mergeCell ref="F35:F40"/>
    <mergeCell ref="C53:G53"/>
    <mergeCell ref="A41:A46"/>
    <mergeCell ref="B41:B46"/>
    <mergeCell ref="C41:C46"/>
    <mergeCell ref="D41:D46"/>
    <mergeCell ref="E41:E46"/>
    <mergeCell ref="F41:F46"/>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13</vt:i4>
      </vt:variant>
      <vt:variant>
        <vt:lpstr>Įvardinti diapazonai</vt:lpstr>
      </vt:variant>
      <vt:variant>
        <vt:i4>10</vt:i4>
      </vt:variant>
    </vt:vector>
  </HeadingPairs>
  <TitlesOfParts>
    <vt:vector size="23" baseType="lpstr">
      <vt:lpstr>1 programa</vt:lpstr>
      <vt:lpstr>2 programa</vt:lpstr>
      <vt:lpstr>3 programa</vt:lpstr>
      <vt:lpstr>4 programa</vt:lpstr>
      <vt:lpstr>5 programa</vt:lpstr>
      <vt:lpstr>6 programa</vt:lpstr>
      <vt:lpstr>7 programa</vt:lpstr>
      <vt:lpstr>8 programa</vt:lpstr>
      <vt:lpstr>9 programa</vt:lpstr>
      <vt:lpstr>10 programa</vt:lpstr>
      <vt:lpstr>11 programa</vt:lpstr>
      <vt:lpstr>12 programa</vt:lpstr>
      <vt:lpstr>13 programa</vt:lpstr>
      <vt:lpstr>'1 programa'!Print_Area</vt:lpstr>
      <vt:lpstr>'10 programa'!Print_Area</vt:lpstr>
      <vt:lpstr>'11 programa'!Print_Area</vt:lpstr>
      <vt:lpstr>'12 programa'!Print_Area</vt:lpstr>
      <vt:lpstr>'2 programa'!Print_Area</vt:lpstr>
      <vt:lpstr>'4 programa'!Print_Area</vt:lpstr>
      <vt:lpstr>'6 programa'!Print_Area</vt:lpstr>
      <vt:lpstr>'7 programa'!Print_Area</vt:lpstr>
      <vt:lpstr>'8 programa'!Print_Area</vt:lpstr>
      <vt:lpstr>'9 programa'!Print_Area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Mindaugas</dc:creator>
  <cp:keywords/>
  <dc:description/>
  <cp:lastModifiedBy>Laima Jauniskiene</cp:lastModifiedBy>
  <cp:revision/>
  <cp:lastPrinted>2019-02-10T11:18:57Z</cp:lastPrinted>
  <dcterms:created xsi:type="dcterms:W3CDTF">2013-06-18T06:25:20Z</dcterms:created>
  <dcterms:modified xsi:type="dcterms:W3CDTF">2019-02-17T19:36:30Z</dcterms:modified>
  <cp:category/>
  <cp:contentStatus/>
</cp:coreProperties>
</file>