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kumentai\nuo darbastalio\SPRENDIMU_PR\2018 m\2018-02-20\Strateginis veiklos planas\"/>
    </mc:Choice>
  </mc:AlternateContent>
  <bookViews>
    <workbookView xWindow="0" yWindow="0" windowWidth="14955" windowHeight="7230" firstSheet="4" activeTab="12"/>
  </bookViews>
  <sheets>
    <sheet name="Titulinis" sheetId="21" r:id="rId1"/>
    <sheet name="1 programa" sheetId="1" r:id="rId2"/>
    <sheet name="2 programa" sheetId="4" r:id="rId3"/>
    <sheet name="3 programa" sheetId="5" r:id="rId4"/>
    <sheet name="4 programa" sheetId="7" r:id="rId5"/>
    <sheet name="5 programa" sheetId="9" r:id="rId6"/>
    <sheet name="6 programa" sheetId="10" r:id="rId7"/>
    <sheet name="7 programa" sheetId="20" r:id="rId8"/>
    <sheet name="8 programa" sheetId="12" r:id="rId9"/>
    <sheet name="9 programa" sheetId="13" r:id="rId10"/>
    <sheet name="10 programa" sheetId="14" r:id="rId11"/>
    <sheet name="11 programa" sheetId="15" r:id="rId12"/>
    <sheet name="12 programa" sheetId="16" r:id="rId13"/>
    <sheet name="13 programa" sheetId="17" r:id="rId14"/>
  </sheets>
  <definedNames>
    <definedName name="_xlnm._FilterDatabase" localSheetId="12" hidden="1">'12 programa'!$G$2:$G$125</definedName>
    <definedName name="_xlnm.Print_Area" localSheetId="1">'1 programa'!$A$1:$U$159</definedName>
    <definedName name="_xlnm.Print_Area" localSheetId="10">'10 programa'!$A$1:$U$47</definedName>
    <definedName name="_xlnm.Print_Area" localSheetId="11">'11 programa'!$A$1:$U$57</definedName>
    <definedName name="_xlnm.Print_Area" localSheetId="12">'12 programa'!$A$1:$U$127</definedName>
    <definedName name="_xlnm.Print_Area" localSheetId="2">'2 programa'!$A$1:$U$55</definedName>
    <definedName name="_xlnm.Print_Area" localSheetId="4">'4 programa'!$A$1:$U$24</definedName>
    <definedName name="_xlnm.Print_Area" localSheetId="6">'6 programa'!$A$1:$U$51</definedName>
    <definedName name="_xlnm.Print_Area" localSheetId="7">'7 programa'!$A$1:$U$294</definedName>
    <definedName name="_xlnm.Print_Area" localSheetId="8">'8 programa'!$A$1:$U$69</definedName>
    <definedName name="_xlnm.Print_Area" localSheetId="9">'9 programa'!$A$1:$U$71</definedName>
  </definedNames>
  <calcPr calcId="162913"/>
</workbook>
</file>

<file path=xl/calcChain.xml><?xml version="1.0" encoding="utf-8"?>
<calcChain xmlns="http://schemas.openxmlformats.org/spreadsheetml/2006/main">
  <c r="H168" i="20" l="1"/>
  <c r="I287" i="20"/>
  <c r="J287" i="20"/>
  <c r="K287" i="20"/>
  <c r="I284" i="20"/>
  <c r="J284" i="20"/>
  <c r="K284" i="20"/>
  <c r="M284" i="20"/>
  <c r="N284" i="20"/>
  <c r="O284" i="20"/>
  <c r="Q284" i="20"/>
  <c r="R284" i="20"/>
  <c r="S284" i="20"/>
  <c r="T284" i="20"/>
  <c r="U284" i="20"/>
  <c r="O143" i="1"/>
  <c r="N143" i="1"/>
  <c r="M143" i="1"/>
  <c r="M140" i="1" s="1"/>
  <c r="L143" i="1"/>
  <c r="K143" i="1"/>
  <c r="J143" i="1"/>
  <c r="J140" i="1" s="1"/>
  <c r="I143" i="1"/>
  <c r="H143" i="1"/>
  <c r="H140" i="1" s="1"/>
  <c r="K140" i="1"/>
  <c r="N140" i="1"/>
  <c r="O140" i="1"/>
  <c r="R143" i="1"/>
  <c r="S143" i="1"/>
  <c r="T143" i="1"/>
  <c r="U143" i="1"/>
  <c r="Q143" i="1"/>
  <c r="Q141" i="1"/>
  <c r="L140" i="1"/>
  <c r="P141" i="1"/>
  <c r="P24" i="1"/>
  <c r="I140" i="1"/>
  <c r="P140" i="1"/>
  <c r="R140" i="1"/>
  <c r="S140" i="1"/>
  <c r="T140" i="1"/>
  <c r="U140" i="1"/>
  <c r="Q140" i="1" l="1"/>
  <c r="H79" i="16"/>
  <c r="H78" i="16"/>
  <c r="H95" i="16"/>
  <c r="H94" i="16"/>
  <c r="H102" i="16"/>
  <c r="H103" i="16"/>
  <c r="H104" i="16"/>
  <c r="U79" i="16"/>
  <c r="T79" i="16"/>
  <c r="S79" i="16"/>
  <c r="R79" i="16"/>
  <c r="Q79" i="16"/>
  <c r="O79" i="16"/>
  <c r="N79" i="16"/>
  <c r="M79" i="16"/>
  <c r="K79" i="16"/>
  <c r="J79" i="16"/>
  <c r="I79" i="16"/>
  <c r="I104" i="16"/>
  <c r="J104" i="16"/>
  <c r="K104" i="16"/>
  <c r="M104" i="16"/>
  <c r="N104" i="16"/>
  <c r="O104" i="16"/>
  <c r="Q104" i="16"/>
  <c r="R104" i="16"/>
  <c r="S104" i="16"/>
  <c r="H77" i="9"/>
  <c r="H75" i="9"/>
  <c r="T263" i="20" l="1"/>
  <c r="L257" i="20"/>
  <c r="L258" i="20"/>
  <c r="L263" i="20" s="1"/>
  <c r="L259" i="20"/>
  <c r="L260" i="20"/>
  <c r="P102" i="1"/>
  <c r="P98" i="1"/>
  <c r="P94" i="1"/>
  <c r="P90" i="1"/>
  <c r="P86" i="1"/>
  <c r="P82" i="1"/>
  <c r="P78" i="1"/>
  <c r="P74" i="1"/>
  <c r="P70" i="1"/>
  <c r="P66" i="1"/>
  <c r="P62" i="1"/>
  <c r="P54" i="1"/>
  <c r="P20" i="1"/>
  <c r="P16" i="1"/>
  <c r="P12" i="1"/>
  <c r="P58" i="1"/>
  <c r="P28" i="1"/>
  <c r="P32" i="1"/>
  <c r="P36" i="1"/>
  <c r="P44" i="1"/>
  <c r="P40" i="1"/>
  <c r="P48" i="1"/>
  <c r="P128" i="1"/>
  <c r="P132" i="1"/>
  <c r="P71" i="17"/>
  <c r="P185" i="17"/>
  <c r="P191" i="17"/>
  <c r="P173" i="17"/>
  <c r="P167" i="17"/>
  <c r="P161" i="17"/>
  <c r="P96" i="17"/>
  <c r="P90" i="17"/>
  <c r="P84" i="17"/>
  <c r="P72" i="17"/>
  <c r="P78" i="17"/>
  <c r="P52" i="17"/>
  <c r="P26" i="17"/>
  <c r="P226" i="17"/>
  <c r="P203" i="17"/>
  <c r="P184" i="17"/>
  <c r="P178" i="17"/>
  <c r="P190" i="17"/>
  <c r="P172" i="17"/>
  <c r="P166" i="17"/>
  <c r="P160" i="17"/>
  <c r="P147" i="17"/>
  <c r="P141" i="17"/>
  <c r="P128" i="17"/>
  <c r="P108" i="17"/>
  <c r="P95" i="17"/>
  <c r="P89" i="17"/>
  <c r="P83" i="17"/>
  <c r="P77" i="17"/>
  <c r="P45" i="17"/>
  <c r="P12" i="17"/>
  <c r="P51" i="17"/>
  <c r="P25" i="17"/>
  <c r="P224" i="17"/>
  <c r="P93" i="17"/>
  <c r="P81" i="17"/>
  <c r="P231" i="17"/>
  <c r="P223" i="17"/>
  <c r="H18" i="10"/>
  <c r="H12" i="10"/>
  <c r="H24" i="10"/>
  <c r="H33" i="10"/>
  <c r="I33" i="10"/>
  <c r="J33" i="10"/>
  <c r="K33" i="10"/>
  <c r="L18" i="10"/>
  <c r="L12" i="10"/>
  <c r="L24" i="10"/>
  <c r="L33" i="10"/>
  <c r="M33" i="10"/>
  <c r="N33" i="10"/>
  <c r="O33" i="10"/>
  <c r="Q33" i="10"/>
  <c r="R33" i="10"/>
  <c r="S33" i="10"/>
  <c r="T33" i="10"/>
  <c r="U33" i="10"/>
  <c r="I289" i="20"/>
  <c r="I286" i="20" s="1"/>
  <c r="J289" i="20"/>
  <c r="K289" i="20"/>
  <c r="K286" i="20" s="1"/>
  <c r="M289" i="20"/>
  <c r="N289" i="20"/>
  <c r="O289" i="20"/>
  <c r="O286" i="20" s="1"/>
  <c r="Q289" i="20"/>
  <c r="Q286" i="20" s="1"/>
  <c r="R289" i="20"/>
  <c r="S289" i="20"/>
  <c r="T289" i="20"/>
  <c r="T286" i="20" s="1"/>
  <c r="U289" i="20"/>
  <c r="U286" i="20" s="1"/>
  <c r="U287" i="20"/>
  <c r="U293" i="20"/>
  <c r="U276" i="20"/>
  <c r="U275" i="20" s="1"/>
  <c r="M287" i="20"/>
  <c r="N287" i="20"/>
  <c r="O287" i="20"/>
  <c r="Q287" i="20"/>
  <c r="R287" i="20"/>
  <c r="R286" i="20" s="1"/>
  <c r="S287" i="20"/>
  <c r="T287" i="20"/>
  <c r="I276" i="20"/>
  <c r="J276" i="20"/>
  <c r="J275" i="20" s="1"/>
  <c r="J294" i="20" s="1"/>
  <c r="K276" i="20"/>
  <c r="K275" i="20" s="1"/>
  <c r="M276" i="20"/>
  <c r="M275" i="20" s="1"/>
  <c r="N276" i="20"/>
  <c r="O276" i="20"/>
  <c r="O275" i="20" s="1"/>
  <c r="Q276" i="20"/>
  <c r="Q275" i="20" s="1"/>
  <c r="R276" i="20"/>
  <c r="S276" i="20"/>
  <c r="T276" i="20"/>
  <c r="T275" i="20" s="1"/>
  <c r="U270" i="20"/>
  <c r="T270" i="20"/>
  <c r="S270" i="20"/>
  <c r="R270" i="20"/>
  <c r="Q270" i="20"/>
  <c r="O270" i="20"/>
  <c r="N270" i="20"/>
  <c r="M270" i="20"/>
  <c r="K270" i="20"/>
  <c r="J270" i="20"/>
  <c r="I270" i="20"/>
  <c r="P269" i="20"/>
  <c r="L269" i="20"/>
  <c r="H269" i="20"/>
  <c r="P268" i="20"/>
  <c r="L268" i="20"/>
  <c r="H268" i="20"/>
  <c r="P267" i="20"/>
  <c r="L267" i="20"/>
  <c r="H267" i="20"/>
  <c r="H289" i="20" s="1"/>
  <c r="P266" i="20"/>
  <c r="P270" i="20" s="1"/>
  <c r="L266" i="20"/>
  <c r="H266" i="20"/>
  <c r="P265" i="20"/>
  <c r="L265" i="20"/>
  <c r="H265" i="20"/>
  <c r="P264" i="20"/>
  <c r="L264" i="20"/>
  <c r="L270" i="20" s="1"/>
  <c r="H264" i="20"/>
  <c r="H270" i="20" s="1"/>
  <c r="L77" i="17"/>
  <c r="L109" i="17"/>
  <c r="M108" i="17"/>
  <c r="L95" i="17"/>
  <c r="P85" i="17"/>
  <c r="P86" i="17"/>
  <c r="P87" i="17"/>
  <c r="M82" i="17"/>
  <c r="O82" i="17"/>
  <c r="L82" i="17"/>
  <c r="L83" i="17"/>
  <c r="P12" i="20"/>
  <c r="P26" i="20"/>
  <c r="P27" i="20"/>
  <c r="P28" i="20"/>
  <c r="P29" i="20"/>
  <c r="P32" i="20"/>
  <c r="P33" i="20"/>
  <c r="P40" i="20"/>
  <c r="P47" i="20"/>
  <c r="P54" i="20"/>
  <c r="P60" i="20" s="1"/>
  <c r="P61" i="20"/>
  <c r="P68" i="20"/>
  <c r="P75" i="20"/>
  <c r="P82" i="20"/>
  <c r="P19" i="20"/>
  <c r="P89" i="20"/>
  <c r="P96" i="20"/>
  <c r="P102" i="20" s="1"/>
  <c r="P103" i="20"/>
  <c r="P110" i="20"/>
  <c r="P117" i="20"/>
  <c r="P124" i="20"/>
  <c r="P131" i="20"/>
  <c r="P137" i="20" s="1"/>
  <c r="P138" i="20"/>
  <c r="P145" i="20"/>
  <c r="P152" i="20"/>
  <c r="P159" i="20"/>
  <c r="P165" i="20" s="1"/>
  <c r="P166" i="20"/>
  <c r="P173" i="20"/>
  <c r="P180" i="20"/>
  <c r="P186" i="20" s="1"/>
  <c r="P187" i="20"/>
  <c r="P193" i="20" s="1"/>
  <c r="P194" i="20"/>
  <c r="P201" i="20"/>
  <c r="P208" i="20"/>
  <c r="P214" i="20" s="1"/>
  <c r="P215" i="20"/>
  <c r="P222" i="20"/>
  <c r="P229" i="20"/>
  <c r="P236" i="20"/>
  <c r="P242" i="20" s="1"/>
  <c r="P243" i="20"/>
  <c r="P250" i="20"/>
  <c r="P257" i="20"/>
  <c r="P13" i="20"/>
  <c r="P13" i="16"/>
  <c r="P14" i="16"/>
  <c r="P15" i="16"/>
  <c r="P16" i="16"/>
  <c r="P17" i="16" s="1"/>
  <c r="P23" i="16" s="1"/>
  <c r="P24" i="16" s="1"/>
  <c r="P12" i="16"/>
  <c r="P18" i="16"/>
  <c r="H133" i="20"/>
  <c r="U263" i="20"/>
  <c r="S263" i="20"/>
  <c r="R263" i="20"/>
  <c r="Q263" i="20"/>
  <c r="O263" i="20"/>
  <c r="N263" i="20"/>
  <c r="M263" i="20"/>
  <c r="K263" i="20"/>
  <c r="J263" i="20"/>
  <c r="I263" i="20"/>
  <c r="P262" i="20"/>
  <c r="L262" i="20"/>
  <c r="H262" i="20"/>
  <c r="P261" i="20"/>
  <c r="L261" i="20"/>
  <c r="H261" i="20"/>
  <c r="P260" i="20"/>
  <c r="L15" i="20"/>
  <c r="L289" i="20" s="1"/>
  <c r="L253" i="20"/>
  <c r="L246" i="20"/>
  <c r="L239" i="20"/>
  <c r="L232" i="20"/>
  <c r="L225" i="20"/>
  <c r="L218" i="20"/>
  <c r="L211" i="20"/>
  <c r="L204" i="20"/>
  <c r="L197" i="20"/>
  <c r="L190" i="20"/>
  <c r="L183" i="20"/>
  <c r="L176" i="20"/>
  <c r="L169" i="20"/>
  <c r="L162" i="20"/>
  <c r="L155" i="20"/>
  <c r="L148" i="20"/>
  <c r="L141" i="20"/>
  <c r="L134" i="20"/>
  <c r="L127" i="20"/>
  <c r="L120" i="20"/>
  <c r="L113" i="20"/>
  <c r="L106" i="20"/>
  <c r="L99" i="20"/>
  <c r="L92" i="20"/>
  <c r="L85" i="20"/>
  <c r="L78" i="20"/>
  <c r="L71" i="20"/>
  <c r="L64" i="20"/>
  <c r="L57" i="20"/>
  <c r="L50" i="20"/>
  <c r="L43" i="20"/>
  <c r="L36" i="20"/>
  <c r="L29" i="20"/>
  <c r="L22" i="20"/>
  <c r="H260" i="20"/>
  <c r="H257" i="20"/>
  <c r="H258" i="20"/>
  <c r="H259" i="20"/>
  <c r="H263" i="20"/>
  <c r="P259" i="20"/>
  <c r="P258" i="20"/>
  <c r="P263" i="20"/>
  <c r="U256" i="20"/>
  <c r="T256" i="20"/>
  <c r="S256" i="20"/>
  <c r="R256" i="20"/>
  <c r="Q256" i="20"/>
  <c r="O256" i="20"/>
  <c r="N256" i="20"/>
  <c r="M256" i="20"/>
  <c r="K256" i="20"/>
  <c r="J256" i="20"/>
  <c r="I256" i="20"/>
  <c r="P255" i="20"/>
  <c r="L255" i="20"/>
  <c r="H255" i="20"/>
  <c r="P254" i="20"/>
  <c r="L254" i="20"/>
  <c r="H254" i="20"/>
  <c r="P253" i="20"/>
  <c r="H253" i="20"/>
  <c r="P252" i="20"/>
  <c r="L252" i="20"/>
  <c r="H252" i="20"/>
  <c r="P251" i="20"/>
  <c r="P256" i="20"/>
  <c r="L251" i="20"/>
  <c r="H251" i="20"/>
  <c r="L250" i="20"/>
  <c r="H250" i="20"/>
  <c r="H256" i="20" s="1"/>
  <c r="U249" i="20"/>
  <c r="T249" i="20"/>
  <c r="S249" i="20"/>
  <c r="R249" i="20"/>
  <c r="Q249" i="20"/>
  <c r="O249" i="20"/>
  <c r="N249" i="20"/>
  <c r="M249" i="20"/>
  <c r="K249" i="20"/>
  <c r="J249" i="20"/>
  <c r="I249" i="20"/>
  <c r="P248" i="20"/>
  <c r="L248" i="20"/>
  <c r="H248" i="20"/>
  <c r="P247" i="20"/>
  <c r="L247" i="20"/>
  <c r="H247" i="20"/>
  <c r="P246" i="20"/>
  <c r="H246" i="20"/>
  <c r="P245" i="20"/>
  <c r="L245" i="20"/>
  <c r="H245" i="20"/>
  <c r="P244" i="20"/>
  <c r="L244" i="20"/>
  <c r="L249" i="20" s="1"/>
  <c r="H244" i="20"/>
  <c r="H249" i="20" s="1"/>
  <c r="L243" i="20"/>
  <c r="H243" i="20"/>
  <c r="H22" i="1"/>
  <c r="H148" i="1"/>
  <c r="I148" i="1"/>
  <c r="J148" i="1"/>
  <c r="K148" i="1"/>
  <c r="L22" i="1"/>
  <c r="L148" i="1"/>
  <c r="M148" i="1"/>
  <c r="N148" i="1"/>
  <c r="O148" i="1"/>
  <c r="P22" i="1"/>
  <c r="P148" i="1"/>
  <c r="R148" i="1"/>
  <c r="S148" i="1"/>
  <c r="T22" i="1"/>
  <c r="T148" i="1"/>
  <c r="U22" i="1"/>
  <c r="U148" i="1"/>
  <c r="Q148" i="1"/>
  <c r="H56" i="9"/>
  <c r="H57" i="9"/>
  <c r="H58" i="9"/>
  <c r="H59" i="9"/>
  <c r="H60" i="9"/>
  <c r="I60" i="9"/>
  <c r="J60" i="9"/>
  <c r="H16" i="14"/>
  <c r="H17" i="14"/>
  <c r="H18" i="14"/>
  <c r="H19" i="14"/>
  <c r="H20" i="14"/>
  <c r="H12" i="14"/>
  <c r="H13" i="14"/>
  <c r="H14" i="14"/>
  <c r="H15" i="14"/>
  <c r="H26" i="14"/>
  <c r="H27" i="14"/>
  <c r="H28" i="14"/>
  <c r="H29" i="14"/>
  <c r="H21" i="14"/>
  <c r="H22" i="14"/>
  <c r="H23" i="14"/>
  <c r="H24" i="14"/>
  <c r="H25" i="14"/>
  <c r="H30" i="14"/>
  <c r="H31" i="14"/>
  <c r="H34" i="14"/>
  <c r="H35" i="14"/>
  <c r="H36" i="14"/>
  <c r="H37" i="14"/>
  <c r="H38" i="14"/>
  <c r="H39" i="14"/>
  <c r="H40" i="14"/>
  <c r="H41" i="14"/>
  <c r="H42" i="14"/>
  <c r="H43" i="14"/>
  <c r="H44" i="14"/>
  <c r="H45" i="14"/>
  <c r="H46" i="14"/>
  <c r="H47" i="14"/>
  <c r="H48" i="14"/>
  <c r="L37" i="16"/>
  <c r="L38" i="16"/>
  <c r="H169" i="20"/>
  <c r="H170" i="20"/>
  <c r="H171" i="20"/>
  <c r="L114" i="1"/>
  <c r="U133" i="1"/>
  <c r="L133" i="1"/>
  <c r="T133" i="1"/>
  <c r="P112" i="17"/>
  <c r="P111" i="17"/>
  <c r="P110" i="17"/>
  <c r="P109" i="17"/>
  <c r="H37" i="16"/>
  <c r="H74" i="16"/>
  <c r="H75" i="16"/>
  <c r="H77" i="16" s="1"/>
  <c r="H76" i="16"/>
  <c r="J21" i="5"/>
  <c r="J22" i="5"/>
  <c r="J15" i="5"/>
  <c r="J16" i="5"/>
  <c r="J27" i="5"/>
  <c r="J31" i="5"/>
  <c r="J32" i="5"/>
  <c r="J33" i="5"/>
  <c r="K21" i="5"/>
  <c r="K22" i="5"/>
  <c r="K15" i="5"/>
  <c r="K16" i="5"/>
  <c r="K27" i="5"/>
  <c r="K31" i="5"/>
  <c r="K32" i="5"/>
  <c r="K33" i="5"/>
  <c r="N21" i="5"/>
  <c r="N22" i="5"/>
  <c r="N15" i="5"/>
  <c r="N16" i="5"/>
  <c r="N27" i="5"/>
  <c r="N31" i="5"/>
  <c r="N32" i="5"/>
  <c r="N33" i="5"/>
  <c r="O21" i="5"/>
  <c r="O22" i="5"/>
  <c r="O15" i="5"/>
  <c r="O16" i="5"/>
  <c r="O27" i="5"/>
  <c r="O31" i="5"/>
  <c r="O32" i="5"/>
  <c r="O33" i="5"/>
  <c r="P18" i="5"/>
  <c r="P19" i="5"/>
  <c r="P20" i="5"/>
  <c r="P21" i="5"/>
  <c r="P22" i="5"/>
  <c r="P12" i="5"/>
  <c r="P13" i="5"/>
  <c r="P14" i="5"/>
  <c r="P15" i="5"/>
  <c r="P16" i="5"/>
  <c r="P24" i="5"/>
  <c r="P25" i="5"/>
  <c r="P26" i="5"/>
  <c r="P27" i="5"/>
  <c r="P28" i="5"/>
  <c r="P29" i="5"/>
  <c r="P30" i="5"/>
  <c r="P31" i="5"/>
  <c r="P32" i="5"/>
  <c r="P33" i="5"/>
  <c r="Q21" i="5"/>
  <c r="Q22" i="5"/>
  <c r="Q15" i="5"/>
  <c r="Q16" i="5"/>
  <c r="Q27" i="5"/>
  <c r="Q31" i="5"/>
  <c r="Q32" i="5"/>
  <c r="Q33" i="5"/>
  <c r="R21" i="5"/>
  <c r="R22" i="5"/>
  <c r="R15" i="5"/>
  <c r="R16" i="5"/>
  <c r="R27" i="5"/>
  <c r="R31" i="5"/>
  <c r="R32" i="5"/>
  <c r="R33" i="5"/>
  <c r="S21" i="5"/>
  <c r="S22" i="5"/>
  <c r="S15" i="5"/>
  <c r="S16" i="5"/>
  <c r="S27" i="5"/>
  <c r="S31" i="5"/>
  <c r="S32" i="5"/>
  <c r="S33" i="5"/>
  <c r="J23" i="4"/>
  <c r="J15" i="4"/>
  <c r="J19" i="4"/>
  <c r="J24" i="4"/>
  <c r="J25" i="4"/>
  <c r="J31" i="4"/>
  <c r="J32" i="4"/>
  <c r="J33" i="4"/>
  <c r="J34" i="4"/>
  <c r="K23" i="4"/>
  <c r="K15" i="4"/>
  <c r="K19" i="4"/>
  <c r="K24" i="4"/>
  <c r="L16" i="4"/>
  <c r="L17" i="4"/>
  <c r="L18" i="4"/>
  <c r="L19" i="4"/>
  <c r="L24" i="4"/>
  <c r="L25" i="4"/>
  <c r="M23" i="4"/>
  <c r="M15" i="4"/>
  <c r="M19" i="4"/>
  <c r="M24" i="4"/>
  <c r="M25" i="4"/>
  <c r="N23" i="4"/>
  <c r="N15" i="4"/>
  <c r="N19" i="4"/>
  <c r="N24" i="4"/>
  <c r="N25" i="4"/>
  <c r="N31" i="4"/>
  <c r="N32" i="4"/>
  <c r="N33" i="4"/>
  <c r="N34" i="4"/>
  <c r="O23" i="4"/>
  <c r="O15" i="4"/>
  <c r="O19" i="4"/>
  <c r="O24" i="4"/>
  <c r="P20" i="4"/>
  <c r="P21" i="4"/>
  <c r="P22" i="4"/>
  <c r="P23" i="4"/>
  <c r="P12" i="4"/>
  <c r="P13" i="4"/>
  <c r="P15" i="4"/>
  <c r="P16" i="4"/>
  <c r="P17" i="4"/>
  <c r="P18" i="4"/>
  <c r="P19" i="4"/>
  <c r="P24" i="4"/>
  <c r="Q23" i="4"/>
  <c r="Q15" i="4"/>
  <c r="Q19" i="4"/>
  <c r="Q24" i="4"/>
  <c r="R23" i="4"/>
  <c r="R15" i="4"/>
  <c r="R19" i="4"/>
  <c r="R24" i="4"/>
  <c r="S23" i="4"/>
  <c r="S15" i="4"/>
  <c r="S19" i="4"/>
  <c r="S24" i="4"/>
  <c r="T19" i="4"/>
  <c r="T24" i="4"/>
  <c r="T25" i="4"/>
  <c r="U19" i="4"/>
  <c r="U24" i="4"/>
  <c r="U25" i="4"/>
  <c r="I81" i="1"/>
  <c r="I93" i="1"/>
  <c r="I89" i="1"/>
  <c r="I85" i="1"/>
  <c r="I77" i="1"/>
  <c r="I73" i="1"/>
  <c r="I69" i="1"/>
  <c r="I97" i="1"/>
  <c r="I101" i="1"/>
  <c r="I105" i="1"/>
  <c r="I65" i="1"/>
  <c r="I61" i="1"/>
  <c r="I57" i="1"/>
  <c r="I106" i="1"/>
  <c r="I27" i="1"/>
  <c r="I39" i="1"/>
  <c r="I31" i="1"/>
  <c r="I23" i="1"/>
  <c r="I19" i="1"/>
  <c r="I15" i="1"/>
  <c r="I43" i="1"/>
  <c r="I47" i="1"/>
  <c r="I51" i="1"/>
  <c r="I131" i="1"/>
  <c r="I135" i="1"/>
  <c r="I136" i="1"/>
  <c r="J81" i="1"/>
  <c r="J93" i="1"/>
  <c r="J89" i="1"/>
  <c r="J85" i="1"/>
  <c r="J77" i="1"/>
  <c r="J73" i="1"/>
  <c r="J69" i="1"/>
  <c r="J97" i="1"/>
  <c r="J101" i="1"/>
  <c r="J105" i="1"/>
  <c r="J65" i="1"/>
  <c r="J61" i="1"/>
  <c r="J57" i="1"/>
  <c r="J106" i="1"/>
  <c r="J27" i="1"/>
  <c r="J39" i="1"/>
  <c r="J31" i="1"/>
  <c r="J23" i="1"/>
  <c r="J19" i="1"/>
  <c r="J15" i="1"/>
  <c r="J43" i="1"/>
  <c r="J47" i="1"/>
  <c r="J51" i="1"/>
  <c r="J52" i="1"/>
  <c r="J131" i="1"/>
  <c r="J135" i="1"/>
  <c r="J136" i="1"/>
  <c r="J137" i="1"/>
  <c r="J138" i="1"/>
  <c r="K81" i="1"/>
  <c r="K93" i="1"/>
  <c r="K89" i="1"/>
  <c r="K85" i="1"/>
  <c r="K77" i="1"/>
  <c r="K73" i="1"/>
  <c r="K69" i="1"/>
  <c r="K97" i="1"/>
  <c r="K101" i="1"/>
  <c r="K105" i="1"/>
  <c r="K65" i="1"/>
  <c r="K61" i="1"/>
  <c r="K57" i="1"/>
  <c r="K106" i="1"/>
  <c r="K27" i="1"/>
  <c r="K39" i="1"/>
  <c r="K31" i="1"/>
  <c r="K23" i="1"/>
  <c r="K19" i="1"/>
  <c r="K15" i="1"/>
  <c r="K43" i="1"/>
  <c r="K47" i="1"/>
  <c r="K51" i="1"/>
  <c r="K52" i="1"/>
  <c r="K131" i="1"/>
  <c r="K135" i="1"/>
  <c r="K136" i="1"/>
  <c r="K137" i="1"/>
  <c r="K138" i="1"/>
  <c r="L78" i="1"/>
  <c r="L79" i="1"/>
  <c r="L80" i="1"/>
  <c r="L81" i="1"/>
  <c r="L90" i="1"/>
  <c r="L91" i="1"/>
  <c r="L92" i="1"/>
  <c r="L93" i="1"/>
  <c r="T91" i="1"/>
  <c r="U91" i="1"/>
  <c r="T92" i="1"/>
  <c r="U92" i="1"/>
  <c r="L86" i="1"/>
  <c r="L87" i="1"/>
  <c r="L88" i="1"/>
  <c r="T88" i="1"/>
  <c r="U88" i="1"/>
  <c r="L89" i="1"/>
  <c r="L82" i="1"/>
  <c r="L83" i="1"/>
  <c r="L84" i="1"/>
  <c r="L85" i="1"/>
  <c r="L74" i="1"/>
  <c r="L75" i="1"/>
  <c r="L76" i="1"/>
  <c r="L77" i="1"/>
  <c r="T76" i="1"/>
  <c r="U76" i="1"/>
  <c r="L70" i="1"/>
  <c r="L71" i="1"/>
  <c r="L72" i="1"/>
  <c r="L73" i="1"/>
  <c r="T71" i="1"/>
  <c r="U71" i="1"/>
  <c r="T72" i="1"/>
  <c r="U72" i="1"/>
  <c r="L66" i="1"/>
  <c r="L67" i="1"/>
  <c r="L68" i="1"/>
  <c r="L69" i="1"/>
  <c r="T67" i="1"/>
  <c r="L94" i="1"/>
  <c r="L95" i="1"/>
  <c r="T95" i="1"/>
  <c r="U95" i="1"/>
  <c r="L96" i="1"/>
  <c r="T96" i="1"/>
  <c r="U96" i="1"/>
  <c r="L97" i="1"/>
  <c r="L98" i="1"/>
  <c r="L99" i="1"/>
  <c r="L100" i="1"/>
  <c r="L101" i="1"/>
  <c r="L102" i="1"/>
  <c r="L103" i="1"/>
  <c r="L104" i="1"/>
  <c r="L105" i="1"/>
  <c r="L62" i="1"/>
  <c r="L63" i="1"/>
  <c r="L64" i="1"/>
  <c r="L65" i="1"/>
  <c r="T63" i="1"/>
  <c r="U63" i="1"/>
  <c r="L58" i="1"/>
  <c r="L59" i="1"/>
  <c r="L60" i="1"/>
  <c r="L61" i="1"/>
  <c r="L54" i="1"/>
  <c r="L55" i="1"/>
  <c r="L56" i="1"/>
  <c r="L57" i="1"/>
  <c r="L24" i="1"/>
  <c r="L25" i="1"/>
  <c r="L26" i="1"/>
  <c r="L27" i="1"/>
  <c r="L36" i="1"/>
  <c r="L37" i="1"/>
  <c r="L38" i="1"/>
  <c r="L39" i="1"/>
  <c r="L32" i="1"/>
  <c r="L33" i="1"/>
  <c r="L34" i="1"/>
  <c r="L35" i="1"/>
  <c r="L28" i="1"/>
  <c r="L29" i="1"/>
  <c r="L30" i="1"/>
  <c r="L31" i="1"/>
  <c r="L20" i="1"/>
  <c r="T20" i="1"/>
  <c r="L21" i="1"/>
  <c r="L16" i="1"/>
  <c r="L17" i="1"/>
  <c r="L18" i="1"/>
  <c r="L19" i="1"/>
  <c r="L12" i="1"/>
  <c r="T12" i="1"/>
  <c r="L13" i="1"/>
  <c r="L14" i="1"/>
  <c r="L40" i="1"/>
  <c r="L41" i="1"/>
  <c r="L42" i="1"/>
  <c r="L43" i="1"/>
  <c r="L44" i="1"/>
  <c r="L45" i="1"/>
  <c r="L46" i="1"/>
  <c r="L47" i="1"/>
  <c r="L48" i="1"/>
  <c r="L49" i="1"/>
  <c r="L50" i="1"/>
  <c r="L51" i="1"/>
  <c r="L128" i="1"/>
  <c r="L129" i="1"/>
  <c r="L130" i="1"/>
  <c r="L131" i="1"/>
  <c r="L132" i="1"/>
  <c r="L134" i="1"/>
  <c r="L135" i="1"/>
  <c r="M81" i="1"/>
  <c r="M93" i="1"/>
  <c r="M89" i="1"/>
  <c r="M85" i="1"/>
  <c r="M77" i="1"/>
  <c r="M73" i="1"/>
  <c r="M69" i="1"/>
  <c r="M97" i="1"/>
  <c r="M101" i="1"/>
  <c r="M105" i="1"/>
  <c r="M65" i="1"/>
  <c r="M61" i="1"/>
  <c r="M57" i="1"/>
  <c r="M27" i="1"/>
  <c r="M39" i="1"/>
  <c r="M31" i="1"/>
  <c r="M23" i="1"/>
  <c r="M19" i="1"/>
  <c r="M15" i="1"/>
  <c r="M43" i="1"/>
  <c r="M47" i="1"/>
  <c r="M51" i="1"/>
  <c r="M131" i="1"/>
  <c r="M135" i="1"/>
  <c r="N81" i="1"/>
  <c r="N93" i="1"/>
  <c r="N89" i="1"/>
  <c r="N85" i="1"/>
  <c r="N77" i="1"/>
  <c r="N73" i="1"/>
  <c r="N69" i="1"/>
  <c r="N97" i="1"/>
  <c r="N101" i="1"/>
  <c r="N105" i="1"/>
  <c r="N65" i="1"/>
  <c r="N61" i="1"/>
  <c r="N57" i="1"/>
  <c r="N27" i="1"/>
  <c r="N39" i="1"/>
  <c r="N31" i="1"/>
  <c r="N23" i="1"/>
  <c r="N19" i="1"/>
  <c r="N15" i="1"/>
  <c r="N43" i="1"/>
  <c r="N47" i="1"/>
  <c r="N51" i="1"/>
  <c r="N52" i="1"/>
  <c r="N131" i="1"/>
  <c r="N135" i="1"/>
  <c r="N136" i="1"/>
  <c r="O81" i="1"/>
  <c r="O93" i="1"/>
  <c r="O89" i="1"/>
  <c r="O85" i="1"/>
  <c r="O77" i="1"/>
  <c r="O73" i="1"/>
  <c r="O69" i="1"/>
  <c r="O97" i="1"/>
  <c r="O101" i="1"/>
  <c r="O105" i="1"/>
  <c r="O65" i="1"/>
  <c r="O61" i="1"/>
  <c r="O57" i="1"/>
  <c r="O27" i="1"/>
  <c r="O39" i="1"/>
  <c r="O31" i="1"/>
  <c r="O23" i="1"/>
  <c r="O19" i="1"/>
  <c r="O15" i="1"/>
  <c r="O43" i="1"/>
  <c r="O47" i="1"/>
  <c r="O51" i="1"/>
  <c r="O52" i="1"/>
  <c r="O131" i="1"/>
  <c r="O135" i="1"/>
  <c r="O136" i="1"/>
  <c r="P79" i="1"/>
  <c r="P80" i="1"/>
  <c r="P81" i="1"/>
  <c r="P91" i="1"/>
  <c r="P92" i="1"/>
  <c r="P93" i="1"/>
  <c r="P87" i="1"/>
  <c r="P88" i="1"/>
  <c r="P89" i="1"/>
  <c r="P83" i="1"/>
  <c r="P84" i="1"/>
  <c r="P85" i="1"/>
  <c r="P75" i="1"/>
  <c r="P76" i="1"/>
  <c r="P77" i="1"/>
  <c r="P71" i="1"/>
  <c r="P72" i="1"/>
  <c r="P73" i="1"/>
  <c r="P67" i="1"/>
  <c r="P68" i="1"/>
  <c r="P69" i="1"/>
  <c r="P95" i="1"/>
  <c r="P96" i="1"/>
  <c r="P97" i="1"/>
  <c r="P99" i="1"/>
  <c r="P100" i="1"/>
  <c r="P101" i="1"/>
  <c r="P103" i="1"/>
  <c r="P104" i="1"/>
  <c r="P105" i="1"/>
  <c r="P63" i="1"/>
  <c r="P64" i="1"/>
  <c r="P65" i="1"/>
  <c r="P59" i="1"/>
  <c r="P60" i="1"/>
  <c r="P61" i="1"/>
  <c r="P55" i="1"/>
  <c r="P56" i="1"/>
  <c r="P57" i="1"/>
  <c r="P106" i="1"/>
  <c r="P25" i="1"/>
  <c r="P26" i="1"/>
  <c r="P27" i="1"/>
  <c r="P37" i="1"/>
  <c r="P38" i="1"/>
  <c r="P39" i="1"/>
  <c r="P33" i="1"/>
  <c r="P34" i="1"/>
  <c r="P35" i="1"/>
  <c r="P29" i="1"/>
  <c r="P30" i="1"/>
  <c r="P31" i="1"/>
  <c r="P21" i="1"/>
  <c r="P23" i="1"/>
  <c r="P17" i="1"/>
  <c r="P18" i="1"/>
  <c r="P19" i="1"/>
  <c r="P13" i="1"/>
  <c r="P14" i="1"/>
  <c r="P15" i="1"/>
  <c r="P41" i="1"/>
  <c r="P42" i="1"/>
  <c r="P43" i="1"/>
  <c r="P45" i="1"/>
  <c r="P46" i="1"/>
  <c r="P47" i="1"/>
  <c r="P49" i="1"/>
  <c r="P50" i="1"/>
  <c r="P51" i="1"/>
  <c r="P52" i="1"/>
  <c r="P129" i="1"/>
  <c r="P130" i="1"/>
  <c r="P131" i="1"/>
  <c r="P133" i="1"/>
  <c r="P134" i="1"/>
  <c r="P135" i="1"/>
  <c r="P136" i="1"/>
  <c r="P137" i="1"/>
  <c r="P138" i="1"/>
  <c r="Q81" i="1"/>
  <c r="Q93" i="1"/>
  <c r="Q89" i="1"/>
  <c r="Q85" i="1"/>
  <c r="Q77" i="1"/>
  <c r="Q73" i="1"/>
  <c r="Q69" i="1"/>
  <c r="Q97" i="1"/>
  <c r="Q101" i="1"/>
  <c r="Q105" i="1"/>
  <c r="Q65" i="1"/>
  <c r="Q61" i="1"/>
  <c r="Q57" i="1"/>
  <c r="Q106" i="1"/>
  <c r="Q27" i="1"/>
  <c r="Q39" i="1"/>
  <c r="Q31" i="1"/>
  <c r="Q23" i="1"/>
  <c r="Q19" i="1"/>
  <c r="Q15" i="1"/>
  <c r="Q43" i="1"/>
  <c r="Q47" i="1"/>
  <c r="Q51" i="1"/>
  <c r="Q52" i="1"/>
  <c r="Q131" i="1"/>
  <c r="Q135" i="1"/>
  <c r="Q136" i="1"/>
  <c r="Q137" i="1"/>
  <c r="Q138" i="1"/>
  <c r="R81" i="1"/>
  <c r="R93" i="1"/>
  <c r="R89" i="1"/>
  <c r="R85" i="1"/>
  <c r="R77" i="1"/>
  <c r="R73" i="1"/>
  <c r="R69" i="1"/>
  <c r="R97" i="1"/>
  <c r="R101" i="1"/>
  <c r="R105" i="1"/>
  <c r="R65" i="1"/>
  <c r="R61" i="1"/>
  <c r="R57" i="1"/>
  <c r="R106" i="1"/>
  <c r="R27" i="1"/>
  <c r="R39" i="1"/>
  <c r="R31" i="1"/>
  <c r="R23" i="1"/>
  <c r="R19" i="1"/>
  <c r="R15" i="1"/>
  <c r="R43" i="1"/>
  <c r="R47" i="1"/>
  <c r="R51" i="1"/>
  <c r="R52" i="1"/>
  <c r="R131" i="1"/>
  <c r="R135" i="1"/>
  <c r="R136" i="1"/>
  <c r="R137" i="1"/>
  <c r="S81" i="1"/>
  <c r="S93" i="1"/>
  <c r="S89" i="1"/>
  <c r="S85" i="1"/>
  <c r="S77" i="1"/>
  <c r="S73" i="1"/>
  <c r="S69" i="1"/>
  <c r="S97" i="1"/>
  <c r="S101" i="1"/>
  <c r="S105" i="1"/>
  <c r="S65" i="1"/>
  <c r="S61" i="1"/>
  <c r="S57" i="1"/>
  <c r="S106" i="1"/>
  <c r="S27" i="1"/>
  <c r="S39" i="1"/>
  <c r="S31" i="1"/>
  <c r="S23" i="1"/>
  <c r="S19" i="1"/>
  <c r="S15" i="1"/>
  <c r="S43" i="1"/>
  <c r="S47" i="1"/>
  <c r="S51" i="1"/>
  <c r="S52" i="1"/>
  <c r="S131" i="1"/>
  <c r="S135" i="1"/>
  <c r="S136" i="1"/>
  <c r="S137" i="1"/>
  <c r="T78" i="1"/>
  <c r="T79" i="1"/>
  <c r="T80" i="1"/>
  <c r="T81" i="1"/>
  <c r="U80" i="1"/>
  <c r="T86" i="1"/>
  <c r="U86" i="1"/>
  <c r="T87" i="1"/>
  <c r="U87" i="1"/>
  <c r="U89" i="1"/>
  <c r="T82" i="1"/>
  <c r="T83" i="1"/>
  <c r="T84" i="1"/>
  <c r="T85" i="1"/>
  <c r="T74" i="1"/>
  <c r="T75" i="1"/>
  <c r="U75" i="1"/>
  <c r="T70" i="1"/>
  <c r="U70" i="1"/>
  <c r="T66" i="1"/>
  <c r="T94" i="1"/>
  <c r="T98" i="1"/>
  <c r="T99" i="1"/>
  <c r="T100" i="1"/>
  <c r="U100" i="1"/>
  <c r="T101" i="1"/>
  <c r="T102" i="1"/>
  <c r="T103" i="1"/>
  <c r="T104" i="1"/>
  <c r="T105" i="1"/>
  <c r="T62" i="1"/>
  <c r="T64" i="1"/>
  <c r="U64" i="1"/>
  <c r="T58" i="1"/>
  <c r="T60" i="1"/>
  <c r="T54" i="1"/>
  <c r="T56" i="1"/>
  <c r="T24" i="1"/>
  <c r="T25" i="1"/>
  <c r="T26" i="1"/>
  <c r="T27" i="1"/>
  <c r="T36" i="1"/>
  <c r="T37" i="1"/>
  <c r="T38" i="1"/>
  <c r="T39" i="1"/>
  <c r="T35" i="1"/>
  <c r="T31" i="1"/>
  <c r="T17" i="1"/>
  <c r="T18" i="1"/>
  <c r="T13" i="1"/>
  <c r="T14" i="1"/>
  <c r="T40" i="1"/>
  <c r="T42" i="1"/>
  <c r="T43" i="1"/>
  <c r="T45" i="1"/>
  <c r="T46" i="1"/>
  <c r="T47" i="1"/>
  <c r="T49" i="1"/>
  <c r="T50" i="1"/>
  <c r="T51" i="1"/>
  <c r="T131" i="1"/>
  <c r="T135" i="1"/>
  <c r="U78" i="1"/>
  <c r="U79" i="1"/>
  <c r="U83" i="1"/>
  <c r="U84" i="1"/>
  <c r="U66" i="1"/>
  <c r="U98" i="1"/>
  <c r="U99" i="1"/>
  <c r="U101" i="1"/>
  <c r="U102" i="1"/>
  <c r="U103" i="1"/>
  <c r="U104" i="1"/>
  <c r="U105" i="1"/>
  <c r="U58" i="1"/>
  <c r="U60" i="1"/>
  <c r="U54" i="1"/>
  <c r="U56" i="1"/>
  <c r="U24" i="1"/>
  <c r="U25" i="1"/>
  <c r="U26" i="1"/>
  <c r="U27" i="1"/>
  <c r="U36" i="1"/>
  <c r="U37" i="1"/>
  <c r="U38" i="1"/>
  <c r="U39" i="1"/>
  <c r="U31" i="1"/>
  <c r="U17" i="1"/>
  <c r="U18" i="1"/>
  <c r="U13" i="1"/>
  <c r="U14" i="1"/>
  <c r="U43" i="1"/>
  <c r="U47" i="1"/>
  <c r="U51" i="1"/>
  <c r="U131" i="1"/>
  <c r="U135" i="1"/>
  <c r="V137" i="1"/>
  <c r="W137" i="1"/>
  <c r="X137" i="1"/>
  <c r="Y137" i="1"/>
  <c r="Z137" i="1"/>
  <c r="AA137" i="1"/>
  <c r="H78" i="1"/>
  <c r="H79" i="1"/>
  <c r="H80" i="1"/>
  <c r="H81" i="1"/>
  <c r="H90" i="1"/>
  <c r="H91" i="1"/>
  <c r="H92" i="1"/>
  <c r="H86" i="1"/>
  <c r="H87" i="1"/>
  <c r="H88" i="1"/>
  <c r="H89" i="1"/>
  <c r="H82" i="1"/>
  <c r="H83" i="1"/>
  <c r="H84" i="1"/>
  <c r="H85" i="1"/>
  <c r="H74" i="1"/>
  <c r="H75" i="1"/>
  <c r="H76" i="1"/>
  <c r="H77" i="1"/>
  <c r="H70" i="1"/>
  <c r="H71" i="1"/>
  <c r="H72" i="1"/>
  <c r="H73" i="1"/>
  <c r="H66" i="1"/>
  <c r="H67" i="1"/>
  <c r="H68" i="1"/>
  <c r="H69" i="1"/>
  <c r="H94" i="1"/>
  <c r="H95" i="1"/>
  <c r="H96" i="1"/>
  <c r="H97" i="1"/>
  <c r="H98" i="1"/>
  <c r="H99" i="1"/>
  <c r="H100" i="1"/>
  <c r="H101" i="1"/>
  <c r="H102" i="1"/>
  <c r="H103" i="1"/>
  <c r="H59" i="1"/>
  <c r="H63" i="1"/>
  <c r="H55" i="1"/>
  <c r="H21" i="1"/>
  <c r="H17" i="1"/>
  <c r="H62" i="1"/>
  <c r="H54" i="1"/>
  <c r="H24" i="1"/>
  <c r="H20" i="1"/>
  <c r="H16" i="1"/>
  <c r="H12" i="1"/>
  <c r="H58" i="1"/>
  <c r="H28" i="1"/>
  <c r="H32" i="1"/>
  <c r="H36" i="1"/>
  <c r="H44" i="1"/>
  <c r="H40" i="1"/>
  <c r="H48" i="1"/>
  <c r="H128" i="1"/>
  <c r="H132" i="1"/>
  <c r="H141" i="1"/>
  <c r="H60" i="1"/>
  <c r="H64" i="1"/>
  <c r="H56" i="1"/>
  <c r="H26" i="1"/>
  <c r="H18" i="1"/>
  <c r="H14" i="1"/>
  <c r="H152" i="1"/>
  <c r="H25" i="1"/>
  <c r="H13" i="1"/>
  <c r="H104" i="1"/>
  <c r="H154" i="1"/>
  <c r="H151" i="1"/>
  <c r="H159" i="1"/>
  <c r="H23" i="1"/>
  <c r="H27" i="1"/>
  <c r="H37" i="1"/>
  <c r="H38" i="1"/>
  <c r="H39" i="1"/>
  <c r="H33" i="1"/>
  <c r="H34" i="1"/>
  <c r="H35" i="1"/>
  <c r="H29" i="1"/>
  <c r="H30" i="1"/>
  <c r="H31" i="1"/>
  <c r="H19" i="1"/>
  <c r="H15" i="1"/>
  <c r="H41" i="1"/>
  <c r="H42" i="1"/>
  <c r="H43" i="1"/>
  <c r="H45" i="1"/>
  <c r="H46" i="1"/>
  <c r="H47" i="1"/>
  <c r="H49" i="1"/>
  <c r="H50" i="1"/>
  <c r="H51" i="1"/>
  <c r="H52" i="1"/>
  <c r="H93" i="1"/>
  <c r="H105" i="1"/>
  <c r="H65" i="1"/>
  <c r="H61" i="1"/>
  <c r="H57" i="1"/>
  <c r="H106" i="1"/>
  <c r="H129" i="1"/>
  <c r="H130" i="1"/>
  <c r="H131" i="1"/>
  <c r="H133" i="1"/>
  <c r="H134" i="1"/>
  <c r="H135" i="1"/>
  <c r="H136" i="1"/>
  <c r="H137" i="1"/>
  <c r="H138" i="1"/>
  <c r="I121" i="1"/>
  <c r="I125" i="1"/>
  <c r="I126" i="1"/>
  <c r="J121" i="1"/>
  <c r="J125" i="1"/>
  <c r="J126" i="1"/>
  <c r="K121" i="1"/>
  <c r="K125" i="1"/>
  <c r="K126" i="1"/>
  <c r="L118" i="1"/>
  <c r="L119" i="1"/>
  <c r="L120" i="1"/>
  <c r="L121" i="1"/>
  <c r="L122" i="1"/>
  <c r="L123" i="1"/>
  <c r="L124" i="1"/>
  <c r="L125" i="1"/>
  <c r="L126" i="1"/>
  <c r="M121" i="1"/>
  <c r="M125" i="1"/>
  <c r="M126" i="1"/>
  <c r="N121" i="1"/>
  <c r="N125" i="1"/>
  <c r="N126" i="1"/>
  <c r="O121" i="1"/>
  <c r="O125" i="1"/>
  <c r="O126" i="1"/>
  <c r="P118" i="1"/>
  <c r="P119" i="1"/>
  <c r="P120" i="1"/>
  <c r="P121" i="1"/>
  <c r="P122" i="1"/>
  <c r="P123" i="1"/>
  <c r="P124" i="1"/>
  <c r="P125" i="1"/>
  <c r="P126" i="1"/>
  <c r="Q121" i="1"/>
  <c r="Q125" i="1"/>
  <c r="Q126" i="1"/>
  <c r="R121" i="1"/>
  <c r="R125" i="1"/>
  <c r="R126" i="1"/>
  <c r="S121" i="1"/>
  <c r="S125" i="1"/>
  <c r="S126" i="1"/>
  <c r="T121" i="1"/>
  <c r="T125" i="1"/>
  <c r="T126" i="1"/>
  <c r="U121" i="1"/>
  <c r="U125" i="1"/>
  <c r="U126" i="1"/>
  <c r="H118" i="1"/>
  <c r="H119" i="1"/>
  <c r="H120" i="1"/>
  <c r="H121" i="1"/>
  <c r="H122" i="1"/>
  <c r="H123" i="1"/>
  <c r="H124" i="1"/>
  <c r="H125" i="1"/>
  <c r="H126" i="1"/>
  <c r="I111" i="1"/>
  <c r="I115" i="1"/>
  <c r="I116" i="1"/>
  <c r="J111" i="1"/>
  <c r="J115" i="1"/>
  <c r="J116" i="1"/>
  <c r="K111" i="1"/>
  <c r="K115" i="1"/>
  <c r="K116" i="1"/>
  <c r="L108" i="1"/>
  <c r="L109" i="1"/>
  <c r="L110" i="1"/>
  <c r="L111" i="1"/>
  <c r="L112" i="1"/>
  <c r="L113" i="1"/>
  <c r="L115" i="1"/>
  <c r="L116" i="1"/>
  <c r="M111" i="1"/>
  <c r="M115" i="1"/>
  <c r="M116" i="1"/>
  <c r="N111" i="1"/>
  <c r="N115" i="1"/>
  <c r="N116" i="1"/>
  <c r="O111" i="1"/>
  <c r="O115" i="1"/>
  <c r="O116" i="1"/>
  <c r="P108" i="1"/>
  <c r="P109" i="1"/>
  <c r="P110" i="1"/>
  <c r="P111" i="1"/>
  <c r="P112" i="1"/>
  <c r="P113" i="1"/>
  <c r="P114" i="1"/>
  <c r="P115" i="1"/>
  <c r="P116" i="1"/>
  <c r="Q111" i="1"/>
  <c r="Q115" i="1"/>
  <c r="Q116" i="1"/>
  <c r="R111" i="1"/>
  <c r="R115" i="1"/>
  <c r="R116" i="1"/>
  <c r="S111" i="1"/>
  <c r="S115" i="1"/>
  <c r="S116" i="1"/>
  <c r="T111" i="1"/>
  <c r="T115" i="1"/>
  <c r="T116" i="1"/>
  <c r="U111" i="1"/>
  <c r="U115" i="1"/>
  <c r="U116" i="1"/>
  <c r="H108" i="1"/>
  <c r="H109" i="1"/>
  <c r="H110" i="1"/>
  <c r="H111" i="1"/>
  <c r="H112" i="1"/>
  <c r="H113" i="1"/>
  <c r="H114" i="1"/>
  <c r="H115" i="1"/>
  <c r="H116" i="1"/>
  <c r="I226" i="17"/>
  <c r="J226" i="17"/>
  <c r="K226" i="17"/>
  <c r="L185" i="17"/>
  <c r="L191" i="17"/>
  <c r="L173" i="17"/>
  <c r="L167" i="17"/>
  <c r="L166" i="17"/>
  <c r="L168" i="17"/>
  <c r="L169" i="17"/>
  <c r="L170" i="17"/>
  <c r="L171" i="17"/>
  <c r="L161" i="17"/>
  <c r="L96" i="17"/>
  <c r="L90" i="17"/>
  <c r="L89" i="17"/>
  <c r="L91" i="17"/>
  <c r="L92" i="17"/>
  <c r="L93" i="17"/>
  <c r="L94" i="17"/>
  <c r="L84" i="17"/>
  <c r="L72" i="17"/>
  <c r="L46" i="17"/>
  <c r="L78" i="17"/>
  <c r="L52" i="17"/>
  <c r="L26" i="17"/>
  <c r="M226" i="17"/>
  <c r="N226" i="17"/>
  <c r="O226" i="17"/>
  <c r="O224" i="17"/>
  <c r="O231" i="17"/>
  <c r="O223" i="17"/>
  <c r="P179" i="17"/>
  <c r="P198" i="17"/>
  <c r="P204" i="17"/>
  <c r="P211" i="17"/>
  <c r="P148" i="17"/>
  <c r="P142" i="17"/>
  <c r="P155" i="17"/>
  <c r="P129" i="17"/>
  <c r="P136" i="17"/>
  <c r="P217" i="17"/>
  <c r="P97" i="17"/>
  <c r="P100" i="17"/>
  <c r="P53" i="17"/>
  <c r="P54" i="17"/>
  <c r="P55" i="17"/>
  <c r="P56" i="17"/>
  <c r="Q226" i="17"/>
  <c r="R226" i="17"/>
  <c r="S226" i="17"/>
  <c r="T226" i="17"/>
  <c r="U226" i="17"/>
  <c r="U224" i="17"/>
  <c r="U231" i="17"/>
  <c r="U223" i="17"/>
  <c r="U212" i="17"/>
  <c r="U199" i="17"/>
  <c r="U156" i="17"/>
  <c r="U137" i="17"/>
  <c r="U218" i="17"/>
  <c r="U117" i="17"/>
  <c r="U104" i="17"/>
  <c r="U123" i="17"/>
  <c r="U60" i="17"/>
  <c r="U66" i="17"/>
  <c r="U21" i="17"/>
  <c r="U40" i="17"/>
  <c r="U235" i="17"/>
  <c r="U237" i="17"/>
  <c r="U238" i="17"/>
  <c r="U214" i="17"/>
  <c r="U201" i="17"/>
  <c r="U158" i="17"/>
  <c r="U139" i="17"/>
  <c r="U220" i="17"/>
  <c r="U119" i="17"/>
  <c r="U125" i="17"/>
  <c r="U62" i="17"/>
  <c r="U68" i="17"/>
  <c r="U23" i="17"/>
  <c r="U42" i="17"/>
  <c r="U241" i="17"/>
  <c r="U234" i="17"/>
  <c r="U242" i="17"/>
  <c r="H191" i="17"/>
  <c r="H173" i="17"/>
  <c r="H167" i="17"/>
  <c r="H161" i="17"/>
  <c r="H96" i="17"/>
  <c r="H90" i="17"/>
  <c r="H72" i="17"/>
  <c r="H46" i="17"/>
  <c r="H59" i="17"/>
  <c r="H65" i="17"/>
  <c r="H78" i="17"/>
  <c r="I224" i="17"/>
  <c r="J224" i="17"/>
  <c r="J231" i="17"/>
  <c r="J223" i="17"/>
  <c r="J212" i="17"/>
  <c r="J199" i="17"/>
  <c r="J156" i="17"/>
  <c r="J137" i="17"/>
  <c r="J218" i="17"/>
  <c r="J117" i="17"/>
  <c r="J104" i="17"/>
  <c r="J123" i="17"/>
  <c r="J60" i="17"/>
  <c r="J66" i="17"/>
  <c r="J21" i="17"/>
  <c r="J40" i="17"/>
  <c r="J235" i="17"/>
  <c r="J237" i="17"/>
  <c r="J238" i="17"/>
  <c r="J214" i="17"/>
  <c r="J201" i="17"/>
  <c r="J158" i="17"/>
  <c r="J139" i="17"/>
  <c r="J220" i="17"/>
  <c r="J119" i="17"/>
  <c r="J125" i="17"/>
  <c r="J62" i="17"/>
  <c r="J68" i="17"/>
  <c r="J23" i="17"/>
  <c r="J42" i="17"/>
  <c r="J241" i="17"/>
  <c r="J234" i="17"/>
  <c r="J242" i="17"/>
  <c r="K224" i="17"/>
  <c r="L203" i="17"/>
  <c r="L184" i="17"/>
  <c r="L178" i="17"/>
  <c r="L190" i="17"/>
  <c r="L172" i="17"/>
  <c r="L160" i="17"/>
  <c r="L147" i="17"/>
  <c r="L141" i="17"/>
  <c r="L128" i="17"/>
  <c r="L108" i="17"/>
  <c r="L71" i="17"/>
  <c r="L45" i="17"/>
  <c r="L51" i="17"/>
  <c r="L25" i="17"/>
  <c r="L224" i="17"/>
  <c r="L226" i="17"/>
  <c r="L81" i="17"/>
  <c r="L231" i="17"/>
  <c r="L223" i="17"/>
  <c r="L205" i="17"/>
  <c r="L212" i="17"/>
  <c r="L186" i="17"/>
  <c r="L180" i="17"/>
  <c r="L192" i="17"/>
  <c r="L174" i="17"/>
  <c r="L162" i="17"/>
  <c r="L199" i="17"/>
  <c r="L149" i="17"/>
  <c r="L143" i="17"/>
  <c r="L156" i="17"/>
  <c r="L130" i="17"/>
  <c r="L137" i="17"/>
  <c r="L218" i="17"/>
  <c r="L110" i="17"/>
  <c r="L117" i="17"/>
  <c r="L85" i="17"/>
  <c r="L79" i="17"/>
  <c r="L73" i="17"/>
  <c r="L104" i="17"/>
  <c r="L123" i="17"/>
  <c r="L47" i="17"/>
  <c r="L60" i="17"/>
  <c r="L66" i="17"/>
  <c r="L14" i="17"/>
  <c r="L21" i="17"/>
  <c r="L40" i="17"/>
  <c r="L235" i="17"/>
  <c r="L148" i="17"/>
  <c r="L142" i="17"/>
  <c r="L129" i="17"/>
  <c r="L13" i="17"/>
  <c r="L179" i="17"/>
  <c r="L204" i="17"/>
  <c r="L237" i="17"/>
  <c r="L206" i="17"/>
  <c r="L187" i="17"/>
  <c r="L181" i="17"/>
  <c r="L193" i="17"/>
  <c r="L175" i="17"/>
  <c r="L150" i="17"/>
  <c r="L144" i="17"/>
  <c r="L131" i="17"/>
  <c r="L111" i="17"/>
  <c r="L86" i="17"/>
  <c r="L80" i="17"/>
  <c r="L74" i="17"/>
  <c r="L48" i="17"/>
  <c r="L15" i="17"/>
  <c r="L238" i="17"/>
  <c r="L207" i="17"/>
  <c r="L214" i="17"/>
  <c r="L188" i="17"/>
  <c r="L182" i="17"/>
  <c r="L194" i="17"/>
  <c r="L176" i="17"/>
  <c r="L164" i="17"/>
  <c r="L201" i="17"/>
  <c r="L151" i="17"/>
  <c r="L145" i="17"/>
  <c r="L158" i="17"/>
  <c r="L132" i="17"/>
  <c r="L139" i="17"/>
  <c r="L220" i="17"/>
  <c r="L112" i="17"/>
  <c r="L119" i="17"/>
  <c r="L125" i="17"/>
  <c r="L49" i="17"/>
  <c r="L62" i="17"/>
  <c r="L68" i="17"/>
  <c r="L16" i="17"/>
  <c r="L23" i="17"/>
  <c r="L42" i="17"/>
  <c r="L241" i="17"/>
  <c r="L234" i="17"/>
  <c r="L242" i="17"/>
  <c r="M224" i="17"/>
  <c r="N224" i="17"/>
  <c r="P154" i="17"/>
  <c r="P79" i="17"/>
  <c r="P80" i="17"/>
  <c r="P32" i="17"/>
  <c r="Q224" i="17"/>
  <c r="R224" i="17"/>
  <c r="S224" i="17"/>
  <c r="T224" i="17"/>
  <c r="H203" i="17"/>
  <c r="H210" i="17"/>
  <c r="H184" i="17"/>
  <c r="H160" i="17"/>
  <c r="H147" i="17"/>
  <c r="H141" i="17"/>
  <c r="H128" i="17"/>
  <c r="H95" i="17"/>
  <c r="H77" i="17"/>
  <c r="H71" i="17"/>
  <c r="H45" i="17"/>
  <c r="H58" i="17"/>
  <c r="H51" i="17"/>
  <c r="H25" i="17"/>
  <c r="H27" i="17"/>
  <c r="H28" i="17"/>
  <c r="H29" i="17"/>
  <c r="H30" i="17"/>
  <c r="H31" i="17"/>
  <c r="I120" i="16"/>
  <c r="J120" i="16"/>
  <c r="K120" i="16"/>
  <c r="L76" i="16"/>
  <c r="L68" i="16"/>
  <c r="L33" i="16"/>
  <c r="L120" i="16" s="1"/>
  <c r="L29" i="16"/>
  <c r="L30" i="16" s="1"/>
  <c r="M120" i="16"/>
  <c r="N120" i="16"/>
  <c r="O120" i="16"/>
  <c r="P76" i="16"/>
  <c r="P68" i="16"/>
  <c r="P33" i="16"/>
  <c r="P120" i="16" s="1"/>
  <c r="P29" i="16"/>
  <c r="P30" i="16" s="1"/>
  <c r="P35" i="16" s="1"/>
  <c r="Q120" i="16"/>
  <c r="R120" i="16"/>
  <c r="S120" i="16"/>
  <c r="T68" i="16"/>
  <c r="T120" i="16" s="1"/>
  <c r="U68" i="16"/>
  <c r="U120" i="16"/>
  <c r="H68" i="16"/>
  <c r="H33" i="16"/>
  <c r="H29" i="16"/>
  <c r="H120" i="16"/>
  <c r="I118" i="16"/>
  <c r="I117" i="16"/>
  <c r="J118" i="16"/>
  <c r="J117" i="16"/>
  <c r="K118" i="16"/>
  <c r="L75" i="16"/>
  <c r="L66" i="16"/>
  <c r="L32" i="16"/>
  <c r="L34" i="16" s="1"/>
  <c r="L35" i="16" s="1"/>
  <c r="L28" i="16"/>
  <c r="L13" i="16"/>
  <c r="L19" i="16"/>
  <c r="L109" i="16" s="1"/>
  <c r="L118" i="16"/>
  <c r="L117" i="16" s="1"/>
  <c r="L74" i="16"/>
  <c r="L65" i="16"/>
  <c r="L31" i="16"/>
  <c r="L27" i="16"/>
  <c r="L12" i="16"/>
  <c r="L18" i="16"/>
  <c r="L43" i="16"/>
  <c r="L49" i="16"/>
  <c r="L55" i="16"/>
  <c r="L82" i="16"/>
  <c r="L86" i="16"/>
  <c r="L90" i="16"/>
  <c r="L107" i="16"/>
  <c r="L44" i="16"/>
  <c r="L48" i="16" s="1"/>
  <c r="L45" i="16"/>
  <c r="L14" i="16"/>
  <c r="L39" i="16"/>
  <c r="L51" i="16"/>
  <c r="L54" i="16" s="1"/>
  <c r="L57" i="16"/>
  <c r="L67" i="16"/>
  <c r="L16" i="16"/>
  <c r="L40" i="16"/>
  <c r="L21" i="16"/>
  <c r="L46" i="16"/>
  <c r="L113" i="16" s="1"/>
  <c r="L52" i="16"/>
  <c r="L58" i="16"/>
  <c r="L41" i="16"/>
  <c r="L114" i="16" s="1"/>
  <c r="L15" i="16"/>
  <c r="T15" i="16" s="1"/>
  <c r="L20" i="16"/>
  <c r="L47" i="16"/>
  <c r="L53" i="16"/>
  <c r="L59" i="16"/>
  <c r="M118" i="16"/>
  <c r="M117" i="16"/>
  <c r="M107" i="16"/>
  <c r="M109" i="16"/>
  <c r="M113" i="16"/>
  <c r="M114" i="16"/>
  <c r="M106" i="16"/>
  <c r="M125" i="16"/>
  <c r="N118" i="16"/>
  <c r="O118" i="16"/>
  <c r="P75" i="16"/>
  <c r="P77" i="16" s="1"/>
  <c r="P78" i="16" s="1"/>
  <c r="P79" i="16" s="1"/>
  <c r="P66" i="16"/>
  <c r="P32" i="16"/>
  <c r="P28" i="16"/>
  <c r="P38" i="16"/>
  <c r="P42" i="16" s="1"/>
  <c r="P19" i="16"/>
  <c r="Q118" i="16"/>
  <c r="R118" i="16"/>
  <c r="S118" i="16"/>
  <c r="T13" i="16"/>
  <c r="T118" i="16"/>
  <c r="T117" i="16" s="1"/>
  <c r="U13" i="16"/>
  <c r="U118" i="16" s="1"/>
  <c r="U117" i="16" s="1"/>
  <c r="H66" i="16"/>
  <c r="H32" i="16"/>
  <c r="H34" i="16" s="1"/>
  <c r="H28" i="16"/>
  <c r="H30" i="16" s="1"/>
  <c r="H13" i="16"/>
  <c r="H38" i="16"/>
  <c r="H19" i="16"/>
  <c r="H118" i="16"/>
  <c r="H117" i="16" s="1"/>
  <c r="I114" i="16"/>
  <c r="J114" i="16"/>
  <c r="J107" i="16"/>
  <c r="J109" i="16"/>
  <c r="J113" i="16"/>
  <c r="J106" i="16"/>
  <c r="J125" i="16"/>
  <c r="K114" i="16"/>
  <c r="N114" i="16"/>
  <c r="O114" i="16"/>
  <c r="P41" i="16"/>
  <c r="P114" i="16" s="1"/>
  <c r="P20" i="16"/>
  <c r="P47" i="16"/>
  <c r="P53" i="16"/>
  <c r="P59" i="16"/>
  <c r="Q114" i="16"/>
  <c r="R114" i="16"/>
  <c r="S114" i="16"/>
  <c r="H41" i="16"/>
  <c r="H15" i="16"/>
  <c r="H20" i="16"/>
  <c r="H47" i="16"/>
  <c r="H53" i="16"/>
  <c r="H59" i="16"/>
  <c r="I113" i="16"/>
  <c r="K113" i="16"/>
  <c r="N113" i="16"/>
  <c r="N107" i="16"/>
  <c r="N109" i="16"/>
  <c r="N106" i="16"/>
  <c r="N117" i="16"/>
  <c r="N125" i="16"/>
  <c r="O113" i="16"/>
  <c r="P67" i="16"/>
  <c r="P40" i="16"/>
  <c r="P21" i="16"/>
  <c r="P46" i="16"/>
  <c r="P52" i="16"/>
  <c r="P58" i="16"/>
  <c r="Q113" i="16"/>
  <c r="R113" i="16"/>
  <c r="S113" i="16"/>
  <c r="T16" i="16"/>
  <c r="T113" i="16"/>
  <c r="U16" i="16"/>
  <c r="U113" i="16"/>
  <c r="H67" i="16"/>
  <c r="H16" i="16"/>
  <c r="H40" i="16"/>
  <c r="H21" i="16"/>
  <c r="H46" i="16"/>
  <c r="H52" i="16"/>
  <c r="H58" i="16"/>
  <c r="I107" i="16"/>
  <c r="K107" i="16"/>
  <c r="K109" i="16"/>
  <c r="K106" i="16"/>
  <c r="K117" i="16"/>
  <c r="K125" i="16"/>
  <c r="O107" i="16"/>
  <c r="P74" i="16"/>
  <c r="P65" i="16"/>
  <c r="P31" i="16"/>
  <c r="P27" i="16"/>
  <c r="P22" i="16"/>
  <c r="P37" i="16"/>
  <c r="P43" i="16"/>
  <c r="P49" i="16"/>
  <c r="P55" i="16"/>
  <c r="P82" i="16"/>
  <c r="P86" i="16"/>
  <c r="P90" i="16"/>
  <c r="Q107" i="16"/>
  <c r="R107" i="16"/>
  <c r="S107" i="16"/>
  <c r="T12" i="16"/>
  <c r="T107" i="16"/>
  <c r="T14" i="16"/>
  <c r="U14" i="16" s="1"/>
  <c r="U109" i="16" s="1"/>
  <c r="T109" i="16"/>
  <c r="U12" i="16"/>
  <c r="U107" i="16"/>
  <c r="H65" i="16"/>
  <c r="H31" i="16"/>
  <c r="H27" i="16"/>
  <c r="H12" i="16"/>
  <c r="H14" i="16"/>
  <c r="H17" i="16" s="1"/>
  <c r="H23" i="16" s="1"/>
  <c r="H24" i="16" s="1"/>
  <c r="H18" i="16"/>
  <c r="H22" i="16"/>
  <c r="H39" i="16"/>
  <c r="H42" i="16"/>
  <c r="H61" i="16" s="1"/>
  <c r="H43" i="16"/>
  <c r="H44" i="16"/>
  <c r="H45" i="16"/>
  <c r="H48" i="16"/>
  <c r="H49" i="16"/>
  <c r="H50" i="16"/>
  <c r="H51" i="16"/>
  <c r="H54" i="16"/>
  <c r="H55" i="16"/>
  <c r="H56" i="16"/>
  <c r="H57" i="16"/>
  <c r="H60" i="16"/>
  <c r="H69" i="16"/>
  <c r="H70" i="16"/>
  <c r="H71" i="16" s="1"/>
  <c r="H82" i="16"/>
  <c r="H83" i="16"/>
  <c r="H84" i="16"/>
  <c r="H85" i="16"/>
  <c r="H86" i="16"/>
  <c r="H87" i="16"/>
  <c r="H88" i="16"/>
  <c r="H89" i="16"/>
  <c r="H90" i="16"/>
  <c r="H91" i="16"/>
  <c r="H92" i="16"/>
  <c r="H93" i="16"/>
  <c r="I109" i="16"/>
  <c r="O109" i="16"/>
  <c r="P39" i="16"/>
  <c r="P45" i="16"/>
  <c r="P109" i="16" s="1"/>
  <c r="P106" i="16" s="1"/>
  <c r="P51" i="16"/>
  <c r="P54" i="16" s="1"/>
  <c r="P57" i="16"/>
  <c r="Q109" i="16"/>
  <c r="R109" i="16"/>
  <c r="S109" i="16"/>
  <c r="H109" i="16"/>
  <c r="I85" i="16"/>
  <c r="I89" i="16"/>
  <c r="I93" i="16"/>
  <c r="I94" i="16"/>
  <c r="J85" i="16"/>
  <c r="J89" i="16"/>
  <c r="J93" i="16"/>
  <c r="J94" i="16"/>
  <c r="K85" i="16"/>
  <c r="K89" i="16"/>
  <c r="K93" i="16"/>
  <c r="K94" i="16"/>
  <c r="L83" i="16"/>
  <c r="L84" i="16"/>
  <c r="L85" i="16"/>
  <c r="L87" i="16"/>
  <c r="L88" i="16"/>
  <c r="L89" i="16"/>
  <c r="L91" i="16"/>
  <c r="L92" i="16"/>
  <c r="L93" i="16"/>
  <c r="L94" i="16"/>
  <c r="L95" i="16"/>
  <c r="M85" i="16"/>
  <c r="M89" i="16"/>
  <c r="M93" i="16"/>
  <c r="M94" i="16"/>
  <c r="M95" i="16"/>
  <c r="N85" i="16"/>
  <c r="N89" i="16"/>
  <c r="N93" i="16"/>
  <c r="N94" i="16"/>
  <c r="O85" i="16"/>
  <c r="O89" i="16"/>
  <c r="O93" i="16"/>
  <c r="O94" i="16"/>
  <c r="P83" i="16"/>
  <c r="P84" i="16"/>
  <c r="P85" i="16"/>
  <c r="P87" i="16"/>
  <c r="P88" i="16"/>
  <c r="P89" i="16"/>
  <c r="P91" i="16"/>
  <c r="P92" i="16"/>
  <c r="P93" i="16"/>
  <c r="P94" i="16"/>
  <c r="P95" i="16"/>
  <c r="Q85" i="16"/>
  <c r="Q89" i="16"/>
  <c r="Q93" i="16"/>
  <c r="Q94" i="16"/>
  <c r="Q95" i="16"/>
  <c r="R85" i="16"/>
  <c r="R89" i="16"/>
  <c r="R93" i="16"/>
  <c r="R94" i="16"/>
  <c r="S85" i="16"/>
  <c r="S89" i="16"/>
  <c r="S93" i="16"/>
  <c r="S94" i="16"/>
  <c r="T85" i="16"/>
  <c r="T89" i="16"/>
  <c r="T93" i="16"/>
  <c r="T94" i="16"/>
  <c r="U85" i="16"/>
  <c r="U89" i="16"/>
  <c r="U93" i="16"/>
  <c r="I42" i="16"/>
  <c r="I48" i="16"/>
  <c r="I54" i="16"/>
  <c r="I60" i="16"/>
  <c r="I34" i="16"/>
  <c r="I30" i="16"/>
  <c r="I35" i="16"/>
  <c r="J42" i="16"/>
  <c r="J48" i="16"/>
  <c r="J54" i="16"/>
  <c r="J60" i="16"/>
  <c r="J61" i="16"/>
  <c r="J34" i="16"/>
  <c r="J30" i="16"/>
  <c r="J35" i="16"/>
  <c r="J62" i="16"/>
  <c r="J17" i="16"/>
  <c r="J22" i="16"/>
  <c r="J23" i="16"/>
  <c r="J24" i="16"/>
  <c r="J69" i="16"/>
  <c r="J70" i="16"/>
  <c r="J71" i="16"/>
  <c r="J95" i="16"/>
  <c r="K42" i="16"/>
  <c r="K48" i="16"/>
  <c r="K54" i="16"/>
  <c r="K60" i="16"/>
  <c r="K61" i="16"/>
  <c r="K34" i="16"/>
  <c r="K30" i="16"/>
  <c r="K35" i="16"/>
  <c r="K62" i="16"/>
  <c r="L42" i="16"/>
  <c r="L50" i="16"/>
  <c r="L56" i="16"/>
  <c r="L60" i="16" s="1"/>
  <c r="L22" i="16"/>
  <c r="L69" i="16"/>
  <c r="L70" i="16"/>
  <c r="L71" i="16" s="1"/>
  <c r="M42" i="16"/>
  <c r="M48" i="16"/>
  <c r="M54" i="16"/>
  <c r="M60" i="16"/>
  <c r="M61" i="16"/>
  <c r="M34" i="16"/>
  <c r="M30" i="16"/>
  <c r="M35" i="16"/>
  <c r="M17" i="16"/>
  <c r="M22" i="16"/>
  <c r="M23" i="16"/>
  <c r="M24" i="16"/>
  <c r="M69" i="16"/>
  <c r="M70" i="16"/>
  <c r="M71" i="16"/>
  <c r="N42" i="16"/>
  <c r="N48" i="16"/>
  <c r="N54" i="16"/>
  <c r="N60" i="16"/>
  <c r="N61" i="16"/>
  <c r="N34" i="16"/>
  <c r="N30" i="16"/>
  <c r="N35" i="16"/>
  <c r="N62" i="16"/>
  <c r="N17" i="16"/>
  <c r="N22" i="16"/>
  <c r="N23" i="16"/>
  <c r="N24" i="16"/>
  <c r="N69" i="16"/>
  <c r="N70" i="16"/>
  <c r="N71" i="16"/>
  <c r="N95" i="16"/>
  <c r="O42" i="16"/>
  <c r="O48" i="16"/>
  <c r="O54" i="16"/>
  <c r="O60" i="16"/>
  <c r="O61" i="16"/>
  <c r="O34" i="16"/>
  <c r="O30" i="16"/>
  <c r="O35" i="16"/>
  <c r="O62" i="16"/>
  <c r="P44" i="16"/>
  <c r="P48" i="16" s="1"/>
  <c r="P50" i="16"/>
  <c r="P56" i="16"/>
  <c r="P60" i="16"/>
  <c r="P34" i="16"/>
  <c r="Q42" i="16"/>
  <c r="Q48" i="16"/>
  <c r="Q54" i="16"/>
  <c r="Q60" i="16"/>
  <c r="Q61" i="16"/>
  <c r="Q34" i="16"/>
  <c r="Q30" i="16"/>
  <c r="Q35" i="16"/>
  <c r="Q62" i="16"/>
  <c r="R42" i="16"/>
  <c r="R48" i="16"/>
  <c r="R54" i="16"/>
  <c r="R60" i="16"/>
  <c r="R61" i="16"/>
  <c r="R34" i="16"/>
  <c r="R30" i="16"/>
  <c r="R35" i="16"/>
  <c r="R62" i="16"/>
  <c r="R17" i="16"/>
  <c r="R22" i="16"/>
  <c r="R23" i="16"/>
  <c r="R24" i="16"/>
  <c r="R69" i="16"/>
  <c r="R70" i="16"/>
  <c r="R71" i="16"/>
  <c r="R95" i="16"/>
  <c r="S42" i="16"/>
  <c r="S48" i="16"/>
  <c r="S54" i="16"/>
  <c r="S60" i="16"/>
  <c r="S61" i="16"/>
  <c r="S34" i="16"/>
  <c r="S30" i="16"/>
  <c r="S35" i="16"/>
  <c r="S62" i="16"/>
  <c r="T42" i="16"/>
  <c r="T48" i="16"/>
  <c r="T54" i="16"/>
  <c r="T60" i="16"/>
  <c r="T61" i="16"/>
  <c r="T34" i="16"/>
  <c r="T30" i="16"/>
  <c r="T35" i="16"/>
  <c r="T62" i="16"/>
  <c r="U42" i="16"/>
  <c r="U48" i="16"/>
  <c r="U54" i="16"/>
  <c r="U60" i="16"/>
  <c r="U61" i="16"/>
  <c r="U34" i="16"/>
  <c r="U30" i="16"/>
  <c r="I58" i="14"/>
  <c r="J58" i="14"/>
  <c r="K58" i="14"/>
  <c r="L18" i="14"/>
  <c r="L58" i="14"/>
  <c r="M58" i="14"/>
  <c r="N58" i="14"/>
  <c r="O58" i="14"/>
  <c r="P18" i="14"/>
  <c r="P58" i="14"/>
  <c r="Q58" i="14"/>
  <c r="R58" i="14"/>
  <c r="S58" i="14"/>
  <c r="T58" i="14"/>
  <c r="U58" i="14"/>
  <c r="H58" i="14"/>
  <c r="I57" i="14"/>
  <c r="J57" i="14"/>
  <c r="K57" i="14"/>
  <c r="L23" i="14"/>
  <c r="L57" i="14"/>
  <c r="M57" i="14"/>
  <c r="M51" i="14"/>
  <c r="M53" i="14"/>
  <c r="M54" i="14"/>
  <c r="M50" i="14"/>
  <c r="M62" i="14"/>
  <c r="M61" i="14"/>
  <c r="M69" i="14"/>
  <c r="N57" i="14"/>
  <c r="O57" i="14"/>
  <c r="P23" i="14"/>
  <c r="P57" i="14"/>
  <c r="Q57" i="14"/>
  <c r="R57" i="14"/>
  <c r="S57" i="14"/>
  <c r="T57" i="14"/>
  <c r="U57" i="14"/>
  <c r="H57" i="14"/>
  <c r="I53" i="14"/>
  <c r="J53" i="14"/>
  <c r="K53" i="14"/>
  <c r="L17" i="14"/>
  <c r="L13" i="14"/>
  <c r="L22" i="14"/>
  <c r="L53" i="14"/>
  <c r="N53" i="14"/>
  <c r="O53" i="14"/>
  <c r="P17" i="14"/>
  <c r="P13" i="14"/>
  <c r="P22" i="14"/>
  <c r="P53" i="14"/>
  <c r="Q53" i="14"/>
  <c r="R53" i="14"/>
  <c r="S53" i="14"/>
  <c r="T53" i="14"/>
  <c r="U53" i="14"/>
  <c r="H53" i="14"/>
  <c r="I51" i="14"/>
  <c r="J51" i="14"/>
  <c r="J54" i="14"/>
  <c r="J50" i="14"/>
  <c r="J62" i="14"/>
  <c r="J61" i="14"/>
  <c r="J69" i="14"/>
  <c r="K51" i="14"/>
  <c r="L38" i="14"/>
  <c r="L34" i="14"/>
  <c r="L21" i="14"/>
  <c r="L16" i="14"/>
  <c r="L12" i="14"/>
  <c r="L42" i="14"/>
  <c r="L51" i="14"/>
  <c r="L27" i="14"/>
  <c r="L54" i="14"/>
  <c r="L50" i="14"/>
  <c r="L40" i="14"/>
  <c r="L36" i="14"/>
  <c r="L24" i="14"/>
  <c r="L19" i="14"/>
  <c r="L14" i="14"/>
  <c r="L62" i="14"/>
  <c r="L61" i="14"/>
  <c r="L69" i="14"/>
  <c r="L15" i="14"/>
  <c r="L43" i="14"/>
  <c r="L44" i="14"/>
  <c r="L45" i="14"/>
  <c r="N51" i="14"/>
  <c r="O51" i="14"/>
  <c r="P38" i="14"/>
  <c r="P34" i="14"/>
  <c r="P21" i="14"/>
  <c r="P16" i="14"/>
  <c r="P12" i="14"/>
  <c r="P42" i="14"/>
  <c r="P51" i="14"/>
  <c r="Q51" i="14"/>
  <c r="R51" i="14"/>
  <c r="S51" i="14"/>
  <c r="T51" i="14"/>
  <c r="U51" i="14"/>
  <c r="I15" i="14"/>
  <c r="I20" i="14"/>
  <c r="I25" i="14"/>
  <c r="J15" i="14"/>
  <c r="J20" i="14"/>
  <c r="J25" i="14"/>
  <c r="J30" i="14"/>
  <c r="J31" i="14"/>
  <c r="J37" i="14"/>
  <c r="J41" i="14"/>
  <c r="J45" i="14"/>
  <c r="J46" i="14"/>
  <c r="J47" i="14"/>
  <c r="J48" i="14"/>
  <c r="K15" i="14"/>
  <c r="K20" i="14"/>
  <c r="K29" i="14"/>
  <c r="K25" i="14"/>
  <c r="K30" i="14"/>
  <c r="K31" i="14"/>
  <c r="K37" i="14"/>
  <c r="K41" i="14"/>
  <c r="K45" i="14"/>
  <c r="K46" i="14"/>
  <c r="K47" i="14"/>
  <c r="K48" i="14"/>
  <c r="L20" i="14"/>
  <c r="L26" i="14"/>
  <c r="L28" i="14"/>
  <c r="L29" i="14"/>
  <c r="L25" i="14"/>
  <c r="M15" i="14"/>
  <c r="M20" i="14"/>
  <c r="M25" i="14"/>
  <c r="M30" i="14"/>
  <c r="M31" i="14"/>
  <c r="N15" i="14"/>
  <c r="N20" i="14"/>
  <c r="N25" i="14"/>
  <c r="N30" i="14"/>
  <c r="O15" i="14"/>
  <c r="O20" i="14"/>
  <c r="O25" i="14"/>
  <c r="O30" i="14"/>
  <c r="P14" i="14"/>
  <c r="P15" i="14"/>
  <c r="P19" i="14"/>
  <c r="P20" i="14"/>
  <c r="P26" i="14"/>
  <c r="P27" i="14"/>
  <c r="P28" i="14"/>
  <c r="P29" i="14"/>
  <c r="P24" i="14"/>
  <c r="P25" i="14"/>
  <c r="P30" i="14"/>
  <c r="Q15" i="14"/>
  <c r="Q20" i="14"/>
  <c r="Q25" i="14"/>
  <c r="Q30" i="14"/>
  <c r="R15" i="14"/>
  <c r="R20" i="14"/>
  <c r="R25" i="14"/>
  <c r="R30" i="14"/>
  <c r="S15" i="14"/>
  <c r="S20" i="14"/>
  <c r="S25" i="14"/>
  <c r="S30" i="14"/>
  <c r="T15" i="14"/>
  <c r="T20" i="14"/>
  <c r="T29" i="14"/>
  <c r="T25" i="14"/>
  <c r="T30" i="14"/>
  <c r="T31" i="14"/>
  <c r="U15" i="14"/>
  <c r="U20" i="14"/>
  <c r="U29" i="14"/>
  <c r="I69" i="13"/>
  <c r="J69" i="13"/>
  <c r="K69" i="13"/>
  <c r="L45" i="13"/>
  <c r="L33" i="13"/>
  <c r="L27" i="13"/>
  <c r="L39" i="13"/>
  <c r="L17" i="13"/>
  <c r="L69" i="13"/>
  <c r="M69" i="13"/>
  <c r="N69" i="13"/>
  <c r="O69" i="13"/>
  <c r="P45" i="13"/>
  <c r="P33" i="13"/>
  <c r="P27" i="13"/>
  <c r="P39" i="13"/>
  <c r="P17" i="13"/>
  <c r="P69" i="13"/>
  <c r="Q69" i="13"/>
  <c r="R69" i="13"/>
  <c r="S69" i="13"/>
  <c r="T69" i="13"/>
  <c r="U69" i="13"/>
  <c r="H45" i="13"/>
  <c r="H33" i="13"/>
  <c r="H27" i="13"/>
  <c r="H39" i="13"/>
  <c r="H17" i="13"/>
  <c r="H69" i="13"/>
  <c r="I64" i="13"/>
  <c r="J64" i="13"/>
  <c r="K64" i="13"/>
  <c r="L46" i="13"/>
  <c r="L34" i="13"/>
  <c r="L28" i="13"/>
  <c r="L40" i="13"/>
  <c r="L18" i="13"/>
  <c r="L64" i="13"/>
  <c r="M64" i="13"/>
  <c r="N64" i="13"/>
  <c r="O64" i="13"/>
  <c r="P46" i="13"/>
  <c r="P34" i="13"/>
  <c r="P28" i="13"/>
  <c r="P40" i="13"/>
  <c r="P18" i="13"/>
  <c r="P64" i="13"/>
  <c r="Q64" i="13"/>
  <c r="R64" i="13"/>
  <c r="S64" i="13"/>
  <c r="T64" i="13"/>
  <c r="U64" i="13"/>
  <c r="H46" i="13"/>
  <c r="H34" i="13"/>
  <c r="H28" i="13"/>
  <c r="H40" i="13"/>
  <c r="H18" i="13"/>
  <c r="H64" i="13"/>
  <c r="U58" i="13"/>
  <c r="U53" i="13"/>
  <c r="U54" i="13"/>
  <c r="U55" i="13"/>
  <c r="U60" i="13"/>
  <c r="U52" i="13"/>
  <c r="U66" i="13"/>
  <c r="U63" i="13"/>
  <c r="U71" i="13"/>
  <c r="T58" i="13"/>
  <c r="S58" i="13"/>
  <c r="R58" i="13"/>
  <c r="Q58" i="13"/>
  <c r="P43" i="13"/>
  <c r="P31" i="13"/>
  <c r="P25" i="13"/>
  <c r="P37" i="13"/>
  <c r="P14" i="13"/>
  <c r="P58" i="13"/>
  <c r="O58" i="13"/>
  <c r="N58" i="13"/>
  <c r="M58" i="13"/>
  <c r="L43" i="13"/>
  <c r="L31" i="13"/>
  <c r="L25" i="13"/>
  <c r="L37" i="13"/>
  <c r="L14" i="13"/>
  <c r="L58" i="13"/>
  <c r="K58" i="13"/>
  <c r="J58" i="13"/>
  <c r="I58" i="13"/>
  <c r="H43" i="13"/>
  <c r="H31" i="13"/>
  <c r="H25" i="13"/>
  <c r="H37" i="13"/>
  <c r="H14" i="13"/>
  <c r="H58" i="13"/>
  <c r="I55" i="13"/>
  <c r="J55" i="13"/>
  <c r="J53" i="13"/>
  <c r="J54" i="13"/>
  <c r="J60" i="13"/>
  <c r="J52" i="13"/>
  <c r="J66" i="13"/>
  <c r="J63" i="13"/>
  <c r="J71" i="13"/>
  <c r="K55" i="13"/>
  <c r="L15" i="13"/>
  <c r="L55" i="13"/>
  <c r="M55" i="13"/>
  <c r="N55" i="13"/>
  <c r="O55" i="13"/>
  <c r="P15" i="13"/>
  <c r="P55" i="13"/>
  <c r="Q55" i="13"/>
  <c r="R55" i="13"/>
  <c r="S55" i="13"/>
  <c r="T55" i="13"/>
  <c r="H15" i="13"/>
  <c r="H55" i="13"/>
  <c r="I53" i="13"/>
  <c r="K53" i="13"/>
  <c r="K54" i="13"/>
  <c r="K60" i="13"/>
  <c r="K52" i="13"/>
  <c r="K66" i="13"/>
  <c r="K63" i="13"/>
  <c r="K71" i="13"/>
  <c r="L42" i="13"/>
  <c r="L30" i="13"/>
  <c r="L24" i="13"/>
  <c r="L12" i="13"/>
  <c r="L36" i="13"/>
  <c r="L53" i="13"/>
  <c r="L44" i="13"/>
  <c r="L32" i="13"/>
  <c r="L26" i="13"/>
  <c r="L54" i="13"/>
  <c r="L13" i="13"/>
  <c r="L60" i="13"/>
  <c r="L52" i="13"/>
  <c r="L16" i="13"/>
  <c r="L66" i="13"/>
  <c r="L63" i="13"/>
  <c r="L71" i="13"/>
  <c r="L47" i="13"/>
  <c r="L35" i="13"/>
  <c r="L29" i="13"/>
  <c r="L38" i="13"/>
  <c r="L41" i="13"/>
  <c r="L48" i="13"/>
  <c r="L49" i="13"/>
  <c r="M53" i="13"/>
  <c r="N53" i="13"/>
  <c r="N54" i="13"/>
  <c r="N60" i="13"/>
  <c r="N52" i="13"/>
  <c r="N66" i="13"/>
  <c r="N63" i="13"/>
  <c r="N71" i="13"/>
  <c r="O53" i="13"/>
  <c r="P42" i="13"/>
  <c r="P30" i="13"/>
  <c r="P24" i="13"/>
  <c r="P12" i="13"/>
  <c r="P36" i="13"/>
  <c r="P53" i="13"/>
  <c r="Q53" i="13"/>
  <c r="R53" i="13"/>
  <c r="S53" i="13"/>
  <c r="T53" i="13"/>
  <c r="H42" i="13"/>
  <c r="H30" i="13"/>
  <c r="H24" i="13"/>
  <c r="H12" i="13"/>
  <c r="H36" i="13"/>
  <c r="H38" i="13"/>
  <c r="H41" i="13"/>
  <c r="I19" i="13"/>
  <c r="I20" i="13"/>
  <c r="I21" i="13"/>
  <c r="J19" i="13"/>
  <c r="J20" i="13"/>
  <c r="J21" i="13"/>
  <c r="J47" i="13"/>
  <c r="J35" i="13"/>
  <c r="J29" i="13"/>
  <c r="J41" i="13"/>
  <c r="J48" i="13"/>
  <c r="J49" i="13"/>
  <c r="J50" i="13"/>
  <c r="K19" i="13"/>
  <c r="K20" i="13"/>
  <c r="K21" i="13"/>
  <c r="K47" i="13"/>
  <c r="K35" i="13"/>
  <c r="K29" i="13"/>
  <c r="K41" i="13"/>
  <c r="K48" i="13"/>
  <c r="K49" i="13"/>
  <c r="K50" i="13"/>
  <c r="M19" i="13"/>
  <c r="M20" i="13"/>
  <c r="M21" i="13"/>
  <c r="M47" i="13"/>
  <c r="M35" i="13"/>
  <c r="M29" i="13"/>
  <c r="M41" i="13"/>
  <c r="M48" i="13"/>
  <c r="M49" i="13"/>
  <c r="M50" i="13"/>
  <c r="N19" i="13"/>
  <c r="N20" i="13"/>
  <c r="N21" i="13"/>
  <c r="N47" i="13"/>
  <c r="N35" i="13"/>
  <c r="N29" i="13"/>
  <c r="N41" i="13"/>
  <c r="N48" i="13"/>
  <c r="N49" i="13"/>
  <c r="N50" i="13"/>
  <c r="O19" i="13"/>
  <c r="O20" i="13"/>
  <c r="O21" i="13"/>
  <c r="O47" i="13"/>
  <c r="O35" i="13"/>
  <c r="O29" i="13"/>
  <c r="O41" i="13"/>
  <c r="O48" i="13"/>
  <c r="O49" i="13"/>
  <c r="O50" i="13"/>
  <c r="P13" i="13"/>
  <c r="P16" i="13"/>
  <c r="P19" i="13"/>
  <c r="P20" i="13"/>
  <c r="P21" i="13"/>
  <c r="Q19" i="13"/>
  <c r="Q20" i="13"/>
  <c r="Q21" i="13"/>
  <c r="R19" i="13"/>
  <c r="R20" i="13"/>
  <c r="R21" i="13"/>
  <c r="S19" i="13"/>
  <c r="S20" i="13"/>
  <c r="S21" i="13"/>
  <c r="T19" i="13"/>
  <c r="T20" i="13"/>
  <c r="T21" i="13"/>
  <c r="T47" i="13"/>
  <c r="T35" i="13"/>
  <c r="T29" i="13"/>
  <c r="T41" i="13"/>
  <c r="T48" i="13"/>
  <c r="T49" i="13"/>
  <c r="T50" i="13"/>
  <c r="U19" i="13"/>
  <c r="U20" i="13"/>
  <c r="U21" i="13"/>
  <c r="U47" i="13"/>
  <c r="U35" i="13"/>
  <c r="U29" i="13"/>
  <c r="U41" i="13"/>
  <c r="U48" i="13"/>
  <c r="U49" i="13"/>
  <c r="U50" i="13"/>
  <c r="H13" i="13"/>
  <c r="H16" i="13"/>
  <c r="H44" i="13"/>
  <c r="H47" i="13"/>
  <c r="H32" i="13"/>
  <c r="H35" i="13"/>
  <c r="H26" i="13"/>
  <c r="H29" i="13"/>
  <c r="I47" i="13"/>
  <c r="I35" i="13"/>
  <c r="I29" i="13"/>
  <c r="I41" i="13"/>
  <c r="I48" i="13"/>
  <c r="I49" i="13"/>
  <c r="P44" i="13"/>
  <c r="P47" i="13"/>
  <c r="P32" i="13"/>
  <c r="P35" i="13"/>
  <c r="P26" i="13"/>
  <c r="P29" i="13"/>
  <c r="P38" i="13"/>
  <c r="P41" i="13"/>
  <c r="P48" i="13"/>
  <c r="Q47" i="13"/>
  <c r="Q35" i="13"/>
  <c r="Q29" i="13"/>
  <c r="Q41" i="13"/>
  <c r="Q48" i="13"/>
  <c r="R47" i="13"/>
  <c r="R35" i="13"/>
  <c r="R29" i="13"/>
  <c r="R41" i="13"/>
  <c r="R48" i="13"/>
  <c r="S47" i="13"/>
  <c r="S35" i="13"/>
  <c r="S29" i="13"/>
  <c r="S41" i="13"/>
  <c r="S48" i="13"/>
  <c r="I58" i="12"/>
  <c r="I51" i="12"/>
  <c r="I53" i="12"/>
  <c r="I50" i="12"/>
  <c r="I62" i="12"/>
  <c r="I64" i="12"/>
  <c r="I61" i="12"/>
  <c r="I69" i="12"/>
  <c r="J58" i="12"/>
  <c r="K58" i="12"/>
  <c r="L35" i="12"/>
  <c r="L58" i="12"/>
  <c r="M58" i="12"/>
  <c r="N58" i="12"/>
  <c r="O58" i="12"/>
  <c r="P35" i="12"/>
  <c r="P58" i="12"/>
  <c r="Q58" i="12"/>
  <c r="R58" i="12"/>
  <c r="S58" i="12"/>
  <c r="T58" i="12"/>
  <c r="U58" i="12"/>
  <c r="H35" i="12"/>
  <c r="H58" i="12"/>
  <c r="J64" i="12"/>
  <c r="K64" i="12"/>
  <c r="L33" i="12"/>
  <c r="L14" i="12"/>
  <c r="L64" i="12"/>
  <c r="M64" i="12"/>
  <c r="N64" i="12"/>
  <c r="O64" i="12"/>
  <c r="P33" i="12"/>
  <c r="P14" i="12"/>
  <c r="P64" i="12"/>
  <c r="Q64" i="12"/>
  <c r="R64" i="12"/>
  <c r="S64" i="12"/>
  <c r="T64" i="12"/>
  <c r="U64" i="12"/>
  <c r="H33" i="12"/>
  <c r="H14" i="12"/>
  <c r="H64" i="12"/>
  <c r="J62" i="12"/>
  <c r="K62" i="12"/>
  <c r="L19" i="12"/>
  <c r="L13" i="12"/>
  <c r="L62" i="12"/>
  <c r="M62" i="12"/>
  <c r="N62" i="12"/>
  <c r="O62" i="12"/>
  <c r="P19" i="12"/>
  <c r="P13" i="12"/>
  <c r="P62" i="12"/>
  <c r="Q62" i="12"/>
  <c r="R62" i="12"/>
  <c r="S62" i="12"/>
  <c r="T62" i="12"/>
  <c r="U62" i="12"/>
  <c r="H19" i="12"/>
  <c r="H13" i="12"/>
  <c r="H62" i="12"/>
  <c r="J53" i="12"/>
  <c r="K53" i="12"/>
  <c r="L20" i="12"/>
  <c r="L27" i="12"/>
  <c r="L53" i="12"/>
  <c r="M53" i="12"/>
  <c r="N53" i="12"/>
  <c r="O53" i="12"/>
  <c r="P20" i="12"/>
  <c r="P27" i="12"/>
  <c r="P53" i="12"/>
  <c r="Q53" i="12"/>
  <c r="R53" i="12"/>
  <c r="S53" i="12"/>
  <c r="T53" i="12"/>
  <c r="U53" i="12"/>
  <c r="H20" i="12"/>
  <c r="H27" i="12"/>
  <c r="H53" i="12"/>
  <c r="J51" i="12"/>
  <c r="K51" i="12"/>
  <c r="K50" i="12"/>
  <c r="K61" i="12"/>
  <c r="K69" i="12"/>
  <c r="L18" i="12"/>
  <c r="L26" i="12"/>
  <c r="L12" i="12"/>
  <c r="L32" i="12"/>
  <c r="L37" i="12"/>
  <c r="L41" i="12"/>
  <c r="L51" i="12"/>
  <c r="M51" i="12"/>
  <c r="N51" i="12"/>
  <c r="O51" i="12"/>
  <c r="P18" i="12"/>
  <c r="P26" i="12"/>
  <c r="P12" i="12"/>
  <c r="P32" i="12"/>
  <c r="P37" i="12"/>
  <c r="P41" i="12"/>
  <c r="P51" i="12"/>
  <c r="Q51" i="12"/>
  <c r="R51" i="12"/>
  <c r="S51" i="12"/>
  <c r="T51" i="12"/>
  <c r="U51" i="12"/>
  <c r="H18" i="12"/>
  <c r="H26" i="12"/>
  <c r="H12" i="12"/>
  <c r="H15" i="12"/>
  <c r="H16" i="12"/>
  <c r="H21" i="12"/>
  <c r="H22" i="12"/>
  <c r="H23" i="12"/>
  <c r="H32" i="12"/>
  <c r="H37" i="12"/>
  <c r="H38" i="12"/>
  <c r="H39" i="12"/>
  <c r="H40" i="12"/>
  <c r="H41" i="12"/>
  <c r="H51" i="12"/>
  <c r="I21" i="12"/>
  <c r="I22" i="12"/>
  <c r="I15" i="12"/>
  <c r="I16" i="12"/>
  <c r="I45" i="12"/>
  <c r="I31" i="12"/>
  <c r="I36" i="12"/>
  <c r="I40" i="12"/>
  <c r="I46" i="12"/>
  <c r="I47" i="12"/>
  <c r="I23" i="12"/>
  <c r="I48" i="12"/>
  <c r="J21" i="12"/>
  <c r="J22" i="12"/>
  <c r="J15" i="12"/>
  <c r="J16" i="12"/>
  <c r="J23" i="12"/>
  <c r="J45" i="12"/>
  <c r="J31" i="12"/>
  <c r="J36" i="12"/>
  <c r="J40" i="12"/>
  <c r="J46" i="12"/>
  <c r="J47" i="12"/>
  <c r="J48" i="12"/>
  <c r="K21" i="12"/>
  <c r="K22" i="12"/>
  <c r="K15" i="12"/>
  <c r="K16" i="12"/>
  <c r="K23" i="12"/>
  <c r="K45" i="12"/>
  <c r="K31" i="12"/>
  <c r="K36" i="12"/>
  <c r="K40" i="12"/>
  <c r="K46" i="12"/>
  <c r="K47" i="12"/>
  <c r="K48" i="12"/>
  <c r="L21" i="12"/>
  <c r="L22" i="12"/>
  <c r="L15" i="12"/>
  <c r="L16" i="12"/>
  <c r="L23" i="12"/>
  <c r="L42" i="12"/>
  <c r="L43" i="12"/>
  <c r="L44" i="12"/>
  <c r="L28" i="12"/>
  <c r="L29" i="12"/>
  <c r="L30" i="12"/>
  <c r="L31" i="12"/>
  <c r="L34" i="12"/>
  <c r="L36" i="12"/>
  <c r="L38" i="12"/>
  <c r="L39" i="12"/>
  <c r="L40" i="12"/>
  <c r="L46" i="12"/>
  <c r="L47" i="12"/>
  <c r="L48" i="12"/>
  <c r="M21" i="12"/>
  <c r="M22" i="12"/>
  <c r="M15" i="12"/>
  <c r="M16" i="12"/>
  <c r="M23" i="12"/>
  <c r="M45" i="12"/>
  <c r="M31" i="12"/>
  <c r="M36" i="12"/>
  <c r="M40" i="12"/>
  <c r="M46" i="12"/>
  <c r="M47" i="12"/>
  <c r="M48" i="12"/>
  <c r="N21" i="12"/>
  <c r="N22" i="12"/>
  <c r="N15" i="12"/>
  <c r="N16" i="12"/>
  <c r="N23" i="12"/>
  <c r="N45" i="12"/>
  <c r="N31" i="12"/>
  <c r="N36" i="12"/>
  <c r="N40" i="12"/>
  <c r="N46" i="12"/>
  <c r="N47" i="12"/>
  <c r="N48" i="12"/>
  <c r="O21" i="12"/>
  <c r="O22" i="12"/>
  <c r="O15" i="12"/>
  <c r="O16" i="12"/>
  <c r="O23" i="12"/>
  <c r="O45" i="12"/>
  <c r="O31" i="12"/>
  <c r="O36" i="12"/>
  <c r="O40" i="12"/>
  <c r="O46" i="12"/>
  <c r="O47" i="12"/>
  <c r="O48" i="12"/>
  <c r="P21" i="12"/>
  <c r="P22" i="12"/>
  <c r="P15" i="12"/>
  <c r="P16" i="12"/>
  <c r="P23" i="12"/>
  <c r="P42" i="12"/>
  <c r="P43" i="12"/>
  <c r="P44" i="12"/>
  <c r="P45" i="12"/>
  <c r="P28" i="12"/>
  <c r="P29" i="12"/>
  <c r="P30" i="12"/>
  <c r="P31" i="12"/>
  <c r="P34" i="12"/>
  <c r="P36" i="12"/>
  <c r="P38" i="12"/>
  <c r="P39" i="12"/>
  <c r="P40" i="12"/>
  <c r="P46" i="12"/>
  <c r="P47" i="12"/>
  <c r="P48" i="12"/>
  <c r="Q21" i="12"/>
  <c r="Q22" i="12"/>
  <c r="Q15" i="12"/>
  <c r="Q16" i="12"/>
  <c r="Q23" i="12"/>
  <c r="Q45" i="12"/>
  <c r="Q31" i="12"/>
  <c r="Q36" i="12"/>
  <c r="Q40" i="12"/>
  <c r="Q46" i="12"/>
  <c r="Q47" i="12"/>
  <c r="Q48" i="12"/>
  <c r="R21" i="12"/>
  <c r="R22" i="12"/>
  <c r="R15" i="12"/>
  <c r="R16" i="12"/>
  <c r="R23" i="12"/>
  <c r="R45" i="12"/>
  <c r="R31" i="12"/>
  <c r="R36" i="12"/>
  <c r="R40" i="12"/>
  <c r="R46" i="12"/>
  <c r="R47" i="12"/>
  <c r="R48" i="12"/>
  <c r="S21" i="12"/>
  <c r="S22" i="12"/>
  <c r="S15" i="12"/>
  <c r="S16" i="12"/>
  <c r="S23" i="12"/>
  <c r="S45" i="12"/>
  <c r="S31" i="12"/>
  <c r="S36" i="12"/>
  <c r="S40" i="12"/>
  <c r="S46" i="12"/>
  <c r="S47" i="12"/>
  <c r="S48" i="12"/>
  <c r="T21" i="12"/>
  <c r="T22" i="12"/>
  <c r="T15" i="12"/>
  <c r="T16" i="12"/>
  <c r="T23" i="12"/>
  <c r="T31" i="12"/>
  <c r="T36" i="12"/>
  <c r="T40" i="12"/>
  <c r="T46" i="12"/>
  <c r="T47" i="12"/>
  <c r="T48" i="12"/>
  <c r="U21" i="12"/>
  <c r="U22" i="12"/>
  <c r="U15" i="12"/>
  <c r="U16" i="12"/>
  <c r="U23" i="12"/>
  <c r="U31" i="12"/>
  <c r="U36" i="12"/>
  <c r="U40" i="12"/>
  <c r="U46" i="12"/>
  <c r="U47" i="12"/>
  <c r="H42" i="12"/>
  <c r="H43" i="12"/>
  <c r="H44" i="12"/>
  <c r="H45" i="12"/>
  <c r="H28" i="12"/>
  <c r="H29" i="12"/>
  <c r="H30" i="12"/>
  <c r="H31" i="12"/>
  <c r="H34" i="12"/>
  <c r="H36" i="12"/>
  <c r="H46" i="12"/>
  <c r="H47" i="12"/>
  <c r="H48" i="12"/>
  <c r="I88" i="9"/>
  <c r="J88" i="9"/>
  <c r="K88" i="9"/>
  <c r="L66" i="9"/>
  <c r="L57" i="9"/>
  <c r="L52" i="9"/>
  <c r="L43" i="9"/>
  <c r="L38" i="9"/>
  <c r="L20" i="9"/>
  <c r="L14" i="9"/>
  <c r="L88" i="9"/>
  <c r="M88" i="9"/>
  <c r="N88" i="9"/>
  <c r="O88" i="9"/>
  <c r="P66" i="9"/>
  <c r="P57" i="9"/>
  <c r="P52" i="9"/>
  <c r="P43" i="9"/>
  <c r="P38" i="9"/>
  <c r="P20" i="9"/>
  <c r="P14" i="9"/>
  <c r="P88" i="9"/>
  <c r="Q88" i="9"/>
  <c r="R88" i="9"/>
  <c r="S88" i="9"/>
  <c r="T88" i="9"/>
  <c r="U88" i="9"/>
  <c r="H66" i="9"/>
  <c r="H52" i="9"/>
  <c r="H43" i="9"/>
  <c r="H38" i="9"/>
  <c r="H20" i="9"/>
  <c r="H14" i="9"/>
  <c r="H88" i="9"/>
  <c r="I87" i="9"/>
  <c r="I86" i="9"/>
  <c r="I85" i="9"/>
  <c r="I75" i="9"/>
  <c r="I77" i="9"/>
  <c r="I83" i="9"/>
  <c r="I74" i="9"/>
  <c r="I93" i="9"/>
  <c r="J87" i="9"/>
  <c r="K87" i="9"/>
  <c r="K86" i="9"/>
  <c r="K85" i="9"/>
  <c r="L68" i="9"/>
  <c r="L59" i="9"/>
  <c r="L54" i="9"/>
  <c r="L45" i="9"/>
  <c r="L40" i="9"/>
  <c r="L31" i="9"/>
  <c r="L22" i="9"/>
  <c r="L16" i="9"/>
  <c r="L87" i="9"/>
  <c r="M87" i="9"/>
  <c r="N87" i="9"/>
  <c r="O87" i="9"/>
  <c r="P68" i="9"/>
  <c r="P59" i="9"/>
  <c r="P54" i="9"/>
  <c r="P45" i="9"/>
  <c r="P40" i="9"/>
  <c r="P31" i="9"/>
  <c r="P22" i="9"/>
  <c r="P16" i="9"/>
  <c r="P87" i="9"/>
  <c r="Q87" i="9"/>
  <c r="R87" i="9"/>
  <c r="S87" i="9"/>
  <c r="T87" i="9"/>
  <c r="U87" i="9"/>
  <c r="H68" i="9"/>
  <c r="H54" i="9"/>
  <c r="H45" i="9"/>
  <c r="H40" i="9"/>
  <c r="H31" i="9"/>
  <c r="H22" i="9"/>
  <c r="H16" i="9"/>
  <c r="H87" i="9"/>
  <c r="H67" i="9"/>
  <c r="H53" i="9"/>
  <c r="H44" i="9"/>
  <c r="H39" i="9"/>
  <c r="H30" i="9"/>
  <c r="H21" i="9"/>
  <c r="H15" i="9"/>
  <c r="H86" i="9"/>
  <c r="H85" i="9"/>
  <c r="J86" i="9"/>
  <c r="L67" i="9"/>
  <c r="L58" i="9"/>
  <c r="L53" i="9"/>
  <c r="L44" i="9"/>
  <c r="L39" i="9"/>
  <c r="L30" i="9"/>
  <c r="L21" i="9"/>
  <c r="L15" i="9"/>
  <c r="L86" i="9"/>
  <c r="M86" i="9"/>
  <c r="N86" i="9"/>
  <c r="O86" i="9"/>
  <c r="P67" i="9"/>
  <c r="P58" i="9"/>
  <c r="P53" i="9"/>
  <c r="P44" i="9"/>
  <c r="P39" i="9"/>
  <c r="P30" i="9"/>
  <c r="P21" i="9"/>
  <c r="P15" i="9"/>
  <c r="P86" i="9"/>
  <c r="Q86" i="9"/>
  <c r="R86" i="9"/>
  <c r="S86" i="9"/>
  <c r="T86" i="9"/>
  <c r="U86" i="9"/>
  <c r="I69" i="9"/>
  <c r="I70" i="9"/>
  <c r="I71" i="9"/>
  <c r="I55" i="9"/>
  <c r="I61" i="9"/>
  <c r="I62" i="9"/>
  <c r="I41" i="9"/>
  <c r="I46" i="9"/>
  <c r="I47" i="9"/>
  <c r="I48" i="9"/>
  <c r="I32" i="9"/>
  <c r="I33" i="9"/>
  <c r="I34" i="9"/>
  <c r="I18" i="9"/>
  <c r="I23" i="9"/>
  <c r="I24" i="9"/>
  <c r="I25" i="9"/>
  <c r="I72" i="9"/>
  <c r="J69" i="9"/>
  <c r="J70" i="9"/>
  <c r="J71" i="9"/>
  <c r="J55" i="9"/>
  <c r="J61" i="9"/>
  <c r="J62" i="9"/>
  <c r="J41" i="9"/>
  <c r="J46" i="9"/>
  <c r="J47" i="9"/>
  <c r="J48" i="9"/>
  <c r="J32" i="9"/>
  <c r="J33" i="9"/>
  <c r="J34" i="9"/>
  <c r="J18" i="9"/>
  <c r="J23" i="9"/>
  <c r="J24" i="9"/>
  <c r="J25" i="9"/>
  <c r="K69" i="9"/>
  <c r="K70" i="9"/>
  <c r="K71" i="9"/>
  <c r="K60" i="9"/>
  <c r="K55" i="9"/>
  <c r="K61" i="9"/>
  <c r="K62" i="9"/>
  <c r="K41" i="9"/>
  <c r="K46" i="9"/>
  <c r="K47" i="9"/>
  <c r="K48" i="9"/>
  <c r="K32" i="9"/>
  <c r="K33" i="9"/>
  <c r="K34" i="9"/>
  <c r="K18" i="9"/>
  <c r="K23" i="9"/>
  <c r="K24" i="9"/>
  <c r="K25" i="9"/>
  <c r="K72" i="9"/>
  <c r="L65" i="9"/>
  <c r="L69" i="9"/>
  <c r="L70" i="9"/>
  <c r="L71" i="9"/>
  <c r="L56" i="9"/>
  <c r="L60" i="9"/>
  <c r="L51" i="9"/>
  <c r="L55" i="9"/>
  <c r="L61" i="9"/>
  <c r="L62" i="9"/>
  <c r="L37" i="9"/>
  <c r="L41" i="9"/>
  <c r="L42" i="9"/>
  <c r="L46" i="9"/>
  <c r="L47" i="9"/>
  <c r="L48" i="9"/>
  <c r="L28" i="9"/>
  <c r="L29" i="9"/>
  <c r="L32" i="9"/>
  <c r="L33" i="9"/>
  <c r="L34" i="9"/>
  <c r="L13" i="9"/>
  <c r="L17" i="9"/>
  <c r="L18" i="9"/>
  <c r="L19" i="9"/>
  <c r="L23" i="9"/>
  <c r="L24" i="9"/>
  <c r="L25" i="9"/>
  <c r="L72" i="9"/>
  <c r="M69" i="9"/>
  <c r="M70" i="9"/>
  <c r="M71" i="9"/>
  <c r="M60" i="9"/>
  <c r="M55" i="9"/>
  <c r="M61" i="9"/>
  <c r="M62" i="9"/>
  <c r="M41" i="9"/>
  <c r="M46" i="9"/>
  <c r="M47" i="9"/>
  <c r="M48" i="9"/>
  <c r="M32" i="9"/>
  <c r="M33" i="9"/>
  <c r="M34" i="9"/>
  <c r="M18" i="9"/>
  <c r="M23" i="9"/>
  <c r="M24" i="9"/>
  <c r="M25" i="9"/>
  <c r="M72" i="9"/>
  <c r="N69" i="9"/>
  <c r="N70" i="9"/>
  <c r="N71" i="9"/>
  <c r="N60" i="9"/>
  <c r="N55" i="9"/>
  <c r="N61" i="9"/>
  <c r="N62" i="9"/>
  <c r="N41" i="9"/>
  <c r="N46" i="9"/>
  <c r="N47" i="9"/>
  <c r="N48" i="9"/>
  <c r="N32" i="9"/>
  <c r="N33" i="9"/>
  <c r="N34" i="9"/>
  <c r="N18" i="9"/>
  <c r="N23" i="9"/>
  <c r="N24" i="9"/>
  <c r="N25" i="9"/>
  <c r="N72" i="9"/>
  <c r="O69" i="9"/>
  <c r="O70" i="9"/>
  <c r="O71" i="9"/>
  <c r="O60" i="9"/>
  <c r="O55" i="9"/>
  <c r="O61" i="9"/>
  <c r="O62" i="9"/>
  <c r="O41" i="9"/>
  <c r="O46" i="9"/>
  <c r="O47" i="9"/>
  <c r="O48" i="9"/>
  <c r="O32" i="9"/>
  <c r="O33" i="9"/>
  <c r="O34" i="9"/>
  <c r="O18" i="9"/>
  <c r="O23" i="9"/>
  <c r="O24" i="9"/>
  <c r="O25" i="9"/>
  <c r="O72" i="9"/>
  <c r="P65" i="9"/>
  <c r="P69" i="9"/>
  <c r="P70" i="9"/>
  <c r="P71" i="9"/>
  <c r="P56" i="9"/>
  <c r="P60" i="9"/>
  <c r="P51" i="9"/>
  <c r="P55" i="9"/>
  <c r="P61" i="9"/>
  <c r="P62" i="9"/>
  <c r="P37" i="9"/>
  <c r="P41" i="9"/>
  <c r="P42" i="9"/>
  <c r="P46" i="9"/>
  <c r="P47" i="9"/>
  <c r="P48" i="9"/>
  <c r="P28" i="9"/>
  <c r="P29" i="9"/>
  <c r="P32" i="9"/>
  <c r="P33" i="9"/>
  <c r="P34" i="9"/>
  <c r="P13" i="9"/>
  <c r="P17" i="9"/>
  <c r="P18" i="9"/>
  <c r="P19" i="9"/>
  <c r="P23" i="9"/>
  <c r="P24" i="9"/>
  <c r="P25" i="9"/>
  <c r="P72" i="9"/>
  <c r="Q69" i="9"/>
  <c r="Q70" i="9"/>
  <c r="Q71" i="9"/>
  <c r="Q60" i="9"/>
  <c r="Q55" i="9"/>
  <c r="Q61" i="9"/>
  <c r="Q62" i="9"/>
  <c r="Q41" i="9"/>
  <c r="Q46" i="9"/>
  <c r="Q47" i="9"/>
  <c r="Q48" i="9"/>
  <c r="Q32" i="9"/>
  <c r="Q33" i="9"/>
  <c r="Q34" i="9"/>
  <c r="Q18" i="9"/>
  <c r="Q23" i="9"/>
  <c r="Q24" i="9"/>
  <c r="Q25" i="9"/>
  <c r="Q72" i="9"/>
  <c r="R69" i="9"/>
  <c r="R70" i="9"/>
  <c r="R71" i="9"/>
  <c r="R60" i="9"/>
  <c r="R55" i="9"/>
  <c r="R61" i="9"/>
  <c r="R62" i="9"/>
  <c r="R41" i="9"/>
  <c r="R46" i="9"/>
  <c r="R47" i="9"/>
  <c r="R48" i="9"/>
  <c r="R32" i="9"/>
  <c r="R33" i="9"/>
  <c r="R34" i="9"/>
  <c r="R18" i="9"/>
  <c r="R23" i="9"/>
  <c r="R24" i="9"/>
  <c r="R25" i="9"/>
  <c r="R72" i="9"/>
  <c r="S69" i="9"/>
  <c r="S70" i="9"/>
  <c r="S71" i="9"/>
  <c r="S60" i="9"/>
  <c r="S55" i="9"/>
  <c r="S61" i="9"/>
  <c r="S62" i="9"/>
  <c r="S41" i="9"/>
  <c r="S46" i="9"/>
  <c r="S47" i="9"/>
  <c r="S48" i="9"/>
  <c r="S32" i="9"/>
  <c r="S33" i="9"/>
  <c r="S34" i="9"/>
  <c r="S18" i="9"/>
  <c r="S23" i="9"/>
  <c r="S24" i="9"/>
  <c r="S25" i="9"/>
  <c r="S72" i="9"/>
  <c r="T69" i="9"/>
  <c r="T70" i="9"/>
  <c r="T71" i="9"/>
  <c r="T60" i="9"/>
  <c r="T55" i="9"/>
  <c r="T61" i="9"/>
  <c r="T62" i="9"/>
  <c r="T41" i="9"/>
  <c r="T46" i="9"/>
  <c r="T47" i="9"/>
  <c r="T48" i="9"/>
  <c r="T32" i="9"/>
  <c r="T33" i="9"/>
  <c r="T34" i="9"/>
  <c r="T18" i="9"/>
  <c r="T23" i="9"/>
  <c r="T24" i="9"/>
  <c r="T25" i="9"/>
  <c r="T72" i="9"/>
  <c r="U69" i="9"/>
  <c r="U70" i="9"/>
  <c r="U71" i="9"/>
  <c r="U60" i="9"/>
  <c r="U55" i="9"/>
  <c r="U61" i="9"/>
  <c r="U62" i="9"/>
  <c r="U41" i="9"/>
  <c r="U46" i="9"/>
  <c r="U47" i="9"/>
  <c r="U48" i="9"/>
  <c r="U32" i="9"/>
  <c r="U33" i="9"/>
  <c r="U34" i="9"/>
  <c r="U18" i="9"/>
  <c r="U23" i="9"/>
  <c r="U24" i="9"/>
  <c r="U25" i="9"/>
  <c r="U72" i="9"/>
  <c r="H65" i="9"/>
  <c r="H69" i="9"/>
  <c r="H70" i="9"/>
  <c r="H71" i="9"/>
  <c r="H51" i="9"/>
  <c r="H55" i="9"/>
  <c r="H37" i="9"/>
  <c r="H41" i="9"/>
  <c r="H42" i="9"/>
  <c r="H46" i="9"/>
  <c r="H47" i="9"/>
  <c r="H48" i="9"/>
  <c r="H28" i="9"/>
  <c r="H29" i="9"/>
  <c r="H32" i="9"/>
  <c r="H33" i="9"/>
  <c r="H34" i="9"/>
  <c r="H13" i="9"/>
  <c r="H17" i="9"/>
  <c r="H18" i="9"/>
  <c r="H19" i="9"/>
  <c r="H23" i="9"/>
  <c r="H24" i="9"/>
  <c r="H25" i="9"/>
  <c r="H61" i="9"/>
  <c r="H62" i="9"/>
  <c r="H72" i="9"/>
  <c r="J75" i="9"/>
  <c r="K75" i="9"/>
  <c r="L75" i="9"/>
  <c r="L77" i="9"/>
  <c r="L83" i="9"/>
  <c r="L74" i="9"/>
  <c r="L85" i="9"/>
  <c r="L93" i="9"/>
  <c r="M75" i="9"/>
  <c r="N75" i="9"/>
  <c r="O75" i="9"/>
  <c r="P75" i="9"/>
  <c r="Q75" i="9"/>
  <c r="R75" i="9"/>
  <c r="S75" i="9"/>
  <c r="T75" i="9"/>
  <c r="U75" i="9"/>
  <c r="I37" i="5"/>
  <c r="J37" i="5"/>
  <c r="K37" i="5"/>
  <c r="L12" i="5"/>
  <c r="L18" i="5"/>
  <c r="L19" i="5"/>
  <c r="L20" i="5"/>
  <c r="L21" i="5"/>
  <c r="L22" i="5"/>
  <c r="L24" i="5"/>
  <c r="L25" i="5"/>
  <c r="L26" i="5"/>
  <c r="L27" i="5"/>
  <c r="L28" i="5"/>
  <c r="L29" i="5"/>
  <c r="L30" i="5"/>
  <c r="L31" i="5"/>
  <c r="L32" i="5"/>
  <c r="M37" i="5"/>
  <c r="M36" i="5"/>
  <c r="M50" i="5"/>
  <c r="M54" i="5"/>
  <c r="M47" i="5"/>
  <c r="M55" i="5"/>
  <c r="N37" i="5"/>
  <c r="O37" i="5"/>
  <c r="P37" i="5"/>
  <c r="Q37" i="5"/>
  <c r="R37" i="5"/>
  <c r="S37" i="5"/>
  <c r="T37" i="5"/>
  <c r="U37" i="5"/>
  <c r="H12" i="5"/>
  <c r="H18" i="5"/>
  <c r="H24" i="5"/>
  <c r="H25" i="5"/>
  <c r="H26" i="5"/>
  <c r="H27" i="5"/>
  <c r="H28" i="5"/>
  <c r="H29" i="5"/>
  <c r="H30" i="5"/>
  <c r="H31" i="5"/>
  <c r="H32" i="5"/>
  <c r="H28" i="4"/>
  <c r="H29" i="4"/>
  <c r="H30" i="4"/>
  <c r="H31" i="4"/>
  <c r="H32" i="4"/>
  <c r="H33" i="4"/>
  <c r="H21" i="4"/>
  <c r="H39" i="4"/>
  <c r="H16" i="4"/>
  <c r="H12" i="4"/>
  <c r="I141" i="1"/>
  <c r="J141" i="1"/>
  <c r="K141" i="1"/>
  <c r="K152" i="1"/>
  <c r="K154" i="1"/>
  <c r="K151" i="1"/>
  <c r="K159" i="1"/>
  <c r="M141" i="1"/>
  <c r="N141" i="1"/>
  <c r="O141" i="1"/>
  <c r="R141" i="1"/>
  <c r="S141" i="1"/>
  <c r="I37" i="4"/>
  <c r="J37" i="4"/>
  <c r="J39" i="4"/>
  <c r="J36" i="4"/>
  <c r="J48" i="4"/>
  <c r="J50" i="4"/>
  <c r="J47" i="4"/>
  <c r="J55" i="4"/>
  <c r="K37" i="4"/>
  <c r="L28" i="4"/>
  <c r="L21" i="4"/>
  <c r="L12" i="4"/>
  <c r="L37" i="4"/>
  <c r="M37" i="4"/>
  <c r="N37" i="4"/>
  <c r="O37" i="4"/>
  <c r="P28" i="4"/>
  <c r="P37" i="4"/>
  <c r="Q37" i="4"/>
  <c r="R37" i="4"/>
  <c r="S37" i="4"/>
  <c r="T37" i="4"/>
  <c r="T39" i="4"/>
  <c r="T36" i="4"/>
  <c r="T48" i="4"/>
  <c r="T50" i="4"/>
  <c r="T47" i="4"/>
  <c r="T55" i="4"/>
  <c r="U37" i="4"/>
  <c r="H17" i="4"/>
  <c r="H13" i="4"/>
  <c r="H50" i="4"/>
  <c r="I39" i="4"/>
  <c r="K39" i="4"/>
  <c r="M39" i="4"/>
  <c r="N39" i="4"/>
  <c r="O39" i="4"/>
  <c r="P39" i="4"/>
  <c r="Q39" i="4"/>
  <c r="R39" i="4"/>
  <c r="S39" i="4"/>
  <c r="U39" i="4"/>
  <c r="H104" i="20"/>
  <c r="H105" i="20"/>
  <c r="H106" i="20"/>
  <c r="H107" i="20"/>
  <c r="H108" i="20"/>
  <c r="L124" i="20"/>
  <c r="L130" i="20" s="1"/>
  <c r="L77" i="20"/>
  <c r="P91" i="17"/>
  <c r="P92" i="17"/>
  <c r="H91" i="17"/>
  <c r="H92" i="17"/>
  <c r="H93" i="17"/>
  <c r="P24" i="10"/>
  <c r="H25" i="10"/>
  <c r="H26" i="10"/>
  <c r="H27" i="10"/>
  <c r="H28" i="10"/>
  <c r="H19" i="10"/>
  <c r="H20" i="10"/>
  <c r="H21" i="10"/>
  <c r="H22" i="10"/>
  <c r="H15" i="10"/>
  <c r="H16" i="10"/>
  <c r="H29" i="10"/>
  <c r="H30" i="10"/>
  <c r="P14" i="7"/>
  <c r="L14" i="7"/>
  <c r="L20" i="7"/>
  <c r="H20" i="7"/>
  <c r="P99" i="16"/>
  <c r="T99" i="16"/>
  <c r="U99" i="16"/>
  <c r="P100" i="16"/>
  <c r="T77" i="16"/>
  <c r="T78" i="16"/>
  <c r="S77" i="16"/>
  <c r="S78" i="16"/>
  <c r="R77" i="16"/>
  <c r="R78" i="16"/>
  <c r="O77" i="16"/>
  <c r="O78" i="16"/>
  <c r="N77" i="16"/>
  <c r="N78" i="16"/>
  <c r="K77" i="16"/>
  <c r="K78" i="16"/>
  <c r="J77" i="16"/>
  <c r="J78" i="16"/>
  <c r="U22" i="16"/>
  <c r="T22" i="16"/>
  <c r="S22" i="16"/>
  <c r="Q22" i="16"/>
  <c r="Q17" i="16"/>
  <c r="Q23" i="16"/>
  <c r="Q24" i="16"/>
  <c r="O22" i="16"/>
  <c r="K22" i="16"/>
  <c r="I22" i="16"/>
  <c r="U31" i="5"/>
  <c r="T31" i="5"/>
  <c r="M31" i="5"/>
  <c r="I31" i="5"/>
  <c r="I34" i="10"/>
  <c r="I23" i="4"/>
  <c r="L22" i="4"/>
  <c r="H22" i="4"/>
  <c r="L20" i="4"/>
  <c r="H20" i="4"/>
  <c r="R101" i="16"/>
  <c r="R102" i="16"/>
  <c r="R103" i="16"/>
  <c r="Q101" i="16"/>
  <c r="Q102" i="16"/>
  <c r="Q103" i="16"/>
  <c r="O101" i="16"/>
  <c r="O102" i="16"/>
  <c r="O103" i="16"/>
  <c r="N101" i="16"/>
  <c r="N102" i="16"/>
  <c r="N103" i="16"/>
  <c r="M101" i="16"/>
  <c r="M102" i="16"/>
  <c r="M103" i="16"/>
  <c r="K101" i="16"/>
  <c r="K102" i="16"/>
  <c r="K103" i="16"/>
  <c r="J101" i="16"/>
  <c r="J102" i="16"/>
  <c r="J103" i="16"/>
  <c r="I101" i="16"/>
  <c r="I102" i="16"/>
  <c r="I103" i="16"/>
  <c r="L100" i="16"/>
  <c r="H100" i="16"/>
  <c r="L99" i="16"/>
  <c r="H99" i="16"/>
  <c r="P98" i="16"/>
  <c r="T98" i="16"/>
  <c r="U98" i="16"/>
  <c r="L98" i="16"/>
  <c r="H98" i="16"/>
  <c r="H101" i="16"/>
  <c r="L101" i="16"/>
  <c r="L102" i="16"/>
  <c r="L103" i="16"/>
  <c r="S101" i="16"/>
  <c r="S102" i="16"/>
  <c r="S103" i="16"/>
  <c r="Q83" i="9"/>
  <c r="R83" i="9"/>
  <c r="S83" i="9"/>
  <c r="T83" i="9"/>
  <c r="U83" i="9"/>
  <c r="P77" i="9"/>
  <c r="P83" i="9"/>
  <c r="P74" i="9"/>
  <c r="Q152" i="1"/>
  <c r="Q154" i="1"/>
  <c r="Q151" i="1"/>
  <c r="R152" i="1"/>
  <c r="S152" i="1"/>
  <c r="Q117" i="16"/>
  <c r="Q293" i="20"/>
  <c r="S275" i="20"/>
  <c r="S293" i="20"/>
  <c r="S286" i="20"/>
  <c r="T293" i="20"/>
  <c r="J152" i="1"/>
  <c r="J154" i="1"/>
  <c r="J151" i="1"/>
  <c r="J159" i="1"/>
  <c r="I152" i="1"/>
  <c r="I154" i="1"/>
  <c r="I151" i="1"/>
  <c r="I159" i="1"/>
  <c r="M154" i="1"/>
  <c r="N154" i="1"/>
  <c r="O154" i="1"/>
  <c r="R154" i="1"/>
  <c r="S154" i="1"/>
  <c r="S151" i="1"/>
  <c r="H12" i="20"/>
  <c r="L12" i="20"/>
  <c r="L13" i="20"/>
  <c r="L14" i="20"/>
  <c r="L287" i="20" s="1"/>
  <c r="H13" i="20"/>
  <c r="H26" i="20"/>
  <c r="H27" i="20"/>
  <c r="H32" i="20" s="1"/>
  <c r="H28" i="20"/>
  <c r="H29" i="20"/>
  <c r="H33" i="20"/>
  <c r="H40" i="20"/>
  <c r="H46" i="20" s="1"/>
  <c r="H47" i="20"/>
  <c r="H53" i="20" s="1"/>
  <c r="H54" i="20"/>
  <c r="H60" i="20" s="1"/>
  <c r="H55" i="20"/>
  <c r="H56" i="20"/>
  <c r="H57" i="20"/>
  <c r="H61" i="20"/>
  <c r="H67" i="20" s="1"/>
  <c r="H68" i="20"/>
  <c r="H75" i="20"/>
  <c r="H81" i="20" s="1"/>
  <c r="H82" i="20"/>
  <c r="H83" i="20"/>
  <c r="H84" i="20"/>
  <c r="H85" i="20"/>
  <c r="H88" i="20"/>
  <c r="H34" i="20"/>
  <c r="H35" i="20"/>
  <c r="H39" i="20" s="1"/>
  <c r="H36" i="20"/>
  <c r="H41" i="20"/>
  <c r="H42" i="20"/>
  <c r="H43" i="20"/>
  <c r="H48" i="20"/>
  <c r="H49" i="20"/>
  <c r="H50" i="20"/>
  <c r="H62" i="20"/>
  <c r="H63" i="20"/>
  <c r="H64" i="20"/>
  <c r="H69" i="20"/>
  <c r="H74" i="20" s="1"/>
  <c r="H70" i="20"/>
  <c r="H71" i="20"/>
  <c r="H76" i="20"/>
  <c r="H77" i="20"/>
  <c r="H78" i="20"/>
  <c r="H89" i="20"/>
  <c r="H90" i="20"/>
  <c r="H91" i="20"/>
  <c r="H92" i="20"/>
  <c r="H96" i="20"/>
  <c r="H102" i="20" s="1"/>
  <c r="H97" i="20"/>
  <c r="H98" i="20"/>
  <c r="H99" i="20"/>
  <c r="H109" i="20"/>
  <c r="H110" i="20"/>
  <c r="H111" i="20"/>
  <c r="H112" i="20"/>
  <c r="H113" i="20"/>
  <c r="H117" i="20"/>
  <c r="H118" i="20"/>
  <c r="H119" i="20"/>
  <c r="H123" i="20" s="1"/>
  <c r="H120" i="20"/>
  <c r="H124" i="20"/>
  <c r="H125" i="20"/>
  <c r="H130" i="20" s="1"/>
  <c r="H126" i="20"/>
  <c r="H127" i="20"/>
  <c r="H131" i="20"/>
  <c r="H137" i="20" s="1"/>
  <c r="H132" i="20"/>
  <c r="H134" i="20"/>
  <c r="H138" i="20"/>
  <c r="H144" i="20" s="1"/>
  <c r="H139" i="20"/>
  <c r="H140" i="20"/>
  <c r="H141" i="20"/>
  <c r="H145" i="20"/>
  <c r="H146" i="20"/>
  <c r="H147" i="20"/>
  <c r="H148" i="20"/>
  <c r="H151" i="20"/>
  <c r="H152" i="20"/>
  <c r="H153" i="20"/>
  <c r="H154" i="20"/>
  <c r="H158" i="20" s="1"/>
  <c r="H155" i="20"/>
  <c r="H159" i="20"/>
  <c r="H160" i="20"/>
  <c r="H165" i="20" s="1"/>
  <c r="H161" i="20"/>
  <c r="H162" i="20"/>
  <c r="H173" i="20"/>
  <c r="H174" i="20"/>
  <c r="H179" i="20" s="1"/>
  <c r="H175" i="20"/>
  <c r="H176" i="20"/>
  <c r="H180" i="20"/>
  <c r="H186" i="20" s="1"/>
  <c r="H181" i="20"/>
  <c r="H182" i="20"/>
  <c r="H183" i="20"/>
  <c r="H187" i="20"/>
  <c r="H188" i="20"/>
  <c r="H189" i="20"/>
  <c r="H193" i="20" s="1"/>
  <c r="H190" i="20"/>
  <c r="H194" i="20"/>
  <c r="H195" i="20"/>
  <c r="H200" i="20" s="1"/>
  <c r="H196" i="20"/>
  <c r="H197" i="20"/>
  <c r="H201" i="20"/>
  <c r="H202" i="20"/>
  <c r="H207" i="20" s="1"/>
  <c r="H203" i="20"/>
  <c r="H204" i="20"/>
  <c r="H208" i="20"/>
  <c r="H209" i="20"/>
  <c r="H210" i="20"/>
  <c r="H211" i="20"/>
  <c r="H214" i="20"/>
  <c r="H215" i="20"/>
  <c r="H216" i="20"/>
  <c r="H217" i="20"/>
  <c r="H221" i="20" s="1"/>
  <c r="H218" i="20"/>
  <c r="H222" i="20"/>
  <c r="H223" i="20"/>
  <c r="H228" i="20" s="1"/>
  <c r="H224" i="20"/>
  <c r="H225" i="20"/>
  <c r="H229" i="20"/>
  <c r="H235" i="20" s="1"/>
  <c r="H230" i="20"/>
  <c r="H231" i="20"/>
  <c r="H232" i="20"/>
  <c r="H236" i="20"/>
  <c r="H237" i="20"/>
  <c r="H238" i="20"/>
  <c r="H239" i="20"/>
  <c r="H242" i="20"/>
  <c r="H166" i="20"/>
  <c r="L17" i="20"/>
  <c r="L293" i="20"/>
  <c r="P14" i="20"/>
  <c r="P287" i="20" s="1"/>
  <c r="P286" i="20" s="1"/>
  <c r="P15" i="20"/>
  <c r="P17" i="20"/>
  <c r="P293" i="20"/>
  <c r="H14" i="20"/>
  <c r="H15" i="20"/>
  <c r="H17" i="20"/>
  <c r="H293" i="20"/>
  <c r="H16" i="20"/>
  <c r="H285" i="20" s="1"/>
  <c r="L16" i="20"/>
  <c r="L285" i="20"/>
  <c r="P16" i="20"/>
  <c r="P285" i="20" s="1"/>
  <c r="I18" i="20"/>
  <c r="J18" i="20"/>
  <c r="K18" i="20"/>
  <c r="M18" i="20"/>
  <c r="N18" i="20"/>
  <c r="O18" i="20"/>
  <c r="Q18" i="20"/>
  <c r="R18" i="20"/>
  <c r="S18" i="20"/>
  <c r="T18" i="20"/>
  <c r="U18" i="20"/>
  <c r="H19" i="20"/>
  <c r="H20" i="20"/>
  <c r="H21" i="20"/>
  <c r="H25" i="20" s="1"/>
  <c r="H22" i="20"/>
  <c r="L19" i="20"/>
  <c r="L20" i="20"/>
  <c r="L21" i="20"/>
  <c r="L25" i="20" s="1"/>
  <c r="P20" i="20"/>
  <c r="P25" i="20" s="1"/>
  <c r="P21" i="20"/>
  <c r="P22" i="20"/>
  <c r="H23" i="20"/>
  <c r="L23" i="20"/>
  <c r="P23" i="20"/>
  <c r="H24" i="20"/>
  <c r="L24" i="20"/>
  <c r="P24" i="20"/>
  <c r="I25" i="20"/>
  <c r="J25" i="20"/>
  <c r="K25" i="20"/>
  <c r="M25" i="20"/>
  <c r="N25" i="20"/>
  <c r="O25" i="20"/>
  <c r="Q25" i="20"/>
  <c r="R25" i="20"/>
  <c r="S25" i="20"/>
  <c r="T25" i="20"/>
  <c r="U25" i="20"/>
  <c r="L26" i="20"/>
  <c r="L32" i="20" s="1"/>
  <c r="L27" i="20"/>
  <c r="L28" i="20"/>
  <c r="H30" i="20"/>
  <c r="L30" i="20"/>
  <c r="P30" i="20"/>
  <c r="H31" i="20"/>
  <c r="L31" i="20"/>
  <c r="P31" i="20"/>
  <c r="I32" i="20"/>
  <c r="J32" i="20"/>
  <c r="J39" i="20"/>
  <c r="J46" i="20"/>
  <c r="J53" i="20"/>
  <c r="J60" i="20"/>
  <c r="J67" i="20"/>
  <c r="J74" i="20"/>
  <c r="J81" i="20"/>
  <c r="J88" i="20"/>
  <c r="J95" i="20"/>
  <c r="J102" i="20"/>
  <c r="J109" i="20"/>
  <c r="J116" i="20"/>
  <c r="J123" i="20"/>
  <c r="J130" i="20"/>
  <c r="J137" i="20"/>
  <c r="J144" i="20"/>
  <c r="J151" i="20"/>
  <c r="J158" i="20"/>
  <c r="J165" i="20"/>
  <c r="J179" i="20"/>
  <c r="J186" i="20"/>
  <c r="J193" i="20"/>
  <c r="J200" i="20"/>
  <c r="J207" i="20"/>
  <c r="J214" i="20"/>
  <c r="J221" i="20"/>
  <c r="J228" i="20"/>
  <c r="J235" i="20"/>
  <c r="K32" i="20"/>
  <c r="K39" i="20"/>
  <c r="K46" i="20"/>
  <c r="K53" i="20"/>
  <c r="K60" i="20"/>
  <c r="K67" i="20"/>
  <c r="K74" i="20"/>
  <c r="K81" i="20"/>
  <c r="K88" i="20"/>
  <c r="K95" i="20"/>
  <c r="K102" i="20"/>
  <c r="K109" i="20"/>
  <c r="K116" i="20"/>
  <c r="K123" i="20"/>
  <c r="K130" i="20"/>
  <c r="K137" i="20"/>
  <c r="K144" i="20"/>
  <c r="K151" i="20"/>
  <c r="K158" i="20"/>
  <c r="K165" i="20"/>
  <c r="K179" i="20"/>
  <c r="K186" i="20"/>
  <c r="K193" i="20"/>
  <c r="K200" i="20"/>
  <c r="K207" i="20"/>
  <c r="K214" i="20"/>
  <c r="K221" i="20"/>
  <c r="K228" i="20"/>
  <c r="K235" i="20"/>
  <c r="K242" i="20"/>
  <c r="M32" i="20"/>
  <c r="N32" i="20"/>
  <c r="N39" i="20"/>
  <c r="N271" i="20" s="1"/>
  <c r="N272" i="20" s="1"/>
  <c r="N273" i="20" s="1"/>
  <c r="N46" i="20"/>
  <c r="N53" i="20"/>
  <c r="N60" i="20"/>
  <c r="N67" i="20"/>
  <c r="N74" i="20"/>
  <c r="N81" i="20"/>
  <c r="N88" i="20"/>
  <c r="N95" i="20"/>
  <c r="N102" i="20"/>
  <c r="N109" i="20"/>
  <c r="N116" i="20"/>
  <c r="N123" i="20"/>
  <c r="N130" i="20"/>
  <c r="N137" i="20"/>
  <c r="N144" i="20"/>
  <c r="N151" i="20"/>
  <c r="N158" i="20"/>
  <c r="N165" i="20"/>
  <c r="N172" i="20"/>
  <c r="N179" i="20"/>
  <c r="N186" i="20"/>
  <c r="N193" i="20"/>
  <c r="N200" i="20"/>
  <c r="N207" i="20"/>
  <c r="N214" i="20"/>
  <c r="N221" i="20"/>
  <c r="N228" i="20"/>
  <c r="N235" i="20"/>
  <c r="N242" i="20"/>
  <c r="O32" i="20"/>
  <c r="O39" i="20"/>
  <c r="O46" i="20"/>
  <c r="O53" i="20"/>
  <c r="O60" i="20"/>
  <c r="O67" i="20"/>
  <c r="O74" i="20"/>
  <c r="O81" i="20"/>
  <c r="O88" i="20"/>
  <c r="O95" i="20"/>
  <c r="O102" i="20"/>
  <c r="O109" i="20"/>
  <c r="O116" i="20"/>
  <c r="O123" i="20"/>
  <c r="O130" i="20"/>
  <c r="O137" i="20"/>
  <c r="O144" i="20"/>
  <c r="O151" i="20"/>
  <c r="O158" i="20"/>
  <c r="O165" i="20"/>
  <c r="O172" i="20"/>
  <c r="O179" i="20"/>
  <c r="O186" i="20"/>
  <c r="O193" i="20"/>
  <c r="O200" i="20"/>
  <c r="O207" i="20"/>
  <c r="O214" i="20"/>
  <c r="O221" i="20"/>
  <c r="O228" i="20"/>
  <c r="O235" i="20"/>
  <c r="O242" i="20"/>
  <c r="Q32" i="20"/>
  <c r="Q271" i="20" s="1"/>
  <c r="Q272" i="20" s="1"/>
  <c r="Q273" i="20" s="1"/>
  <c r="R32" i="20"/>
  <c r="R39" i="20"/>
  <c r="R46" i="20"/>
  <c r="R53" i="20"/>
  <c r="R60" i="20"/>
  <c r="R67" i="20"/>
  <c r="R74" i="20"/>
  <c r="R81" i="20"/>
  <c r="R88" i="20"/>
  <c r="R95" i="20"/>
  <c r="R102" i="20"/>
  <c r="R109" i="20"/>
  <c r="R116" i="20"/>
  <c r="R123" i="20"/>
  <c r="R130" i="20"/>
  <c r="R137" i="20"/>
  <c r="R144" i="20"/>
  <c r="R151" i="20"/>
  <c r="R158" i="20"/>
  <c r="R165" i="20"/>
  <c r="R172" i="20"/>
  <c r="R179" i="20"/>
  <c r="R186" i="20"/>
  <c r="R193" i="20"/>
  <c r="R200" i="20"/>
  <c r="R207" i="20"/>
  <c r="R214" i="20"/>
  <c r="R221" i="20"/>
  <c r="R228" i="20"/>
  <c r="R235" i="20"/>
  <c r="S32" i="20"/>
  <c r="S39" i="20"/>
  <c r="S46" i="20"/>
  <c r="S53" i="20"/>
  <c r="S60" i="20"/>
  <c r="S67" i="20"/>
  <c r="S74" i="20"/>
  <c r="S81" i="20"/>
  <c r="S88" i="20"/>
  <c r="S95" i="20"/>
  <c r="S102" i="20"/>
  <c r="S109" i="20"/>
  <c r="S116" i="20"/>
  <c r="S123" i="20"/>
  <c r="S130" i="20"/>
  <c r="S137" i="20"/>
  <c r="S144" i="20"/>
  <c r="S151" i="20"/>
  <c r="S158" i="20"/>
  <c r="S165" i="20"/>
  <c r="S172" i="20"/>
  <c r="S179" i="20"/>
  <c r="S186" i="20"/>
  <c r="S193" i="20"/>
  <c r="S200" i="20"/>
  <c r="S207" i="20"/>
  <c r="S214" i="20"/>
  <c r="S221" i="20"/>
  <c r="S228" i="20"/>
  <c r="S235" i="20"/>
  <c r="T32" i="20"/>
  <c r="U32" i="20"/>
  <c r="L33" i="20"/>
  <c r="L34" i="20"/>
  <c r="L39" i="20" s="1"/>
  <c r="L35" i="20"/>
  <c r="P34" i="20"/>
  <c r="P35" i="20"/>
  <c r="P36" i="20"/>
  <c r="H37" i="20"/>
  <c r="L37" i="20"/>
  <c r="P37" i="20"/>
  <c r="H38" i="20"/>
  <c r="L38" i="20"/>
  <c r="P38" i="20"/>
  <c r="I39" i="20"/>
  <c r="M39" i="20"/>
  <c r="M271" i="20" s="1"/>
  <c r="M272" i="20" s="1"/>
  <c r="M273" i="20" s="1"/>
  <c r="Q39" i="20"/>
  <c r="T39" i="20"/>
  <c r="U39" i="20"/>
  <c r="U46" i="20"/>
  <c r="U53" i="20"/>
  <c r="U60" i="20"/>
  <c r="U67" i="20"/>
  <c r="U74" i="20"/>
  <c r="U81" i="20"/>
  <c r="U88" i="20"/>
  <c r="U95" i="20"/>
  <c r="U102" i="20"/>
  <c r="U109" i="20"/>
  <c r="U116" i="20"/>
  <c r="U123" i="20"/>
  <c r="U130" i="20"/>
  <c r="U137" i="20"/>
  <c r="U144" i="20"/>
  <c r="U151" i="20"/>
  <c r="U158" i="20"/>
  <c r="U165" i="20"/>
  <c r="U172" i="20"/>
  <c r="U179" i="20"/>
  <c r="U186" i="20"/>
  <c r="U193" i="20"/>
  <c r="U200" i="20"/>
  <c r="U207" i="20"/>
  <c r="U214" i="20"/>
  <c r="U221" i="20"/>
  <c r="U228" i="20"/>
  <c r="U235" i="20"/>
  <c r="U242" i="20"/>
  <c r="L40" i="20"/>
  <c r="L41" i="20"/>
  <c r="L42" i="20"/>
  <c r="L46" i="20"/>
  <c r="P41" i="20"/>
  <c r="P42" i="20"/>
  <c r="P43" i="20"/>
  <c r="H44" i="20"/>
  <c r="L44" i="20"/>
  <c r="P44" i="20"/>
  <c r="H45" i="20"/>
  <c r="L45" i="20"/>
  <c r="P45" i="20"/>
  <c r="I46" i="20"/>
  <c r="M46" i="20"/>
  <c r="Q46" i="20"/>
  <c r="T46" i="20"/>
  <c r="L47" i="20"/>
  <c r="L48" i="20"/>
  <c r="L49" i="20"/>
  <c r="P48" i="20"/>
  <c r="P49" i="20"/>
  <c r="P50" i="20"/>
  <c r="P53" i="20"/>
  <c r="H51" i="20"/>
  <c r="L51" i="20"/>
  <c r="P51" i="20"/>
  <c r="H52" i="20"/>
  <c r="L52" i="20"/>
  <c r="P52" i="20"/>
  <c r="I53" i="20"/>
  <c r="M53" i="20"/>
  <c r="Q53" i="20"/>
  <c r="T53" i="20"/>
  <c r="L54" i="20"/>
  <c r="L60" i="20" s="1"/>
  <c r="L55" i="20"/>
  <c r="L56" i="20"/>
  <c r="P55" i="20"/>
  <c r="P56" i="20"/>
  <c r="P57" i="20"/>
  <c r="H58" i="20"/>
  <c r="L58" i="20"/>
  <c r="P58" i="20"/>
  <c r="H59" i="20"/>
  <c r="L59" i="20"/>
  <c r="P59" i="20"/>
  <c r="I60" i="20"/>
  <c r="M60" i="20"/>
  <c r="Q60" i="20"/>
  <c r="T60" i="20"/>
  <c r="T271" i="20" s="1"/>
  <c r="T272" i="20" s="1"/>
  <c r="T273" i="20" s="1"/>
  <c r="L61" i="20"/>
  <c r="L62" i="20"/>
  <c r="L63" i="20"/>
  <c r="L67" i="20"/>
  <c r="P62" i="20"/>
  <c r="P63" i="20"/>
  <c r="P64" i="20"/>
  <c r="P67" i="20"/>
  <c r="H65" i="20"/>
  <c r="L65" i="20"/>
  <c r="P65" i="20"/>
  <c r="H66" i="20"/>
  <c r="L66" i="20"/>
  <c r="P66" i="20"/>
  <c r="I67" i="20"/>
  <c r="M67" i="20"/>
  <c r="Q67" i="20"/>
  <c r="T67" i="20"/>
  <c r="L68" i="20"/>
  <c r="L74" i="20" s="1"/>
  <c r="L69" i="20"/>
  <c r="L70" i="20"/>
  <c r="P69" i="20"/>
  <c r="P70" i="20"/>
  <c r="P71" i="20"/>
  <c r="P74" i="20" s="1"/>
  <c r="H72" i="20"/>
  <c r="L72" i="20"/>
  <c r="P72" i="20"/>
  <c r="H73" i="20"/>
  <c r="L73" i="20"/>
  <c r="P73" i="20"/>
  <c r="I74" i="20"/>
  <c r="M74" i="20"/>
  <c r="Q74" i="20"/>
  <c r="T74" i="20"/>
  <c r="L75" i="20"/>
  <c r="L81" i="20" s="1"/>
  <c r="L76" i="20"/>
  <c r="P76" i="20"/>
  <c r="P77" i="20"/>
  <c r="P78" i="20"/>
  <c r="H79" i="20"/>
  <c r="L79" i="20"/>
  <c r="P79" i="20"/>
  <c r="H80" i="20"/>
  <c r="L80" i="20"/>
  <c r="P80" i="20"/>
  <c r="I81" i="20"/>
  <c r="M81" i="20"/>
  <c r="Q81" i="20"/>
  <c r="T81" i="20"/>
  <c r="L82" i="20"/>
  <c r="L83" i="20"/>
  <c r="L88" i="20" s="1"/>
  <c r="L84" i="20"/>
  <c r="L53" i="20"/>
  <c r="L89" i="20"/>
  <c r="L95" i="20" s="1"/>
  <c r="L90" i="20"/>
  <c r="L91" i="20"/>
  <c r="L96" i="20"/>
  <c r="L102" i="20" s="1"/>
  <c r="L97" i="20"/>
  <c r="L98" i="20"/>
  <c r="L103" i="20"/>
  <c r="L109" i="20" s="1"/>
  <c r="L104" i="20"/>
  <c r="L105" i="20"/>
  <c r="L110" i="20"/>
  <c r="L116" i="20" s="1"/>
  <c r="L111" i="20"/>
  <c r="L112" i="20"/>
  <c r="L117" i="20"/>
  <c r="L123" i="20" s="1"/>
  <c r="L118" i="20"/>
  <c r="L119" i="20"/>
  <c r="L125" i="20"/>
  <c r="L126" i="20"/>
  <c r="L131" i="20"/>
  <c r="L132" i="20"/>
  <c r="L137" i="20" s="1"/>
  <c r="L133" i="20"/>
  <c r="L138" i="20"/>
  <c r="L139" i="20"/>
  <c r="L144" i="20" s="1"/>
  <c r="L140" i="20"/>
  <c r="L145" i="20"/>
  <c r="L146" i="20"/>
  <c r="L151" i="20" s="1"/>
  <c r="L147" i="20"/>
  <c r="L152" i="20"/>
  <c r="L153" i="20"/>
  <c r="L158" i="20" s="1"/>
  <c r="L154" i="20"/>
  <c r="L159" i="20"/>
  <c r="L160" i="20"/>
  <c r="L165" i="20" s="1"/>
  <c r="L161" i="20"/>
  <c r="L166" i="20"/>
  <c r="L167" i="20"/>
  <c r="L172" i="20" s="1"/>
  <c r="L168" i="20"/>
  <c r="L173" i="20"/>
  <c r="L174" i="20"/>
  <c r="L179" i="20" s="1"/>
  <c r="L175" i="20"/>
  <c r="L180" i="20"/>
  <c r="L181" i="20"/>
  <c r="L186" i="20" s="1"/>
  <c r="L182" i="20"/>
  <c r="L187" i="20"/>
  <c r="L188" i="20"/>
  <c r="L193" i="20" s="1"/>
  <c r="L189" i="20"/>
  <c r="L194" i="20"/>
  <c r="L195" i="20"/>
  <c r="L200" i="20" s="1"/>
  <c r="L196" i="20"/>
  <c r="L201" i="20"/>
  <c r="L202" i="20"/>
  <c r="L207" i="20" s="1"/>
  <c r="L203" i="20"/>
  <c r="L208" i="20"/>
  <c r="L209" i="20"/>
  <c r="L214" i="20" s="1"/>
  <c r="L210" i="20"/>
  <c r="L215" i="20"/>
  <c r="L216" i="20"/>
  <c r="L221" i="20" s="1"/>
  <c r="L217" i="20"/>
  <c r="L222" i="20"/>
  <c r="L223" i="20"/>
  <c r="L228" i="20" s="1"/>
  <c r="L224" i="20"/>
  <c r="L229" i="20"/>
  <c r="L230" i="20"/>
  <c r="L231" i="20"/>
  <c r="L236" i="20"/>
  <c r="L237" i="20"/>
  <c r="L238" i="20"/>
  <c r="L242" i="20"/>
  <c r="P83" i="20"/>
  <c r="P84" i="20"/>
  <c r="P85" i="20"/>
  <c r="H86" i="20"/>
  <c r="L86" i="20"/>
  <c r="P86" i="20"/>
  <c r="H87" i="20"/>
  <c r="L87" i="20"/>
  <c r="P87" i="20"/>
  <c r="I88" i="20"/>
  <c r="M88" i="20"/>
  <c r="M95" i="20"/>
  <c r="M102" i="20"/>
  <c r="M109" i="20"/>
  <c r="M116" i="20"/>
  <c r="M123" i="20"/>
  <c r="M130" i="20"/>
  <c r="M137" i="20"/>
  <c r="M144" i="20"/>
  <c r="M151" i="20"/>
  <c r="M158" i="20"/>
  <c r="M165" i="20"/>
  <c r="M172" i="20"/>
  <c r="M179" i="20"/>
  <c r="M186" i="20"/>
  <c r="M193" i="20"/>
  <c r="M200" i="20"/>
  <c r="M207" i="20"/>
  <c r="M214" i="20"/>
  <c r="M221" i="20"/>
  <c r="M228" i="20"/>
  <c r="M235" i="20"/>
  <c r="M242" i="20"/>
  <c r="Q88" i="20"/>
  <c r="T88" i="20"/>
  <c r="P90" i="20"/>
  <c r="P91" i="20"/>
  <c r="P92" i="20"/>
  <c r="P95" i="20"/>
  <c r="H93" i="20"/>
  <c r="L93" i="20"/>
  <c r="P93" i="20"/>
  <c r="H94" i="20"/>
  <c r="L94" i="20"/>
  <c r="P94" i="20"/>
  <c r="I95" i="20"/>
  <c r="Q95" i="20"/>
  <c r="T95" i="20"/>
  <c r="P97" i="20"/>
  <c r="P98" i="20"/>
  <c r="P99" i="20"/>
  <c r="H100" i="20"/>
  <c r="L100" i="20"/>
  <c r="P100" i="20"/>
  <c r="H101" i="20"/>
  <c r="L101" i="20"/>
  <c r="P101" i="20"/>
  <c r="I102" i="20"/>
  <c r="Q102" i="20"/>
  <c r="T102" i="20"/>
  <c r="P104" i="20"/>
  <c r="P105" i="20"/>
  <c r="P106" i="20"/>
  <c r="L107" i="20"/>
  <c r="P107" i="20"/>
  <c r="L108" i="20"/>
  <c r="P108" i="20"/>
  <c r="I109" i="20"/>
  <c r="Q109" i="20"/>
  <c r="T109" i="20"/>
  <c r="P111" i="20"/>
  <c r="P112" i="20"/>
  <c r="P113" i="20"/>
  <c r="H114" i="20"/>
  <c r="L114" i="20"/>
  <c r="P114" i="20"/>
  <c r="H115" i="20"/>
  <c r="L115" i="20"/>
  <c r="P115" i="20"/>
  <c r="I116" i="20"/>
  <c r="Q116" i="20"/>
  <c r="T116" i="20"/>
  <c r="P118" i="20"/>
  <c r="P119" i="20"/>
  <c r="P120" i="20"/>
  <c r="H121" i="20"/>
  <c r="L121" i="20"/>
  <c r="P121" i="20"/>
  <c r="H122" i="20"/>
  <c r="L122" i="20"/>
  <c r="P122" i="20"/>
  <c r="I123" i="20"/>
  <c r="Q123" i="20"/>
  <c r="T123" i="20"/>
  <c r="P125" i="20"/>
  <c r="P130" i="20" s="1"/>
  <c r="P126" i="20"/>
  <c r="P127" i="20"/>
  <c r="H128" i="20"/>
  <c r="L128" i="20"/>
  <c r="P128" i="20"/>
  <c r="H129" i="20"/>
  <c r="L129" i="20"/>
  <c r="P129" i="20"/>
  <c r="I130" i="20"/>
  <c r="I137" i="20"/>
  <c r="I144" i="20"/>
  <c r="I151" i="20"/>
  <c r="I158" i="20"/>
  <c r="I165" i="20"/>
  <c r="I179" i="20"/>
  <c r="I186" i="20"/>
  <c r="I193" i="20"/>
  <c r="I200" i="20"/>
  <c r="I207" i="20"/>
  <c r="I214" i="20"/>
  <c r="I221" i="20"/>
  <c r="I228" i="20"/>
  <c r="I235" i="20"/>
  <c r="Q130" i="20"/>
  <c r="Q137" i="20"/>
  <c r="Q144" i="20"/>
  <c r="Q151" i="20"/>
  <c r="Q158" i="20"/>
  <c r="Q165" i="20"/>
  <c r="Q172" i="20"/>
  <c r="Q179" i="20"/>
  <c r="Q186" i="20"/>
  <c r="Q193" i="20"/>
  <c r="Q200" i="20"/>
  <c r="Q207" i="20"/>
  <c r="Q214" i="20"/>
  <c r="Q221" i="20"/>
  <c r="Q228" i="20"/>
  <c r="Q235" i="20"/>
  <c r="Q242" i="20"/>
  <c r="T130" i="20"/>
  <c r="P132" i="20"/>
  <c r="P133" i="20"/>
  <c r="P134" i="20"/>
  <c r="H135" i="20"/>
  <c r="L135" i="20"/>
  <c r="P135" i="20"/>
  <c r="H136" i="20"/>
  <c r="L136" i="20"/>
  <c r="P136" i="20"/>
  <c r="T137" i="20"/>
  <c r="P139" i="20"/>
  <c r="P144" i="20" s="1"/>
  <c r="P140" i="20"/>
  <c r="P141" i="20"/>
  <c r="H142" i="20"/>
  <c r="L142" i="20"/>
  <c r="P142" i="20"/>
  <c r="H143" i="20"/>
  <c r="L143" i="20"/>
  <c r="P143" i="20"/>
  <c r="T144" i="20"/>
  <c r="P146" i="20"/>
  <c r="P151" i="20" s="1"/>
  <c r="P147" i="20"/>
  <c r="P148" i="20"/>
  <c r="H149" i="20"/>
  <c r="L149" i="20"/>
  <c r="P149" i="20"/>
  <c r="H150" i="20"/>
  <c r="L150" i="20"/>
  <c r="P150" i="20"/>
  <c r="T151" i="20"/>
  <c r="P153" i="20"/>
  <c r="P154" i="20"/>
  <c r="P155" i="20"/>
  <c r="H156" i="20"/>
  <c r="L156" i="20"/>
  <c r="P156" i="20"/>
  <c r="H157" i="20"/>
  <c r="L157" i="20"/>
  <c r="P157" i="20"/>
  <c r="T158" i="20"/>
  <c r="P160" i="20"/>
  <c r="P161" i="20"/>
  <c r="P162" i="20"/>
  <c r="H163" i="20"/>
  <c r="L163" i="20"/>
  <c r="P163" i="20"/>
  <c r="H164" i="20"/>
  <c r="L164" i="20"/>
  <c r="P164" i="20"/>
  <c r="T165" i="20"/>
  <c r="H167" i="20"/>
  <c r="P167" i="20"/>
  <c r="P168" i="20"/>
  <c r="P172" i="20" s="1"/>
  <c r="P169" i="20"/>
  <c r="L170" i="20"/>
  <c r="P170" i="20"/>
  <c r="L171" i="20"/>
  <c r="P171" i="20"/>
  <c r="T172" i="20"/>
  <c r="P174" i="20"/>
  <c r="P175" i="20"/>
  <c r="P176" i="20"/>
  <c r="H177" i="20"/>
  <c r="L177" i="20"/>
  <c r="P177" i="20"/>
  <c r="H178" i="20"/>
  <c r="L178" i="20"/>
  <c r="P178" i="20"/>
  <c r="T179" i="20"/>
  <c r="P181" i="20"/>
  <c r="P182" i="20"/>
  <c r="P183" i="20"/>
  <c r="H184" i="20"/>
  <c r="L184" i="20"/>
  <c r="P184" i="20"/>
  <c r="H185" i="20"/>
  <c r="L185" i="20"/>
  <c r="P185" i="20"/>
  <c r="T186" i="20"/>
  <c r="P188" i="20"/>
  <c r="P189" i="20"/>
  <c r="P190" i="20"/>
  <c r="H191" i="20"/>
  <c r="L191" i="20"/>
  <c r="P191" i="20"/>
  <c r="H192" i="20"/>
  <c r="L192" i="20"/>
  <c r="P192" i="20"/>
  <c r="T193" i="20"/>
  <c r="P195" i="20"/>
  <c r="P200" i="20" s="1"/>
  <c r="P196" i="20"/>
  <c r="P197" i="20"/>
  <c r="H198" i="20"/>
  <c r="L198" i="20"/>
  <c r="P198" i="20"/>
  <c r="H199" i="20"/>
  <c r="L199" i="20"/>
  <c r="P199" i="20"/>
  <c r="T200" i="20"/>
  <c r="P202" i="20"/>
  <c r="P203" i="20"/>
  <c r="P207" i="20" s="1"/>
  <c r="P204" i="20"/>
  <c r="H205" i="20"/>
  <c r="L205" i="20"/>
  <c r="P205" i="20"/>
  <c r="H206" i="20"/>
  <c r="L206" i="20"/>
  <c r="P206" i="20"/>
  <c r="T207" i="20"/>
  <c r="P209" i="20"/>
  <c r="P210" i="20"/>
  <c r="P211" i="20"/>
  <c r="H212" i="20"/>
  <c r="L212" i="20"/>
  <c r="P212" i="20"/>
  <c r="H213" i="20"/>
  <c r="L213" i="20"/>
  <c r="P213" i="20"/>
  <c r="T214" i="20"/>
  <c r="P216" i="20"/>
  <c r="P217" i="20"/>
  <c r="P218" i="20"/>
  <c r="H219" i="20"/>
  <c r="L219" i="20"/>
  <c r="P219" i="20"/>
  <c r="H220" i="20"/>
  <c r="L220" i="20"/>
  <c r="P220" i="20"/>
  <c r="T221" i="20"/>
  <c r="P223" i="20"/>
  <c r="P228" i="20" s="1"/>
  <c r="P224" i="20"/>
  <c r="P225" i="20"/>
  <c r="H226" i="20"/>
  <c r="L226" i="20"/>
  <c r="P226" i="20"/>
  <c r="H227" i="20"/>
  <c r="L227" i="20"/>
  <c r="P227" i="20"/>
  <c r="T228" i="20"/>
  <c r="P230" i="20"/>
  <c r="P231" i="20"/>
  <c r="P232" i="20"/>
  <c r="P235" i="20" s="1"/>
  <c r="H233" i="20"/>
  <c r="L233" i="20"/>
  <c r="P233" i="20"/>
  <c r="H234" i="20"/>
  <c r="L234" i="20"/>
  <c r="P234" i="20"/>
  <c r="T235" i="20"/>
  <c r="P237" i="20"/>
  <c r="P238" i="20"/>
  <c r="P239" i="20"/>
  <c r="H240" i="20"/>
  <c r="L240" i="20"/>
  <c r="P240" i="20"/>
  <c r="H241" i="20"/>
  <c r="L241" i="20"/>
  <c r="P241" i="20"/>
  <c r="I242" i="20"/>
  <c r="J242" i="20"/>
  <c r="R242" i="20"/>
  <c r="S242" i="20"/>
  <c r="T242" i="20"/>
  <c r="N275" i="20"/>
  <c r="N293" i="20"/>
  <c r="N286" i="20"/>
  <c r="N294" i="20" s="1"/>
  <c r="I293" i="20"/>
  <c r="J293" i="20"/>
  <c r="J286" i="20"/>
  <c r="K293" i="20"/>
  <c r="M293" i="20"/>
  <c r="M286" i="20"/>
  <c r="O293" i="20"/>
  <c r="R275" i="20"/>
  <c r="R293" i="20"/>
  <c r="I285" i="20"/>
  <c r="J285" i="20"/>
  <c r="K285" i="20"/>
  <c r="M285" i="20"/>
  <c r="N285" i="20"/>
  <c r="O285" i="20"/>
  <c r="Q285" i="20"/>
  <c r="R285" i="20"/>
  <c r="S285" i="20"/>
  <c r="T285" i="20"/>
  <c r="U285" i="20"/>
  <c r="H83" i="9"/>
  <c r="T54" i="14"/>
  <c r="S54" i="14"/>
  <c r="S50" i="14"/>
  <c r="S62" i="14"/>
  <c r="S61" i="14"/>
  <c r="S69" i="14"/>
  <c r="N54" i="14"/>
  <c r="N50" i="14"/>
  <c r="N62" i="14"/>
  <c r="N61" i="14"/>
  <c r="N69" i="14"/>
  <c r="L39" i="14"/>
  <c r="L41" i="14"/>
  <c r="I54" i="14"/>
  <c r="I50" i="14"/>
  <c r="I62" i="14"/>
  <c r="I61" i="14"/>
  <c r="I69" i="14"/>
  <c r="H79" i="17"/>
  <c r="H80" i="17"/>
  <c r="H81" i="17"/>
  <c r="H231" i="17"/>
  <c r="L105" i="17"/>
  <c r="L87" i="17"/>
  <c r="Q237" i="17"/>
  <c r="H136" i="17"/>
  <c r="H109" i="17"/>
  <c r="H116" i="17"/>
  <c r="H103" i="17"/>
  <c r="H122" i="17"/>
  <c r="H13" i="17"/>
  <c r="H20" i="17"/>
  <c r="H211" i="17"/>
  <c r="H112" i="17"/>
  <c r="H119" i="17"/>
  <c r="H125" i="17"/>
  <c r="I119" i="17"/>
  <c r="I125" i="17"/>
  <c r="K119" i="17"/>
  <c r="K125" i="17"/>
  <c r="M119" i="17"/>
  <c r="M125" i="17"/>
  <c r="N119" i="17"/>
  <c r="N125" i="17"/>
  <c r="O119" i="17"/>
  <c r="O125" i="17"/>
  <c r="P119" i="17"/>
  <c r="P125" i="17"/>
  <c r="R119" i="17"/>
  <c r="R125" i="17"/>
  <c r="S119" i="17"/>
  <c r="S125" i="17"/>
  <c r="T119" i="17"/>
  <c r="T125" i="17"/>
  <c r="Q119" i="17"/>
  <c r="Q125" i="17"/>
  <c r="P207" i="17"/>
  <c r="P214" i="17"/>
  <c r="P188" i="17"/>
  <c r="P182" i="17"/>
  <c r="P194" i="17"/>
  <c r="P176" i="17"/>
  <c r="P170" i="17"/>
  <c r="P164" i="17"/>
  <c r="P201" i="17"/>
  <c r="P151" i="17"/>
  <c r="P145" i="17"/>
  <c r="P132" i="17"/>
  <c r="P49" i="17"/>
  <c r="P62" i="17"/>
  <c r="P68" i="17"/>
  <c r="P16" i="17"/>
  <c r="P23" i="17"/>
  <c r="P42" i="17"/>
  <c r="I237" i="17"/>
  <c r="K237" i="17"/>
  <c r="L136" i="17"/>
  <c r="L20" i="17"/>
  <c r="L211" i="17"/>
  <c r="M237" i="17"/>
  <c r="N237" i="17"/>
  <c r="O237" i="17"/>
  <c r="R237" i="17"/>
  <c r="S237" i="17"/>
  <c r="T237" i="17"/>
  <c r="I231" i="17"/>
  <c r="K231" i="17"/>
  <c r="M231" i="17"/>
  <c r="N231" i="17"/>
  <c r="R231" i="17"/>
  <c r="S231" i="17"/>
  <c r="T231" i="17"/>
  <c r="Q231" i="17"/>
  <c r="H33" i="17"/>
  <c r="H165" i="17"/>
  <c r="H135" i="17"/>
  <c r="H115" i="17"/>
  <c r="H64" i="17"/>
  <c r="H32" i="17"/>
  <c r="H38" i="17"/>
  <c r="L59" i="17"/>
  <c r="L65" i="17"/>
  <c r="L33" i="17"/>
  <c r="L39" i="17"/>
  <c r="K212" i="17"/>
  <c r="K199" i="17"/>
  <c r="K156" i="17"/>
  <c r="K137" i="17"/>
  <c r="K218" i="17"/>
  <c r="K117" i="17"/>
  <c r="K104" i="17"/>
  <c r="K60" i="17"/>
  <c r="K66" i="17"/>
  <c r="K21" i="17"/>
  <c r="K40" i="17"/>
  <c r="K238" i="17"/>
  <c r="K214" i="17"/>
  <c r="K201" i="17"/>
  <c r="K158" i="17"/>
  <c r="K139" i="17"/>
  <c r="K62" i="17"/>
  <c r="K68" i="17"/>
  <c r="K23" i="17"/>
  <c r="K42" i="17"/>
  <c r="P115" i="17"/>
  <c r="Q223" i="17"/>
  <c r="Q212" i="17"/>
  <c r="Q199" i="17"/>
  <c r="Q156" i="17"/>
  <c r="Q137" i="17"/>
  <c r="Q117" i="17"/>
  <c r="Q104" i="17"/>
  <c r="Q123" i="17"/>
  <c r="Q60" i="17"/>
  <c r="Q66" i="17"/>
  <c r="Q21" i="17"/>
  <c r="Q40" i="17"/>
  <c r="Q238" i="17"/>
  <c r="Q214" i="17"/>
  <c r="Q201" i="17"/>
  <c r="Q158" i="17"/>
  <c r="Q139" i="17"/>
  <c r="Q220" i="17"/>
  <c r="Q62" i="17"/>
  <c r="Q68" i="17"/>
  <c r="Q23" i="17"/>
  <c r="Q42" i="17"/>
  <c r="Q241" i="17"/>
  <c r="R212" i="17"/>
  <c r="R199" i="17"/>
  <c r="R156" i="17"/>
  <c r="R137" i="17"/>
  <c r="R117" i="17"/>
  <c r="R104" i="17"/>
  <c r="R123" i="17"/>
  <c r="R60" i="17"/>
  <c r="R66" i="17"/>
  <c r="R21" i="17"/>
  <c r="R40" i="17"/>
  <c r="R238" i="17"/>
  <c r="R214" i="17"/>
  <c r="R201" i="17"/>
  <c r="R158" i="17"/>
  <c r="R139" i="17"/>
  <c r="R62" i="17"/>
  <c r="R68" i="17"/>
  <c r="R23" i="17"/>
  <c r="R42" i="17"/>
  <c r="S212" i="17"/>
  <c r="S199" i="17"/>
  <c r="S156" i="17"/>
  <c r="S137" i="17"/>
  <c r="S117" i="17"/>
  <c r="S104" i="17"/>
  <c r="S123" i="17"/>
  <c r="S60" i="17"/>
  <c r="S66" i="17"/>
  <c r="S21" i="17"/>
  <c r="S40" i="17"/>
  <c r="S238" i="17"/>
  <c r="S214" i="17"/>
  <c r="S201" i="17"/>
  <c r="S158" i="17"/>
  <c r="S139" i="17"/>
  <c r="S220" i="17"/>
  <c r="S62" i="17"/>
  <c r="S68" i="17"/>
  <c r="S23" i="17"/>
  <c r="S42" i="17"/>
  <c r="T223" i="17"/>
  <c r="T212" i="17"/>
  <c r="T199" i="17"/>
  <c r="T156" i="17"/>
  <c r="T137" i="17"/>
  <c r="T117" i="17"/>
  <c r="T104" i="17"/>
  <c r="T123" i="17"/>
  <c r="T60" i="17"/>
  <c r="T66" i="17"/>
  <c r="T21" i="17"/>
  <c r="T40" i="17"/>
  <c r="T238" i="17"/>
  <c r="T214" i="17"/>
  <c r="T201" i="17"/>
  <c r="T158" i="17"/>
  <c r="T139" i="17"/>
  <c r="T220" i="17"/>
  <c r="T62" i="17"/>
  <c r="T68" i="17"/>
  <c r="T23" i="17"/>
  <c r="T42" i="17"/>
  <c r="T241" i="17"/>
  <c r="H87" i="17"/>
  <c r="H75" i="17"/>
  <c r="P13" i="17"/>
  <c r="P20" i="17"/>
  <c r="P237" i="17"/>
  <c r="P186" i="17"/>
  <c r="P187" i="17"/>
  <c r="P189" i="17"/>
  <c r="P162" i="17"/>
  <c r="P163" i="17"/>
  <c r="P165" i="17"/>
  <c r="P88" i="17"/>
  <c r="P47" i="17"/>
  <c r="P48" i="17"/>
  <c r="P33" i="17"/>
  <c r="P39" i="17"/>
  <c r="P192" i="17"/>
  <c r="P193" i="17"/>
  <c r="P181" i="17"/>
  <c r="P175" i="17"/>
  <c r="P169" i="17"/>
  <c r="P200" i="17"/>
  <c r="P174" i="17"/>
  <c r="P177" i="17"/>
  <c r="P135" i="17"/>
  <c r="P58" i="17"/>
  <c r="P64" i="17"/>
  <c r="P19" i="17"/>
  <c r="P38" i="17"/>
  <c r="N212" i="17"/>
  <c r="N199" i="17"/>
  <c r="N156" i="17"/>
  <c r="N137" i="17"/>
  <c r="N218" i="17"/>
  <c r="N117" i="17"/>
  <c r="N104" i="17"/>
  <c r="N60" i="17"/>
  <c r="N66" i="17"/>
  <c r="N21" i="17"/>
  <c r="N40" i="17"/>
  <c r="N238" i="17"/>
  <c r="N214" i="17"/>
  <c r="N201" i="17"/>
  <c r="N158" i="17"/>
  <c r="N139" i="17"/>
  <c r="N62" i="17"/>
  <c r="N68" i="17"/>
  <c r="N23" i="17"/>
  <c r="N42" i="17"/>
  <c r="L210" i="17"/>
  <c r="L135" i="17"/>
  <c r="L115" i="17"/>
  <c r="L58" i="17"/>
  <c r="L64" i="17"/>
  <c r="L32" i="17"/>
  <c r="L38" i="17"/>
  <c r="I32" i="17"/>
  <c r="J19" i="17"/>
  <c r="J32" i="17"/>
  <c r="K19" i="17"/>
  <c r="K32" i="17"/>
  <c r="K38" i="17"/>
  <c r="M32" i="17"/>
  <c r="M38" i="17"/>
  <c r="N19" i="17"/>
  <c r="N32" i="17"/>
  <c r="N38" i="17"/>
  <c r="O19" i="17"/>
  <c r="O32" i="17"/>
  <c r="Q19" i="17"/>
  <c r="Q32" i="17"/>
  <c r="R19" i="17"/>
  <c r="R32" i="17"/>
  <c r="S19" i="17"/>
  <c r="S32" i="17"/>
  <c r="S38" i="17"/>
  <c r="T19" i="17"/>
  <c r="T32" i="17"/>
  <c r="U19" i="17"/>
  <c r="U32" i="17"/>
  <c r="U38" i="17"/>
  <c r="I33" i="17"/>
  <c r="I39" i="17"/>
  <c r="J33" i="17"/>
  <c r="J39" i="17"/>
  <c r="K33" i="17"/>
  <c r="K39" i="17"/>
  <c r="M33" i="17"/>
  <c r="M39" i="17"/>
  <c r="N33" i="17"/>
  <c r="N39" i="17"/>
  <c r="O33" i="17"/>
  <c r="O39" i="17"/>
  <c r="Q33" i="17"/>
  <c r="Q39" i="17"/>
  <c r="R33" i="17"/>
  <c r="R39" i="17"/>
  <c r="S33" i="17"/>
  <c r="S39" i="17"/>
  <c r="T33" i="17"/>
  <c r="T39" i="17"/>
  <c r="U33" i="17"/>
  <c r="U39" i="17"/>
  <c r="J50" i="12"/>
  <c r="M50" i="12"/>
  <c r="N50" i="12"/>
  <c r="Q50" i="12"/>
  <c r="T33" i="1"/>
  <c r="U33" i="1"/>
  <c r="T34" i="1"/>
  <c r="U34" i="1"/>
  <c r="I50" i="4"/>
  <c r="K50" i="4"/>
  <c r="L29" i="4"/>
  <c r="L13" i="4"/>
  <c r="M50" i="4"/>
  <c r="N50" i="4"/>
  <c r="O50" i="4"/>
  <c r="P29" i="4"/>
  <c r="Q50" i="4"/>
  <c r="R50" i="4"/>
  <c r="S50" i="4"/>
  <c r="U50" i="4"/>
  <c r="I48" i="4"/>
  <c r="I47" i="4"/>
  <c r="K48" i="4"/>
  <c r="K47" i="4"/>
  <c r="L30" i="4"/>
  <c r="L14" i="4"/>
  <c r="M48" i="4"/>
  <c r="M47" i="4"/>
  <c r="N48" i="4"/>
  <c r="O48" i="4"/>
  <c r="O47" i="4"/>
  <c r="P30" i="4"/>
  <c r="P14" i="4"/>
  <c r="Q48" i="4"/>
  <c r="R48" i="4"/>
  <c r="S48" i="4"/>
  <c r="S47" i="4"/>
  <c r="U48" i="4"/>
  <c r="U47" i="4"/>
  <c r="H18" i="4"/>
  <c r="H14" i="4"/>
  <c r="M36" i="4"/>
  <c r="M55" i="4"/>
  <c r="N36" i="4"/>
  <c r="N47" i="4"/>
  <c r="N55" i="4"/>
  <c r="O36" i="4"/>
  <c r="O55" i="4"/>
  <c r="P31" i="4"/>
  <c r="P32" i="4"/>
  <c r="P33" i="4"/>
  <c r="P25" i="4"/>
  <c r="Q36" i="4"/>
  <c r="Q47" i="4"/>
  <c r="Q55" i="4"/>
  <c r="R36" i="4"/>
  <c r="R47" i="4"/>
  <c r="R55" i="4"/>
  <c r="S36" i="4"/>
  <c r="H15" i="4"/>
  <c r="I31" i="4"/>
  <c r="I32" i="4"/>
  <c r="I33" i="4"/>
  <c r="K31" i="4"/>
  <c r="K32" i="4"/>
  <c r="K33" i="4"/>
  <c r="M31" i="4"/>
  <c r="M32" i="4"/>
  <c r="M33" i="4"/>
  <c r="O31" i="4"/>
  <c r="O32" i="4"/>
  <c r="O33" i="4"/>
  <c r="Q31" i="4"/>
  <c r="Q32" i="4"/>
  <c r="Q33" i="4"/>
  <c r="R31" i="4"/>
  <c r="R32" i="4"/>
  <c r="R33" i="4"/>
  <c r="S31" i="4"/>
  <c r="S32" i="4"/>
  <c r="S33" i="4"/>
  <c r="T31" i="4"/>
  <c r="T32" i="4"/>
  <c r="T33" i="4"/>
  <c r="U31" i="4"/>
  <c r="U32" i="4"/>
  <c r="U33" i="4"/>
  <c r="J208" i="17"/>
  <c r="J209" i="17"/>
  <c r="J189" i="17"/>
  <c r="J183" i="17"/>
  <c r="J195" i="17"/>
  <c r="J177" i="17"/>
  <c r="J171" i="17"/>
  <c r="J165" i="17"/>
  <c r="J152" i="17"/>
  <c r="J146" i="17"/>
  <c r="J133" i="17"/>
  <c r="J134" i="17"/>
  <c r="J113" i="17"/>
  <c r="J114" i="17"/>
  <c r="J76" i="17"/>
  <c r="J82" i="17"/>
  <c r="J88" i="17"/>
  <c r="J94" i="17"/>
  <c r="J100" i="17"/>
  <c r="J50" i="17"/>
  <c r="J56" i="17"/>
  <c r="J57" i="17"/>
  <c r="J63" i="17"/>
  <c r="J17" i="17"/>
  <c r="J18" i="17"/>
  <c r="J30" i="17"/>
  <c r="J31" i="17"/>
  <c r="K208" i="17"/>
  <c r="K209" i="17"/>
  <c r="K189" i="17"/>
  <c r="K183" i="17"/>
  <c r="K195" i="17"/>
  <c r="K177" i="17"/>
  <c r="K171" i="17"/>
  <c r="K165" i="17"/>
  <c r="K152" i="17"/>
  <c r="K146" i="17"/>
  <c r="K133" i="17"/>
  <c r="K134" i="17"/>
  <c r="K113" i="17"/>
  <c r="K114" i="17"/>
  <c r="K76" i="17"/>
  <c r="K82" i="17"/>
  <c r="K88" i="17"/>
  <c r="K94" i="17"/>
  <c r="K100" i="17"/>
  <c r="K101" i="17"/>
  <c r="K50" i="17"/>
  <c r="K56" i="17"/>
  <c r="K57" i="17"/>
  <c r="K63" i="17"/>
  <c r="K17" i="17"/>
  <c r="K18" i="17"/>
  <c r="K30" i="17"/>
  <c r="K31" i="17"/>
  <c r="K37" i="17"/>
  <c r="L213" i="17"/>
  <c r="L163" i="17"/>
  <c r="L146" i="17"/>
  <c r="L138" i="17"/>
  <c r="L118" i="17"/>
  <c r="L75" i="17"/>
  <c r="L76" i="17"/>
  <c r="L61" i="17"/>
  <c r="L67" i="17"/>
  <c r="L53" i="17"/>
  <c r="L54" i="17"/>
  <c r="L55" i="17"/>
  <c r="L27" i="17"/>
  <c r="L28" i="17"/>
  <c r="L35" i="17"/>
  <c r="L29" i="17"/>
  <c r="L36" i="17"/>
  <c r="L22" i="17"/>
  <c r="L41" i="17"/>
  <c r="M208" i="17"/>
  <c r="M209" i="17"/>
  <c r="M189" i="17"/>
  <c r="M183" i="17"/>
  <c r="M195" i="17"/>
  <c r="M177" i="17"/>
  <c r="M171" i="17"/>
  <c r="M165" i="17"/>
  <c r="M152" i="17"/>
  <c r="M146" i="17"/>
  <c r="M153" i="17"/>
  <c r="M133" i="17"/>
  <c r="M134" i="17"/>
  <c r="M113" i="17"/>
  <c r="M114" i="17"/>
  <c r="M76" i="17"/>
  <c r="M88" i="17"/>
  <c r="M94" i="17"/>
  <c r="M100" i="17"/>
  <c r="M50" i="17"/>
  <c r="M56" i="17"/>
  <c r="M18" i="17"/>
  <c r="M30" i="17"/>
  <c r="M31" i="17"/>
  <c r="M37" i="17"/>
  <c r="N208" i="17"/>
  <c r="N209" i="17"/>
  <c r="N189" i="17"/>
  <c r="N183" i="17"/>
  <c r="N195" i="17"/>
  <c r="N177" i="17"/>
  <c r="N171" i="17"/>
  <c r="N165" i="17"/>
  <c r="N196" i="17"/>
  <c r="N152" i="17"/>
  <c r="N146" i="17"/>
  <c r="N153" i="17"/>
  <c r="N133" i="17"/>
  <c r="N134" i="17"/>
  <c r="N113" i="17"/>
  <c r="N114" i="17"/>
  <c r="N76" i="17"/>
  <c r="N82" i="17"/>
  <c r="N88" i="17"/>
  <c r="N94" i="17"/>
  <c r="N100" i="17"/>
  <c r="N50" i="17"/>
  <c r="N56" i="17"/>
  <c r="N17" i="17"/>
  <c r="N18" i="17"/>
  <c r="N30" i="17"/>
  <c r="N31" i="17"/>
  <c r="N37" i="17"/>
  <c r="O208" i="17"/>
  <c r="O209" i="17"/>
  <c r="O189" i="17"/>
  <c r="O183" i="17"/>
  <c r="O195" i="17"/>
  <c r="O177" i="17"/>
  <c r="O171" i="17"/>
  <c r="O165" i="17"/>
  <c r="O152" i="17"/>
  <c r="O146" i="17"/>
  <c r="O133" i="17"/>
  <c r="O134" i="17"/>
  <c r="O113" i="17"/>
  <c r="O114" i="17"/>
  <c r="O76" i="17"/>
  <c r="O88" i="17"/>
  <c r="O94" i="17"/>
  <c r="O100" i="17"/>
  <c r="O101" i="17"/>
  <c r="O50" i="17"/>
  <c r="O56" i="17"/>
  <c r="O17" i="17"/>
  <c r="O18" i="17"/>
  <c r="O30" i="17"/>
  <c r="O31" i="17"/>
  <c r="O37" i="17"/>
  <c r="R208" i="17"/>
  <c r="R209" i="17"/>
  <c r="R189" i="17"/>
  <c r="R183" i="17"/>
  <c r="R195" i="17"/>
  <c r="R177" i="17"/>
  <c r="R171" i="17"/>
  <c r="R165" i="17"/>
  <c r="R196" i="17"/>
  <c r="R152" i="17"/>
  <c r="R146" i="17"/>
  <c r="R153" i="17"/>
  <c r="R133" i="17"/>
  <c r="R134" i="17"/>
  <c r="R215" i="17"/>
  <c r="R113" i="17"/>
  <c r="R114" i="17"/>
  <c r="R76" i="17"/>
  <c r="R82" i="17"/>
  <c r="R88" i="17"/>
  <c r="R94" i="17"/>
  <c r="R100" i="17"/>
  <c r="R50" i="17"/>
  <c r="R56" i="17"/>
  <c r="R57" i="17"/>
  <c r="R63" i="17"/>
  <c r="R17" i="17"/>
  <c r="R18" i="17"/>
  <c r="R30" i="17"/>
  <c r="R31" i="17"/>
  <c r="S208" i="17"/>
  <c r="S209" i="17"/>
  <c r="S189" i="17"/>
  <c r="S183" i="17"/>
  <c r="S195" i="17"/>
  <c r="S177" i="17"/>
  <c r="S171" i="17"/>
  <c r="S165" i="17"/>
  <c r="S196" i="17"/>
  <c r="S152" i="17"/>
  <c r="S146" i="17"/>
  <c r="S153" i="17"/>
  <c r="S133" i="17"/>
  <c r="S134" i="17"/>
  <c r="S215" i="17"/>
  <c r="S113" i="17"/>
  <c r="S114" i="17"/>
  <c r="S76" i="17"/>
  <c r="S82" i="17"/>
  <c r="S88" i="17"/>
  <c r="S94" i="17"/>
  <c r="S100" i="17"/>
  <c r="S101" i="17"/>
  <c r="S120" i="17"/>
  <c r="S50" i="17"/>
  <c r="S56" i="17"/>
  <c r="S57" i="17"/>
  <c r="S63" i="17"/>
  <c r="S17" i="17"/>
  <c r="S18" i="17"/>
  <c r="S30" i="17"/>
  <c r="S31" i="17"/>
  <c r="S37" i="17"/>
  <c r="S221" i="17"/>
  <c r="I214" i="17"/>
  <c r="I201" i="17"/>
  <c r="I158" i="17"/>
  <c r="I139" i="17"/>
  <c r="I220" i="17"/>
  <c r="I106" i="17"/>
  <c r="I62" i="17"/>
  <c r="I68" i="17"/>
  <c r="I23" i="17"/>
  <c r="I42" i="17"/>
  <c r="I212" i="17"/>
  <c r="I199" i="17"/>
  <c r="I156" i="17"/>
  <c r="I137" i="17"/>
  <c r="I117" i="17"/>
  <c r="I104" i="17"/>
  <c r="I60" i="17"/>
  <c r="I66" i="17"/>
  <c r="I21" i="17"/>
  <c r="I40" i="17"/>
  <c r="I238" i="17"/>
  <c r="J106" i="17"/>
  <c r="K106" i="17"/>
  <c r="M214" i="17"/>
  <c r="M201" i="17"/>
  <c r="M158" i="17"/>
  <c r="M139" i="17"/>
  <c r="M106" i="17"/>
  <c r="M62" i="17"/>
  <c r="M68" i="17"/>
  <c r="M23" i="17"/>
  <c r="M42" i="17"/>
  <c r="M212" i="17"/>
  <c r="M199" i="17"/>
  <c r="M156" i="17"/>
  <c r="M137" i="17"/>
  <c r="M218" i="17"/>
  <c r="M117" i="17"/>
  <c r="M104" i="17"/>
  <c r="M123" i="17"/>
  <c r="M60" i="17"/>
  <c r="M66" i="17"/>
  <c r="M21" i="17"/>
  <c r="M40" i="17"/>
  <c r="M238" i="17"/>
  <c r="N106" i="17"/>
  <c r="O214" i="17"/>
  <c r="O201" i="17"/>
  <c r="O158" i="17"/>
  <c r="O139" i="17"/>
  <c r="O220" i="17"/>
  <c r="O106" i="17"/>
  <c r="O62" i="17"/>
  <c r="O68" i="17"/>
  <c r="O23" i="17"/>
  <c r="O42" i="17"/>
  <c r="P75" i="17"/>
  <c r="Q106" i="17"/>
  <c r="R106" i="17"/>
  <c r="S106" i="17"/>
  <c r="T106" i="17"/>
  <c r="U106" i="17"/>
  <c r="H207" i="17"/>
  <c r="H214" i="17"/>
  <c r="H188" i="17"/>
  <c r="H182" i="17"/>
  <c r="H194" i="17"/>
  <c r="H176" i="17"/>
  <c r="H170" i="17"/>
  <c r="H201" i="17"/>
  <c r="H151" i="17"/>
  <c r="H145" i="17"/>
  <c r="H132" i="17"/>
  <c r="H139" i="17"/>
  <c r="H49" i="17"/>
  <c r="H62" i="17"/>
  <c r="H68" i="17"/>
  <c r="H16" i="17"/>
  <c r="H23" i="17"/>
  <c r="H42" i="17"/>
  <c r="H205" i="17"/>
  <c r="H212" i="17"/>
  <c r="H186" i="17"/>
  <c r="H180" i="17"/>
  <c r="H192" i="17"/>
  <c r="H174" i="17"/>
  <c r="H168" i="17"/>
  <c r="H149" i="17"/>
  <c r="H143" i="17"/>
  <c r="H130" i="17"/>
  <c r="H137" i="17"/>
  <c r="H110" i="17"/>
  <c r="H117" i="17"/>
  <c r="H73" i="17"/>
  <c r="H47" i="17"/>
  <c r="H14" i="17"/>
  <c r="H21" i="17"/>
  <c r="H40" i="17"/>
  <c r="H206" i="17"/>
  <c r="H187" i="17"/>
  <c r="H181" i="17"/>
  <c r="H193" i="17"/>
  <c r="H175" i="17"/>
  <c r="H169" i="17"/>
  <c r="H150" i="17"/>
  <c r="H144" i="17"/>
  <c r="H157" i="17"/>
  <c r="H131" i="17"/>
  <c r="H111" i="17"/>
  <c r="H118" i="17"/>
  <c r="H74" i="17"/>
  <c r="H105" i="17"/>
  <c r="H124" i="17"/>
  <c r="H48" i="17"/>
  <c r="H15" i="17"/>
  <c r="H22" i="17"/>
  <c r="H41" i="17"/>
  <c r="O238" i="17"/>
  <c r="P206" i="17"/>
  <c r="P150" i="17"/>
  <c r="P144" i="17"/>
  <c r="P131" i="17"/>
  <c r="P74" i="17"/>
  <c r="P15" i="17"/>
  <c r="P238" i="17"/>
  <c r="P138" i="17"/>
  <c r="P118" i="17"/>
  <c r="P105" i="17"/>
  <c r="O212" i="17"/>
  <c r="O199" i="17"/>
  <c r="O156" i="17"/>
  <c r="O137" i="17"/>
  <c r="O218" i="17"/>
  <c r="O117" i="17"/>
  <c r="O104" i="17"/>
  <c r="O60" i="17"/>
  <c r="O66" i="17"/>
  <c r="O21" i="17"/>
  <c r="O40" i="17"/>
  <c r="P205" i="17"/>
  <c r="P212" i="17"/>
  <c r="P180" i="17"/>
  <c r="P168" i="17"/>
  <c r="P149" i="17"/>
  <c r="P143" i="17"/>
  <c r="P156" i="17"/>
  <c r="P130" i="17"/>
  <c r="P137" i="17"/>
  <c r="P117" i="17"/>
  <c r="P73" i="17"/>
  <c r="P60" i="17"/>
  <c r="P66" i="17"/>
  <c r="P14" i="17"/>
  <c r="H53" i="17"/>
  <c r="H54" i="17"/>
  <c r="H55" i="17"/>
  <c r="H56" i="17"/>
  <c r="H34" i="17"/>
  <c r="H35" i="17"/>
  <c r="H36" i="17"/>
  <c r="I211" i="17"/>
  <c r="J211" i="17"/>
  <c r="K211" i="17"/>
  <c r="M211" i="17"/>
  <c r="N211" i="17"/>
  <c r="O211" i="17"/>
  <c r="Q211" i="17"/>
  <c r="R211" i="17"/>
  <c r="S211" i="17"/>
  <c r="T211" i="17"/>
  <c r="U211" i="17"/>
  <c r="I210" i="17"/>
  <c r="J210" i="17"/>
  <c r="K210" i="17"/>
  <c r="M210" i="17"/>
  <c r="N210" i="17"/>
  <c r="O210" i="17"/>
  <c r="Q210" i="17"/>
  <c r="R210" i="17"/>
  <c r="S210" i="17"/>
  <c r="T210" i="17"/>
  <c r="U210" i="17"/>
  <c r="U56" i="17"/>
  <c r="U50" i="17"/>
  <c r="U57" i="17"/>
  <c r="U63" i="17"/>
  <c r="T56" i="17"/>
  <c r="Q56" i="17"/>
  <c r="I56" i="17"/>
  <c r="U36" i="17"/>
  <c r="T36" i="17"/>
  <c r="S36" i="17"/>
  <c r="R36" i="17"/>
  <c r="Q36" i="17"/>
  <c r="O36" i="17"/>
  <c r="N36" i="17"/>
  <c r="M36" i="17"/>
  <c r="K36" i="17"/>
  <c r="J36" i="17"/>
  <c r="I36" i="17"/>
  <c r="U35" i="17"/>
  <c r="T35" i="17"/>
  <c r="S35" i="17"/>
  <c r="R35" i="17"/>
  <c r="Q35" i="17"/>
  <c r="O35" i="17"/>
  <c r="N35" i="17"/>
  <c r="M35" i="17"/>
  <c r="K35" i="17"/>
  <c r="J35" i="17"/>
  <c r="I35" i="17"/>
  <c r="U34" i="17"/>
  <c r="T34" i="17"/>
  <c r="S34" i="17"/>
  <c r="R34" i="17"/>
  <c r="Q34" i="17"/>
  <c r="O34" i="17"/>
  <c r="N34" i="17"/>
  <c r="M34" i="17"/>
  <c r="K34" i="17"/>
  <c r="J34" i="17"/>
  <c r="I34" i="17"/>
  <c r="I31" i="17"/>
  <c r="U30" i="17"/>
  <c r="U31" i="17"/>
  <c r="T30" i="17"/>
  <c r="T31" i="17"/>
  <c r="Q30" i="17"/>
  <c r="Q31" i="17"/>
  <c r="I30" i="17"/>
  <c r="P29" i="17"/>
  <c r="P36" i="17"/>
  <c r="P28" i="17"/>
  <c r="P35" i="17"/>
  <c r="P27" i="17"/>
  <c r="P34" i="17"/>
  <c r="L34" i="17"/>
  <c r="I17" i="16"/>
  <c r="I23" i="16"/>
  <c r="I24" i="16"/>
  <c r="I61" i="16"/>
  <c r="I62" i="16"/>
  <c r="I69" i="16"/>
  <c r="I70" i="16"/>
  <c r="I71" i="16"/>
  <c r="I95" i="16"/>
  <c r="K17" i="16"/>
  <c r="K23" i="16"/>
  <c r="K24" i="16"/>
  <c r="K69" i="16"/>
  <c r="K70" i="16"/>
  <c r="K71" i="16"/>
  <c r="K95" i="16"/>
  <c r="O17" i="16"/>
  <c r="O23" i="16"/>
  <c r="S17" i="16"/>
  <c r="S23" i="16"/>
  <c r="S24" i="16"/>
  <c r="I52" i="15"/>
  <c r="I50" i="15"/>
  <c r="I56" i="15"/>
  <c r="I49" i="15"/>
  <c r="I39" i="15"/>
  <c r="I38" i="15"/>
  <c r="I57" i="15"/>
  <c r="J52" i="15"/>
  <c r="K52" i="15"/>
  <c r="L32" i="15"/>
  <c r="L52" i="15"/>
  <c r="M52" i="15"/>
  <c r="N52" i="15"/>
  <c r="O52" i="15"/>
  <c r="O50" i="15"/>
  <c r="O56" i="15"/>
  <c r="O49" i="15"/>
  <c r="O39" i="15"/>
  <c r="O38" i="15"/>
  <c r="O57" i="15"/>
  <c r="P32" i="15"/>
  <c r="P52" i="15"/>
  <c r="Q52" i="15"/>
  <c r="R52" i="15"/>
  <c r="S52" i="15"/>
  <c r="T52" i="15"/>
  <c r="U52" i="15"/>
  <c r="H32" i="15"/>
  <c r="H52" i="15"/>
  <c r="H13" i="15"/>
  <c r="H19" i="15"/>
  <c r="H25" i="15"/>
  <c r="H31" i="15"/>
  <c r="H50" i="15"/>
  <c r="H14" i="15"/>
  <c r="H20" i="15"/>
  <c r="H26" i="15"/>
  <c r="H56" i="15"/>
  <c r="J56" i="15"/>
  <c r="K56" i="15"/>
  <c r="L14" i="15"/>
  <c r="L20" i="15"/>
  <c r="L26" i="15"/>
  <c r="M56" i="15"/>
  <c r="N56" i="15"/>
  <c r="P14" i="15"/>
  <c r="P20" i="15"/>
  <c r="P26" i="15"/>
  <c r="P56" i="15"/>
  <c r="Q56" i="15"/>
  <c r="R56" i="15"/>
  <c r="S56" i="15"/>
  <c r="T56" i="15"/>
  <c r="U56" i="15"/>
  <c r="J50" i="15"/>
  <c r="K50" i="15"/>
  <c r="L13" i="15"/>
  <c r="L19" i="15"/>
  <c r="L25" i="15"/>
  <c r="L31" i="15"/>
  <c r="L50" i="15"/>
  <c r="L24" i="15"/>
  <c r="L27" i="15"/>
  <c r="L28" i="15"/>
  <c r="M50" i="15"/>
  <c r="N50" i="15"/>
  <c r="N49" i="15"/>
  <c r="N39" i="15"/>
  <c r="N38" i="15"/>
  <c r="N57" i="15"/>
  <c r="P13" i="15"/>
  <c r="P19" i="15"/>
  <c r="P25" i="15"/>
  <c r="P31" i="15"/>
  <c r="P50" i="15"/>
  <c r="P49" i="15"/>
  <c r="P30" i="15"/>
  <c r="P33" i="15"/>
  <c r="P34" i="15"/>
  <c r="Q50" i="15"/>
  <c r="R50" i="15"/>
  <c r="S50" i="15"/>
  <c r="T50" i="15"/>
  <c r="U50" i="15"/>
  <c r="J39" i="15"/>
  <c r="K39" i="15"/>
  <c r="L30" i="15"/>
  <c r="L18" i="15"/>
  <c r="L21" i="15"/>
  <c r="L22" i="15"/>
  <c r="L12" i="15"/>
  <c r="L15" i="15"/>
  <c r="L16" i="15"/>
  <c r="M39" i="15"/>
  <c r="M38" i="15"/>
  <c r="P24" i="15"/>
  <c r="P27" i="15"/>
  <c r="P28" i="15"/>
  <c r="P18" i="15"/>
  <c r="P12" i="15"/>
  <c r="P39" i="15"/>
  <c r="P38" i="15"/>
  <c r="P57" i="15"/>
  <c r="Q39" i="15"/>
  <c r="Q38" i="15"/>
  <c r="Q49" i="15"/>
  <c r="Q57" i="15"/>
  <c r="R39" i="15"/>
  <c r="S39" i="15"/>
  <c r="T39" i="15"/>
  <c r="T38" i="15"/>
  <c r="T49" i="15"/>
  <c r="T57" i="15"/>
  <c r="U39" i="15"/>
  <c r="U38" i="15"/>
  <c r="U49" i="15"/>
  <c r="U57" i="15"/>
  <c r="H24" i="15"/>
  <c r="H30" i="15"/>
  <c r="H33" i="15"/>
  <c r="H34" i="15"/>
  <c r="H18" i="15"/>
  <c r="H12" i="15"/>
  <c r="H39" i="15"/>
  <c r="H38" i="15"/>
  <c r="H49" i="15"/>
  <c r="H57" i="15"/>
  <c r="I33" i="15"/>
  <c r="I34" i="15"/>
  <c r="J33" i="15"/>
  <c r="J34" i="15"/>
  <c r="K33" i="15"/>
  <c r="K34" i="15"/>
  <c r="M33" i="15"/>
  <c r="M34" i="15"/>
  <c r="N33" i="15"/>
  <c r="N34" i="15"/>
  <c r="O33" i="15"/>
  <c r="O34" i="15"/>
  <c r="O15" i="15"/>
  <c r="O16" i="15"/>
  <c r="O21" i="15"/>
  <c r="O22" i="15"/>
  <c r="O27" i="15"/>
  <c r="O28" i="15"/>
  <c r="O35" i="15"/>
  <c r="O36" i="15"/>
  <c r="Q33" i="15"/>
  <c r="Q34" i="15"/>
  <c r="R33" i="15"/>
  <c r="R34" i="15"/>
  <c r="S33" i="15"/>
  <c r="S34" i="15"/>
  <c r="T33" i="15"/>
  <c r="T34" i="15"/>
  <c r="U33" i="15"/>
  <c r="U34" i="15"/>
  <c r="N37" i="14"/>
  <c r="N41" i="14"/>
  <c r="N45" i="14"/>
  <c r="N46" i="14"/>
  <c r="N47" i="14"/>
  <c r="O37" i="14"/>
  <c r="O41" i="14"/>
  <c r="O45" i="14"/>
  <c r="O46" i="14"/>
  <c r="O47" i="14"/>
  <c r="R37" i="14"/>
  <c r="R41" i="14"/>
  <c r="R45" i="14"/>
  <c r="R46" i="14"/>
  <c r="R47" i="14"/>
  <c r="S37" i="14"/>
  <c r="S41" i="14"/>
  <c r="S45" i="14"/>
  <c r="S46" i="14"/>
  <c r="S47" i="14"/>
  <c r="U45" i="14"/>
  <c r="T45" i="14"/>
  <c r="Q45" i="14"/>
  <c r="M45" i="14"/>
  <c r="I45" i="14"/>
  <c r="P44" i="14"/>
  <c r="P43" i="14"/>
  <c r="L35" i="14"/>
  <c r="I66" i="13"/>
  <c r="M66" i="13"/>
  <c r="O66" i="13"/>
  <c r="P66" i="13"/>
  <c r="Q66" i="13"/>
  <c r="R66" i="13"/>
  <c r="S66" i="13"/>
  <c r="T66" i="13"/>
  <c r="H66" i="13"/>
  <c r="I63" i="13"/>
  <c r="I54" i="13"/>
  <c r="M54" i="13"/>
  <c r="O54" i="13"/>
  <c r="P54" i="13"/>
  <c r="Q54" i="13"/>
  <c r="R54" i="13"/>
  <c r="S54" i="13"/>
  <c r="T54" i="13"/>
  <c r="I60" i="13"/>
  <c r="Q60" i="13"/>
  <c r="Q52" i="13"/>
  <c r="R60" i="13"/>
  <c r="R52" i="13"/>
  <c r="S49" i="13"/>
  <c r="I21" i="10"/>
  <c r="I22" i="10"/>
  <c r="I15" i="10"/>
  <c r="I16" i="10"/>
  <c r="I27" i="10"/>
  <c r="I28" i="10"/>
  <c r="I29" i="10"/>
  <c r="I30" i="10"/>
  <c r="J21" i="10"/>
  <c r="J22" i="10"/>
  <c r="J15" i="10"/>
  <c r="J16" i="10"/>
  <c r="J27" i="10"/>
  <c r="J28" i="10"/>
  <c r="K21" i="10"/>
  <c r="K22" i="10"/>
  <c r="K15" i="10"/>
  <c r="K16" i="10"/>
  <c r="K27" i="10"/>
  <c r="K28" i="10"/>
  <c r="L19" i="10"/>
  <c r="L34" i="10"/>
  <c r="L32" i="10"/>
  <c r="L20" i="10"/>
  <c r="L44" i="10"/>
  <c r="L43" i="10"/>
  <c r="L51" i="10"/>
  <c r="L15" i="10"/>
  <c r="L16" i="10"/>
  <c r="L25" i="10"/>
  <c r="L26" i="10"/>
  <c r="M21" i="10"/>
  <c r="M22" i="10"/>
  <c r="M15" i="10"/>
  <c r="M16" i="10"/>
  <c r="M27" i="10"/>
  <c r="M28" i="10"/>
  <c r="M29" i="10"/>
  <c r="M30" i="10"/>
  <c r="N21" i="10"/>
  <c r="N22" i="10"/>
  <c r="N15" i="10"/>
  <c r="N16" i="10"/>
  <c r="N27" i="10"/>
  <c r="N28" i="10"/>
  <c r="O21" i="10"/>
  <c r="O22" i="10"/>
  <c r="O15" i="10"/>
  <c r="O16" i="10"/>
  <c r="O27" i="10"/>
  <c r="O28" i="10"/>
  <c r="R21" i="10"/>
  <c r="R22" i="10"/>
  <c r="R15" i="10"/>
  <c r="R16" i="10"/>
  <c r="R27" i="10"/>
  <c r="R28" i="10"/>
  <c r="S21" i="10"/>
  <c r="S22" i="10"/>
  <c r="S15" i="10"/>
  <c r="S16" i="10"/>
  <c r="S27" i="10"/>
  <c r="S28" i="10"/>
  <c r="T21" i="10"/>
  <c r="T22" i="10"/>
  <c r="T15" i="10"/>
  <c r="T16" i="10"/>
  <c r="T27" i="10"/>
  <c r="T28" i="10"/>
  <c r="U21" i="10"/>
  <c r="U22" i="10"/>
  <c r="U15" i="10"/>
  <c r="U16" i="10"/>
  <c r="U27" i="10"/>
  <c r="U28" i="10"/>
  <c r="H34" i="10"/>
  <c r="Q27" i="10"/>
  <c r="Q28" i="10"/>
  <c r="P26" i="10"/>
  <c r="P25" i="10"/>
  <c r="J85" i="9"/>
  <c r="J77" i="9"/>
  <c r="J83" i="9"/>
  <c r="J74" i="9"/>
  <c r="J93" i="9"/>
  <c r="K77" i="9"/>
  <c r="K83" i="9"/>
  <c r="K74" i="9"/>
  <c r="M85" i="9"/>
  <c r="M77" i="9"/>
  <c r="M83" i="9"/>
  <c r="M74" i="9"/>
  <c r="M93" i="9"/>
  <c r="Q85" i="9"/>
  <c r="R85" i="9"/>
  <c r="R77" i="9"/>
  <c r="R74" i="9"/>
  <c r="R93" i="9"/>
  <c r="T85" i="9"/>
  <c r="T77" i="9"/>
  <c r="T74" i="9"/>
  <c r="T93" i="9"/>
  <c r="U85" i="9"/>
  <c r="U77" i="9"/>
  <c r="U74" i="9"/>
  <c r="U93" i="9"/>
  <c r="N77" i="9"/>
  <c r="O77" i="9"/>
  <c r="Q77" i="9"/>
  <c r="S77" i="9"/>
  <c r="O83" i="9"/>
  <c r="O74" i="9"/>
  <c r="H12" i="7"/>
  <c r="L12" i="7"/>
  <c r="P12" i="7"/>
  <c r="P13" i="7"/>
  <c r="P15" i="7"/>
  <c r="P16" i="7"/>
  <c r="H13" i="7"/>
  <c r="L13" i="7"/>
  <c r="H14" i="7"/>
  <c r="H15" i="7"/>
  <c r="H16" i="7"/>
  <c r="H18" i="7"/>
  <c r="H19" i="7"/>
  <c r="H21" i="7"/>
  <c r="H22" i="7"/>
  <c r="H23" i="7"/>
  <c r="H24" i="7"/>
  <c r="I15" i="7"/>
  <c r="I16" i="7"/>
  <c r="J15" i="7"/>
  <c r="J16" i="7"/>
  <c r="J21" i="7"/>
  <c r="J22" i="7"/>
  <c r="J23" i="7"/>
  <c r="J24" i="7"/>
  <c r="K15" i="7"/>
  <c r="K16" i="7"/>
  <c r="N15" i="7"/>
  <c r="N16" i="7"/>
  <c r="O15" i="7"/>
  <c r="Q15" i="7"/>
  <c r="Q16" i="7"/>
  <c r="R15" i="7"/>
  <c r="R16" i="7"/>
  <c r="S15" i="7"/>
  <c r="S16" i="7"/>
  <c r="S21" i="7"/>
  <c r="S22" i="7"/>
  <c r="S23" i="7"/>
  <c r="S24" i="7"/>
  <c r="T15" i="7"/>
  <c r="T16" i="7"/>
  <c r="T21" i="7"/>
  <c r="T22" i="7"/>
  <c r="T23" i="7"/>
  <c r="T24" i="7"/>
  <c r="U15" i="7"/>
  <c r="U16" i="7"/>
  <c r="K21" i="7"/>
  <c r="K22" i="7"/>
  <c r="K23" i="7"/>
  <c r="K24" i="7"/>
  <c r="L16" i="7"/>
  <c r="M16" i="7"/>
  <c r="O16" i="7"/>
  <c r="O21" i="7"/>
  <c r="O22" i="7"/>
  <c r="O23" i="7"/>
  <c r="O24" i="7"/>
  <c r="L18" i="7"/>
  <c r="L19" i="7"/>
  <c r="L21" i="7"/>
  <c r="L22" i="7"/>
  <c r="L23" i="7"/>
  <c r="L24" i="7"/>
  <c r="P18" i="7"/>
  <c r="P19" i="7"/>
  <c r="P20" i="7"/>
  <c r="P29" i="7"/>
  <c r="P27" i="7"/>
  <c r="P38" i="7"/>
  <c r="P37" i="7"/>
  <c r="I21" i="7"/>
  <c r="I22" i="7"/>
  <c r="I23" i="7"/>
  <c r="I24" i="7"/>
  <c r="M21" i="7"/>
  <c r="M22" i="7"/>
  <c r="M23" i="7"/>
  <c r="M24" i="7"/>
  <c r="N21" i="7"/>
  <c r="N22" i="7"/>
  <c r="N23" i="7"/>
  <c r="N24" i="7"/>
  <c r="Q21" i="7"/>
  <c r="Q22" i="7"/>
  <c r="R21" i="7"/>
  <c r="R22" i="7"/>
  <c r="R23" i="7"/>
  <c r="R24" i="7"/>
  <c r="U21" i="7"/>
  <c r="U22" i="7"/>
  <c r="U23" i="7"/>
  <c r="U24" i="7"/>
  <c r="T61" i="12"/>
  <c r="O117" i="16"/>
  <c r="R117" i="16"/>
  <c r="S117" i="16"/>
  <c r="O106" i="16"/>
  <c r="O125" i="16"/>
  <c r="N152" i="1"/>
  <c r="T32" i="1"/>
  <c r="U32" i="1"/>
  <c r="N83" i="9"/>
  <c r="M152" i="1"/>
  <c r="M151" i="1"/>
  <c r="O152" i="1"/>
  <c r="O151" i="1"/>
  <c r="S63" i="13"/>
  <c r="S60" i="13"/>
  <c r="S52" i="13"/>
  <c r="S71" i="13"/>
  <c r="O60" i="13"/>
  <c r="O52" i="13"/>
  <c r="P60" i="13"/>
  <c r="T60" i="13"/>
  <c r="T52" i="13"/>
  <c r="H19" i="5"/>
  <c r="H20" i="5"/>
  <c r="H13" i="5"/>
  <c r="H14" i="5"/>
  <c r="H54" i="5"/>
  <c r="I21" i="5"/>
  <c r="I22" i="5"/>
  <c r="I15" i="5"/>
  <c r="I16" i="5"/>
  <c r="K34" i="5"/>
  <c r="I36" i="5"/>
  <c r="I50" i="5"/>
  <c r="I54" i="5"/>
  <c r="I47" i="5"/>
  <c r="I55" i="5"/>
  <c r="J36" i="5"/>
  <c r="K36" i="5"/>
  <c r="K50" i="5"/>
  <c r="K54" i="5"/>
  <c r="K47" i="5"/>
  <c r="K55" i="5"/>
  <c r="O36" i="5"/>
  <c r="P54" i="5"/>
  <c r="Q36" i="5"/>
  <c r="Q50" i="5"/>
  <c r="Q54" i="5"/>
  <c r="Q47" i="5"/>
  <c r="Q55" i="5"/>
  <c r="R36" i="5"/>
  <c r="R50" i="5"/>
  <c r="R54" i="5"/>
  <c r="R47" i="5"/>
  <c r="R55" i="5"/>
  <c r="L13" i="5"/>
  <c r="L14" i="5"/>
  <c r="L54" i="5"/>
  <c r="N34" i="5"/>
  <c r="O34" i="5"/>
  <c r="U27" i="5"/>
  <c r="U32" i="5"/>
  <c r="T27" i="5"/>
  <c r="T32" i="5"/>
  <c r="M27" i="5"/>
  <c r="M32" i="5"/>
  <c r="I27" i="5"/>
  <c r="I32" i="5"/>
  <c r="K15" i="15"/>
  <c r="K16" i="15"/>
  <c r="K21" i="15"/>
  <c r="K22" i="15"/>
  <c r="K27" i="15"/>
  <c r="K28" i="15"/>
  <c r="K35" i="15"/>
  <c r="K36" i="15"/>
  <c r="N15" i="15"/>
  <c r="N16" i="15"/>
  <c r="N21" i="15"/>
  <c r="N22" i="15"/>
  <c r="N27" i="15"/>
  <c r="N28" i="15"/>
  <c r="Q15" i="15"/>
  <c r="Q16" i="15"/>
  <c r="Q21" i="15"/>
  <c r="Q22" i="15"/>
  <c r="Q27" i="15"/>
  <c r="Q28" i="15"/>
  <c r="R15" i="15"/>
  <c r="R16" i="15"/>
  <c r="R21" i="15"/>
  <c r="R22" i="15"/>
  <c r="R27" i="15"/>
  <c r="R28" i="15"/>
  <c r="R35" i="15"/>
  <c r="R36" i="15"/>
  <c r="S15" i="15"/>
  <c r="S16" i="15"/>
  <c r="S21" i="15"/>
  <c r="S22" i="15"/>
  <c r="S27" i="15"/>
  <c r="S28" i="15"/>
  <c r="S35" i="15"/>
  <c r="S36" i="15"/>
  <c r="K62" i="14"/>
  <c r="O62" i="14"/>
  <c r="O61" i="14"/>
  <c r="P40" i="14"/>
  <c r="P36" i="14"/>
  <c r="P62" i="14"/>
  <c r="P61" i="14"/>
  <c r="Q62" i="14"/>
  <c r="R62" i="14"/>
  <c r="T62" i="14"/>
  <c r="U62" i="14"/>
  <c r="K54" i="14"/>
  <c r="K61" i="14"/>
  <c r="O54" i="14"/>
  <c r="P54" i="14"/>
  <c r="Q54" i="14"/>
  <c r="R54" i="14"/>
  <c r="U54" i="14"/>
  <c r="O85" i="9"/>
  <c r="O93" i="9"/>
  <c r="R38" i="15"/>
  <c r="J49" i="15"/>
  <c r="J38" i="15"/>
  <c r="J57" i="15"/>
  <c r="I44" i="10"/>
  <c r="J44" i="10"/>
  <c r="K44" i="10"/>
  <c r="K43" i="10"/>
  <c r="K34" i="10"/>
  <c r="K32" i="10"/>
  <c r="K51" i="10"/>
  <c r="M44" i="10"/>
  <c r="M43" i="10"/>
  <c r="N44" i="10"/>
  <c r="O44" i="10"/>
  <c r="P20" i="10"/>
  <c r="P44" i="10"/>
  <c r="P43" i="10"/>
  <c r="Q44" i="10"/>
  <c r="Q43" i="10"/>
  <c r="R44" i="10"/>
  <c r="S44" i="10"/>
  <c r="T44" i="10"/>
  <c r="T43" i="10"/>
  <c r="U44" i="10"/>
  <c r="U43" i="10"/>
  <c r="H44" i="10"/>
  <c r="H43" i="10"/>
  <c r="J34" i="10"/>
  <c r="M34" i="10"/>
  <c r="N34" i="10"/>
  <c r="O34" i="10"/>
  <c r="P19" i="10"/>
  <c r="P34" i="10"/>
  <c r="P18" i="10"/>
  <c r="P12" i="10"/>
  <c r="P33" i="10"/>
  <c r="P32" i="10"/>
  <c r="P51" i="10"/>
  <c r="P15" i="10"/>
  <c r="P16" i="10"/>
  <c r="P21" i="10"/>
  <c r="P22" i="10"/>
  <c r="P27" i="10"/>
  <c r="P28" i="10"/>
  <c r="P29" i="10"/>
  <c r="P30" i="10"/>
  <c r="Q34" i="10"/>
  <c r="Q32" i="10"/>
  <c r="Q51" i="10"/>
  <c r="R34" i="10"/>
  <c r="S34" i="10"/>
  <c r="S32" i="10"/>
  <c r="S43" i="10"/>
  <c r="S51" i="10"/>
  <c r="T34" i="10"/>
  <c r="U34" i="10"/>
  <c r="U32" i="10"/>
  <c r="U51" i="10"/>
  <c r="M32" i="10"/>
  <c r="M51" i="10"/>
  <c r="R32" i="10"/>
  <c r="R43" i="10"/>
  <c r="R51" i="10"/>
  <c r="Q15" i="10"/>
  <c r="Q16" i="10"/>
  <c r="Q21" i="10"/>
  <c r="Q22" i="10"/>
  <c r="H54" i="14"/>
  <c r="P35" i="14"/>
  <c r="P37" i="14"/>
  <c r="M60" i="13"/>
  <c r="M52" i="13"/>
  <c r="M63" i="13"/>
  <c r="M71" i="13"/>
  <c r="T63" i="13"/>
  <c r="T71" i="13"/>
  <c r="Q61" i="12"/>
  <c r="O61" i="12"/>
  <c r="R50" i="12"/>
  <c r="K36" i="4"/>
  <c r="K55" i="4"/>
  <c r="I208" i="17"/>
  <c r="I209" i="17"/>
  <c r="I189" i="17"/>
  <c r="I183" i="17"/>
  <c r="I195" i="17"/>
  <c r="I177" i="17"/>
  <c r="I171" i="17"/>
  <c r="I165" i="17"/>
  <c r="I152" i="17"/>
  <c r="I146" i="17"/>
  <c r="I133" i="17"/>
  <c r="I134" i="17"/>
  <c r="I113" i="17"/>
  <c r="I114" i="17"/>
  <c r="I76" i="17"/>
  <c r="I82" i="17"/>
  <c r="I88" i="17"/>
  <c r="I94" i="17"/>
  <c r="I100" i="17"/>
  <c r="I50" i="17"/>
  <c r="I18" i="17"/>
  <c r="I37" i="17"/>
  <c r="P116" i="17"/>
  <c r="Q208" i="17"/>
  <c r="Q209" i="17"/>
  <c r="Q189" i="17"/>
  <c r="Q183" i="17"/>
  <c r="Q195" i="17"/>
  <c r="Q177" i="17"/>
  <c r="Q171" i="17"/>
  <c r="Q165" i="17"/>
  <c r="Q196" i="17"/>
  <c r="Q152" i="17"/>
  <c r="Q146" i="17"/>
  <c r="Q153" i="17"/>
  <c r="Q133" i="17"/>
  <c r="Q134" i="17"/>
  <c r="Q114" i="17"/>
  <c r="Q76" i="17"/>
  <c r="Q82" i="17"/>
  <c r="Q88" i="17"/>
  <c r="Q94" i="17"/>
  <c r="Q100" i="17"/>
  <c r="Q101" i="17"/>
  <c r="Q120" i="17"/>
  <c r="Q215" i="17"/>
  <c r="Q50" i="17"/>
  <c r="Q57" i="17"/>
  <c r="Q63" i="17"/>
  <c r="Q17" i="17"/>
  <c r="Q18" i="17"/>
  <c r="Q37" i="17"/>
  <c r="Q221" i="17"/>
  <c r="T208" i="17"/>
  <c r="T209" i="17"/>
  <c r="T189" i="17"/>
  <c r="T183" i="17"/>
  <c r="T195" i="17"/>
  <c r="T177" i="17"/>
  <c r="T171" i="17"/>
  <c r="T165" i="17"/>
  <c r="T196" i="17"/>
  <c r="T152" i="17"/>
  <c r="T146" i="17"/>
  <c r="T133" i="17"/>
  <c r="T134" i="17"/>
  <c r="T113" i="17"/>
  <c r="T114" i="17"/>
  <c r="T76" i="17"/>
  <c r="T82" i="17"/>
  <c r="T88" i="17"/>
  <c r="T94" i="17"/>
  <c r="T100" i="17"/>
  <c r="T50" i="17"/>
  <c r="T17" i="17"/>
  <c r="T18" i="17"/>
  <c r="U208" i="17"/>
  <c r="U209" i="17"/>
  <c r="U189" i="17"/>
  <c r="U183" i="17"/>
  <c r="U195" i="17"/>
  <c r="U177" i="17"/>
  <c r="U171" i="17"/>
  <c r="U165" i="17"/>
  <c r="U152" i="17"/>
  <c r="U146" i="17"/>
  <c r="U133" i="17"/>
  <c r="U134" i="17"/>
  <c r="U113" i="17"/>
  <c r="U114" i="17"/>
  <c r="U76" i="17"/>
  <c r="U82" i="17"/>
  <c r="U88" i="17"/>
  <c r="U94" i="17"/>
  <c r="U100" i="17"/>
  <c r="U101" i="17"/>
  <c r="U17" i="17"/>
  <c r="U18" i="17"/>
  <c r="U37" i="17"/>
  <c r="J54" i="5"/>
  <c r="N54" i="5"/>
  <c r="N50" i="5"/>
  <c r="N47" i="5"/>
  <c r="N36" i="5"/>
  <c r="N55" i="5"/>
  <c r="O54" i="5"/>
  <c r="S54" i="5"/>
  <c r="T54" i="5"/>
  <c r="U54" i="5"/>
  <c r="H60" i="13"/>
  <c r="O29" i="7"/>
  <c r="U29" i="7"/>
  <c r="U27" i="7"/>
  <c r="U26" i="7"/>
  <c r="U38" i="7"/>
  <c r="U37" i="7"/>
  <c r="U45" i="7"/>
  <c r="U61" i="12"/>
  <c r="U77" i="16"/>
  <c r="O69" i="16"/>
  <c r="O70" i="16"/>
  <c r="O71" i="16"/>
  <c r="S69" i="16"/>
  <c r="S70" i="16"/>
  <c r="S71" i="16"/>
  <c r="R63" i="13"/>
  <c r="M61" i="12"/>
  <c r="I213" i="17"/>
  <c r="J213" i="17"/>
  <c r="J200" i="17"/>
  <c r="J157" i="17"/>
  <c r="J138" i="17"/>
  <c r="J219" i="17"/>
  <c r="K213" i="17"/>
  <c r="M213" i="17"/>
  <c r="N213" i="17"/>
  <c r="O213" i="17"/>
  <c r="Q213" i="17"/>
  <c r="R213" i="17"/>
  <c r="S213" i="17"/>
  <c r="T213" i="17"/>
  <c r="T200" i="17"/>
  <c r="T157" i="17"/>
  <c r="T138" i="17"/>
  <c r="T219" i="17"/>
  <c r="U213" i="17"/>
  <c r="M197" i="17"/>
  <c r="M154" i="17"/>
  <c r="M135" i="17"/>
  <c r="I200" i="17"/>
  <c r="K200" i="17"/>
  <c r="M200" i="17"/>
  <c r="M157" i="17"/>
  <c r="M138" i="17"/>
  <c r="M219" i="17"/>
  <c r="N200" i="17"/>
  <c r="N157" i="17"/>
  <c r="N138" i="17"/>
  <c r="O200" i="17"/>
  <c r="Q200" i="17"/>
  <c r="R200" i="17"/>
  <c r="R157" i="17"/>
  <c r="R138" i="17"/>
  <c r="R219" i="17"/>
  <c r="S200" i="17"/>
  <c r="S157" i="17"/>
  <c r="S138" i="17"/>
  <c r="U200" i="17"/>
  <c r="I198" i="17"/>
  <c r="J198" i="17"/>
  <c r="K198" i="17"/>
  <c r="M198" i="17"/>
  <c r="N198" i="17"/>
  <c r="N155" i="17"/>
  <c r="N136" i="17"/>
  <c r="N217" i="17"/>
  <c r="O198" i="17"/>
  <c r="Q198" i="17"/>
  <c r="Q155" i="17"/>
  <c r="Q136" i="17"/>
  <c r="R198" i="17"/>
  <c r="S198" i="17"/>
  <c r="S155" i="17"/>
  <c r="S136" i="17"/>
  <c r="T198" i="17"/>
  <c r="U198" i="17"/>
  <c r="U155" i="17"/>
  <c r="U136" i="17"/>
  <c r="U217" i="17"/>
  <c r="I197" i="17"/>
  <c r="J197" i="17"/>
  <c r="K197" i="17"/>
  <c r="N197" i="17"/>
  <c r="O197" i="17"/>
  <c r="Q197" i="17"/>
  <c r="Q154" i="17"/>
  <c r="Q135" i="17"/>
  <c r="R197" i="17"/>
  <c r="S197" i="17"/>
  <c r="T197" i="17"/>
  <c r="U197" i="17"/>
  <c r="U154" i="17"/>
  <c r="U135" i="17"/>
  <c r="I138" i="17"/>
  <c r="I157" i="17"/>
  <c r="I219" i="17"/>
  <c r="K138" i="17"/>
  <c r="O138" i="17"/>
  <c r="Q138" i="17"/>
  <c r="U138" i="17"/>
  <c r="I136" i="17"/>
  <c r="I155" i="17"/>
  <c r="J136" i="17"/>
  <c r="K136" i="17"/>
  <c r="M136" i="17"/>
  <c r="O136" i="17"/>
  <c r="R136" i="17"/>
  <c r="T136" i="17"/>
  <c r="I135" i="17"/>
  <c r="J135" i="17"/>
  <c r="J154" i="17"/>
  <c r="K135" i="17"/>
  <c r="N135" i="17"/>
  <c r="O135" i="17"/>
  <c r="R135" i="17"/>
  <c r="S135" i="17"/>
  <c r="T135" i="17"/>
  <c r="I118" i="17"/>
  <c r="J118" i="17"/>
  <c r="J105" i="17"/>
  <c r="J124" i="17"/>
  <c r="K118" i="17"/>
  <c r="K105" i="17"/>
  <c r="M118" i="17"/>
  <c r="M105" i="17"/>
  <c r="N118" i="17"/>
  <c r="N105" i="17"/>
  <c r="O118" i="17"/>
  <c r="O105" i="17"/>
  <c r="Q118" i="17"/>
  <c r="Q105" i="17"/>
  <c r="Q124" i="17"/>
  <c r="R118" i="17"/>
  <c r="S118" i="17"/>
  <c r="S105" i="17"/>
  <c r="S124" i="17"/>
  <c r="T118" i="17"/>
  <c r="U118" i="17"/>
  <c r="I116" i="17"/>
  <c r="I103" i="17"/>
  <c r="J116" i="17"/>
  <c r="J103" i="17"/>
  <c r="K116" i="17"/>
  <c r="K103" i="17"/>
  <c r="K122" i="17"/>
  <c r="M116" i="17"/>
  <c r="N116" i="17"/>
  <c r="O116" i="17"/>
  <c r="Q116" i="17"/>
  <c r="Q103" i="17"/>
  <c r="Q122" i="17"/>
  <c r="R116" i="17"/>
  <c r="R103" i="17"/>
  <c r="R122" i="17"/>
  <c r="S116" i="17"/>
  <c r="T116" i="17"/>
  <c r="U116" i="17"/>
  <c r="U103" i="17"/>
  <c r="I115" i="17"/>
  <c r="J115" i="17"/>
  <c r="K115" i="17"/>
  <c r="M115" i="17"/>
  <c r="M102" i="17"/>
  <c r="N115" i="17"/>
  <c r="N102" i="17"/>
  <c r="N121" i="17"/>
  <c r="O115" i="17"/>
  <c r="O102" i="17"/>
  <c r="O121" i="17"/>
  <c r="Q115" i="17"/>
  <c r="R115" i="17"/>
  <c r="R102" i="17"/>
  <c r="R121" i="17"/>
  <c r="S115" i="17"/>
  <c r="S102" i="17"/>
  <c r="S121" i="17"/>
  <c r="T115" i="17"/>
  <c r="T102" i="17"/>
  <c r="U115" i="17"/>
  <c r="U102" i="17"/>
  <c r="I105" i="17"/>
  <c r="R105" i="17"/>
  <c r="T105" i="17"/>
  <c r="U105" i="17"/>
  <c r="M103" i="17"/>
  <c r="N103" i="17"/>
  <c r="O103" i="17"/>
  <c r="O122" i="17"/>
  <c r="S103" i="17"/>
  <c r="T103" i="17"/>
  <c r="J102" i="17"/>
  <c r="K102" i="17"/>
  <c r="K121" i="17"/>
  <c r="Q102" i="17"/>
  <c r="Q121" i="17"/>
  <c r="I61" i="17"/>
  <c r="I67" i="17"/>
  <c r="J61" i="17"/>
  <c r="J67" i="17"/>
  <c r="K61" i="17"/>
  <c r="K67" i="17"/>
  <c r="M61" i="17"/>
  <c r="M67" i="17"/>
  <c r="N61" i="17"/>
  <c r="N67" i="17"/>
  <c r="O61" i="17"/>
  <c r="O67" i="17"/>
  <c r="Q61" i="17"/>
  <c r="Q67" i="17"/>
  <c r="R61" i="17"/>
  <c r="R67" i="17"/>
  <c r="S61" i="17"/>
  <c r="S67" i="17"/>
  <c r="T61" i="17"/>
  <c r="T67" i="17"/>
  <c r="U61" i="17"/>
  <c r="U67" i="17"/>
  <c r="H61" i="17"/>
  <c r="H67" i="17"/>
  <c r="I59" i="17"/>
  <c r="I65" i="17"/>
  <c r="J59" i="17"/>
  <c r="J65" i="17"/>
  <c r="K59" i="17"/>
  <c r="K65" i="17"/>
  <c r="M59" i="17"/>
  <c r="M65" i="17"/>
  <c r="N59" i="17"/>
  <c r="N65" i="17"/>
  <c r="O59" i="17"/>
  <c r="O65" i="17"/>
  <c r="Q59" i="17"/>
  <c r="Q65" i="17"/>
  <c r="R59" i="17"/>
  <c r="R65" i="17"/>
  <c r="S59" i="17"/>
  <c r="S65" i="17"/>
  <c r="T59" i="17"/>
  <c r="T65" i="17"/>
  <c r="U59" i="17"/>
  <c r="U65" i="17"/>
  <c r="I58" i="17"/>
  <c r="I64" i="17"/>
  <c r="J58" i="17"/>
  <c r="J64" i="17"/>
  <c r="K58" i="17"/>
  <c r="K64" i="17"/>
  <c r="M58" i="17"/>
  <c r="M64" i="17"/>
  <c r="N58" i="17"/>
  <c r="N64" i="17"/>
  <c r="O58" i="17"/>
  <c r="O64" i="17"/>
  <c r="R58" i="17"/>
  <c r="R64" i="17"/>
  <c r="S58" i="17"/>
  <c r="S64" i="17"/>
  <c r="T58" i="17"/>
  <c r="T64" i="17"/>
  <c r="U58" i="17"/>
  <c r="U64" i="17"/>
  <c r="J61" i="12"/>
  <c r="N61" i="12"/>
  <c r="N69" i="12"/>
  <c r="S61" i="12"/>
  <c r="I38" i="7"/>
  <c r="J38" i="7"/>
  <c r="K38" i="7"/>
  <c r="M38" i="7"/>
  <c r="M37" i="7"/>
  <c r="N38" i="7"/>
  <c r="O38" i="7"/>
  <c r="Q38" i="7"/>
  <c r="R38" i="7"/>
  <c r="R37" i="7"/>
  <c r="S38" i="7"/>
  <c r="T38" i="7"/>
  <c r="I29" i="7"/>
  <c r="I27" i="7"/>
  <c r="I26" i="7"/>
  <c r="I37" i="7"/>
  <c r="I45" i="7"/>
  <c r="J29" i="7"/>
  <c r="J27" i="7"/>
  <c r="J26" i="7"/>
  <c r="J37" i="7"/>
  <c r="J45" i="7"/>
  <c r="K29" i="7"/>
  <c r="M29" i="7"/>
  <c r="M27" i="7"/>
  <c r="M26" i="7"/>
  <c r="N29" i="7"/>
  <c r="Q29" i="7"/>
  <c r="Q27" i="7"/>
  <c r="Q26" i="7"/>
  <c r="Q37" i="7"/>
  <c r="Q45" i="7"/>
  <c r="R29" i="7"/>
  <c r="R27" i="7"/>
  <c r="R26" i="7"/>
  <c r="R45" i="7"/>
  <c r="S29" i="7"/>
  <c r="T29" i="7"/>
  <c r="T27" i="7"/>
  <c r="T26" i="7"/>
  <c r="T37" i="7"/>
  <c r="T45" i="7"/>
  <c r="K27" i="7"/>
  <c r="N27" i="7"/>
  <c r="N26" i="7"/>
  <c r="O27" i="7"/>
  <c r="S27" i="7"/>
  <c r="J15" i="15"/>
  <c r="J16" i="15"/>
  <c r="J21" i="15"/>
  <c r="J22" i="15"/>
  <c r="J27" i="15"/>
  <c r="J28" i="15"/>
  <c r="J35" i="15"/>
  <c r="J36" i="15"/>
  <c r="J50" i="5"/>
  <c r="S50" i="5"/>
  <c r="S47" i="5"/>
  <c r="S36" i="5"/>
  <c r="S55" i="5"/>
  <c r="S49" i="15"/>
  <c r="S38" i="15"/>
  <c r="S57" i="15"/>
  <c r="H27" i="15"/>
  <c r="H28" i="15"/>
  <c r="H21" i="15"/>
  <c r="H22" i="15"/>
  <c r="U61" i="14"/>
  <c r="O50" i="5"/>
  <c r="T50" i="5"/>
  <c r="U50" i="5"/>
  <c r="Q61" i="14"/>
  <c r="R61" i="14"/>
  <c r="T61" i="14"/>
  <c r="P39" i="14"/>
  <c r="K38" i="15"/>
  <c r="H27" i="7"/>
  <c r="H38" i="7"/>
  <c r="H37" i="7"/>
  <c r="L38" i="7"/>
  <c r="L37" i="7"/>
  <c r="L27" i="7"/>
  <c r="L29" i="7"/>
  <c r="L26" i="7"/>
  <c r="L45" i="7"/>
  <c r="T47" i="5"/>
  <c r="T55" i="5"/>
  <c r="S37" i="7"/>
  <c r="S26" i="7"/>
  <c r="S45" i="7"/>
  <c r="O37" i="7"/>
  <c r="N37" i="7"/>
  <c r="K37" i="7"/>
  <c r="K26" i="7"/>
  <c r="K45" i="7"/>
  <c r="O26" i="7"/>
  <c r="N45" i="7"/>
  <c r="N43" i="10"/>
  <c r="N32" i="10"/>
  <c r="J43" i="10"/>
  <c r="J32" i="10"/>
  <c r="J51" i="10"/>
  <c r="I43" i="10"/>
  <c r="O32" i="10"/>
  <c r="U50" i="12"/>
  <c r="U69" i="12"/>
  <c r="O63" i="13"/>
  <c r="O71" i="13"/>
  <c r="R49" i="15"/>
  <c r="R57" i="15"/>
  <c r="K49" i="15"/>
  <c r="K57" i="15"/>
  <c r="O45" i="7"/>
  <c r="U157" i="17"/>
  <c r="U219" i="17"/>
  <c r="Q157" i="17"/>
  <c r="O157" i="17"/>
  <c r="K157" i="17"/>
  <c r="T155" i="17"/>
  <c r="R155" i="17"/>
  <c r="O155" i="17"/>
  <c r="M155" i="17"/>
  <c r="K155" i="17"/>
  <c r="J155" i="17"/>
  <c r="T154" i="17"/>
  <c r="S154" i="17"/>
  <c r="R154" i="17"/>
  <c r="O154" i="17"/>
  <c r="O216" i="17"/>
  <c r="N154" i="17"/>
  <c r="K154" i="17"/>
  <c r="I154" i="17"/>
  <c r="I216" i="17"/>
  <c r="U22" i="17"/>
  <c r="U41" i="17"/>
  <c r="T22" i="17"/>
  <c r="T41" i="17"/>
  <c r="S22" i="17"/>
  <c r="S41" i="17"/>
  <c r="R22" i="17"/>
  <c r="R41" i="17"/>
  <c r="Q22" i="17"/>
  <c r="Q41" i="17"/>
  <c r="O22" i="17"/>
  <c r="O41" i="17"/>
  <c r="N22" i="17"/>
  <c r="N41" i="17"/>
  <c r="M22" i="17"/>
  <c r="M41" i="17"/>
  <c r="K22" i="17"/>
  <c r="K41" i="17"/>
  <c r="J22" i="17"/>
  <c r="J41" i="17"/>
  <c r="I22" i="17"/>
  <c r="I41" i="17"/>
  <c r="U20" i="17"/>
  <c r="T20" i="17"/>
  <c r="S20" i="17"/>
  <c r="R20" i="17"/>
  <c r="Q20" i="17"/>
  <c r="O20" i="17"/>
  <c r="N20" i="17"/>
  <c r="M20" i="17"/>
  <c r="K20" i="17"/>
  <c r="J20" i="17"/>
  <c r="I20" i="17"/>
  <c r="I17" i="17"/>
  <c r="O95" i="16"/>
  <c r="M77" i="16"/>
  <c r="I77" i="16"/>
  <c r="Q77" i="16"/>
  <c r="S95" i="16"/>
  <c r="Q69" i="16"/>
  <c r="Q70" i="16"/>
  <c r="Q71" i="16"/>
  <c r="T95" i="16"/>
  <c r="M27" i="15"/>
  <c r="M28" i="15"/>
  <c r="M15" i="15"/>
  <c r="M16" i="15"/>
  <c r="M21" i="15"/>
  <c r="M22" i="15"/>
  <c r="I27" i="15"/>
  <c r="I28" i="15"/>
  <c r="I21" i="15"/>
  <c r="I22" i="15"/>
  <c r="I15" i="15"/>
  <c r="I16" i="15"/>
  <c r="T21" i="15"/>
  <c r="T22" i="15"/>
  <c r="T15" i="15"/>
  <c r="T16" i="15"/>
  <c r="T27" i="15"/>
  <c r="T28" i="15"/>
  <c r="U21" i="15"/>
  <c r="U22" i="15"/>
  <c r="U15" i="15"/>
  <c r="U16" i="15"/>
  <c r="U27" i="15"/>
  <c r="U28" i="15"/>
  <c r="U35" i="15"/>
  <c r="U36" i="15"/>
  <c r="U41" i="14"/>
  <c r="T41" i="14"/>
  <c r="T37" i="14"/>
  <c r="Q41" i="14"/>
  <c r="P41" i="14"/>
  <c r="M41" i="14"/>
  <c r="M37" i="14"/>
  <c r="I41" i="14"/>
  <c r="I37" i="14"/>
  <c r="U37" i="14"/>
  <c r="Q37" i="14"/>
  <c r="S31" i="14"/>
  <c r="O31" i="14"/>
  <c r="N31" i="14"/>
  <c r="N48" i="14"/>
  <c r="U15" i="5"/>
  <c r="U16" i="5"/>
  <c r="T15" i="5"/>
  <c r="T16" i="5"/>
  <c r="T33" i="5"/>
  <c r="M21" i="5"/>
  <c r="M22" i="5"/>
  <c r="M15" i="5"/>
  <c r="M16" i="5"/>
  <c r="R25" i="4"/>
  <c r="I19" i="4"/>
  <c r="I15" i="4"/>
  <c r="O43" i="10"/>
  <c r="Q58" i="17"/>
  <c r="Q64" i="17"/>
  <c r="P114" i="17"/>
  <c r="I102" i="17"/>
  <c r="I121" i="17"/>
  <c r="P22" i="17"/>
  <c r="P41" i="17"/>
  <c r="H62" i="14"/>
  <c r="H61" i="14"/>
  <c r="P15" i="15"/>
  <c r="P16" i="15"/>
  <c r="H15" i="15"/>
  <c r="H16" i="15"/>
  <c r="N85" i="9"/>
  <c r="Q74" i="9"/>
  <c r="T35" i="15"/>
  <c r="T36" i="15"/>
  <c r="L39" i="15"/>
  <c r="L38" i="15"/>
  <c r="L154" i="17"/>
  <c r="Q38" i="17"/>
  <c r="L106" i="17"/>
  <c r="L197" i="17"/>
  <c r="L216" i="17"/>
  <c r="H88" i="17"/>
  <c r="I78" i="16"/>
  <c r="U78" i="16"/>
  <c r="Q78" i="16"/>
  <c r="M78" i="16"/>
  <c r="L56" i="15"/>
  <c r="L49" i="15"/>
  <c r="L57" i="15"/>
  <c r="N35" i="15"/>
  <c r="N36" i="15"/>
  <c r="L33" i="15"/>
  <c r="L34" i="15"/>
  <c r="L35" i="15"/>
  <c r="L36" i="15"/>
  <c r="M49" i="15"/>
  <c r="M57" i="15"/>
  <c r="M35" i="15"/>
  <c r="M36" i="15"/>
  <c r="P45" i="14"/>
  <c r="O48" i="14"/>
  <c r="O50" i="14"/>
  <c r="O69" i="14"/>
  <c r="O51" i="10"/>
  <c r="N51" i="10"/>
  <c r="N29" i="10"/>
  <c r="N30" i="10"/>
  <c r="T32" i="10"/>
  <c r="O29" i="10"/>
  <c r="O30" i="10"/>
  <c r="J29" i="10"/>
  <c r="J30" i="10"/>
  <c r="S29" i="10"/>
  <c r="S30" i="10"/>
  <c r="N74" i="9"/>
  <c r="H29" i="7"/>
  <c r="H26" i="7"/>
  <c r="H45" i="7"/>
  <c r="Q34" i="5"/>
  <c r="L50" i="5"/>
  <c r="L47" i="5"/>
  <c r="Q25" i="4"/>
  <c r="Q34" i="4"/>
  <c r="S48" i="14"/>
  <c r="I46" i="14"/>
  <c r="I47" i="14"/>
  <c r="S50" i="12"/>
  <c r="H50" i="5"/>
  <c r="J47" i="5"/>
  <c r="J55" i="5"/>
  <c r="J34" i="5"/>
  <c r="H47" i="5"/>
  <c r="O25" i="4"/>
  <c r="O34" i="4"/>
  <c r="R34" i="4"/>
  <c r="R61" i="12"/>
  <c r="H61" i="12"/>
  <c r="J153" i="17"/>
  <c r="P76" i="17"/>
  <c r="M101" i="17"/>
  <c r="I123" i="17"/>
  <c r="T153" i="17"/>
  <c r="T38" i="17"/>
  <c r="N223" i="17"/>
  <c r="N123" i="17"/>
  <c r="N220" i="17"/>
  <c r="N241" i="17"/>
  <c r="U122" i="17"/>
  <c r="N216" i="17"/>
  <c r="I124" i="17"/>
  <c r="H197" i="17"/>
  <c r="P94" i="17"/>
  <c r="U124" i="17"/>
  <c r="N124" i="17"/>
  <c r="S217" i="17"/>
  <c r="O217" i="17"/>
  <c r="H133" i="17"/>
  <c r="H134" i="17"/>
  <c r="H158" i="17"/>
  <c r="M124" i="17"/>
  <c r="P61" i="17"/>
  <c r="P67" i="17"/>
  <c r="O153" i="17"/>
  <c r="K216" i="17"/>
  <c r="M220" i="17"/>
  <c r="M241" i="17"/>
  <c r="L102" i="17"/>
  <c r="L121" i="17"/>
  <c r="H155" i="17"/>
  <c r="J217" i="17"/>
  <c r="L183" i="17"/>
  <c r="M223" i="17"/>
  <c r="U216" i="17"/>
  <c r="M216" i="17"/>
  <c r="U153" i="17"/>
  <c r="T101" i="17"/>
  <c r="H138" i="17"/>
  <c r="M57" i="17"/>
  <c r="M63" i="17"/>
  <c r="T121" i="17"/>
  <c r="O124" i="17"/>
  <c r="T217" i="17"/>
  <c r="K217" i="17"/>
  <c r="I153" i="17"/>
  <c r="O57" i="17"/>
  <c r="O63" i="17"/>
  <c r="N57" i="17"/>
  <c r="N63" i="17"/>
  <c r="J37" i="17"/>
  <c r="P104" i="17"/>
  <c r="L100" i="17"/>
  <c r="P106" i="17"/>
  <c r="P139" i="17"/>
  <c r="P133" i="17"/>
  <c r="P134" i="17"/>
  <c r="K124" i="17"/>
  <c r="M196" i="17"/>
  <c r="L30" i="17"/>
  <c r="L31" i="17"/>
  <c r="L37" i="17"/>
  <c r="L208" i="17"/>
  <c r="L209" i="17"/>
  <c r="N219" i="17"/>
  <c r="P171" i="17"/>
  <c r="H213" i="17"/>
  <c r="L195" i="17"/>
  <c r="J121" i="17"/>
  <c r="T57" i="17"/>
  <c r="T63" i="17"/>
  <c r="H156" i="17"/>
  <c r="H146" i="17"/>
  <c r="T216" i="17"/>
  <c r="R217" i="17"/>
  <c r="S122" i="17"/>
  <c r="N122" i="17"/>
  <c r="T124" i="17"/>
  <c r="K219" i="17"/>
  <c r="H171" i="17"/>
  <c r="H199" i="17"/>
  <c r="L88" i="17"/>
  <c r="L101" i="17"/>
  <c r="U121" i="17"/>
  <c r="H177" i="17"/>
  <c r="L50" i="17"/>
  <c r="L133" i="17"/>
  <c r="L134" i="17"/>
  <c r="J101" i="17"/>
  <c r="J120" i="17"/>
  <c r="J196" i="17"/>
  <c r="J215" i="17"/>
  <c r="J221" i="17"/>
  <c r="R38" i="17"/>
  <c r="J38" i="17"/>
  <c r="L61" i="12"/>
  <c r="P61" i="12"/>
  <c r="Q93" i="9"/>
  <c r="N93" i="9"/>
  <c r="S85" i="9"/>
  <c r="S74" i="9"/>
  <c r="S93" i="9"/>
  <c r="O24" i="16"/>
  <c r="L77" i="16"/>
  <c r="U69" i="16"/>
  <c r="U70" i="16"/>
  <c r="U71" i="16"/>
  <c r="P69" i="16"/>
  <c r="P70" i="16"/>
  <c r="P71" i="16"/>
  <c r="H54" i="13"/>
  <c r="Q63" i="13"/>
  <c r="Q71" i="13"/>
  <c r="T69" i="16"/>
  <c r="T70" i="16" s="1"/>
  <c r="T71" i="16" s="1"/>
  <c r="H19" i="4"/>
  <c r="S55" i="4"/>
  <c r="U47" i="5"/>
  <c r="U55" i="5"/>
  <c r="O47" i="5"/>
  <c r="L15" i="5"/>
  <c r="L16" i="5"/>
  <c r="H15" i="5"/>
  <c r="H16" i="5"/>
  <c r="P50" i="5"/>
  <c r="P47" i="5"/>
  <c r="P36" i="4"/>
  <c r="P48" i="4"/>
  <c r="P50" i="4"/>
  <c r="P47" i="4"/>
  <c r="P55" i="4"/>
  <c r="L48" i="4"/>
  <c r="L50" i="4"/>
  <c r="L47" i="4"/>
  <c r="K25" i="4"/>
  <c r="K34" i="4"/>
  <c r="H48" i="4"/>
  <c r="H47" i="4"/>
  <c r="S25" i="4"/>
  <c r="S34" i="4"/>
  <c r="R31" i="14"/>
  <c r="R48" i="14"/>
  <c r="O55" i="5"/>
  <c r="R124" i="17"/>
  <c r="M121" i="17"/>
  <c r="M45" i="7"/>
  <c r="S219" i="17"/>
  <c r="J216" i="17"/>
  <c r="S34" i="5"/>
  <c r="R34" i="5"/>
  <c r="P52" i="13"/>
  <c r="P63" i="13"/>
  <c r="P71" i="13"/>
  <c r="L21" i="10"/>
  <c r="L22" i="10"/>
  <c r="L27" i="10"/>
  <c r="L28" i="10"/>
  <c r="L29" i="10"/>
  <c r="L30" i="10"/>
  <c r="K29" i="10"/>
  <c r="K30" i="10"/>
  <c r="R49" i="13"/>
  <c r="R71" i="13"/>
  <c r="H63" i="13"/>
  <c r="P85" i="9"/>
  <c r="P93" i="9"/>
  <c r="R29" i="10"/>
  <c r="R30" i="10"/>
  <c r="H189" i="17"/>
  <c r="L155" i="17"/>
  <c r="T50" i="12"/>
  <c r="P50" i="12"/>
  <c r="K153" i="17"/>
  <c r="L31" i="4"/>
  <c r="L32" i="4"/>
  <c r="L33" i="4"/>
  <c r="H106" i="17"/>
  <c r="O50" i="12"/>
  <c r="O69" i="12"/>
  <c r="O38" i="17"/>
  <c r="P50" i="14"/>
  <c r="P69" i="14"/>
  <c r="I38" i="17"/>
  <c r="Q50" i="14"/>
  <c r="Q69" i="14"/>
  <c r="R50" i="14"/>
  <c r="R69" i="14"/>
  <c r="L50" i="12"/>
  <c r="L69" i="12"/>
  <c r="Q31" i="14"/>
  <c r="P31" i="14"/>
  <c r="L78" i="16"/>
  <c r="L79" i="16" s="1"/>
  <c r="H218" i="17"/>
  <c r="R151" i="1"/>
  <c r="R159" i="1"/>
  <c r="P154" i="1"/>
  <c r="P152" i="1"/>
  <c r="S50" i="13"/>
  <c r="R50" i="13"/>
  <c r="P69" i="12"/>
  <c r="M69" i="12"/>
  <c r="Q69" i="12"/>
  <c r="R69" i="12"/>
  <c r="S69" i="12"/>
  <c r="J69" i="12"/>
  <c r="T69" i="12"/>
  <c r="P197" i="17"/>
  <c r="P183" i="17"/>
  <c r="P21" i="15"/>
  <c r="P22" i="15"/>
  <c r="P35" i="15"/>
  <c r="P36" i="15"/>
  <c r="Q35" i="15"/>
  <c r="Q36" i="15"/>
  <c r="Q46" i="14"/>
  <c r="Q47" i="14"/>
  <c r="Q48" i="14"/>
  <c r="P46" i="14"/>
  <c r="P47" i="14"/>
  <c r="P48" i="14"/>
  <c r="P49" i="13"/>
  <c r="P50" i="13"/>
  <c r="Q49" i="13"/>
  <c r="Q50" i="13"/>
  <c r="Q29" i="10"/>
  <c r="Q30" i="10"/>
  <c r="Q23" i="7"/>
  <c r="Q24" i="7"/>
  <c r="P26" i="7"/>
  <c r="P45" i="7"/>
  <c r="P21" i="7"/>
  <c r="P22" i="7"/>
  <c r="P23" i="7"/>
  <c r="P24" i="7"/>
  <c r="P34" i="5"/>
  <c r="P36" i="5"/>
  <c r="P55" i="5"/>
  <c r="P34" i="4"/>
  <c r="Q159" i="1"/>
  <c r="S159" i="1"/>
  <c r="P143" i="1"/>
  <c r="R138" i="1"/>
  <c r="P151" i="1"/>
  <c r="S138" i="1"/>
  <c r="P159" i="1"/>
  <c r="L136" i="1"/>
  <c r="M136" i="1"/>
  <c r="U136" i="1"/>
  <c r="T136" i="1"/>
  <c r="N151" i="1"/>
  <c r="L154" i="1"/>
  <c r="T97" i="1"/>
  <c r="U94" i="1"/>
  <c r="U97" i="1"/>
  <c r="T90" i="1"/>
  <c r="T89" i="1"/>
  <c r="U82" i="1"/>
  <c r="U85" i="1"/>
  <c r="U81" i="1"/>
  <c r="T77" i="1"/>
  <c r="L152" i="1"/>
  <c r="L151" i="1"/>
  <c r="U74" i="1"/>
  <c r="U77" i="1"/>
  <c r="U73" i="1"/>
  <c r="T73" i="1"/>
  <c r="O106" i="1"/>
  <c r="O137" i="1"/>
  <c r="O138" i="1"/>
  <c r="U67" i="1"/>
  <c r="T68" i="1"/>
  <c r="T69" i="1"/>
  <c r="M106" i="1"/>
  <c r="T65" i="1"/>
  <c r="U62" i="1"/>
  <c r="U65" i="1"/>
  <c r="T59" i="1"/>
  <c r="N106" i="1"/>
  <c r="N137" i="1"/>
  <c r="N138" i="1"/>
  <c r="L106" i="1"/>
  <c r="O159" i="1"/>
  <c r="N159" i="1"/>
  <c r="T55" i="1"/>
  <c r="M52" i="1"/>
  <c r="U20" i="1"/>
  <c r="M159" i="1"/>
  <c r="T21" i="1"/>
  <c r="L23" i="1"/>
  <c r="L141" i="1"/>
  <c r="T16" i="1"/>
  <c r="U12" i="1"/>
  <c r="T141" i="1"/>
  <c r="T15" i="1"/>
  <c r="L15" i="1"/>
  <c r="L52" i="1"/>
  <c r="P199" i="17"/>
  <c r="P218" i="17"/>
  <c r="O123" i="17"/>
  <c r="O235" i="17"/>
  <c r="M235" i="17"/>
  <c r="M234" i="17"/>
  <c r="M242" i="17"/>
  <c r="N215" i="17"/>
  <c r="H220" i="17"/>
  <c r="H241" i="17"/>
  <c r="U196" i="17"/>
  <c r="U215" i="17"/>
  <c r="H200" i="17"/>
  <c r="H219" i="17"/>
  <c r="H238" i="17"/>
  <c r="O120" i="17"/>
  <c r="N101" i="17"/>
  <c r="M215" i="17"/>
  <c r="L56" i="17"/>
  <c r="L57" i="17"/>
  <c r="L63" i="17"/>
  <c r="H17" i="17"/>
  <c r="H18" i="17"/>
  <c r="H37" i="17"/>
  <c r="H237" i="17"/>
  <c r="H104" i="17"/>
  <c r="H123" i="17"/>
  <c r="H60" i="17"/>
  <c r="H66" i="17"/>
  <c r="H235" i="17"/>
  <c r="H234" i="17"/>
  <c r="H224" i="17"/>
  <c r="H226" i="17"/>
  <c r="H223" i="17"/>
  <c r="H242" i="17"/>
  <c r="H154" i="17"/>
  <c r="H216" i="17"/>
  <c r="O219" i="17"/>
  <c r="O196" i="17"/>
  <c r="O215" i="17"/>
  <c r="L200" i="17"/>
  <c r="L157" i="17"/>
  <c r="L219" i="17"/>
  <c r="L177" i="17"/>
  <c r="N235" i="17"/>
  <c r="N234" i="17"/>
  <c r="N242" i="17"/>
  <c r="H113" i="17"/>
  <c r="H114" i="17"/>
  <c r="H76" i="17"/>
  <c r="H82" i="17"/>
  <c r="H94" i="17"/>
  <c r="H100" i="17"/>
  <c r="H101" i="17"/>
  <c r="H120" i="17"/>
  <c r="H208" i="17"/>
  <c r="H209" i="17"/>
  <c r="H183" i="17"/>
  <c r="H195" i="17"/>
  <c r="H196" i="17"/>
  <c r="H152" i="17"/>
  <c r="H153" i="17"/>
  <c r="H215" i="17"/>
  <c r="H50" i="17"/>
  <c r="H57" i="17"/>
  <c r="H63" i="17"/>
  <c r="H221" i="17"/>
  <c r="H198" i="17"/>
  <c r="H217" i="17"/>
  <c r="P103" i="17"/>
  <c r="P122" i="17"/>
  <c r="L198" i="17"/>
  <c r="L217" i="17"/>
  <c r="L189" i="17"/>
  <c r="P208" i="17"/>
  <c r="P209" i="17"/>
  <c r="I196" i="17"/>
  <c r="I215" i="17"/>
  <c r="I101" i="17"/>
  <c r="I120" i="17"/>
  <c r="I57" i="17"/>
  <c r="I63" i="17"/>
  <c r="I221" i="17"/>
  <c r="P213" i="17"/>
  <c r="R216" i="17"/>
  <c r="Q217" i="17"/>
  <c r="O241" i="17"/>
  <c r="I241" i="17"/>
  <c r="R101" i="17"/>
  <c r="R120" i="17"/>
  <c r="R37" i="17"/>
  <c r="R221" i="17"/>
  <c r="L124" i="17"/>
  <c r="L113" i="17"/>
  <c r="L114" i="17"/>
  <c r="L120" i="17"/>
  <c r="P158" i="17"/>
  <c r="P220" i="17"/>
  <c r="P241" i="17"/>
  <c r="P152" i="17"/>
  <c r="P146" i="17"/>
  <c r="P153" i="17"/>
  <c r="L116" i="17"/>
  <c r="L152" i="17"/>
  <c r="L153" i="17"/>
  <c r="T37" i="17"/>
  <c r="T120" i="17"/>
  <c r="T215" i="17"/>
  <c r="T221" i="17"/>
  <c r="P21" i="17"/>
  <c r="P40" i="17"/>
  <c r="P17" i="17"/>
  <c r="P18" i="17"/>
  <c r="P30" i="17"/>
  <c r="P31" i="17"/>
  <c r="P37" i="17"/>
  <c r="K196" i="17"/>
  <c r="K215" i="17"/>
  <c r="S241" i="17"/>
  <c r="S218" i="17"/>
  <c r="S235" i="17"/>
  <c r="S234" i="17"/>
  <c r="K220" i="17"/>
  <c r="K241" i="17"/>
  <c r="P157" i="17"/>
  <c r="T122" i="17"/>
  <c r="M120" i="17"/>
  <c r="M221" i="17"/>
  <c r="R220" i="17"/>
  <c r="R241" i="17"/>
  <c r="R218" i="17"/>
  <c r="R235" i="17"/>
  <c r="R234" i="17"/>
  <c r="R223" i="17"/>
  <c r="R242" i="17"/>
  <c r="P102" i="17"/>
  <c r="P121" i="17"/>
  <c r="P210" i="17"/>
  <c r="P216" i="17"/>
  <c r="K223" i="17"/>
  <c r="L103" i="17"/>
  <c r="Q219" i="17"/>
  <c r="U120" i="17"/>
  <c r="S216" i="17"/>
  <c r="M217" i="17"/>
  <c r="P123" i="17"/>
  <c r="I218" i="17"/>
  <c r="I235" i="17"/>
  <c r="I234" i="17"/>
  <c r="I223" i="17"/>
  <c r="I242" i="17"/>
  <c r="T218" i="17"/>
  <c r="T235" i="17"/>
  <c r="T234" i="17"/>
  <c r="T242" i="17"/>
  <c r="Q218" i="17"/>
  <c r="Q235" i="17"/>
  <c r="Q234" i="17"/>
  <c r="P195" i="17"/>
  <c r="P196" i="17"/>
  <c r="L165" i="17"/>
  <c r="P59" i="17"/>
  <c r="P65" i="17"/>
  <c r="P50" i="17"/>
  <c r="P57" i="17"/>
  <c r="P63" i="17"/>
  <c r="Q216" i="17"/>
  <c r="P124" i="17"/>
  <c r="N120" i="17"/>
  <c r="N221" i="17"/>
  <c r="K123" i="17"/>
  <c r="K235" i="17"/>
  <c r="K234" i="17"/>
  <c r="K242" i="17"/>
  <c r="O234" i="17"/>
  <c r="O242" i="17"/>
  <c r="M122" i="17"/>
  <c r="I122" i="17"/>
  <c r="K120" i="17"/>
  <c r="K221" i="17"/>
  <c r="Q242" i="17"/>
  <c r="I217" i="17"/>
  <c r="H113" i="16"/>
  <c r="H107" i="16"/>
  <c r="H106" i="16" s="1"/>
  <c r="H114" i="16"/>
  <c r="H23" i="4"/>
  <c r="J122" i="17"/>
  <c r="H102" i="17"/>
  <c r="H121" i="17"/>
  <c r="I106" i="16"/>
  <c r="I125" i="16"/>
  <c r="I35" i="15"/>
  <c r="I36" i="15"/>
  <c r="H35" i="15"/>
  <c r="H36" i="15"/>
  <c r="K50" i="14"/>
  <c r="K69" i="14"/>
  <c r="I30" i="14"/>
  <c r="I31" i="14"/>
  <c r="I48" i="14"/>
  <c r="H51" i="14"/>
  <c r="H50" i="14"/>
  <c r="H69" i="14"/>
  <c r="H48" i="13"/>
  <c r="H49" i="13"/>
  <c r="H53" i="13"/>
  <c r="H52" i="13"/>
  <c r="H71" i="13"/>
  <c r="I50" i="13"/>
  <c r="I52" i="13"/>
  <c r="I71" i="13"/>
  <c r="H19" i="13"/>
  <c r="H20" i="13"/>
  <c r="H21" i="13"/>
  <c r="H50" i="13"/>
  <c r="I52" i="1"/>
  <c r="I137" i="1"/>
  <c r="I138" i="1"/>
  <c r="H50" i="12"/>
  <c r="H69" i="12"/>
  <c r="U33" i="5"/>
  <c r="M33" i="5"/>
  <c r="M34" i="5"/>
  <c r="L33" i="5"/>
  <c r="L34" i="5"/>
  <c r="L37" i="5"/>
  <c r="L36" i="5"/>
  <c r="L55" i="5"/>
  <c r="I32" i="10"/>
  <c r="I51" i="10"/>
  <c r="H32" i="10"/>
  <c r="H51" i="10"/>
  <c r="I24" i="4"/>
  <c r="I25" i="4"/>
  <c r="I34" i="4"/>
  <c r="I36" i="4"/>
  <c r="I55" i="4"/>
  <c r="H24" i="4"/>
  <c r="H25" i="4"/>
  <c r="H34" i="4"/>
  <c r="H37" i="5"/>
  <c r="H36" i="5"/>
  <c r="H55" i="5"/>
  <c r="H21" i="5"/>
  <c r="H22" i="5"/>
  <c r="H33" i="5"/>
  <c r="H34" i="5"/>
  <c r="I33" i="5"/>
  <c r="I34" i="5"/>
  <c r="H37" i="4"/>
  <c r="H36" i="4"/>
  <c r="H55" i="4"/>
  <c r="U90" i="1"/>
  <c r="U93" i="1"/>
  <c r="T93" i="1"/>
  <c r="M137" i="1"/>
  <c r="M138" i="1"/>
  <c r="U68" i="1"/>
  <c r="T152" i="1"/>
  <c r="L137" i="1"/>
  <c r="L138" i="1"/>
  <c r="T61" i="1"/>
  <c r="U59" i="1"/>
  <c r="U61" i="1"/>
  <c r="U55" i="1"/>
  <c r="U57" i="1"/>
  <c r="T57" i="1"/>
  <c r="U21" i="1"/>
  <c r="T154" i="1"/>
  <c r="T151" i="1"/>
  <c r="T159" i="1"/>
  <c r="L159" i="1"/>
  <c r="U23" i="1"/>
  <c r="T23" i="1"/>
  <c r="T19" i="1"/>
  <c r="T52" i="1"/>
  <c r="U16" i="1"/>
  <c r="U19" i="1"/>
  <c r="U15" i="1"/>
  <c r="U52" i="1"/>
  <c r="L122" i="17"/>
  <c r="U221" i="17"/>
  <c r="P215" i="17"/>
  <c r="O221" i="17"/>
  <c r="P235" i="17"/>
  <c r="P234" i="17"/>
  <c r="P219" i="17"/>
  <c r="L196" i="17"/>
  <c r="L215" i="17"/>
  <c r="L221" i="17"/>
  <c r="U69" i="1"/>
  <c r="U106" i="1"/>
  <c r="U137" i="1"/>
  <c r="U138" i="1"/>
  <c r="U152" i="1"/>
  <c r="T106" i="1"/>
  <c r="T137" i="1"/>
  <c r="T138" i="1"/>
  <c r="U154" i="1"/>
  <c r="U141" i="1"/>
  <c r="U151" i="1"/>
  <c r="U159" i="1"/>
  <c r="J72" i="9"/>
  <c r="Q106" i="16"/>
  <c r="Q125" i="16"/>
  <c r="P107" i="16"/>
  <c r="U94" i="16"/>
  <c r="U95" i="16"/>
  <c r="U35" i="16"/>
  <c r="U62" i="16"/>
  <c r="M62" i="16"/>
  <c r="P113" i="16"/>
  <c r="S106" i="16"/>
  <c r="S125" i="16"/>
  <c r="R106" i="16"/>
  <c r="R125" i="16"/>
  <c r="U30" i="14"/>
  <c r="U31" i="14"/>
  <c r="U50" i="14"/>
  <c r="U69" i="14"/>
  <c r="T50" i="14"/>
  <c r="T69" i="14"/>
  <c r="U101" i="16"/>
  <c r="U102" i="16"/>
  <c r="U103" i="16"/>
  <c r="T101" i="16"/>
  <c r="T102" i="16"/>
  <c r="T103" i="16"/>
  <c r="P101" i="16"/>
  <c r="P102" i="16"/>
  <c r="P103" i="16"/>
  <c r="L30" i="14"/>
  <c r="L31" i="14"/>
  <c r="T46" i="14"/>
  <c r="T47" i="14"/>
  <c r="T48" i="14"/>
  <c r="U46" i="14"/>
  <c r="U47" i="14"/>
  <c r="U48" i="14"/>
  <c r="M46" i="14"/>
  <c r="M47" i="14"/>
  <c r="M48" i="14"/>
  <c r="L37" i="14"/>
  <c r="L46" i="14"/>
  <c r="L47" i="14"/>
  <c r="L48" i="14"/>
  <c r="U48" i="12"/>
  <c r="U29" i="10"/>
  <c r="U30" i="10"/>
  <c r="T51" i="10"/>
  <c r="T29" i="10"/>
  <c r="T30" i="10"/>
  <c r="T34" i="4"/>
  <c r="U34" i="4"/>
  <c r="M34" i="4"/>
  <c r="L34" i="4"/>
  <c r="U36" i="4"/>
  <c r="U55" i="4"/>
  <c r="L39" i="4"/>
  <c r="L36" i="4"/>
  <c r="L55" i="4"/>
  <c r="K93" i="9"/>
  <c r="H74" i="9"/>
  <c r="H93" i="9"/>
  <c r="L19" i="13"/>
  <c r="L20" i="13"/>
  <c r="L21" i="13"/>
  <c r="L50" i="13"/>
  <c r="P289" i="20"/>
  <c r="P179" i="20"/>
  <c r="P158" i="20"/>
  <c r="R271" i="20"/>
  <c r="R272" i="20" s="1"/>
  <c r="R273" i="20" s="1"/>
  <c r="P249" i="20"/>
  <c r="P46" i="20"/>
  <c r="P39" i="20"/>
  <c r="J271" i="20"/>
  <c r="J272" i="20" s="1"/>
  <c r="J273" i="20" s="1"/>
  <c r="U271" i="20"/>
  <c r="U272" i="20" s="1"/>
  <c r="U273" i="20" s="1"/>
  <c r="P116" i="20"/>
  <c r="P221" i="20"/>
  <c r="P81" i="20"/>
  <c r="P123" i="20"/>
  <c r="L256" i="20"/>
  <c r="P88" i="20"/>
  <c r="P242" i="17"/>
  <c r="P82" i="17"/>
  <c r="P101" i="17"/>
  <c r="P120" i="17"/>
  <c r="P221" i="17"/>
  <c r="S223" i="17"/>
  <c r="S242" i="17"/>
  <c r="L286" i="20" l="1"/>
  <c r="T294" i="20"/>
  <c r="U294" i="20"/>
  <c r="Q294" i="20"/>
  <c r="R294" i="20"/>
  <c r="I271" i="20"/>
  <c r="I272" i="20" s="1"/>
  <c r="I273" i="20" s="1"/>
  <c r="K271" i="20"/>
  <c r="K272" i="20" s="1"/>
  <c r="K273" i="20" s="1"/>
  <c r="H116" i="20"/>
  <c r="H271" i="20" s="1"/>
  <c r="H272" i="20" s="1"/>
  <c r="H273" i="20" s="1"/>
  <c r="L284" i="20"/>
  <c r="P284" i="20"/>
  <c r="P18" i="20"/>
  <c r="L276" i="20"/>
  <c r="L275" i="20" s="1"/>
  <c r="L294" i="20" s="1"/>
  <c r="O271" i="20"/>
  <c r="O272" i="20" s="1"/>
  <c r="O273" i="20" s="1"/>
  <c r="S294" i="20"/>
  <c r="S271" i="20"/>
  <c r="S272" i="20" s="1"/>
  <c r="S273" i="20" s="1"/>
  <c r="H18" i="20"/>
  <c r="H287" i="20"/>
  <c r="P109" i="20"/>
  <c r="L18" i="20"/>
  <c r="H276" i="20"/>
  <c r="H286" i="20"/>
  <c r="H95" i="20"/>
  <c r="H284" i="20"/>
  <c r="I275" i="20"/>
  <c r="I294" i="20" s="1"/>
  <c r="P271" i="20"/>
  <c r="P272" i="20" s="1"/>
  <c r="P273" i="20" s="1"/>
  <c r="P276" i="20"/>
  <c r="P275" i="20" s="1"/>
  <c r="P294" i="20" s="1"/>
  <c r="H35" i="16"/>
  <c r="T17" i="16"/>
  <c r="T23" i="16" s="1"/>
  <c r="T24" i="16" s="1"/>
  <c r="T104" i="16" s="1"/>
  <c r="T114" i="16"/>
  <c r="T106" i="16" s="1"/>
  <c r="T125" i="16" s="1"/>
  <c r="U15" i="16"/>
  <c r="U114" i="16" s="1"/>
  <c r="U106" i="16" s="1"/>
  <c r="U125" i="16" s="1"/>
  <c r="H62" i="16"/>
  <c r="P61" i="16"/>
  <c r="P62" i="16" s="1"/>
  <c r="P104" i="16" s="1"/>
  <c r="L106" i="16"/>
  <c r="L125" i="16" s="1"/>
  <c r="H125" i="16"/>
  <c r="L61" i="16"/>
  <c r="L62" i="16" s="1"/>
  <c r="L17" i="16"/>
  <c r="L23" i="16" s="1"/>
  <c r="L24" i="16" s="1"/>
  <c r="P118" i="16"/>
  <c r="P117" i="16" s="1"/>
  <c r="P125" i="16" s="1"/>
  <c r="U17" i="16"/>
  <c r="U23" i="16" s="1"/>
  <c r="U24" i="16" s="1"/>
  <c r="U104" i="16" s="1"/>
  <c r="K294" i="20"/>
  <c r="O294" i="20"/>
  <c r="M294" i="20"/>
  <c r="L235" i="20"/>
  <c r="L271" i="20" s="1"/>
  <c r="L272" i="20" s="1"/>
  <c r="L273" i="20" s="1"/>
  <c r="H275" i="20" l="1"/>
  <c r="H294" i="20"/>
  <c r="L104" i="16"/>
</calcChain>
</file>

<file path=xl/comments1.xml><?xml version="1.0" encoding="utf-8"?>
<comments xmlns="http://schemas.openxmlformats.org/spreadsheetml/2006/main">
  <authors>
    <author>Gediminas Giedraitis</author>
  </authors>
  <commentList>
    <comment ref="D32" authorId="0" shapeId="0">
      <text>
        <r>
          <rPr>
            <b/>
            <sz val="9"/>
            <color indexed="81"/>
            <rFont val="Tahoma"/>
            <family val="2"/>
            <charset val="186"/>
          </rPr>
          <t>Gediminas Giedraitis:</t>
        </r>
        <r>
          <rPr>
            <sz val="9"/>
            <color indexed="81"/>
            <rFont val="Tahoma"/>
            <family val="2"/>
            <charset val="186"/>
          </rPr>
          <t xml:space="preserve">
reprezentacinės išlaidos ir nario mokesčiai organizacijose</t>
        </r>
      </text>
    </comment>
    <comment ref="D54" authorId="0" shapeId="0">
      <text>
        <r>
          <rPr>
            <b/>
            <sz val="9"/>
            <color indexed="81"/>
            <rFont val="Tahoma"/>
            <family val="2"/>
            <charset val="186"/>
          </rPr>
          <t>Gediminas Giedraitis:</t>
        </r>
        <r>
          <rPr>
            <sz val="9"/>
            <color indexed="81"/>
            <rFont val="Tahoma"/>
            <family val="2"/>
            <charset val="186"/>
          </rPr>
          <t xml:space="preserve">
padengiama dalis darbo užmokesčio+saugus interneto ryšys</t>
        </r>
      </text>
    </comment>
    <comment ref="D58" authorId="0" shapeId="0">
      <text>
        <r>
          <rPr>
            <b/>
            <sz val="9"/>
            <color indexed="81"/>
            <rFont val="Tahoma"/>
            <family val="2"/>
            <charset val="186"/>
          </rPr>
          <t>Gediminas Giedraitis:</t>
        </r>
        <r>
          <rPr>
            <sz val="9"/>
            <color indexed="81"/>
            <rFont val="Tahoma"/>
            <family val="2"/>
            <charset val="186"/>
          </rPr>
          <t xml:space="preserve">
lpadengiama dalis darbo užmokesčio</t>
        </r>
      </text>
    </comment>
  </commentList>
</comments>
</file>

<file path=xl/comments2.xml><?xml version="1.0" encoding="utf-8"?>
<comments xmlns="http://schemas.openxmlformats.org/spreadsheetml/2006/main">
  <authors>
    <author>Gediminas Giedraitis</author>
  </authors>
  <commentList>
    <comment ref="D31" authorId="0" shapeId="0">
      <text>
        <r>
          <rPr>
            <b/>
            <sz val="9"/>
            <color indexed="81"/>
            <rFont val="Tahoma"/>
            <family val="2"/>
          </rPr>
          <t>Gediminas Giedraitis:</t>
        </r>
        <r>
          <rPr>
            <sz val="9"/>
            <color indexed="81"/>
            <rFont val="Tahoma"/>
            <family val="2"/>
          </rPr>
          <t xml:space="preserve">
sumos turetu buti kartu su gelt autobusiukais</t>
        </r>
      </text>
    </comment>
    <comment ref="D74" authorId="0" shapeId="0">
      <text>
        <r>
          <rPr>
            <b/>
            <sz val="9"/>
            <color indexed="81"/>
            <rFont val="Tahoma"/>
            <family val="2"/>
          </rPr>
          <t>Gediminas Giedraitis:</t>
        </r>
        <r>
          <rPr>
            <sz val="9"/>
            <color indexed="81"/>
            <rFont val="Tahoma"/>
            <family val="2"/>
          </rPr>
          <t xml:space="preserve">
atsisakyti programų</t>
        </r>
      </text>
    </comment>
    <comment ref="D90" authorId="0" shapeId="0">
      <text>
        <r>
          <rPr>
            <b/>
            <sz val="9"/>
            <color indexed="81"/>
            <rFont val="Tahoma"/>
            <family val="2"/>
            <charset val="186"/>
          </rPr>
          <t>Gediminas Giedraitis:</t>
        </r>
        <r>
          <rPr>
            <sz val="9"/>
            <color indexed="81"/>
            <rFont val="Tahoma"/>
            <family val="2"/>
            <charset val="186"/>
          </rPr>
          <t xml:space="preserve">
konkurso būdu mokyklos, bendruomenės</t>
        </r>
      </text>
    </comment>
  </commentList>
</comments>
</file>

<file path=xl/sharedStrings.xml><?xml version="1.0" encoding="utf-8"?>
<sst xmlns="http://schemas.openxmlformats.org/spreadsheetml/2006/main" count="2874" uniqueCount="429">
  <si>
    <t xml:space="preserve">LAZDIJŲ RAJONO SAVIVALDYBĖS SAVIVALDYBĖS VEIKLOS FUNKCIJŲ ĮGYVENDINIMO PROGRAMOS (KODAS-01) 2018–2020 METŲ </t>
  </si>
  <si>
    <t>TIKSLŲ, UŽDAVINIŲ, PRIEMONIŲ, PRIEMONIŲ IŠLAIDŲ SUVESTINĖ</t>
  </si>
  <si>
    <t>tūkst. Eur</t>
  </si>
  <si>
    <t>Programos tikslo kodas</t>
  </si>
  <si>
    <t>Uždavinio kodas</t>
  </si>
  <si>
    <t>Priemonės kodas</t>
  </si>
  <si>
    <t>Priemonės pavadinimas</t>
  </si>
  <si>
    <t>Priemonės vykdytojo kodas</t>
  </si>
  <si>
    <t>Asignavimų valdytojo kodas</t>
  </si>
  <si>
    <t>Finansavimo šaltinis</t>
  </si>
  <si>
    <t>2017 metais faktiškai panaudotas finansavimas, iš jo:</t>
  </si>
  <si>
    <t>2018 metų asignavimų poreikis, iš jo:</t>
  </si>
  <si>
    <t>2018 metų asignavimai, iš jo:</t>
  </si>
  <si>
    <t>2019-ųjų metų išlaidų projektas</t>
  </si>
  <si>
    <t>2020-ųjų metų išlaidų projektas</t>
  </si>
  <si>
    <t>Tikslų, uždavinių, vertinimo kriterijų pavadinimai ir mato vienetai</t>
  </si>
  <si>
    <t>Vertinimo kriterijų reikšmės</t>
  </si>
  <si>
    <t>Iš viso</t>
  </si>
  <si>
    <t>Išlaidoms</t>
  </si>
  <si>
    <t>Turtui įsigyti ir finansiniams įsipareigojimams vykdyti</t>
  </si>
  <si>
    <t>Iš jų - darbo užmokesčiui</t>
  </si>
  <si>
    <t>2016 m. planas</t>
  </si>
  <si>
    <t>2016 m. faktas</t>
  </si>
  <si>
    <t>2017 m. planas</t>
  </si>
  <si>
    <t>2018 m. planas</t>
  </si>
  <si>
    <t>2019 m. planas</t>
  </si>
  <si>
    <t>Strateginis tikslas 03 - Užtikrinti švietimo, kultūros ir sporto plėtrą ir kokybę, socialinį saugumą, sveikatos priežiūrą</t>
  </si>
  <si>
    <t>01 - Savivaldybės veiklos funkcijų įgyvendinimo programa</t>
  </si>
  <si>
    <t>01</t>
  </si>
  <si>
    <t>Organizuoti ir užtikrinti savivaldybės funkcijų įgyvendinimą</t>
  </si>
  <si>
    <t>Užtikrinti savivaldybės savarankiškųjų, priskirtųjų funkcijų įgyvendinimą</t>
  </si>
  <si>
    <t>Savivaldybės tarybos darbo organizavimas</t>
  </si>
  <si>
    <t>1.</t>
  </si>
  <si>
    <t>188714992</t>
  </si>
  <si>
    <t>SB</t>
  </si>
  <si>
    <t>Posėdžių skaičius</t>
  </si>
  <si>
    <t>VB</t>
  </si>
  <si>
    <t>ES</t>
  </si>
  <si>
    <t>Svarstytų tarybos sprendimų projektų skaičius</t>
  </si>
  <si>
    <t xml:space="preserve">Iš viso </t>
  </si>
  <si>
    <t>02</t>
  </si>
  <si>
    <t>Savivaldybės kontrolės ir audito tarnybos darbo organizavimas</t>
  </si>
  <si>
    <t>21.</t>
  </si>
  <si>
    <t>188639689</t>
  </si>
  <si>
    <t>SB(VB)</t>
  </si>
  <si>
    <t>03</t>
  </si>
  <si>
    <t>Savivaldybės administracijos darbo organizavimas</t>
  </si>
  <si>
    <t>SV(VB)</t>
  </si>
  <si>
    <t>BĮP</t>
  </si>
  <si>
    <t>04</t>
  </si>
  <si>
    <t>Direktoriaus rezervas</t>
  </si>
  <si>
    <t>05</t>
  </si>
  <si>
    <t>Paskolų grąžinimas ir jų aptarnavimas</t>
  </si>
  <si>
    <t>`</t>
  </si>
  <si>
    <t>06</t>
  </si>
  <si>
    <t>Kitos bendrosios paslaugos</t>
  </si>
  <si>
    <t>07</t>
  </si>
  <si>
    <t>Mero fondas</t>
  </si>
  <si>
    <t>08</t>
  </si>
  <si>
    <r>
      <t>Savivaldybės</t>
    </r>
    <r>
      <rPr>
        <sz val="12"/>
        <color rgb="FFFFFF00"/>
        <rFont val="Times New Roman"/>
        <family val="1"/>
        <charset val="186"/>
      </rPr>
      <t xml:space="preserve"> </t>
    </r>
    <r>
      <rPr>
        <sz val="12"/>
        <rFont val="Times New Roman"/>
        <family val="1"/>
        <charset val="186"/>
      </rPr>
      <t>ir valstybės turto naudojimas ir disponavimas</t>
    </r>
  </si>
  <si>
    <t>09</t>
  </si>
  <si>
    <t>Seniūnaičių darbo organizavimas</t>
  </si>
  <si>
    <t>10</t>
  </si>
  <si>
    <t xml:space="preserve">Elektroninių paslaugų plėtra Lazdijų rajono savivaldybės administracijoje
</t>
  </si>
  <si>
    <t>9.</t>
  </si>
  <si>
    <t>Iš viso uždaviniui</t>
  </si>
  <si>
    <t>Vykdyti valstybines (valstybės perduotas savivaldybei) funkcijas</t>
  </si>
  <si>
    <t>Gyventojų registro tvarkymas ir duomenų teikimas</t>
  </si>
  <si>
    <t>Duomenų teikimas valstybės suteiktos pagalbos registrui</t>
  </si>
  <si>
    <t>Civilinės būklės aktų registravimas</t>
  </si>
  <si>
    <t>5.</t>
  </si>
  <si>
    <t>Civilinės saugos organizavimas</t>
  </si>
  <si>
    <t>16.</t>
  </si>
  <si>
    <t>Valstybinės žemės ir kito valstybės turto valdymas, naudojimas ir disponavimas patikėjimo teise</t>
  </si>
  <si>
    <t>7.</t>
  </si>
  <si>
    <t xml:space="preserve">Valstybinės kalbos vartojimo ir taisyklingumo kontrolė
</t>
  </si>
  <si>
    <t>6.</t>
  </si>
  <si>
    <t>Žemės ūkio funkcijų vykdymas</t>
  </si>
  <si>
    <t>Archyvinių dokumentų tvarkymas</t>
  </si>
  <si>
    <t>Mobilizacijos administravimas</t>
  </si>
  <si>
    <t>Vaikų ir jaunimo teisių apsauga</t>
  </si>
  <si>
    <t>15.</t>
  </si>
  <si>
    <t>11</t>
  </si>
  <si>
    <t>Pirminės teisinės pagalbos teikimas</t>
  </si>
  <si>
    <t>11.</t>
  </si>
  <si>
    <t>12</t>
  </si>
  <si>
    <t>Gyvenamosios vietos deklaravimas</t>
  </si>
  <si>
    <t>13</t>
  </si>
  <si>
    <t>Socialinės paramos administravimas</t>
  </si>
  <si>
    <t>12.</t>
  </si>
  <si>
    <t>Užtikrinti darnų administracinės naštos mažinimo procesą</t>
  </si>
  <si>
    <t>Nustatyti ir įvertinti teikiamų administracinių paslaugų administracinę naštą</t>
  </si>
  <si>
    <t>Atnaujinti administracinių paslaugų aprašymus, supaprastinant procesus vykdant teisės aktuose nustatytus informacinius įpareigojimus</t>
  </si>
  <si>
    <t>Užtikrinti lygias galimybes savivaldybės įstaigose</t>
  </si>
  <si>
    <t>Patobulinti savivaldybės interneto svetainę, įdedant ir papildant informaciją apie lygių galimybių užtikrinimą</t>
  </si>
  <si>
    <t>Organizuoti seminarus lygių galimybių ir lyčių lygių galimybių temomis</t>
  </si>
  <si>
    <t>Vykdyti gyventojų saugumo užtikrinimo funkcijas</t>
  </si>
  <si>
    <t>Vaizdo stebėjimo kamerų viešosiose vietose priežiūra ir atnaujinimas</t>
  </si>
  <si>
    <t>Lazdijų rajono policijos komisariato programos dalinis finansavimas</t>
  </si>
  <si>
    <t>67.</t>
  </si>
  <si>
    <t>Iš viso tikslui</t>
  </si>
  <si>
    <t xml:space="preserve">Iš viso  programai </t>
  </si>
  <si>
    <t>Finansavimo šaltiniai</t>
  </si>
  <si>
    <t>SAVIVALDYBĖS  LĖŠOS (IŠ VISO):</t>
  </si>
  <si>
    <r>
      <t xml:space="preserve">Savivaldybės biudžeto lėšos </t>
    </r>
    <r>
      <rPr>
        <b/>
        <sz val="12"/>
        <rFont val="Times New Roman"/>
        <family val="1"/>
        <charset val="186"/>
      </rPr>
      <t>SB</t>
    </r>
  </si>
  <si>
    <r>
      <t xml:space="preserve">Savivaldybės aplinkos apsaugos rėmimo specialiosios programos lėšos </t>
    </r>
    <r>
      <rPr>
        <b/>
        <sz val="12"/>
        <rFont val="Times New Roman"/>
        <family val="1"/>
        <charset val="186"/>
      </rPr>
      <t>SB(AA)</t>
    </r>
  </si>
  <si>
    <t>Valstybės biudžeto specialiosios tikslinės dotacijos lėšos / bendrosios dotacijos kompensacija SB(VB)</t>
  </si>
  <si>
    <r>
      <t xml:space="preserve">Valstybės biudžeto specialiosios tikslinės dotacijos lėšos iš valstybės investicijų programos </t>
    </r>
    <r>
      <rPr>
        <b/>
        <sz val="12"/>
        <rFont val="Times New Roman"/>
        <family val="1"/>
        <charset val="186"/>
      </rPr>
      <t>SB(VIP)</t>
    </r>
  </si>
  <si>
    <r>
      <t xml:space="preserve">Bendrojo finansavimo lėšos </t>
    </r>
    <r>
      <rPr>
        <b/>
        <sz val="12"/>
        <rFont val="Times New Roman"/>
        <family val="1"/>
        <charset val="186"/>
      </rPr>
      <t>SB(BF)</t>
    </r>
  </si>
  <si>
    <r>
      <t xml:space="preserve">Savivaldybės visuomenės sveikatos rėmimo specialiosios programos lėšos </t>
    </r>
    <r>
      <rPr>
        <b/>
        <sz val="12"/>
        <rFont val="Times New Roman"/>
        <family val="1"/>
        <charset val="186"/>
      </rPr>
      <t>VSRSP</t>
    </r>
  </si>
  <si>
    <r>
      <t xml:space="preserve">Valstybės biudžetas, mokinio krepšelis </t>
    </r>
    <r>
      <rPr>
        <b/>
        <sz val="12"/>
        <rFont val="Times New Roman"/>
        <family val="1"/>
        <charset val="186"/>
      </rPr>
      <t>VB(MK)</t>
    </r>
  </si>
  <si>
    <r>
      <t xml:space="preserve">Biudžetinių įstaigų pajamos </t>
    </r>
    <r>
      <rPr>
        <b/>
        <sz val="12"/>
        <rFont val="Times New Roman"/>
        <family val="1"/>
        <charset val="186"/>
      </rPr>
      <t>BĮP</t>
    </r>
  </si>
  <si>
    <r>
      <t xml:space="preserve">Paskolos lėšos </t>
    </r>
    <r>
      <rPr>
        <b/>
        <sz val="12"/>
        <rFont val="Times New Roman"/>
        <family val="1"/>
        <charset val="186"/>
      </rPr>
      <t>P</t>
    </r>
  </si>
  <si>
    <r>
      <t xml:space="preserve">Savivaldybės privatizavimo fondo lėšos </t>
    </r>
    <r>
      <rPr>
        <b/>
        <sz val="12"/>
        <rFont val="Times New Roman"/>
        <family val="1"/>
        <charset val="186"/>
      </rPr>
      <t>PF</t>
    </r>
  </si>
  <si>
    <t>KITI ŠALTINIAI (IŠ VISO):</t>
  </si>
  <si>
    <r>
      <t xml:space="preserve">Europos Sąjungos paramos lėšos </t>
    </r>
    <r>
      <rPr>
        <b/>
        <sz val="12"/>
        <rFont val="Times New Roman"/>
        <family val="1"/>
        <charset val="186"/>
      </rPr>
      <t>ES</t>
    </r>
  </si>
  <si>
    <r>
      <t xml:space="preserve">Kelių priežiūros ir plėtros programos lėšos </t>
    </r>
    <r>
      <rPr>
        <b/>
        <sz val="12"/>
        <rFont val="Times New Roman"/>
        <family val="1"/>
        <charset val="186"/>
      </rPr>
      <t>KPP</t>
    </r>
  </si>
  <si>
    <r>
      <t xml:space="preserve">Valstybės biudžeto lėšos </t>
    </r>
    <r>
      <rPr>
        <b/>
        <sz val="12"/>
        <rFont val="Times New Roman"/>
        <family val="1"/>
        <charset val="186"/>
      </rPr>
      <t>VB</t>
    </r>
  </si>
  <si>
    <r>
      <t xml:space="preserve">Paslaugų gavėjų lėšos </t>
    </r>
    <r>
      <rPr>
        <b/>
        <sz val="12"/>
        <rFont val="Times New Roman"/>
        <family val="1"/>
        <charset val="186"/>
      </rPr>
      <t>PG</t>
    </r>
  </si>
  <si>
    <r>
      <t xml:space="preserve">Darbo biržos lėšos </t>
    </r>
    <r>
      <rPr>
        <b/>
        <sz val="12"/>
        <rFont val="Times New Roman"/>
        <family val="1"/>
        <charset val="186"/>
      </rPr>
      <t>DB</t>
    </r>
  </si>
  <si>
    <r>
      <t xml:space="preserve">Valstybės privalomojo sveikatos draudimo fondo biudžeto lėšos </t>
    </r>
    <r>
      <rPr>
        <b/>
        <sz val="12"/>
        <rFont val="Times New Roman"/>
        <family val="1"/>
        <charset val="186"/>
      </rPr>
      <t>PSDF</t>
    </r>
  </si>
  <si>
    <r>
      <t>Kiti finansavimo šaltiniai</t>
    </r>
    <r>
      <rPr>
        <b/>
        <sz val="12"/>
        <rFont val="Times New Roman"/>
        <family val="1"/>
        <charset val="186"/>
      </rPr>
      <t xml:space="preserve"> Kt</t>
    </r>
  </si>
  <si>
    <t>IŠ VISO:</t>
  </si>
  <si>
    <t>LAZDIJŲ RAJONO SAVIVALDYBĖS UŽIMTUMO, TURIZMO IR VERSLO SKATINIMO PROGRAMOS (KODAS-02) 2018–2020 METŲ</t>
  </si>
  <si>
    <t>Strateginis tikslas 01 - Užtikrinti darnų verslo, žemės ūkio ir turizmo vystymąsi, didinti užimtumą</t>
  </si>
  <si>
    <t>02 - Užimtumo, turizmo ir verslo skatinimo programa</t>
  </si>
  <si>
    <t>Kurti palankią aplinką verslui ir investicijoms</t>
  </si>
  <si>
    <t>Užtikrinti palankias verslo kūrimo sąlygas, skatinti gyventojų verslumą</t>
  </si>
  <si>
    <t>Teikti finansinę paramą smulkaus ir vidutinio verslo subjektams</t>
  </si>
  <si>
    <t>Remti keleivių vežimą reguliaraus susisiekimo autobusų maršrutais</t>
  </si>
  <si>
    <t>Vykdyti Užimtumo didinimo programą</t>
  </si>
  <si>
    <t>Didinti turistų srautus rajono savivaldybėje</t>
  </si>
  <si>
    <t>Formuoti patrauklų rajono savivaldybės įvaizdį Lietuvoje ir užsienyje</t>
  </si>
  <si>
    <t>Vykdyti Lazdijų rajono savivaldybės turizmo rinkodarą Lietuvoje ir užsienyje</t>
  </si>
  <si>
    <t>58.</t>
  </si>
  <si>
    <t xml:space="preserve">LAZDIJŲ RAJONO SAVIVALDYBĖS KAIMO PLĖTROS PROGRAMOS (KODAS-03) 2018–2020 METŲ </t>
  </si>
  <si>
    <t>03 - Kaimo plėtros programa</t>
  </si>
  <si>
    <t>Sumažinti stichinių nelaimių įtaką žemės ūkiui, skatinti ūkininkavimą</t>
  </si>
  <si>
    <t>Gaisrų ir stichinių nelaimių likvidavimas</t>
  </si>
  <si>
    <t>Dalinis ūkininkų nuostolių kompensavimas</t>
  </si>
  <si>
    <t>17.</t>
  </si>
  <si>
    <t>Rajono žemdirbių bendruomeninis įtraukimas</t>
  </si>
  <si>
    <t>Rajono savivaldybės rengiamų švenčių, konkursų, varžybų finansavimas, organizavimas</t>
  </si>
  <si>
    <t>Kt</t>
  </si>
  <si>
    <t>10,0</t>
  </si>
  <si>
    <t>Naujų darbo vietų kūrimo kaime skatinimas</t>
  </si>
  <si>
    <t>Teikti konsultacijas ir kitas viešąsias paslaugas ūkininkams, siekiant sumažinti bedarbystę kaime</t>
  </si>
  <si>
    <t>53.</t>
  </si>
  <si>
    <t>50 proc. garantinio užmokesčio už suteiktą kredito garantiją paskolų garantijų fondui, kompensavimas ūkininkams</t>
  </si>
  <si>
    <t>28,0</t>
  </si>
  <si>
    <t xml:space="preserve">LAZDIJŲ RAJONO SAVIVALDYBĖS MELIORACIJOS DARBŲ VYKDYMO PROGRAMOS (KODAS-04) 2018–2020 METŲ </t>
  </si>
  <si>
    <t>04 - Melioracijos darbų vykdymo programa</t>
  </si>
  <si>
    <t>Užtikrinti kokybišką polderių eksploataciją. Užtikrinti vandens pertekliaus nuleidimą iš nusausintų plotų ir žemės savininkų žemėje esančių melioracijos statinių funkcionavimą, apsaugoti kaimo gyventojų turtą ir aplinką nuo potvynių polderiuose</t>
  </si>
  <si>
    <t>Polderių eksploatacija</t>
  </si>
  <si>
    <t>Polderinių siurblinių eksploatavimas ir polderinių melioracijos griovių priežiūra</t>
  </si>
  <si>
    <t>Valstybei priklausančių melioracijos statinių priežiūros ir remonto darbų projektavimas, statinių remontas</t>
  </si>
  <si>
    <t>Melioracijos statinių priežiūra ir remonto, avarinių gedimų šalinimo darbai</t>
  </si>
  <si>
    <t xml:space="preserve">LAZDIJŲ RAJONO SAVIVALDYBĖS VIETINIO ŪKIO IR INFRASTRUKTŪROS PRIEŽIŪROS IR PLĖTROS PROGRAMOS (KODAS-05) 2018–2020 METŲ </t>
  </si>
  <si>
    <t>Strateginis tikslas 02 - Gerinti ir plėtoti patrauklią gyvenamąją aplinką</t>
  </si>
  <si>
    <t>05 - Vietinio ūkio ir infrastruktūros priežiūros ir plėtros programa</t>
  </si>
  <si>
    <t>Vietinių kelių ir gatvių infrastruktūros gerinimas ir tobulinimas, saugaus eismo užtikrinimas</t>
  </si>
  <si>
    <t>Vietinių kelių ir gatvių statyba, rekonstrukcija, remontas, priežiūra</t>
  </si>
  <si>
    <t>KPP</t>
  </si>
  <si>
    <t>P</t>
  </si>
  <si>
    <t>Vietinių kelių ir gatvių priežiūra žiemą seniūnijose</t>
  </si>
  <si>
    <t>22. - 35.</t>
  </si>
  <si>
    <t>188638053;
188638249;
188638391;
188638434;
188637713;
188637866;
288638620;
188638772;
188638968;
188639155;
303411497</t>
  </si>
  <si>
    <t>Priešgaisrinės apsaugos ir gelbėjimo darbų užtikrinimas</t>
  </si>
  <si>
    <t>Teikti būtinas paslaugas žmonėms ir įmonėms nelaimės atveju, organizuoti gaisrų prevenciją</t>
  </si>
  <si>
    <t>Užtikrinti priešgaisrinę saugą</t>
  </si>
  <si>
    <t>68.</t>
  </si>
  <si>
    <t>188714992; 304151604</t>
  </si>
  <si>
    <t xml:space="preserve">Užtikrinti gatvių apšvietimą </t>
  </si>
  <si>
    <t>Gatvių apšvietimo tinklų įrengimas, modernizavimas ir priežiūra</t>
  </si>
  <si>
    <t>Gatvių apšvietimas seniūnijose</t>
  </si>
  <si>
    <t>1.;22.-35.</t>
  </si>
  <si>
    <t>188714992; 188638053;
188638249;
188638391;
188638434;
188637713;
188637866;
288638620;
188638772;
188638968;
188639155;
303411497</t>
  </si>
  <si>
    <t>Gatvių apšvietimo tinklų įrengimas / atnaujinimas</t>
  </si>
  <si>
    <t>Atliekų tvarkymas</t>
  </si>
  <si>
    <t>Užtikrinti atliekų surinkimą, vystyti ir tobulinti įdiegtą atliekų tvarkymo sistemą</t>
  </si>
  <si>
    <t>Užtikrinti atliekų išvežimą ir tvarkymą</t>
  </si>
  <si>
    <t>Viešųjų erdvių ir kapinių priežiūra</t>
  </si>
  <si>
    <t>1.; 22. - 35.</t>
  </si>
  <si>
    <t>Visuomeninių objektų, lauko inžinerinių tinklų statyba, rekonstrukcija ir remontas</t>
  </si>
  <si>
    <t>Užtikrinti  inžinerinių tinklų modernizaciją</t>
  </si>
  <si>
    <t>Modernizuoti ir plėtoti geriamo vandens tiekimo bei nuotekų šalinimo tinklus, siurblines</t>
  </si>
  <si>
    <t>65.</t>
  </si>
  <si>
    <t xml:space="preserve">LAZDIJŲ RAJONO SAVIVALDYBĖS APLINKOS APSAUGOS IR TERITORIJŲ PLANAVIMO PROGRAMOS (KODAS-06) 2018–2020 METŲ </t>
  </si>
  <si>
    <t xml:space="preserve">Strateginis tikslas  02 - Gerinti ir plėtoti patrauklią gyvenamąją aplinką
</t>
  </si>
  <si>
    <t>06 - Aplinkos apsaugos ir teritorijų planavimo programa</t>
  </si>
  <si>
    <t>Sukurti ir išsaugoti subalansuotą ir sveiką aplinką Lazdijų rajono savivaldybės teritorijoje. Užtikrinti kompleksišką savivaldybės teritorijos planavimą, iškeliant aukštus aplinkosauginius reikalavimus, užtikrinti aplinkosaugos sistemų efektyvų naudojimą, atnaujinimą bei kokybinį vystymą, tausoti gamtinius išteklius, sukurti ir išsaugoti subalansuotą ir sveiką aplinką Lazdijų rajono savivaldybės teritorijoje</t>
  </si>
  <si>
    <t>Vykdyti rajono savivaldybės  aplinkos monitoringą</t>
  </si>
  <si>
    <t>Lazdijų rajono savivaldybės aplinkos monitoringo 2013-2018 m. programos priemonių vykdymas</t>
  </si>
  <si>
    <t>SB(AA)</t>
  </si>
  <si>
    <t>Taikyti aplinkos apsaugos priemones, kompensuoti aplinkai daromą žalą, pašalinti aplinkos teršimo šaltinius, formuoti savivaldybės gamtinį kraštovaizdį, pritaikant visuomenės poreikiams, saugoti ir tirti gamtos išteklius, skatinti sąmoningumą aplinkos apsaugos srityje ir atsakomybę už aplinkos kokybę</t>
  </si>
  <si>
    <t>Vykdyti aplinkos apsaugos rėmimo specialiąją programą</t>
  </si>
  <si>
    <t>2.</t>
  </si>
  <si>
    <t>Teritorijų planavimo dokumentų parengimas ir su jais susiję matavimai</t>
  </si>
  <si>
    <t xml:space="preserve">LAZDIJŲ RAJONO SAVIVALDYBĖS INVESTICIJŲ PROGRAMOS (KODAS-07) 2018–2020 METŲ </t>
  </si>
  <si>
    <t xml:space="preserve">Strateginis tikslas 01 - Užtikrinti darnų verslo, žemės ūkio ir turizmo vystymąsi, didinti užimtumą
</t>
  </si>
  <si>
    <t>07 - Investicijų programa</t>
  </si>
  <si>
    <t>Projektų įgyvendinimas</t>
  </si>
  <si>
    <t>Sėkmingai rengti ir įgyvendinti investicinius projektus</t>
  </si>
  <si>
    <t>Įgyvendinti ir rengti naujus projektus</t>
  </si>
  <si>
    <t>PF</t>
  </si>
  <si>
    <t>Finansinių įsipareigojimų vykdymas (prisidedant prie projektų įgyvendinimo)</t>
  </si>
  <si>
    <t>Lazdijų miesto kompleksinė infrastruktūros plėtra, III etapas</t>
  </si>
  <si>
    <t>Motiejaus Gustaičio memorialinio namo kompleksinis sutvarkymas</t>
  </si>
  <si>
    <t>Pastato rekonstrukcija ir pritaikymas kultūrinėms, muziejinėms ir edukacinėms reikmėms</t>
  </si>
  <si>
    <t>Lazdijų miesto Seinų ir Lazdijos gatvių bei vietinės reikšmės kelio nuo Janonio gatvės iki Lazdijų hipodromo rekonstravimas</t>
  </si>
  <si>
    <t>Lazdijų rajono savivaldybės administracijos ir jos viešojo valdymo institucijų teikiamų paslaugų procesų tobulinimas</t>
  </si>
  <si>
    <t>7.08</t>
  </si>
  <si>
    <t>10.49</t>
  </si>
  <si>
    <t>14.08</t>
  </si>
  <si>
    <t xml:space="preserve">Dviračių ir pėsčiųjų takų plėtra Lazdijų miesto Turistų gatvėje iki sodų bendrijos „Baltasis“ Lazdijų seniūnijoje </t>
  </si>
  <si>
    <t>Ekologiškų transporto priemonių įsigijimas Lazdijų rajono savivaldybėje</t>
  </si>
  <si>
    <t>Turizmo trasų ir maršrutų informacinės infrastruktūros plėtra Lazdijų, Varėnos rajonų ir Druskininkų savivaldybėse</t>
  </si>
  <si>
    <t>Kraštovaizdžio formavimas Lazdijų rajono savivaldybėje</t>
  </si>
  <si>
    <t>40.84</t>
  </si>
  <si>
    <t>Geriamojo vandens tiekimo ir nuotekų tvarkymo sistemų renovavimas ir plėtra Lazdijų rajono savivaldybėje</t>
  </si>
  <si>
    <t>165171377</t>
  </si>
  <si>
    <t>Ikimokyklinio ir priešmokyklinio ugdymo įstaigų Lazdijų rajono savivaldybėje modernizavimas</t>
  </si>
  <si>
    <t>14</t>
  </si>
  <si>
    <t>Lazdijų rajono kaimų patrauklumo didinimas atnaujinant bibliotekas</t>
  </si>
  <si>
    <t>54.</t>
  </si>
  <si>
    <t>190622679</t>
  </si>
  <si>
    <t>15</t>
  </si>
  <si>
    <t>„Būk aktyvus – būk sveikas“  (Be active - be health) (Projekto partneris - darželis-mokykla "Kregždutė")</t>
  </si>
  <si>
    <t>36.</t>
  </si>
  <si>
    <t>190607232</t>
  </si>
  <si>
    <t>16</t>
  </si>
  <si>
    <t>Lazdijų rajono savivaldybės teritorijos bendrojo plano koregavimas kraštovaizdžio ir gamtinio karkaso aspektais</t>
  </si>
  <si>
    <t>17</t>
  </si>
  <si>
    <t>Neformalaus švietimo įstaigų Lazdijų rajono savivaldybėje modernizavimas</t>
  </si>
  <si>
    <t>52.</t>
  </si>
  <si>
    <t>18</t>
  </si>
  <si>
    <t>Socialinio būsto fondo plėtra Lazdijų rajono savivaldybėje</t>
  </si>
  <si>
    <t>19</t>
  </si>
  <si>
    <t>Pėsčiųjų viaduko per geležinkelį Šeštokų miestelyje statyba</t>
  </si>
  <si>
    <t>20</t>
  </si>
  <si>
    <t>Laisvalaikio infrastruktūros sukūrimas Lazdijų rajono kaimo gyvenamosiose vietovėse.</t>
  </si>
  <si>
    <t>21</t>
  </si>
  <si>
    <t>Turizmo trasų ir maršrutų informacinės infrastruktūros plėtra Lazdijų, Varėnos rajonų ir Druskininkų savivaldybėse. II etapas</t>
  </si>
  <si>
    <t>22</t>
  </si>
  <si>
    <t>Alytaus regiono turizmo informacinės infrastruktūros plėtra.</t>
  </si>
  <si>
    <t>23</t>
  </si>
  <si>
    <t>Integrali pagalba į namus Lazdijų rajono savivaldybėje</t>
  </si>
  <si>
    <t>98,1</t>
  </si>
  <si>
    <t>43,9</t>
  </si>
  <si>
    <t>39,2</t>
  </si>
  <si>
    <t>54,2</t>
  </si>
  <si>
    <t>24</t>
  </si>
  <si>
    <t>Jungtiniai veiksmai priešgaisrinės apsaugos ir gelbėjimo paslaugų kokybei gerinti (Lazdijų rajono savivaldybės priešgaisrinė tarnyba)</t>
  </si>
  <si>
    <t>304151604</t>
  </si>
  <si>
    <t>25</t>
  </si>
  <si>
    <t>Socialinių paslaugų infrastruktūros modernizavimas ir plėtra VšĮ Kapčiamiesčio globos namuose (VšĮ Kapčiamiesčio globos namai)</t>
  </si>
  <si>
    <t>190878283</t>
  </si>
  <si>
    <t>26</t>
  </si>
  <si>
    <t>Rudaminos laisvalaikio salės pritaikymas bendruomenės poreikiams ir liaudies amatų plėtrai</t>
  </si>
  <si>
    <t>62.</t>
  </si>
  <si>
    <t>27</t>
  </si>
  <si>
    <t>Krikštonių laisvalaikio salės pritaikymas bendruomenės poreikiams</t>
  </si>
  <si>
    <t>28</t>
  </si>
  <si>
    <t>Kučiūnų laisvalaikio salės pritaikymas bendruomenės poreikiams</t>
  </si>
  <si>
    <t>29</t>
  </si>
  <si>
    <t>Kaimo gyvenamųjų vietovių Lazdijų rajono savivaldybėje patrauklumo gerinimas</t>
  </si>
  <si>
    <t>30</t>
  </si>
  <si>
    <t>Modernių ir saugių erdvių sukūrimas bendrojo ugdymo įstaigose Lazdijų rajono savivaldybėje</t>
  </si>
  <si>
    <t>31</t>
  </si>
  <si>
    <t>Kompleksinės paslaugos šeimai Lazdijų rajono savivaldybėje</t>
  </si>
  <si>
    <t>32</t>
  </si>
  <si>
    <t>Daugiabučių namų ir savivaldybių viešųjų pastatų modernizavimo skatinimas</t>
  </si>
  <si>
    <t>33</t>
  </si>
  <si>
    <t>Atrask Dzūkijos gamtą ir kultūrą</t>
  </si>
  <si>
    <t>34</t>
  </si>
  <si>
    <t>Sveikos gyvensenos skatinimas Lazdijų rajono savivaldybėje</t>
  </si>
  <si>
    <t>35</t>
  </si>
  <si>
    <t>Paslaugų tuberkulioze sergantiems asmenims gerinimas Lazdijų rajono savivaldybėje</t>
  </si>
  <si>
    <t>56.</t>
  </si>
  <si>
    <t>36</t>
  </si>
  <si>
    <t xml:space="preserve">Sporto paskirties pastato (salės) esančios Dzūkų g. 4, Lazdijų m., rekonstrukcija
</t>
  </si>
  <si>
    <t>37</t>
  </si>
  <si>
    <t>VšĮ Lazdijų ligoninės infrastruktūros pritaikymas žmonėms su negalia</t>
  </si>
  <si>
    <t>61.</t>
  </si>
  <si>
    <t xml:space="preserve">LAZDIJŲ RAJONO SAVIVALDYBĖS BŪSTO IR BENDRIJŲ RĖMIMO PROGRAMOS (KODAS-08) 2018–2020 METŲ </t>
  </si>
  <si>
    <t>Strateginis tikslas  02 - Gerinti ir plėtoti patrauklią gyvenamąją aplinką</t>
  </si>
  <si>
    <t>08 - Būsto ir bendrijų rėmimo programa</t>
  </si>
  <si>
    <t>Užtikrinti gyventojų socialinį saugumą</t>
  </si>
  <si>
    <t>Skatinti bendrijų steigimąsi ir jų valdomų namų priežiūrą</t>
  </si>
  <si>
    <t>Remti daugiabučių gyvenamųjų namų savininkų bendrijas</t>
  </si>
  <si>
    <t>Skatinti asmenis ir šeimas, turinčias teisę į rajono savivaldybės socialinį būstą, savarankiškai pasirūpinti būstu</t>
  </si>
  <si>
    <t>Dalies būsto nuomos mokesčio kompensavimas</t>
  </si>
  <si>
    <t>Plėtoti savivaldybės būsto fondą</t>
  </si>
  <si>
    <t>Socialinio ir savivaldybės būsto fondo plėtojimas</t>
  </si>
  <si>
    <t>Plėtoti socialinio būsto fondą</t>
  </si>
  <si>
    <t>PG</t>
  </si>
  <si>
    <t>Savivaldybės būstų remontas, kitos susijusios išlaidos</t>
  </si>
  <si>
    <t>Savivaldybės nuosavybės teise įsigyti gyvenamasiąs patalpas</t>
  </si>
  <si>
    <t>Kaupiamieji įnašai savivaldybės butų namams atnaujinti </t>
  </si>
  <si>
    <t>LAZDIJŲ RAJONO SAVIVALDYBĖS VISUOMENĖS IR ASMENS SVEIKATOS PRIEŽIŪROS PROGRAMOS (KODAS-09) 2018–2020 METŲ</t>
  </si>
  <si>
    <t>09 - Visuomenės ir asmens sveikatos priežiūros programa</t>
  </si>
  <si>
    <t>Užtikrinti visuomenės sveikatos priežiūrą, stiprinant sveikatos saugą ir plėtojant ligų prevenciją</t>
  </si>
  <si>
    <t>Analizuoti ir vertinti Lazdijų rajono savivaldybės gyventojų sveikatos būklę, bei užtikrinti efektyvias visuomenės sveikatos priežiūros paslaugas</t>
  </si>
  <si>
    <t>Rengti ir įgyvendinti   efektyvias visuomenės  sveikatinimo priemones</t>
  </si>
  <si>
    <t>301592593</t>
  </si>
  <si>
    <t>VSRSP</t>
  </si>
  <si>
    <t>PSDF</t>
  </si>
  <si>
    <t>Asmens sveikatos priežiūros paslaugų prieinamumo ir kokybės gerinimas</t>
  </si>
  <si>
    <t>Remti ir užtikrinti kokybiškas sveikatos priežiūros paslaugas rajono gyventojams</t>
  </si>
  <si>
    <t>VšĮ ,,Lazdijų ligoninė“ dalinis finansavimas paslaugų kokybei gerinti</t>
  </si>
  <si>
    <t>VšĮ Lazdijų PSPC dalinis finansavimas  paslaugų kokybei gerinti</t>
  </si>
  <si>
    <t>63.</t>
  </si>
  <si>
    <t>Dantų protezavimo kompensavimas iš savivaldybės biudžeto lėšų</t>
  </si>
  <si>
    <t>Medicinos punktų paslaugų kokybės gerinimas</t>
  </si>
  <si>
    <t>61.; 63.</t>
  </si>
  <si>
    <t xml:space="preserve">LAZDIJŲ RAJONO SAVIVALDYBĖS KULTŪROS PLĖTOJIMO PROGRAMOS (KODAS-10) 2018–2020 METŲ </t>
  </si>
  <si>
    <t>10 - Kultūros plėtojimo programa</t>
  </si>
  <si>
    <t>Užtikrinti laisvalaikio praleidimo formų įvairovę</t>
  </si>
  <si>
    <t>Užtikrinti, kad  kultūros bei sporto įstaigos tenkintų gyventojų lūkesčius ir poreikius</t>
  </si>
  <si>
    <t>Įgyvendinti VšĮ Lazdijų kultūros centro metinį veiklos planą</t>
  </si>
  <si>
    <t>Įgyvendinti Lazdijų viešosios bibliotekos metinį veiklos planą</t>
  </si>
  <si>
    <t>Įgyvendinti Lazdijų krašto muziejaus metinį veiklos planą</t>
  </si>
  <si>
    <t>55.</t>
  </si>
  <si>
    <t>300002004</t>
  </si>
  <si>
    <t>2,6</t>
  </si>
  <si>
    <t>VB (MK)</t>
  </si>
  <si>
    <t>Kapitališkai suremontuoti Lazdijų kultūros centrą ir atnaujinti materialinę bazę</t>
  </si>
  <si>
    <t>SB(VIP)</t>
  </si>
  <si>
    <t>Užtikrinti krašto etninės kultūros plėtrą</t>
  </si>
  <si>
    <t>Sudaryti sąlygas etninės kultūros sklaidai ir perimamumui</t>
  </si>
  <si>
    <t>Finansuoti etninės kultūros išsaugojimo ir puoselėjimo programas ir projektus</t>
  </si>
  <si>
    <t>13.</t>
  </si>
  <si>
    <t>Finansuoti meno kolektyvus ir su meno kolektyvų veikla susijusius kultūrinius projektus</t>
  </si>
  <si>
    <t>Finansuoti pasiruošimą ir dalyvavimą Dainų šventėje</t>
  </si>
  <si>
    <t>LAZDIJŲ RAJONO SAVIVALDYBĖS NEVYRIAUSYBINIŲ ORGANIZACIJŲ RĖMIMO PROGRAMOS (KODAS-11) 2018–2020 METŲ</t>
  </si>
  <si>
    <t>11 - Nevyriausybinių organizacijų rėmimo programa</t>
  </si>
  <si>
    <t>Vietos bendruomenių savivaldos ir savarankiškumo skatinimas, tenkinant vietos bendruomenių viešuosius poreikius</t>
  </si>
  <si>
    <t>Stiprinti nevyriausybines organizacijas skatinant jų veiklos iniciatyvas</t>
  </si>
  <si>
    <t>Nevyriausybinių organizacijų projektų rėmimas konkurso būdu</t>
  </si>
  <si>
    <t>8.</t>
  </si>
  <si>
    <t>Padėti bendruomenėms kurti materialinę bazę ir ją pritaikyti visuomenės poreikiams</t>
  </si>
  <si>
    <t>Skirti lėšas nevyriausybinių organizacijų projektų bendrafinansavimui, išlaidų kompensavimui pagal prašymus</t>
  </si>
  <si>
    <t>Remti religinių bendruomenių veiklą</t>
  </si>
  <si>
    <t>Remti religinių bendruomenių veiklą, padėti tvarkyti ir išlaikyti jų turimą materialinę bazę</t>
  </si>
  <si>
    <r>
      <t>Finansuoti</t>
    </r>
    <r>
      <rPr>
        <b/>
        <sz val="12"/>
        <rFont val="Times New Roman"/>
        <family val="1"/>
      </rPr>
      <t xml:space="preserve"> nevyriausybinių organizacijų</t>
    </r>
    <r>
      <rPr>
        <b/>
        <sz val="12"/>
        <rFont val="Times New Roman"/>
        <family val="1"/>
        <charset val="186"/>
      </rPr>
      <t xml:space="preserve"> socialinės veiklos projektus</t>
    </r>
  </si>
  <si>
    <t>Socialinės reabilitacijos paslaugų neįgaliesiems bendruomenėje projektų ir neįgaliųjų socialinės integracijos projektų finansavimas</t>
  </si>
  <si>
    <t>33,6</t>
  </si>
  <si>
    <t xml:space="preserve">LAZDIJŲ RAJONO SAVIVALDYBĖS ŠVIETIMO IR SPORTO PROGRAMOS (KODAS-12) 2018–2020 METŲ </t>
  </si>
  <si>
    <t>12 - Švietimo ir sporto programa</t>
  </si>
  <si>
    <t>Švietimo sistemos valdymo tobulinimas</t>
  </si>
  <si>
    <t>Užtikrinti efektyvią švietimo įstaigų veiklą</t>
  </si>
  <si>
    <t>Įgyvendinti ugdymo programas ir užtikrinti tinkamą ugdymosi aplinką Lazdijų rajono savivaldybės švietimo įstaigose</t>
  </si>
  <si>
    <t>36. - 50.</t>
  </si>
  <si>
    <t>190608672;
290633160;
190608868;
190609774;
190610748;
190609393;
190609436;
290608520;
190608487;
190609240</t>
  </si>
  <si>
    <t>,</t>
  </si>
  <si>
    <t>Įgyvendinti Lazdijų sporto centro metinį veiklos planą</t>
  </si>
  <si>
    <t>Tenkinti socialines reikmes</t>
  </si>
  <si>
    <t>Socialines reikmių tenkinimas</t>
  </si>
  <si>
    <t>Vykdyti Studentų rėmimą</t>
  </si>
  <si>
    <t>Užtikrinti mokinių pavežėjimą į mokyklą ir atgal į namus</t>
  </si>
  <si>
    <t>Sudaryti geresnes sąlygas mokyklinio amžiaus vaikų užimtumui, socializacijai ir gebėjimų plėtotei</t>
  </si>
  <si>
    <t>Vykdyti neformaliojo vaikų švietimo programas</t>
  </si>
  <si>
    <t>SB (VB)</t>
  </si>
  <si>
    <t>Vykdyti neformaliojo suaugusiųjų švietimo programas</t>
  </si>
  <si>
    <t>Įgyvendinti Lazdijų meno mokyklos metinį veiklos planą</t>
  </si>
  <si>
    <t>51.</t>
  </si>
  <si>
    <t>190614198</t>
  </si>
  <si>
    <t>Organizuoti mokinių mokymo plaukti pamokas</t>
  </si>
  <si>
    <t>Ugdymo įstaigų vadybos kokybės laidavimas, pagalbos teikimas</t>
  </si>
  <si>
    <t>Tobulinti švietimo vadybą</t>
  </si>
  <si>
    <t>Tobulinti mokyklų vadovų, mokytojų kompetenciją, skleisti gerąją patirtį. Teikti pedagoginę, psichologinę pagalbą</t>
  </si>
  <si>
    <t>59.</t>
  </si>
  <si>
    <t>Užtikrinti gabių mokinių saviraiškos ir užimtumo įvairovę</t>
  </si>
  <si>
    <t>Skatinti gabiųjų mokinių ugdymą bei rėmimą</t>
  </si>
  <si>
    <t>Skatinti gabius ir talentingus vaikų ir jaunimą</t>
  </si>
  <si>
    <t>Plėtoti vaikų ir jaunimo socializacijos galimybes, užtikrinant jų įvairovę ir prieinamumą</t>
  </si>
  <si>
    <t>Vasaros atostogų metu užimti kuo daugiau vaikų (ypač iš socialiai remtinų šeimų), tenkinant jų pažinimo, lavinimosi, saviraiškos bei bendravimo poreikius</t>
  </si>
  <si>
    <t>Vaikų vasaros poilsio programų organizavimas</t>
  </si>
  <si>
    <t>Jaunimo poilsio programų organizavimas</t>
  </si>
  <si>
    <t>Vaikų ir paauglių nusikalstamumo prevencijos  programų vykdymas</t>
  </si>
  <si>
    <t>Vaikų nuo gimimo iki 18 metų ir asmenims, turintiems didelių ar labai didelių specialiųjų ugdymosi poreikių iki 21 metų gyvenimo ir ugdymo sąlygų gerinimo modelio įgyvendinimas</t>
  </si>
  <si>
    <t>Gerinti Vaikų nuo gimimo iki 18 metų ir asmenims, turintiems didelių ar labai didelių specialiųjų ugdymosi poreikių iki 21 metų gyvenimo ir ugdymo sąlygas, užtikrinant kompleksinės pagalbos teikimą šiems vaikams ir jų tėvams (globėjams, įtėviams)</t>
  </si>
  <si>
    <t>Teikti kompleksinę pagalbą vaikams nuo gimimo iki 18 metų ir asmenims, turintiems didelių ar labai didelių specialiųjų ugdymosi poreikių iki 21 metų, ir jų tėvams (globėjams, rūpintojams) </t>
  </si>
  <si>
    <r>
      <t>Valstybės biudžeto specialiosios tikslinės dotacijos lėšos / bendrosios dotacijos kompensacija</t>
    </r>
    <r>
      <rPr>
        <b/>
        <sz val="12"/>
        <rFont val="Times New Roman"/>
        <family val="1"/>
        <charset val="186"/>
      </rPr>
      <t> SB(VB)</t>
    </r>
  </si>
  <si>
    <t>LAZDIJŲ RAJONO SAVIVALDYBĖS SOCIALINĖS APSAUGOS PLĖTOJIMO, SKURDO BEI SOCIALINĖS ATSKIRTIES MAŽINIMO PROGRAMOS (KODAS-13) 2018–2020 METŲ </t>
  </si>
  <si>
    <t>13 - Socialinės apsaugos plėtojimo, skurdo bei socialinės atskirties mažinimo programa</t>
  </si>
  <si>
    <t>Bendradarbiauti su valstybės įmonėmis, įstaigomis, nevyriausybinėmis organizacijomis</t>
  </si>
  <si>
    <t>Įgyvendinti socialinės atskirties mažinimo projektus</t>
  </si>
  <si>
    <t>Dalyvauti vykdant Europos pagalbos labiausiai skurstantiems asmenims fondo projektus</t>
  </si>
  <si>
    <t>3,0</t>
  </si>
  <si>
    <t>Iš jų:</t>
  </si>
  <si>
    <t>0,4</t>
  </si>
  <si>
    <t>Atlikti neveiksnių asmenų būklės peržiūrėjimo funkciją</t>
  </si>
  <si>
    <t>Neveiksnių asmenų būklės peržiūrėjimo komisijos darbo organizavimas</t>
  </si>
  <si>
    <t>Teikti socialinę paramą mokiniams</t>
  </si>
  <si>
    <t>Mokinių maitinimas Lazdijų rajono savivaldybės mokyklose</t>
  </si>
  <si>
    <t>40. - 50.</t>
  </si>
  <si>
    <t>Mokinių aprūpinimas mokinio reikmenimis</t>
  </si>
  <si>
    <t>Organizuoti bei teikti socialines paslaugas įvairioms rajono savivaldybės gyventojų socialinėms grupėms</t>
  </si>
  <si>
    <t>Organizuoti ir teikti socialines paslaugas</t>
  </si>
  <si>
    <t>Teikti bendrąsias socialines paslaugas</t>
  </si>
  <si>
    <t>Finansuoti ir organizuoti socialinės globos paslaugas</t>
  </si>
  <si>
    <t>12.; 57.</t>
  </si>
  <si>
    <t>188714992; 190632634</t>
  </si>
  <si>
    <t>Finansuoti slaugos lovų išlaikymą viešojoje įstaigoje „Lazdijų ligoninė“ asmenims, kuriems reikalinga medicininė priežiūra, ir kurių gydymas nėra finansuojamos iš PSDF lėšų</t>
  </si>
  <si>
    <t>0,00</t>
  </si>
  <si>
    <t>Globėjų (rūpintojų) ir įtėvių mokymas ir konsultvimas</t>
  </si>
  <si>
    <t>Organizuoti ir finansuoti socialinės priežiūros paslaugas</t>
  </si>
  <si>
    <t>Pritaikyti gyvenamąjį būstą neįgaliųjų poreikiams</t>
  </si>
  <si>
    <t>Organizuoti ir administruoti būsto pritaikymą neįgaliųjų poreikiams</t>
  </si>
  <si>
    <t>Teikti Lietuvos Respublikos įstatymais, Lietuvos Respublikos Vyriausybės nutarimais ir Savivaldybės norminiais teisės aktais numatytą piniginę socialinę paramą</t>
  </si>
  <si>
    <t>Įgyvendinti valstybinę programą "Išmokos vaikams"</t>
  </si>
  <si>
    <t>Mokėti išmokas vaikams</t>
  </si>
  <si>
    <t xml:space="preserve">Įgyvendinti valstybinę programą „Valstybinės pensijos, šalpos ir kitos socialinės paramos išmokos" </t>
  </si>
  <si>
    <t>Mokėti transporto išlaidų kompensacijas bei specialiųjų lengvųjų automobilių įsigijimo išlaidų kompensacijas</t>
  </si>
  <si>
    <t>Teikti piniginę socialinę paramą Lazdijų rajono savivaldybės nepasiturintiems gyventojams</t>
  </si>
  <si>
    <t>Kompensuoti būsto šildymo išlaidas, geriamojo vandens išlaidas ir karšto vandens išlaidas</t>
  </si>
  <si>
    <t>Teikti piniginę paramą iš savivaldybės biudžeto lėšų</t>
  </si>
  <si>
    <t xml:space="preserve">Apmokėti kredito ir palūkanų įmokas </t>
  </si>
  <si>
    <t>Mokėti laidojimo pašalpas</t>
  </si>
  <si>
    <t>135.1</t>
  </si>
  <si>
    <t>Apmokėti vežėjams už suteiktas transporto lengvatas</t>
  </si>
  <si>
    <t>Teikti paramą nukentėjusiems asmenims</t>
  </si>
  <si>
    <t>Teikti finansinę paramą nukentėjusiems asmenims</t>
  </si>
  <si>
    <r>
      <t>Valstybės biudžeto specialiosios tikslinės dotacijos lėšos / bendrosios dotacijos kompensacija </t>
    </r>
    <r>
      <rPr>
        <b/>
        <sz val="12"/>
        <rFont val="Times New Roman"/>
        <family val="1"/>
        <charset val="186"/>
      </rPr>
      <t>SB(VB)</t>
    </r>
  </si>
  <si>
    <t>Mokėti šalpos išmokas</t>
  </si>
  <si>
    <t>Mokėti socialines pašalpas</t>
  </si>
  <si>
    <t>Lazdijų rajono savivaldybės 2018–2020 metų strateginio veiklos plano asignavimų suvestinė</t>
  </si>
  <si>
    <t>Lazdijų rajono savivaldybės 2018–2020 metų strateginio veiklos plano 1 priedas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</si>
</sst>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t_-;\-* #,##0.00\ _L_t_-;_-* &quot;-&quot;??\ _L_t_-;_-@_-"/>
    <numFmt numFmtId="165" formatCode="0.0"/>
  </numFmts>
  <fonts count="25" x14ac:knownFonts="1">
    <font>
      <sz val="11"/>
      <color theme="1"/>
      <name val="Calibri"/>
      <family val="2"/>
      <charset val="186"/>
      <scheme val="minor"/>
    </font>
    <font>
      <sz val="11"/>
      <color theme="1"/>
      <name val="Calibri"/>
      <family val="2"/>
      <charset val="186"/>
      <scheme val="minor"/>
    </font>
    <font>
      <sz val="12"/>
      <name val="Times New Roman"/>
      <family val="1"/>
      <charset val="186"/>
    </font>
    <font>
      <b/>
      <sz val="9"/>
      <color indexed="81"/>
      <name val="Tahoma"/>
      <family val="2"/>
      <charset val="186"/>
    </font>
    <font>
      <sz val="9"/>
      <color indexed="81"/>
      <name val="Tahoma"/>
      <family val="2"/>
      <charset val="186"/>
    </font>
    <font>
      <sz val="12"/>
      <color theme="1"/>
      <name val="Calibri"/>
      <family val="2"/>
      <charset val="186"/>
      <scheme val="minor"/>
    </font>
    <font>
      <b/>
      <sz val="12"/>
      <name val="Times New Roman"/>
      <family val="1"/>
      <charset val="186"/>
    </font>
    <font>
      <b/>
      <u/>
      <sz val="12"/>
      <name val="Times New Roman"/>
      <family val="1"/>
      <charset val="186"/>
    </font>
    <font>
      <sz val="12"/>
      <color indexed="8"/>
      <name val="Times New Roman"/>
      <family val="1"/>
      <charset val="186"/>
    </font>
    <font>
      <b/>
      <sz val="12"/>
      <color indexed="8"/>
      <name val="Times New Roman"/>
      <family val="1"/>
      <charset val="186"/>
    </font>
    <font>
      <b/>
      <sz val="12"/>
      <name val="Arial"/>
      <family val="2"/>
      <charset val="186"/>
    </font>
    <font>
      <sz val="12"/>
      <name val="Calibri"/>
      <family val="2"/>
      <charset val="186"/>
      <scheme val="minor"/>
    </font>
    <font>
      <sz val="12"/>
      <color theme="1"/>
      <name val="Times New Roman"/>
      <family val="1"/>
      <charset val="186"/>
    </font>
    <font>
      <sz val="12"/>
      <color rgb="FF000000"/>
      <name val="Times New Roman"/>
      <family val="1"/>
      <charset val="186"/>
    </font>
    <font>
      <sz val="12"/>
      <color rgb="FFFFFF00"/>
      <name val="Times New Roman"/>
      <family val="1"/>
      <charset val="186"/>
    </font>
    <font>
      <sz val="10"/>
      <name val="Arial"/>
      <family val="2"/>
      <charset val="186"/>
    </font>
    <font>
      <b/>
      <sz val="12"/>
      <name val="Times New Roman"/>
      <family val="1"/>
    </font>
    <font>
      <sz val="9"/>
      <color indexed="81"/>
      <name val="Tahoma"/>
      <family val="2"/>
    </font>
    <font>
      <b/>
      <sz val="9"/>
      <color indexed="81"/>
      <name val="Tahoma"/>
      <family val="2"/>
    </font>
    <font>
      <sz val="12"/>
      <color theme="1"/>
      <name val="Times New Roman"/>
      <family val="1"/>
    </font>
    <font>
      <b/>
      <sz val="12"/>
      <color indexed="8"/>
      <name val="Times New Roman"/>
      <family val="1"/>
    </font>
    <font>
      <sz val="12"/>
      <name val="Times New Roman"/>
      <family val="1"/>
    </font>
    <font>
      <b/>
      <sz val="12"/>
      <color rgb="FF000000"/>
      <name val="Times New Roman"/>
      <family val="1"/>
    </font>
    <font>
      <b/>
      <sz val="12"/>
      <color rgb="FF000000"/>
      <name val="Times New Roman"/>
      <family val="1"/>
      <charset val="186"/>
    </font>
    <font>
      <sz val="12"/>
      <color indexed="8"/>
      <name val="Times New Roman"/>
      <family val="1"/>
    </font>
  </fonts>
  <fills count="28">
    <fill>
      <patternFill patternType="none"/>
    </fill>
    <fill>
      <patternFill patternType="gray125"/>
    </fill>
    <fill>
      <patternFill patternType="solid">
        <fgColor indexed="45"/>
        <bgColor indexed="29"/>
      </patternFill>
    </fill>
    <fill>
      <patternFill patternType="solid">
        <fgColor indexed="13"/>
        <bgColor indexed="34"/>
      </patternFill>
    </fill>
    <fill>
      <patternFill patternType="solid">
        <fgColor indexed="44"/>
        <bgColor indexed="31"/>
      </patternFill>
    </fill>
    <fill>
      <patternFill patternType="solid">
        <fgColor theme="0"/>
        <bgColor indexed="64"/>
      </patternFill>
    </fill>
    <fill>
      <patternFill patternType="solid">
        <fgColor indexed="42"/>
        <bgColor indexed="27"/>
      </patternFill>
    </fill>
    <fill>
      <patternFill patternType="solid">
        <fgColor indexed="9"/>
        <bgColor indexed="26"/>
      </patternFill>
    </fill>
    <fill>
      <patternFill patternType="solid">
        <fgColor indexed="22"/>
        <bgColor indexed="31"/>
      </patternFill>
    </fill>
    <fill>
      <patternFill patternType="solid">
        <fgColor rgb="FFFFFF00"/>
        <bgColor indexed="64"/>
      </patternFill>
    </fill>
    <fill>
      <patternFill patternType="solid">
        <fgColor rgb="FFFFFFFF"/>
        <bgColor indexed="64"/>
      </patternFill>
    </fill>
    <fill>
      <patternFill patternType="solid">
        <fgColor rgb="FFC0C0C0"/>
        <bgColor indexed="64"/>
      </patternFill>
    </fill>
    <fill>
      <patternFill patternType="solid">
        <fgColor theme="0"/>
        <bgColor indexed="26"/>
      </patternFill>
    </fill>
    <fill>
      <patternFill patternType="solid">
        <fgColor theme="0"/>
        <bgColor indexed="27"/>
      </patternFill>
    </fill>
    <fill>
      <patternFill patternType="solid">
        <fgColor theme="6" tint="0.79998168889431442"/>
        <bgColor indexed="64"/>
      </patternFill>
    </fill>
    <fill>
      <patternFill patternType="solid">
        <fgColor rgb="FFFFFF00"/>
        <bgColor indexed="31"/>
      </patternFill>
    </fill>
    <fill>
      <patternFill patternType="solid">
        <fgColor rgb="FFFFFF00"/>
        <bgColor indexed="34"/>
      </patternFill>
    </fill>
    <fill>
      <patternFill patternType="solid">
        <fgColor theme="0" tint="-0.249977111117893"/>
        <bgColor indexed="31"/>
      </patternFill>
    </fill>
    <fill>
      <patternFill patternType="solid">
        <fgColor theme="0" tint="-0.249977111117893"/>
        <bgColor indexed="64"/>
      </patternFill>
    </fill>
    <fill>
      <patternFill patternType="solid">
        <fgColor theme="6" tint="0.59999389629810485"/>
        <bgColor indexed="27"/>
      </patternFill>
    </fill>
    <fill>
      <patternFill patternType="solid">
        <fgColor theme="4" tint="0.59999389629810485"/>
        <bgColor indexed="31"/>
      </patternFill>
    </fill>
    <fill>
      <patternFill patternType="solid">
        <fgColor theme="0" tint="-4.9989318521683403E-2"/>
        <bgColor indexed="27"/>
      </patternFill>
    </fill>
    <fill>
      <patternFill patternType="solid">
        <fgColor theme="4" tint="0.59999389629810485"/>
        <bgColor indexed="64"/>
      </patternFill>
    </fill>
    <fill>
      <patternFill patternType="solid">
        <fgColor theme="7" tint="0.59999389629810485"/>
        <bgColor indexed="31"/>
      </patternFill>
    </fill>
    <fill>
      <patternFill patternType="solid">
        <fgColor rgb="FFBFBFBF"/>
        <bgColor indexed="64"/>
      </patternFill>
    </fill>
    <fill>
      <patternFill patternType="solid">
        <fgColor rgb="FFFFFF00"/>
        <bgColor indexed="27"/>
      </patternFill>
    </fill>
    <fill>
      <patternFill patternType="solid">
        <fgColor rgb="FFA6A6A6"/>
        <bgColor indexed="64"/>
      </patternFill>
    </fill>
    <fill>
      <patternFill patternType="solid">
        <fgColor rgb="FFACB9CA"/>
        <bgColor indexed="64"/>
      </patternFill>
    </fill>
  </fills>
  <borders count="37">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style="hair">
        <color indexed="8"/>
      </left>
      <right/>
      <top/>
      <bottom/>
      <diagonal/>
    </border>
    <border>
      <left style="hair">
        <color indexed="8"/>
      </left>
      <right/>
      <top/>
      <bottom style="hair">
        <color indexed="8"/>
      </bottom>
      <diagonal/>
    </border>
    <border>
      <left/>
      <right/>
      <top/>
      <bottom style="hair">
        <color indexed="8"/>
      </bottom>
      <diagonal/>
    </border>
    <border>
      <left style="hair">
        <color indexed="8"/>
      </left>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8"/>
      </top>
      <bottom/>
      <diagonal/>
    </border>
    <border>
      <left/>
      <right style="hair">
        <color indexed="64"/>
      </right>
      <top/>
      <bottom/>
      <diagonal/>
    </border>
    <border>
      <left/>
      <right style="hair">
        <color indexed="64"/>
      </right>
      <top/>
      <bottom style="hair">
        <color indexed="8"/>
      </bottom>
      <diagonal/>
    </border>
    <border>
      <left style="hair">
        <color indexed="8"/>
      </left>
      <right/>
      <top style="hair">
        <color indexed="8"/>
      </top>
      <bottom style="thin">
        <color indexed="64"/>
      </bottom>
      <diagonal/>
    </border>
    <border>
      <left/>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thin">
        <color indexed="64"/>
      </right>
      <top style="hair">
        <color indexed="8"/>
      </top>
      <bottom/>
      <diagonal/>
    </border>
    <border>
      <left/>
      <right style="thin">
        <color indexed="64"/>
      </right>
      <top/>
      <bottom/>
      <diagonal/>
    </border>
    <border>
      <left/>
      <right style="thin">
        <color indexed="64"/>
      </right>
      <top/>
      <bottom style="hair">
        <color indexed="8"/>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top style="hair">
        <color indexed="64"/>
      </top>
      <bottom style="hair">
        <color indexed="64"/>
      </bottom>
      <diagonal/>
    </border>
  </borders>
  <cellStyleXfs count="4">
    <xf numFmtId="0" fontId="0" fillId="0" borderId="0"/>
    <xf numFmtId="164" fontId="1" fillId="0" borderId="0" applyFont="0" applyFill="0" applyBorder="0" applyAlignment="0" applyProtection="0"/>
    <xf numFmtId="0" fontId="15" fillId="0" borderId="0"/>
    <xf numFmtId="0" fontId="1" fillId="0" borderId="0"/>
  </cellStyleXfs>
  <cellXfs count="545">
    <xf numFmtId="0" fontId="0" fillId="0" borderId="0" xfId="0"/>
    <xf numFmtId="49" fontId="6" fillId="4" borderId="1" xfId="0" applyNumberFormat="1" applyFont="1" applyFill="1" applyBorder="1" applyAlignment="1">
      <alignment horizontal="center" vertical="top" wrapText="1"/>
    </xf>
    <xf numFmtId="165" fontId="6" fillId="18" borderId="13" xfId="0" applyNumberFormat="1" applyFont="1" applyFill="1" applyBorder="1" applyAlignment="1">
      <alignment vertical="top" wrapText="1"/>
    </xf>
    <xf numFmtId="165" fontId="2" fillId="5" borderId="1" xfId="0" applyNumberFormat="1" applyFont="1" applyFill="1" applyBorder="1" applyAlignment="1">
      <alignment horizontal="center" vertical="top" shrinkToFit="1"/>
    </xf>
    <xf numFmtId="165" fontId="2" fillId="0" borderId="1" xfId="0" applyNumberFormat="1" applyFont="1" applyFill="1" applyBorder="1" applyAlignment="1">
      <alignment horizontal="center" vertical="top" shrinkToFit="1"/>
    </xf>
    <xf numFmtId="0" fontId="6" fillId="8" borderId="1" xfId="0" applyFont="1" applyFill="1" applyBorder="1" applyAlignment="1">
      <alignment horizontal="center" vertical="top" shrinkToFit="1"/>
    </xf>
    <xf numFmtId="165" fontId="6" fillId="17" borderId="1" xfId="0" applyNumberFormat="1" applyFont="1" applyFill="1" applyBorder="1" applyAlignment="1">
      <alignment horizontal="center" vertical="top" shrinkToFit="1"/>
    </xf>
    <xf numFmtId="0" fontId="2" fillId="5" borderId="0" xfId="0" applyFont="1" applyFill="1" applyBorder="1" applyAlignment="1">
      <alignment vertical="top" shrinkToFit="1"/>
    </xf>
    <xf numFmtId="0" fontId="5" fillId="5" borderId="0" xfId="0" applyFont="1" applyFill="1" applyAlignment="1">
      <alignment shrinkToFit="1"/>
    </xf>
    <xf numFmtId="0" fontId="2" fillId="0" borderId="0" xfId="0" applyFont="1" applyBorder="1" applyAlignment="1">
      <alignment vertical="top" shrinkToFit="1"/>
    </xf>
    <xf numFmtId="0" fontId="5" fillId="0" borderId="0" xfId="0" applyFont="1" applyAlignment="1">
      <alignment shrinkToFit="1"/>
    </xf>
    <xf numFmtId="165" fontId="2" fillId="0" borderId="1" xfId="0" applyNumberFormat="1" applyFont="1" applyBorder="1" applyAlignment="1">
      <alignment horizontal="center" vertical="top" shrinkToFit="1"/>
    </xf>
    <xf numFmtId="2" fontId="2" fillId="0" borderId="1" xfId="0" applyNumberFormat="1" applyFont="1" applyBorder="1" applyAlignment="1">
      <alignment horizontal="center" vertical="top" shrinkToFit="1"/>
    </xf>
    <xf numFmtId="165" fontId="6" fillId="8" borderId="1" xfId="0" applyNumberFormat="1" applyFont="1" applyFill="1" applyBorder="1" applyAlignment="1">
      <alignment horizontal="center" vertical="top" shrinkToFit="1"/>
    </xf>
    <xf numFmtId="0" fontId="2" fillId="5" borderId="0" xfId="0" applyFont="1" applyFill="1" applyAlignment="1">
      <alignment vertical="top" wrapText="1" shrinkToFit="1"/>
    </xf>
    <xf numFmtId="0" fontId="2" fillId="5" borderId="0" xfId="0" applyFont="1" applyFill="1" applyAlignment="1">
      <alignment horizontal="center" vertical="top" wrapText="1" shrinkToFit="1"/>
    </xf>
    <xf numFmtId="0" fontId="2" fillId="5" borderId="0" xfId="0" applyFont="1" applyFill="1" applyBorder="1" applyAlignment="1">
      <alignment vertical="top" wrapText="1" shrinkToFit="1"/>
    </xf>
    <xf numFmtId="0" fontId="5" fillId="5" borderId="0" xfId="0" applyFont="1" applyFill="1" applyAlignment="1">
      <alignment wrapText="1" shrinkToFit="1"/>
    </xf>
    <xf numFmtId="0" fontId="2" fillId="0" borderId="0" xfId="0" applyFont="1" applyBorder="1" applyAlignment="1">
      <alignment vertical="top" wrapText="1" shrinkToFit="1"/>
    </xf>
    <xf numFmtId="0" fontId="5" fillId="0" borderId="0" xfId="0" applyFont="1" applyAlignment="1">
      <alignment wrapText="1" shrinkToFit="1"/>
    </xf>
    <xf numFmtId="0" fontId="2" fillId="5" borderId="1" xfId="0" applyFont="1" applyFill="1" applyBorder="1" applyAlignment="1">
      <alignment vertical="center" textRotation="90" wrapText="1" shrinkToFit="1"/>
    </xf>
    <xf numFmtId="0" fontId="2" fillId="0" borderId="1" xfId="0" applyFont="1" applyFill="1" applyBorder="1" applyAlignment="1">
      <alignment horizontal="left" vertical="center" textRotation="90" wrapText="1" shrinkToFit="1"/>
    </xf>
    <xf numFmtId="0" fontId="2" fillId="0" borderId="1" xfId="0" applyFont="1" applyFill="1" applyBorder="1" applyAlignment="1">
      <alignment horizontal="center" vertical="top" wrapText="1" shrinkToFit="1"/>
    </xf>
    <xf numFmtId="2" fontId="8" fillId="5" borderId="1" xfId="0" applyNumberFormat="1" applyFont="1" applyFill="1" applyBorder="1" applyAlignment="1">
      <alignment horizontal="center" vertical="top" wrapText="1" shrinkToFit="1"/>
    </xf>
    <xf numFmtId="165" fontId="8" fillId="5" borderId="1" xfId="0" applyNumberFormat="1" applyFont="1" applyFill="1" applyBorder="1" applyAlignment="1">
      <alignment horizontal="center" vertical="top" wrapText="1" shrinkToFit="1"/>
    </xf>
    <xf numFmtId="165" fontId="8" fillId="0" borderId="1" xfId="0" applyNumberFormat="1" applyFont="1" applyFill="1" applyBorder="1" applyAlignment="1">
      <alignment horizontal="center" vertical="top" wrapText="1" shrinkToFit="1"/>
    </xf>
    <xf numFmtId="165" fontId="8" fillId="7" borderId="1" xfId="0" applyNumberFormat="1" applyFont="1" applyFill="1" applyBorder="1" applyAlignment="1">
      <alignment horizontal="center" vertical="top" wrapText="1" shrinkToFit="1"/>
    </xf>
    <xf numFmtId="0" fontId="6" fillId="8" borderId="1" xfId="0" applyFont="1" applyFill="1" applyBorder="1" applyAlignment="1">
      <alignment horizontal="center" vertical="top" wrapText="1" shrinkToFit="1"/>
    </xf>
    <xf numFmtId="165" fontId="9" fillId="17" borderId="1" xfId="0" applyNumberFormat="1" applyFont="1" applyFill="1" applyBorder="1" applyAlignment="1">
      <alignment horizontal="center" vertical="top" wrapText="1" shrinkToFit="1"/>
    </xf>
    <xf numFmtId="2" fontId="8" fillId="0" borderId="1" xfId="0" applyNumberFormat="1" applyFont="1" applyFill="1" applyBorder="1" applyAlignment="1">
      <alignment horizontal="center" vertical="top" wrapText="1" shrinkToFit="1"/>
    </xf>
    <xf numFmtId="165" fontId="2" fillId="0" borderId="1" xfId="0" applyNumberFormat="1" applyFont="1" applyBorder="1" applyAlignment="1">
      <alignment horizontal="center" vertical="top" wrapText="1" shrinkToFit="1"/>
    </xf>
    <xf numFmtId="165" fontId="2" fillId="12" borderId="1" xfId="0" applyNumberFormat="1" applyFont="1" applyFill="1" applyBorder="1" applyAlignment="1">
      <alignment horizontal="center" vertical="top" wrapText="1" shrinkToFit="1"/>
    </xf>
    <xf numFmtId="165" fontId="6" fillId="17" borderId="1" xfId="0" applyNumberFormat="1" applyFont="1" applyFill="1" applyBorder="1" applyAlignment="1">
      <alignment horizontal="center" vertical="top" wrapText="1" shrinkToFit="1"/>
    </xf>
    <xf numFmtId="2" fontId="2" fillId="0" borderId="1" xfId="0" applyNumberFormat="1" applyFont="1" applyBorder="1" applyAlignment="1">
      <alignment horizontal="center" vertical="top" wrapText="1" shrinkToFit="1"/>
    </xf>
    <xf numFmtId="165" fontId="2" fillId="5" borderId="0" xfId="0" applyNumberFormat="1" applyFont="1" applyFill="1" applyAlignment="1">
      <alignment horizontal="center" vertical="top" wrapText="1" shrinkToFit="1"/>
    </xf>
    <xf numFmtId="165" fontId="6" fillId="8" borderId="1" xfId="0" applyNumberFormat="1" applyFont="1" applyFill="1" applyBorder="1" applyAlignment="1">
      <alignment horizontal="center" vertical="top" wrapText="1" shrinkToFit="1"/>
    </xf>
    <xf numFmtId="165" fontId="6" fillId="13" borderId="1" xfId="0" applyNumberFormat="1" applyFont="1" applyFill="1" applyBorder="1" applyAlignment="1">
      <alignment horizontal="center" vertical="top" wrapText="1" shrinkToFit="1"/>
    </xf>
    <xf numFmtId="165" fontId="9" fillId="8" borderId="1" xfId="0" applyNumberFormat="1" applyFont="1" applyFill="1" applyBorder="1" applyAlignment="1">
      <alignment horizontal="center" vertical="top" wrapText="1" shrinkToFit="1"/>
    </xf>
    <xf numFmtId="49" fontId="2" fillId="0" borderId="0" xfId="0" applyNumberFormat="1" applyFont="1" applyBorder="1" applyAlignment="1">
      <alignment vertical="top" wrapText="1" shrinkToFit="1"/>
    </xf>
    <xf numFmtId="165" fontId="6" fillId="21" borderId="1" xfId="0" applyNumberFormat="1" applyFont="1" applyFill="1" applyBorder="1" applyAlignment="1">
      <alignment horizontal="center" vertical="top" wrapText="1" shrinkToFit="1"/>
    </xf>
    <xf numFmtId="49" fontId="6" fillId="3" borderId="1" xfId="0" applyNumberFormat="1" applyFont="1" applyFill="1" applyBorder="1" applyAlignment="1">
      <alignment horizontal="center" vertical="top" wrapText="1" shrinkToFit="1"/>
    </xf>
    <xf numFmtId="165" fontId="6" fillId="16" borderId="1" xfId="0" applyNumberFormat="1" applyFont="1" applyFill="1" applyBorder="1" applyAlignment="1">
      <alignment horizontal="center" vertical="top" wrapText="1" shrinkToFit="1"/>
    </xf>
    <xf numFmtId="165" fontId="2" fillId="5" borderId="0" xfId="0" applyNumberFormat="1" applyFont="1" applyFill="1" applyBorder="1" applyAlignment="1">
      <alignment vertical="top" wrapText="1" shrinkToFit="1"/>
    </xf>
    <xf numFmtId="165" fontId="2" fillId="0" borderId="0" xfId="0" applyNumberFormat="1" applyFont="1" applyBorder="1" applyAlignment="1">
      <alignment vertical="top" wrapText="1" shrinkToFit="1"/>
    </xf>
    <xf numFmtId="0" fontId="6" fillId="0" borderId="0" xfId="0" applyFont="1" applyBorder="1" applyAlignment="1">
      <alignment vertical="top" wrapText="1" shrinkToFit="1"/>
    </xf>
    <xf numFmtId="0" fontId="10" fillId="0" borderId="0" xfId="0" applyFont="1" applyAlignment="1">
      <alignment wrapText="1" shrinkToFit="1"/>
    </xf>
    <xf numFmtId="165" fontId="6" fillId="9" borderId="13" xfId="0" applyNumberFormat="1" applyFont="1" applyFill="1" applyBorder="1" applyAlignment="1">
      <alignment vertical="top" wrapText="1" shrinkToFit="1"/>
    </xf>
    <xf numFmtId="165" fontId="2" fillId="5" borderId="13" xfId="0" applyNumberFormat="1" applyFont="1" applyFill="1" applyBorder="1" applyAlignment="1">
      <alignment vertical="top" wrapText="1" shrinkToFit="1"/>
    </xf>
    <xf numFmtId="165" fontId="2" fillId="0" borderId="13" xfId="0" applyNumberFormat="1" applyFont="1" applyFill="1" applyBorder="1" applyAlignment="1">
      <alignment vertical="top" wrapText="1" shrinkToFit="1"/>
    </xf>
    <xf numFmtId="165" fontId="2" fillId="0" borderId="13" xfId="0" applyNumberFormat="1" applyFont="1" applyBorder="1" applyAlignment="1">
      <alignment vertical="top" wrapText="1" shrinkToFit="1"/>
    </xf>
    <xf numFmtId="165" fontId="6" fillId="18" borderId="13" xfId="0" applyNumberFormat="1" applyFont="1" applyFill="1" applyBorder="1" applyAlignment="1">
      <alignment vertical="top" wrapText="1" shrinkToFit="1"/>
    </xf>
    <xf numFmtId="0" fontId="2" fillId="0" borderId="0" xfId="0" applyFont="1" applyAlignment="1">
      <alignment vertical="top" wrapText="1" shrinkToFit="1"/>
    </xf>
    <xf numFmtId="165" fontId="6" fillId="0" borderId="0" xfId="0" applyNumberFormat="1" applyFont="1" applyAlignment="1">
      <alignment vertical="top" wrapText="1" shrinkToFit="1"/>
    </xf>
    <xf numFmtId="0" fontId="6" fillId="0" borderId="0" xfId="0" applyFont="1" applyAlignment="1">
      <alignment vertical="top" wrapText="1" shrinkToFit="1"/>
    </xf>
    <xf numFmtId="0" fontId="6" fillId="0" borderId="0" xfId="0" applyFont="1" applyAlignment="1">
      <alignment horizontal="left" vertical="top" wrapText="1" shrinkToFit="1"/>
    </xf>
    <xf numFmtId="0" fontId="6" fillId="5" borderId="0" xfId="0" applyFont="1" applyFill="1" applyAlignment="1">
      <alignment vertical="top" wrapText="1" shrinkToFit="1"/>
    </xf>
    <xf numFmtId="0" fontId="2" fillId="0" borderId="0" xfId="0" applyFont="1" applyAlignment="1">
      <alignment horizontal="center" vertical="top" wrapText="1" shrinkToFit="1"/>
    </xf>
    <xf numFmtId="0" fontId="2" fillId="5" borderId="1" xfId="0" applyFont="1" applyFill="1" applyBorder="1" applyAlignment="1">
      <alignment horizontal="center" vertical="top" wrapText="1" shrinkToFit="1"/>
    </xf>
    <xf numFmtId="165" fontId="6" fillId="19" borderId="1" xfId="0" applyNumberFormat="1" applyFont="1" applyFill="1" applyBorder="1" applyAlignment="1">
      <alignment horizontal="center" vertical="top" wrapText="1" shrinkToFit="1"/>
    </xf>
    <xf numFmtId="165" fontId="6" fillId="6" borderId="1" xfId="0" applyNumberFormat="1" applyFont="1" applyFill="1" applyBorder="1" applyAlignment="1">
      <alignment horizontal="center" vertical="top" wrapText="1" shrinkToFit="1"/>
    </xf>
    <xf numFmtId="165" fontId="6" fillId="20" borderId="1" xfId="0" applyNumberFormat="1" applyFont="1" applyFill="1" applyBorder="1" applyAlignment="1">
      <alignment horizontal="center" vertical="top" wrapText="1" shrinkToFit="1"/>
    </xf>
    <xf numFmtId="165" fontId="6" fillId="3" borderId="1" xfId="0" applyNumberFormat="1" applyFont="1" applyFill="1" applyBorder="1" applyAlignment="1">
      <alignment horizontal="center" vertical="top" wrapText="1" shrinkToFit="1"/>
    </xf>
    <xf numFmtId="165" fontId="6" fillId="11" borderId="13" xfId="0" applyNumberFormat="1" applyFont="1" applyFill="1" applyBorder="1" applyAlignment="1">
      <alignment vertical="top" wrapText="1" shrinkToFit="1"/>
    </xf>
    <xf numFmtId="165" fontId="8" fillId="12" borderId="1" xfId="0" applyNumberFormat="1" applyFont="1" applyFill="1" applyBorder="1" applyAlignment="1">
      <alignment horizontal="center" vertical="top" wrapText="1" shrinkToFit="1"/>
    </xf>
    <xf numFmtId="165" fontId="6" fillId="15" borderId="1" xfId="0" applyNumberFormat="1" applyFont="1" applyFill="1" applyBorder="1" applyAlignment="1">
      <alignment horizontal="center" vertical="top" wrapText="1" shrinkToFit="1"/>
    </xf>
    <xf numFmtId="0" fontId="2" fillId="5" borderId="0" xfId="0" applyFont="1" applyFill="1" applyAlignment="1">
      <alignment vertical="top"/>
    </xf>
    <xf numFmtId="0" fontId="2" fillId="5" borderId="0" xfId="0" applyFont="1" applyFill="1" applyAlignment="1">
      <alignment horizontal="center" vertical="top"/>
    </xf>
    <xf numFmtId="0" fontId="5" fillId="5" borderId="0" xfId="0" applyFont="1" applyFill="1"/>
    <xf numFmtId="0" fontId="2" fillId="0" borderId="0" xfId="0" applyFont="1" applyBorder="1" applyAlignment="1">
      <alignment vertical="top"/>
    </xf>
    <xf numFmtId="0" fontId="5" fillId="0" borderId="0" xfId="0" applyFont="1"/>
    <xf numFmtId="49" fontId="6" fillId="3" borderId="1" xfId="0" applyNumberFormat="1" applyFont="1" applyFill="1" applyBorder="1" applyAlignment="1">
      <alignment horizontal="center" vertical="top"/>
    </xf>
    <xf numFmtId="165" fontId="6" fillId="16" borderId="1" xfId="0" applyNumberFormat="1" applyFont="1" applyFill="1" applyBorder="1" applyAlignment="1">
      <alignment horizontal="center" vertical="top"/>
    </xf>
    <xf numFmtId="165" fontId="2" fillId="5" borderId="0" xfId="0" applyNumberFormat="1" applyFont="1" applyFill="1" applyBorder="1" applyAlignment="1">
      <alignment vertical="top"/>
    </xf>
    <xf numFmtId="165" fontId="2" fillId="0" borderId="0" xfId="0" applyNumberFormat="1" applyFont="1" applyBorder="1" applyAlignment="1">
      <alignment vertical="top"/>
    </xf>
    <xf numFmtId="165" fontId="6" fillId="9" borderId="13" xfId="0" applyNumberFormat="1" applyFont="1" applyFill="1" applyBorder="1" applyAlignment="1">
      <alignment vertical="top"/>
    </xf>
    <xf numFmtId="0" fontId="2" fillId="0" borderId="0" xfId="0" applyFont="1" applyAlignment="1">
      <alignment vertical="top"/>
    </xf>
    <xf numFmtId="0" fontId="2" fillId="0" borderId="0" xfId="0" applyFont="1" applyAlignment="1">
      <alignment horizontal="center" vertical="top"/>
    </xf>
    <xf numFmtId="165" fontId="8" fillId="12" borderId="1" xfId="0" applyNumberFormat="1" applyFont="1" applyFill="1" applyBorder="1" applyAlignment="1">
      <alignment horizontal="center" vertical="top"/>
    </xf>
    <xf numFmtId="49" fontId="2" fillId="0" borderId="0" xfId="0" applyNumberFormat="1" applyFont="1" applyBorder="1" applyAlignment="1">
      <alignment vertical="top"/>
    </xf>
    <xf numFmtId="165" fontId="6" fillId="22" borderId="13" xfId="0" applyNumberFormat="1" applyFont="1" applyFill="1" applyBorder="1" applyAlignment="1">
      <alignment vertical="top" wrapText="1"/>
    </xf>
    <xf numFmtId="165" fontId="9" fillId="17" borderId="6" xfId="0" applyNumberFormat="1" applyFont="1" applyFill="1" applyBorder="1" applyAlignment="1">
      <alignment horizontal="center" vertical="top"/>
    </xf>
    <xf numFmtId="2" fontId="2" fillId="5" borderId="1" xfId="0" applyNumberFormat="1" applyFont="1" applyFill="1" applyBorder="1" applyAlignment="1">
      <alignment horizontal="center" vertical="top"/>
    </xf>
    <xf numFmtId="2" fontId="2" fillId="0" borderId="1" xfId="0" applyNumberFormat="1" applyFont="1" applyFill="1" applyBorder="1" applyAlignment="1">
      <alignment horizontal="center" vertical="top"/>
    </xf>
    <xf numFmtId="165" fontId="2" fillId="7" borderId="1" xfId="0" applyNumberFormat="1" applyFont="1" applyFill="1" applyBorder="1" applyAlignment="1">
      <alignment horizontal="center" vertical="top"/>
    </xf>
    <xf numFmtId="165" fontId="6" fillId="17" borderId="1" xfId="0" applyNumberFormat="1" applyFont="1" applyFill="1" applyBorder="1" applyAlignment="1">
      <alignment horizontal="center" vertical="top"/>
    </xf>
    <xf numFmtId="0" fontId="6" fillId="14" borderId="17" xfId="0" applyFont="1" applyFill="1" applyBorder="1" applyAlignment="1">
      <alignment horizontal="center" vertical="top"/>
    </xf>
    <xf numFmtId="0" fontId="2" fillId="14" borderId="1" xfId="0" applyFont="1" applyFill="1" applyBorder="1" applyAlignment="1">
      <alignment horizontal="center" vertical="top" wrapText="1"/>
    </xf>
    <xf numFmtId="165" fontId="2" fillId="5" borderId="17" xfId="0" applyNumberFormat="1" applyFont="1" applyFill="1" applyBorder="1" applyAlignment="1">
      <alignment horizontal="center" vertical="top"/>
    </xf>
    <xf numFmtId="165" fontId="2" fillId="14" borderId="17" xfId="0" applyNumberFormat="1" applyFont="1" applyFill="1" applyBorder="1" applyAlignment="1">
      <alignment horizontal="center" vertical="top"/>
    </xf>
    <xf numFmtId="0" fontId="2" fillId="14" borderId="17" xfId="0" applyFont="1" applyFill="1" applyBorder="1" applyAlignment="1">
      <alignment horizontal="center" vertical="top"/>
    </xf>
    <xf numFmtId="0" fontId="2" fillId="14" borderId="0" xfId="0" applyFont="1" applyFill="1" applyAlignment="1">
      <alignment horizontal="center" vertical="top"/>
    </xf>
    <xf numFmtId="165" fontId="6" fillId="23" borderId="1" xfId="0" applyNumberFormat="1" applyFont="1" applyFill="1" applyBorder="1" applyAlignment="1">
      <alignment horizontal="center" vertical="top"/>
    </xf>
    <xf numFmtId="2" fontId="2" fillId="0" borderId="0" xfId="0" applyNumberFormat="1" applyFont="1" applyBorder="1" applyAlignment="1">
      <alignment vertical="top" wrapText="1" shrinkToFit="1"/>
    </xf>
    <xf numFmtId="2" fontId="2" fillId="0" borderId="0" xfId="0" applyNumberFormat="1" applyFont="1" applyBorder="1" applyAlignment="1">
      <alignment horizontal="center" vertical="top" wrapText="1" shrinkToFit="1"/>
    </xf>
    <xf numFmtId="2" fontId="2" fillId="0" borderId="0" xfId="0" applyNumberFormat="1" applyFont="1" applyBorder="1" applyAlignment="1">
      <alignment horizontal="center" vertical="top" shrinkToFit="1"/>
    </xf>
    <xf numFmtId="2" fontId="2" fillId="0" borderId="0" xfId="0" applyNumberFormat="1" applyFont="1" applyFill="1" applyBorder="1" applyAlignment="1">
      <alignment horizontal="center" vertical="top"/>
    </xf>
    <xf numFmtId="2" fontId="2" fillId="5" borderId="0" xfId="0" applyNumberFormat="1" applyFont="1" applyFill="1" applyBorder="1" applyAlignment="1">
      <alignment horizontal="center" vertical="top"/>
    </xf>
    <xf numFmtId="2" fontId="2" fillId="5" borderId="0" xfId="0" applyNumberFormat="1" applyFont="1" applyFill="1" applyBorder="1" applyAlignment="1">
      <alignment horizontal="center" vertical="top" wrapText="1" shrinkToFit="1"/>
    </xf>
    <xf numFmtId="2" fontId="8" fillId="0" borderId="12" xfId="0" applyNumberFormat="1" applyFont="1" applyFill="1" applyBorder="1" applyAlignment="1">
      <alignment horizontal="center" vertical="top"/>
    </xf>
    <xf numFmtId="2" fontId="8" fillId="0" borderId="6" xfId="0" applyNumberFormat="1" applyFont="1" applyFill="1" applyBorder="1" applyAlignment="1">
      <alignment horizontal="center" vertical="top"/>
    </xf>
    <xf numFmtId="2" fontId="8" fillId="5" borderId="26" xfId="0" applyNumberFormat="1" applyFont="1" applyFill="1" applyBorder="1" applyAlignment="1">
      <alignment horizontal="center" vertical="top"/>
    </xf>
    <xf numFmtId="2" fontId="8" fillId="5" borderId="12" xfId="0" applyNumberFormat="1" applyFont="1" applyFill="1" applyBorder="1" applyAlignment="1">
      <alignment horizontal="center" vertical="top"/>
    </xf>
    <xf numFmtId="2" fontId="2" fillId="0" borderId="26" xfId="0" applyNumberFormat="1" applyFont="1" applyBorder="1" applyAlignment="1">
      <alignment horizontal="center" vertical="top"/>
    </xf>
    <xf numFmtId="2" fontId="2" fillId="10" borderId="0" xfId="0" applyNumberFormat="1" applyFont="1" applyFill="1" applyBorder="1" applyAlignment="1">
      <alignment horizontal="center" vertical="top"/>
    </xf>
    <xf numFmtId="2" fontId="2" fillId="10" borderId="26" xfId="0" applyNumberFormat="1" applyFont="1" applyFill="1" applyBorder="1" applyAlignment="1">
      <alignment horizontal="center" vertical="top"/>
    </xf>
    <xf numFmtId="2" fontId="2" fillId="10" borderId="1" xfId="0" applyNumberFormat="1" applyFont="1" applyFill="1" applyBorder="1" applyAlignment="1">
      <alignment horizontal="center" vertical="top"/>
    </xf>
    <xf numFmtId="165" fontId="2" fillId="10" borderId="12" xfId="0" applyNumberFormat="1" applyFont="1" applyFill="1" applyBorder="1" applyAlignment="1">
      <alignment horizontal="center" vertical="top"/>
    </xf>
    <xf numFmtId="165" fontId="6" fillId="17" borderId="2" xfId="0" applyNumberFormat="1" applyFont="1" applyFill="1" applyBorder="1" applyAlignment="1">
      <alignment horizontal="center" vertical="top"/>
    </xf>
    <xf numFmtId="2" fontId="2" fillId="10" borderId="12" xfId="0" applyNumberFormat="1" applyFont="1" applyFill="1" applyBorder="1" applyAlignment="1">
      <alignment horizontal="center" vertical="top"/>
    </xf>
    <xf numFmtId="165" fontId="2" fillId="10" borderId="5" xfId="0" applyNumberFormat="1" applyFont="1" applyFill="1" applyBorder="1" applyAlignment="1">
      <alignment horizontal="center" vertical="top"/>
    </xf>
    <xf numFmtId="2" fontId="2" fillId="0" borderId="6" xfId="0" applyNumberFormat="1" applyFont="1" applyFill="1" applyBorder="1" applyAlignment="1">
      <alignment horizontal="center" vertical="top"/>
    </xf>
    <xf numFmtId="165" fontId="8" fillId="0" borderId="12" xfId="0" applyNumberFormat="1" applyFont="1" applyFill="1" applyBorder="1" applyAlignment="1">
      <alignment horizontal="center" vertical="top"/>
    </xf>
    <xf numFmtId="165" fontId="9" fillId="17" borderId="2" xfId="0" applyNumberFormat="1" applyFont="1" applyFill="1" applyBorder="1" applyAlignment="1">
      <alignment horizontal="center" vertical="top"/>
    </xf>
    <xf numFmtId="165" fontId="6" fillId="17" borderId="10" xfId="0" applyNumberFormat="1" applyFont="1" applyFill="1" applyBorder="1" applyAlignment="1">
      <alignment horizontal="center" vertical="top"/>
    </xf>
    <xf numFmtId="2" fontId="2" fillId="5" borderId="12" xfId="0" applyNumberFormat="1" applyFont="1" applyFill="1" applyBorder="1" applyAlignment="1">
      <alignment horizontal="center" vertical="top"/>
    </xf>
    <xf numFmtId="165" fontId="8" fillId="7" borderId="12" xfId="0" applyNumberFormat="1" applyFont="1" applyFill="1" applyBorder="1" applyAlignment="1">
      <alignment horizontal="center" vertical="top"/>
    </xf>
    <xf numFmtId="2" fontId="8" fillId="0" borderId="2" xfId="0" applyNumberFormat="1" applyFont="1" applyFill="1" applyBorder="1" applyAlignment="1">
      <alignment horizontal="center" vertical="top"/>
    </xf>
    <xf numFmtId="165" fontId="2" fillId="0" borderId="2" xfId="0" applyNumberFormat="1" applyFont="1" applyFill="1" applyBorder="1" applyAlignment="1">
      <alignment horizontal="center" vertical="top"/>
    </xf>
    <xf numFmtId="165" fontId="2" fillId="5" borderId="26" xfId="0" applyNumberFormat="1" applyFont="1" applyFill="1" applyBorder="1" applyAlignment="1">
      <alignment horizontal="center" vertical="top"/>
    </xf>
    <xf numFmtId="2" fontId="2" fillId="10" borderId="1" xfId="0" applyNumberFormat="1" applyFont="1" applyFill="1" applyBorder="1" applyAlignment="1">
      <alignment horizontal="center" vertical="top" wrapText="1" shrinkToFit="1"/>
    </xf>
    <xf numFmtId="165" fontId="2" fillId="7" borderId="1" xfId="0" applyNumberFormat="1" applyFont="1" applyFill="1" applyBorder="1" applyAlignment="1">
      <alignment horizontal="center" vertical="top" wrapText="1" shrinkToFit="1"/>
    </xf>
    <xf numFmtId="0" fontId="11" fillId="5" borderId="0" xfId="0" applyFont="1" applyFill="1" applyAlignment="1">
      <alignment wrapText="1" shrinkToFit="1"/>
    </xf>
    <xf numFmtId="0" fontId="11" fillId="0" borderId="0" xfId="0" applyFont="1" applyAlignment="1">
      <alignment wrapText="1" shrinkToFit="1"/>
    </xf>
    <xf numFmtId="0" fontId="6" fillId="0" borderId="0" xfId="0" applyFont="1" applyFill="1" applyBorder="1" applyAlignment="1">
      <alignment vertical="top" wrapText="1" shrinkToFit="1"/>
    </xf>
    <xf numFmtId="165" fontId="6" fillId="0" borderId="0" xfId="0" applyNumberFormat="1" applyFont="1" applyBorder="1" applyAlignment="1">
      <alignment vertical="top" wrapText="1" shrinkToFit="1"/>
    </xf>
    <xf numFmtId="0" fontId="12" fillId="0" borderId="0" xfId="0" applyFont="1"/>
    <xf numFmtId="0" fontId="6" fillId="24" borderId="1" xfId="0" applyFont="1" applyFill="1" applyBorder="1" applyAlignment="1">
      <alignment horizontal="center" vertical="top" wrapText="1" shrinkToFit="1"/>
    </xf>
    <xf numFmtId="165" fontId="6" fillId="24" borderId="1" xfId="0" applyNumberFormat="1" applyFont="1" applyFill="1" applyBorder="1" applyAlignment="1">
      <alignment horizontal="center" vertical="top" wrapText="1" shrinkToFit="1"/>
    </xf>
    <xf numFmtId="0" fontId="2" fillId="10" borderId="1" xfId="0" applyFont="1" applyFill="1" applyBorder="1" applyAlignment="1">
      <alignment horizontal="center" vertical="top" wrapText="1" shrinkToFit="1"/>
    </xf>
    <xf numFmtId="2" fontId="2" fillId="10" borderId="0" xfId="0" applyNumberFormat="1" applyFont="1" applyFill="1" applyBorder="1" applyAlignment="1">
      <alignment horizontal="center" vertical="top" wrapText="1" shrinkToFit="1"/>
    </xf>
    <xf numFmtId="2" fontId="2" fillId="0" borderId="25" xfId="0" applyNumberFormat="1" applyFont="1" applyFill="1" applyBorder="1" applyAlignment="1">
      <alignment horizontal="center" vertical="top" wrapText="1" shrinkToFit="1"/>
    </xf>
    <xf numFmtId="2" fontId="2" fillId="0" borderId="0" xfId="0" applyNumberFormat="1" applyFont="1" applyFill="1" applyBorder="1" applyAlignment="1">
      <alignment horizontal="center" vertical="top" wrapText="1" shrinkToFit="1"/>
    </xf>
    <xf numFmtId="165" fontId="2" fillId="0" borderId="26" xfId="0" applyNumberFormat="1" applyFont="1" applyFill="1" applyBorder="1" applyAlignment="1">
      <alignment horizontal="center" vertical="top"/>
    </xf>
    <xf numFmtId="165" fontId="2" fillId="0" borderId="6" xfId="0" applyNumberFormat="1" applyFont="1" applyFill="1" applyBorder="1" applyAlignment="1">
      <alignment horizontal="center" vertical="top"/>
    </xf>
    <xf numFmtId="165" fontId="2" fillId="0" borderId="24" xfId="0" applyNumberFormat="1" applyFont="1" applyFill="1" applyBorder="1" applyAlignment="1">
      <alignment horizontal="center" vertical="top" wrapText="1" shrinkToFit="1"/>
    </xf>
    <xf numFmtId="165" fontId="2" fillId="0" borderId="0" xfId="0" applyNumberFormat="1" applyFont="1" applyFill="1" applyBorder="1" applyAlignment="1">
      <alignment horizontal="center" vertical="top" wrapText="1" shrinkToFit="1"/>
    </xf>
    <xf numFmtId="165" fontId="6" fillId="19" borderId="1" xfId="0" applyNumberFormat="1" applyFont="1" applyFill="1" applyBorder="1" applyAlignment="1">
      <alignment horizontal="center" vertical="top"/>
    </xf>
    <xf numFmtId="0" fontId="6" fillId="0" borderId="0" xfId="0" applyFont="1" applyBorder="1" applyAlignment="1">
      <alignment vertical="top"/>
    </xf>
    <xf numFmtId="2" fontId="2" fillId="0" borderId="1" xfId="0" applyNumberFormat="1" applyFont="1" applyFill="1" applyBorder="1" applyAlignment="1">
      <alignment horizontal="center" vertical="top" wrapText="1" shrinkToFit="1"/>
    </xf>
    <xf numFmtId="165" fontId="2" fillId="10" borderId="1" xfId="0" applyNumberFormat="1" applyFont="1" applyFill="1" applyBorder="1" applyAlignment="1">
      <alignment horizontal="center" vertical="top" wrapText="1" shrinkToFit="1"/>
    </xf>
    <xf numFmtId="2" fontId="2" fillId="5" borderId="1" xfId="0" applyNumberFormat="1" applyFont="1" applyFill="1" applyBorder="1" applyAlignment="1">
      <alignment horizontal="center" vertical="top" wrapText="1" shrinkToFit="1"/>
    </xf>
    <xf numFmtId="165" fontId="2"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165" fontId="2" fillId="5" borderId="1" xfId="0" applyNumberFormat="1" applyFont="1" applyFill="1" applyBorder="1" applyAlignment="1">
      <alignment horizontal="center" vertical="top" wrapText="1" shrinkToFit="1"/>
    </xf>
    <xf numFmtId="0" fontId="2" fillId="5" borderId="0" xfId="0" applyFont="1" applyFill="1" applyBorder="1" applyAlignment="1">
      <alignment vertical="top"/>
    </xf>
    <xf numFmtId="0" fontId="2" fillId="0" borderId="0" xfId="0" applyFont="1" applyBorder="1" applyAlignment="1">
      <alignment vertical="top"/>
    </xf>
    <xf numFmtId="0" fontId="5" fillId="0" borderId="0" xfId="0" applyFont="1"/>
    <xf numFmtId="49" fontId="6" fillId="4" borderId="1" xfId="0" applyNumberFormat="1" applyFont="1" applyFill="1" applyBorder="1" applyAlignment="1">
      <alignment horizontal="center" vertical="top"/>
    </xf>
    <xf numFmtId="49" fontId="6" fillId="6" borderId="1" xfId="0" applyNumberFormat="1" applyFont="1" applyFill="1" applyBorder="1" applyAlignment="1">
      <alignment horizontal="center" vertical="top"/>
    </xf>
    <xf numFmtId="165" fontId="2" fillId="5" borderId="1" xfId="0" applyNumberFormat="1" applyFont="1" applyFill="1" applyBorder="1" applyAlignment="1">
      <alignment horizontal="center" vertical="top"/>
    </xf>
    <xf numFmtId="2" fontId="8" fillId="5"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165" fontId="9" fillId="17" borderId="1" xfId="0" applyNumberFormat="1" applyFont="1" applyFill="1" applyBorder="1" applyAlignment="1">
      <alignment horizontal="center" vertical="top"/>
    </xf>
    <xf numFmtId="165" fontId="6" fillId="13" borderId="1" xfId="0" applyNumberFormat="1" applyFont="1" applyFill="1" applyBorder="1" applyAlignment="1">
      <alignment horizontal="center" vertical="top"/>
    </xf>
    <xf numFmtId="165" fontId="6" fillId="6" borderId="1" xfId="0" applyNumberFormat="1" applyFont="1" applyFill="1" applyBorder="1" applyAlignment="1">
      <alignment horizontal="center" vertical="top"/>
    </xf>
    <xf numFmtId="165" fontId="8" fillId="5" borderId="1" xfId="0" applyNumberFormat="1" applyFont="1" applyFill="1" applyBorder="1" applyAlignment="1">
      <alignment horizontal="center" vertical="top"/>
    </xf>
    <xf numFmtId="165" fontId="8" fillId="7" borderId="1" xfId="0" applyNumberFormat="1" applyFont="1" applyFill="1" applyBorder="1" applyAlignment="1">
      <alignment horizontal="center" vertical="top"/>
    </xf>
    <xf numFmtId="165" fontId="6" fillId="20" borderId="1" xfId="0" applyNumberFormat="1" applyFont="1" applyFill="1" applyBorder="1" applyAlignment="1">
      <alignment horizontal="center" vertical="top"/>
    </xf>
    <xf numFmtId="165" fontId="2" fillId="5" borderId="13" xfId="0" applyNumberFormat="1" applyFont="1" applyFill="1" applyBorder="1" applyAlignment="1">
      <alignment vertical="top"/>
    </xf>
    <xf numFmtId="165" fontId="2" fillId="0" borderId="13" xfId="0" applyNumberFormat="1" applyFont="1" applyFill="1" applyBorder="1" applyAlignment="1">
      <alignment vertical="top"/>
    </xf>
    <xf numFmtId="165" fontId="2" fillId="0" borderId="13" xfId="0" applyNumberFormat="1" applyFont="1" applyBorder="1" applyAlignment="1">
      <alignment vertical="top"/>
    </xf>
    <xf numFmtId="0" fontId="2" fillId="0" borderId="0" xfId="0" applyFont="1" applyAlignment="1">
      <alignment horizontal="center" vertical="top"/>
    </xf>
    <xf numFmtId="165" fontId="2" fillId="5" borderId="12" xfId="0" applyNumberFormat="1" applyFont="1" applyFill="1" applyBorder="1" applyAlignment="1">
      <alignment horizontal="center" vertical="top"/>
    </xf>
    <xf numFmtId="2" fontId="2" fillId="0" borderId="0" xfId="0" applyNumberFormat="1" applyFont="1" applyBorder="1" applyAlignment="1">
      <alignment horizontal="center" vertical="top"/>
    </xf>
    <xf numFmtId="165" fontId="2" fillId="5" borderId="6" xfId="0" applyNumberFormat="1" applyFont="1" applyFill="1" applyBorder="1" applyAlignment="1">
      <alignment horizontal="center" vertical="top"/>
    </xf>
    <xf numFmtId="165" fontId="8" fillId="0" borderId="5" xfId="0" applyNumberFormat="1" applyFont="1" applyFill="1" applyBorder="1" applyAlignment="1">
      <alignment horizontal="center" vertical="top"/>
    </xf>
    <xf numFmtId="165" fontId="2" fillId="10" borderId="1" xfId="0" applyNumberFormat="1" applyFont="1" applyFill="1" applyBorder="1" applyAlignment="1">
      <alignment horizontal="center" vertical="top"/>
    </xf>
    <xf numFmtId="0" fontId="2" fillId="10" borderId="0" xfId="0" applyFont="1" applyFill="1" applyBorder="1" applyAlignment="1">
      <alignment horizontal="center" vertical="top"/>
    </xf>
    <xf numFmtId="2" fontId="8" fillId="10" borderId="1" xfId="0" applyNumberFormat="1" applyFont="1" applyFill="1" applyBorder="1" applyAlignment="1">
      <alignment horizontal="center" vertical="top"/>
    </xf>
    <xf numFmtId="165" fontId="8" fillId="10" borderId="1" xfId="0" applyNumberFormat="1" applyFont="1" applyFill="1" applyBorder="1" applyAlignment="1">
      <alignment horizontal="center" vertical="top"/>
    </xf>
    <xf numFmtId="165" fontId="2" fillId="5" borderId="2" xfId="0" applyNumberFormat="1" applyFont="1" applyFill="1" applyBorder="1" applyAlignment="1">
      <alignment horizontal="center" vertical="top"/>
    </xf>
    <xf numFmtId="165" fontId="2" fillId="0" borderId="12" xfId="0" applyNumberFormat="1" applyFont="1" applyFill="1" applyBorder="1" applyAlignment="1">
      <alignment horizontal="center" vertical="top"/>
    </xf>
    <xf numFmtId="165" fontId="8" fillId="0" borderId="6" xfId="0" applyNumberFormat="1" applyFont="1" applyFill="1" applyBorder="1" applyAlignment="1">
      <alignment horizontal="center" vertical="top"/>
    </xf>
    <xf numFmtId="165" fontId="2" fillId="0" borderId="5" xfId="0" applyNumberFormat="1" applyFont="1" applyFill="1" applyBorder="1" applyAlignment="1">
      <alignment horizontal="center" vertical="top"/>
    </xf>
    <xf numFmtId="2" fontId="2" fillId="0" borderId="26" xfId="0" applyNumberFormat="1" applyFont="1" applyFill="1" applyBorder="1" applyAlignment="1">
      <alignment horizontal="center" vertical="top"/>
    </xf>
    <xf numFmtId="165" fontId="2" fillId="0" borderId="1" xfId="0" applyNumberFormat="1" applyFont="1" applyFill="1" applyBorder="1" applyAlignment="1">
      <alignment horizontal="center" vertical="top"/>
    </xf>
    <xf numFmtId="0" fontId="6" fillId="8" borderId="1" xfId="0" applyFont="1" applyFill="1" applyBorder="1" applyAlignment="1">
      <alignment horizontal="center" vertical="top"/>
    </xf>
    <xf numFmtId="2" fontId="13" fillId="0" borderId="1" xfId="0" applyNumberFormat="1" applyFont="1" applyFill="1" applyBorder="1" applyAlignment="1">
      <alignment horizontal="center" vertical="top"/>
    </xf>
    <xf numFmtId="165" fontId="13" fillId="0" borderId="1" xfId="0" applyNumberFormat="1" applyFont="1" applyFill="1" applyBorder="1" applyAlignment="1">
      <alignment horizontal="center" vertical="top"/>
    </xf>
    <xf numFmtId="165" fontId="9" fillId="17" borderId="10" xfId="0" applyNumberFormat="1" applyFont="1" applyFill="1" applyBorder="1" applyAlignment="1">
      <alignment horizontal="center" vertical="top"/>
    </xf>
    <xf numFmtId="165" fontId="9" fillId="17" borderId="5" xfId="0" applyNumberFormat="1" applyFont="1" applyFill="1" applyBorder="1" applyAlignment="1">
      <alignment horizontal="center" vertical="top"/>
    </xf>
    <xf numFmtId="165" fontId="8" fillId="0" borderId="26" xfId="0" applyNumberFormat="1" applyFont="1" applyFill="1" applyBorder="1" applyAlignment="1">
      <alignment horizontal="center" vertical="top"/>
    </xf>
    <xf numFmtId="165" fontId="9" fillId="17" borderId="26" xfId="0" applyNumberFormat="1" applyFont="1" applyFill="1" applyBorder="1" applyAlignment="1">
      <alignment horizontal="center" vertical="top"/>
    </xf>
    <xf numFmtId="0" fontId="2" fillId="5" borderId="1" xfId="0" applyFont="1" applyFill="1" applyBorder="1" applyAlignment="1">
      <alignment horizontal="center" vertical="top" wrapText="1"/>
    </xf>
    <xf numFmtId="2" fontId="2" fillId="5" borderId="26" xfId="0" applyNumberFormat="1" applyFont="1" applyFill="1" applyBorder="1" applyAlignment="1">
      <alignment horizontal="center" vertical="top"/>
    </xf>
    <xf numFmtId="0" fontId="6" fillId="8" borderId="2" xfId="0" applyFont="1" applyFill="1" applyBorder="1" applyAlignment="1">
      <alignment horizontal="center" vertical="top"/>
    </xf>
    <xf numFmtId="165" fontId="8" fillId="5" borderId="6" xfId="0" applyNumberFormat="1" applyFont="1" applyFill="1" applyBorder="1" applyAlignment="1">
      <alignment horizontal="center" vertical="top"/>
    </xf>
    <xf numFmtId="165" fontId="8" fillId="5" borderId="5" xfId="0" applyNumberFormat="1" applyFont="1" applyFill="1" applyBorder="1" applyAlignment="1">
      <alignment horizontal="center" vertical="top"/>
    </xf>
    <xf numFmtId="165" fontId="2" fillId="5" borderId="5" xfId="0" applyNumberFormat="1" applyFont="1" applyFill="1" applyBorder="1" applyAlignment="1">
      <alignment horizontal="center" vertical="top"/>
    </xf>
    <xf numFmtId="165" fontId="8" fillId="10" borderId="12" xfId="0" applyNumberFormat="1" applyFont="1" applyFill="1" applyBorder="1" applyAlignment="1">
      <alignment horizontal="center" vertical="top"/>
    </xf>
    <xf numFmtId="0" fontId="2" fillId="5" borderId="1" xfId="0" applyFont="1" applyFill="1" applyBorder="1" applyAlignment="1">
      <alignment horizontal="left" vertical="center" textRotation="90" wrapText="1" shrinkToFit="1"/>
    </xf>
    <xf numFmtId="0" fontId="11" fillId="0" borderId="0" xfId="0" applyFont="1"/>
    <xf numFmtId="2" fontId="13" fillId="5" borderId="1" xfId="0" applyNumberFormat="1" applyFont="1" applyFill="1" applyBorder="1" applyAlignment="1">
      <alignment horizontal="center" vertical="top"/>
    </xf>
    <xf numFmtId="165" fontId="13" fillId="5" borderId="1" xfId="0" applyNumberFormat="1" applyFont="1" applyFill="1" applyBorder="1" applyAlignment="1">
      <alignment horizontal="center" vertical="top"/>
    </xf>
    <xf numFmtId="0" fontId="2" fillId="5" borderId="0" xfId="0" applyFont="1" applyFill="1" applyBorder="1" applyAlignment="1">
      <alignment vertical="top" wrapText="1"/>
    </xf>
    <xf numFmtId="2" fontId="8" fillId="5" borderId="5" xfId="0" applyNumberFormat="1" applyFont="1" applyFill="1" applyBorder="1" applyAlignment="1">
      <alignment horizontal="center" vertical="top"/>
    </xf>
    <xf numFmtId="2" fontId="8" fillId="5" borderId="6" xfId="0" applyNumberFormat="1" applyFont="1" applyFill="1" applyBorder="1" applyAlignment="1">
      <alignment horizontal="center" vertical="top"/>
    </xf>
    <xf numFmtId="165" fontId="2" fillId="10" borderId="6" xfId="0" applyNumberFormat="1" applyFont="1" applyFill="1" applyBorder="1" applyAlignment="1">
      <alignment horizontal="center" vertical="top"/>
    </xf>
    <xf numFmtId="0" fontId="2" fillId="0" borderId="26" xfId="0" applyFont="1" applyBorder="1" applyAlignment="1">
      <alignment horizontal="center" vertical="top"/>
    </xf>
    <xf numFmtId="2" fontId="8" fillId="0" borderId="26" xfId="0" applyNumberFormat="1" applyFont="1" applyFill="1" applyBorder="1" applyAlignment="1">
      <alignment horizontal="center" vertical="top"/>
    </xf>
    <xf numFmtId="165" fontId="2" fillId="10" borderId="26" xfId="0" applyNumberFormat="1" applyFont="1" applyFill="1" applyBorder="1" applyAlignment="1">
      <alignment horizontal="center" vertical="top"/>
    </xf>
    <xf numFmtId="165" fontId="8" fillId="10" borderId="26" xfId="0" applyNumberFormat="1" applyFont="1" applyFill="1" applyBorder="1" applyAlignment="1">
      <alignment horizontal="center" vertical="top"/>
    </xf>
    <xf numFmtId="2" fontId="8" fillId="10" borderId="26" xfId="0" applyNumberFormat="1" applyFont="1" applyFill="1" applyBorder="1" applyAlignment="1">
      <alignment horizontal="center" vertical="top"/>
    </xf>
    <xf numFmtId="0" fontId="6" fillId="8" borderId="26" xfId="0" applyFont="1" applyFill="1" applyBorder="1" applyAlignment="1">
      <alignment horizontal="center" vertical="top"/>
    </xf>
    <xf numFmtId="165" fontId="6" fillId="13" borderId="26" xfId="0" applyNumberFormat="1" applyFont="1" applyFill="1" applyBorder="1" applyAlignment="1">
      <alignment horizontal="center" vertical="top"/>
    </xf>
    <xf numFmtId="165" fontId="6" fillId="20" borderId="26" xfId="0" applyNumberFormat="1" applyFont="1" applyFill="1" applyBorder="1" applyAlignment="1">
      <alignment horizontal="center" vertical="top"/>
    </xf>
    <xf numFmtId="49" fontId="6" fillId="4" borderId="26" xfId="0" applyNumberFormat="1" applyFont="1" applyFill="1" applyBorder="1" applyAlignment="1">
      <alignment horizontal="center" vertical="top" wrapText="1"/>
    </xf>
    <xf numFmtId="165" fontId="8" fillId="5" borderId="26" xfId="0" applyNumberFormat="1" applyFont="1" applyFill="1" applyBorder="1" applyAlignment="1">
      <alignment horizontal="center" vertical="top"/>
    </xf>
    <xf numFmtId="165" fontId="8" fillId="7" borderId="26" xfId="0" applyNumberFormat="1" applyFont="1" applyFill="1" applyBorder="1" applyAlignment="1">
      <alignment horizontal="center" vertical="top"/>
    </xf>
    <xf numFmtId="165" fontId="9" fillId="17" borderId="3" xfId="0" applyNumberFormat="1" applyFont="1" applyFill="1" applyBorder="1" applyAlignment="1">
      <alignment horizontal="center" vertical="top"/>
    </xf>
    <xf numFmtId="165" fontId="6" fillId="17" borderId="6" xfId="0" applyNumberFormat="1" applyFont="1" applyFill="1" applyBorder="1" applyAlignment="1">
      <alignment horizontal="center" vertical="top"/>
    </xf>
    <xf numFmtId="0" fontId="2" fillId="5" borderId="32" xfId="0" applyFont="1" applyFill="1" applyBorder="1" applyAlignment="1">
      <alignment vertical="top" wrapText="1" shrinkToFit="1"/>
    </xf>
    <xf numFmtId="0" fontId="2" fillId="5" borderId="28" xfId="0" applyFont="1" applyFill="1" applyBorder="1" applyAlignment="1">
      <alignment vertical="top" wrapText="1" shrinkToFit="1"/>
    </xf>
    <xf numFmtId="165" fontId="2" fillId="5" borderId="33" xfId="0" applyNumberFormat="1" applyFont="1" applyFill="1" applyBorder="1" applyAlignment="1">
      <alignment horizontal="center" vertical="top" wrapText="1" shrinkToFit="1"/>
    </xf>
    <xf numFmtId="165" fontId="6" fillId="17" borderId="33" xfId="0" applyNumberFormat="1" applyFont="1" applyFill="1" applyBorder="1" applyAlignment="1">
      <alignment horizontal="center" vertical="top" wrapText="1" shrinkToFit="1"/>
    </xf>
    <xf numFmtId="165" fontId="2" fillId="0" borderId="33" xfId="0" applyNumberFormat="1" applyFont="1" applyFill="1" applyBorder="1" applyAlignment="1">
      <alignment horizontal="center" vertical="top" wrapText="1" shrinkToFit="1"/>
    </xf>
    <xf numFmtId="165" fontId="2" fillId="12" borderId="33" xfId="0" applyNumberFormat="1" applyFont="1" applyFill="1" applyBorder="1" applyAlignment="1">
      <alignment horizontal="center" vertical="top" wrapText="1" shrinkToFit="1"/>
    </xf>
    <xf numFmtId="165" fontId="2" fillId="10" borderId="33" xfId="0" applyNumberFormat="1" applyFont="1" applyFill="1" applyBorder="1" applyAlignment="1">
      <alignment horizontal="center" vertical="top" wrapText="1" shrinkToFit="1"/>
    </xf>
    <xf numFmtId="165" fontId="6" fillId="24" borderId="33" xfId="0" applyNumberFormat="1" applyFont="1" applyFill="1" applyBorder="1" applyAlignment="1">
      <alignment horizontal="center" vertical="top" wrapText="1" shrinkToFit="1"/>
    </xf>
    <xf numFmtId="165" fontId="6" fillId="16" borderId="33" xfId="0" applyNumberFormat="1" applyFont="1" applyFill="1" applyBorder="1" applyAlignment="1">
      <alignment horizontal="center" vertical="top" wrapText="1" shrinkToFit="1"/>
    </xf>
    <xf numFmtId="165" fontId="2" fillId="5" borderId="28" xfId="0" applyNumberFormat="1" applyFont="1" applyFill="1" applyBorder="1" applyAlignment="1">
      <alignment vertical="top" wrapText="1" shrinkToFit="1"/>
    </xf>
    <xf numFmtId="2" fontId="19" fillId="0" borderId="0" xfId="0" applyNumberFormat="1" applyFont="1"/>
    <xf numFmtId="165" fontId="16" fillId="5" borderId="1" xfId="0" applyNumberFormat="1" applyFont="1" applyFill="1" applyBorder="1" applyAlignment="1">
      <alignment horizontal="center" vertical="top" wrapText="1" shrinkToFit="1"/>
    </xf>
    <xf numFmtId="165" fontId="20" fillId="12" borderId="1" xfId="0" applyNumberFormat="1" applyFont="1" applyFill="1" applyBorder="1" applyAlignment="1">
      <alignment horizontal="center" vertical="top" wrapText="1" shrinkToFit="1"/>
    </xf>
    <xf numFmtId="165" fontId="16" fillId="10" borderId="1" xfId="0" applyNumberFormat="1" applyFont="1" applyFill="1" applyBorder="1" applyAlignment="1">
      <alignment horizontal="center" vertical="top"/>
    </xf>
    <xf numFmtId="165" fontId="16" fillId="5" borderId="1" xfId="0" applyNumberFormat="1" applyFont="1" applyFill="1" applyBorder="1" applyAlignment="1">
      <alignment horizontal="center" vertical="top"/>
    </xf>
    <xf numFmtId="0" fontId="16" fillId="10" borderId="0" xfId="0" applyFont="1" applyFill="1" applyBorder="1" applyAlignment="1">
      <alignment horizontal="center" vertical="top"/>
    </xf>
    <xf numFmtId="165" fontId="16" fillId="0" borderId="1" xfId="0" applyNumberFormat="1" applyFont="1" applyFill="1" applyBorder="1" applyAlignment="1">
      <alignment horizontal="center" vertical="top"/>
    </xf>
    <xf numFmtId="165" fontId="20" fillId="5" borderId="6" xfId="0" applyNumberFormat="1" applyFont="1" applyFill="1" applyBorder="1" applyAlignment="1">
      <alignment horizontal="center" vertical="top"/>
    </xf>
    <xf numFmtId="165" fontId="20" fillId="12" borderId="1" xfId="0" applyNumberFormat="1" applyFont="1" applyFill="1" applyBorder="1" applyAlignment="1">
      <alignment horizontal="center" vertical="top"/>
    </xf>
    <xf numFmtId="2" fontId="16" fillId="0" borderId="1" xfId="0" applyNumberFormat="1" applyFont="1" applyFill="1" applyBorder="1" applyAlignment="1">
      <alignment horizontal="center" vertical="top" wrapText="1" shrinkToFit="1"/>
    </xf>
    <xf numFmtId="165" fontId="20" fillId="5" borderId="1" xfId="0" applyNumberFormat="1" applyFont="1" applyFill="1" applyBorder="1" applyAlignment="1">
      <alignment horizontal="center" vertical="top"/>
    </xf>
    <xf numFmtId="165" fontId="21" fillId="5" borderId="1" xfId="0" applyNumberFormat="1" applyFont="1" applyFill="1" applyBorder="1" applyAlignment="1">
      <alignment horizontal="center" vertical="top"/>
    </xf>
    <xf numFmtId="165" fontId="21" fillId="0" borderId="1" xfId="0" applyNumberFormat="1" applyFont="1" applyFill="1" applyBorder="1" applyAlignment="1">
      <alignment horizontal="center" vertical="top"/>
    </xf>
    <xf numFmtId="165" fontId="16" fillId="5" borderId="26" xfId="0" applyNumberFormat="1" applyFont="1" applyFill="1" applyBorder="1" applyAlignment="1">
      <alignment horizontal="center" vertical="top"/>
    </xf>
    <xf numFmtId="165" fontId="20" fillId="5" borderId="26" xfId="0" applyNumberFormat="1" applyFont="1" applyFill="1" applyBorder="1" applyAlignment="1">
      <alignment horizontal="center" vertical="top"/>
    </xf>
    <xf numFmtId="2" fontId="16" fillId="5" borderId="0" xfId="0" applyNumberFormat="1" applyFont="1" applyFill="1" applyBorder="1" applyAlignment="1">
      <alignment horizontal="center" vertical="top"/>
    </xf>
    <xf numFmtId="2" fontId="16" fillId="10" borderId="0" xfId="0" applyNumberFormat="1" applyFont="1" applyFill="1" applyBorder="1" applyAlignment="1">
      <alignment horizontal="center" vertical="top"/>
    </xf>
    <xf numFmtId="2" fontId="16" fillId="0" borderId="0" xfId="0" applyNumberFormat="1" applyFont="1" applyBorder="1" applyAlignment="1">
      <alignment horizontal="center" vertical="top"/>
    </xf>
    <xf numFmtId="2" fontId="16" fillId="10" borderId="1" xfId="0" applyNumberFormat="1" applyFont="1" applyFill="1" applyBorder="1" applyAlignment="1">
      <alignment horizontal="center" vertical="top"/>
    </xf>
    <xf numFmtId="165" fontId="20" fillId="10" borderId="1" xfId="0" applyNumberFormat="1" applyFont="1" applyFill="1" applyBorder="1" applyAlignment="1">
      <alignment horizontal="center" vertical="top"/>
    </xf>
    <xf numFmtId="2" fontId="16" fillId="5" borderId="1" xfId="0" applyNumberFormat="1" applyFont="1" applyFill="1" applyBorder="1" applyAlignment="1">
      <alignment horizontal="center" vertical="top" wrapText="1" shrinkToFit="1"/>
    </xf>
    <xf numFmtId="165" fontId="16" fillId="0" borderId="1" xfId="0" applyNumberFormat="1" applyFont="1" applyFill="1" applyBorder="1" applyAlignment="1">
      <alignment horizontal="center" vertical="top" wrapText="1" shrinkToFit="1"/>
    </xf>
    <xf numFmtId="165" fontId="16" fillId="10" borderId="1" xfId="0" applyNumberFormat="1" applyFont="1" applyFill="1" applyBorder="1" applyAlignment="1">
      <alignment horizontal="center" vertical="top" wrapText="1" shrinkToFit="1"/>
    </xf>
    <xf numFmtId="2" fontId="16" fillId="10" borderId="1" xfId="0" applyNumberFormat="1" applyFont="1" applyFill="1" applyBorder="1" applyAlignment="1">
      <alignment horizontal="center" vertical="top" wrapText="1" shrinkToFit="1"/>
    </xf>
    <xf numFmtId="2" fontId="16" fillId="0" borderId="0" xfId="0" applyNumberFormat="1" applyFont="1" applyBorder="1" applyAlignment="1">
      <alignment horizontal="center" vertical="top" wrapText="1" shrinkToFit="1"/>
    </xf>
    <xf numFmtId="2" fontId="20" fillId="10" borderId="1" xfId="0" applyNumberFormat="1" applyFont="1" applyFill="1" applyBorder="1" applyAlignment="1">
      <alignment horizontal="center" vertical="top"/>
    </xf>
    <xf numFmtId="2" fontId="22" fillId="5" borderId="1" xfId="0" applyNumberFormat="1" applyFont="1" applyFill="1" applyBorder="1" applyAlignment="1">
      <alignment horizontal="center" vertical="top"/>
    </xf>
    <xf numFmtId="2" fontId="16" fillId="0" borderId="1" xfId="0" applyNumberFormat="1" applyFont="1" applyFill="1" applyBorder="1" applyAlignment="1">
      <alignment horizontal="center" vertical="top"/>
    </xf>
    <xf numFmtId="2" fontId="20" fillId="5" borderId="1" xfId="0" applyNumberFormat="1" applyFont="1" applyFill="1" applyBorder="1" applyAlignment="1">
      <alignment horizontal="center" vertical="top"/>
    </xf>
    <xf numFmtId="2" fontId="16" fillId="0" borderId="0" xfId="0" applyNumberFormat="1" applyFont="1" applyFill="1" applyBorder="1" applyAlignment="1">
      <alignment horizontal="center" vertical="top"/>
    </xf>
    <xf numFmtId="2" fontId="16" fillId="5" borderId="1" xfId="0" applyNumberFormat="1" applyFont="1" applyFill="1" applyBorder="1" applyAlignment="1">
      <alignment horizontal="center" vertical="top"/>
    </xf>
    <xf numFmtId="2" fontId="6" fillId="10" borderId="1" xfId="0" applyNumberFormat="1" applyFont="1" applyFill="1" applyBorder="1" applyAlignment="1">
      <alignment horizontal="center" vertical="top" wrapText="1" shrinkToFit="1"/>
    </xf>
    <xf numFmtId="165" fontId="6" fillId="10" borderId="1" xfId="0" applyNumberFormat="1" applyFont="1" applyFill="1" applyBorder="1" applyAlignment="1">
      <alignment horizontal="center" vertical="top" wrapText="1" shrinkToFit="1"/>
    </xf>
    <xf numFmtId="2" fontId="9" fillId="10" borderId="1" xfId="0" applyNumberFormat="1" applyFont="1" applyFill="1" applyBorder="1" applyAlignment="1">
      <alignment horizontal="center" vertical="top"/>
    </xf>
    <xf numFmtId="165" fontId="6" fillId="5" borderId="1" xfId="0" applyNumberFormat="1" applyFont="1" applyFill="1" applyBorder="1" applyAlignment="1">
      <alignment horizontal="center" vertical="top"/>
    </xf>
    <xf numFmtId="2" fontId="23" fillId="0" borderId="1" xfId="0" applyNumberFormat="1" applyFont="1" applyFill="1" applyBorder="1" applyAlignment="1">
      <alignment horizontal="center" vertical="top"/>
    </xf>
    <xf numFmtId="2" fontId="21" fillId="10" borderId="1" xfId="0" applyNumberFormat="1" applyFont="1" applyFill="1" applyBorder="1" applyAlignment="1">
      <alignment horizontal="center" vertical="top"/>
    </xf>
    <xf numFmtId="2" fontId="23" fillId="10" borderId="1" xfId="0" applyNumberFormat="1" applyFont="1" applyFill="1" applyBorder="1" applyAlignment="1">
      <alignment horizontal="center" vertical="top"/>
    </xf>
    <xf numFmtId="2" fontId="13" fillId="10" borderId="1" xfId="0" applyNumberFormat="1" applyFont="1" applyFill="1" applyBorder="1" applyAlignment="1">
      <alignment horizontal="center" vertical="top"/>
    </xf>
    <xf numFmtId="165" fontId="22" fillId="0" borderId="1" xfId="0" applyNumberFormat="1" applyFont="1" applyFill="1" applyBorder="1" applyAlignment="1">
      <alignment horizontal="center" vertical="top"/>
    </xf>
    <xf numFmtId="165" fontId="22" fillId="5" borderId="1" xfId="0" applyNumberFormat="1" applyFont="1" applyFill="1" applyBorder="1" applyAlignment="1">
      <alignment horizontal="center" vertical="top"/>
    </xf>
    <xf numFmtId="0" fontId="2" fillId="0" borderId="0" xfId="0" applyFont="1" applyFill="1" applyAlignment="1">
      <alignment horizontal="center" vertical="top"/>
    </xf>
    <xf numFmtId="0" fontId="6" fillId="0" borderId="1" xfId="0" applyFont="1" applyFill="1" applyBorder="1" applyAlignment="1">
      <alignment horizontal="center" vertical="top"/>
    </xf>
    <xf numFmtId="0" fontId="6" fillId="26" borderId="1" xfId="0" applyFont="1" applyFill="1" applyBorder="1" applyAlignment="1">
      <alignment horizontal="center" vertical="top"/>
    </xf>
    <xf numFmtId="165" fontId="9" fillId="26" borderId="1" xfId="0" applyNumberFormat="1" applyFont="1" applyFill="1" applyBorder="1" applyAlignment="1">
      <alignment horizontal="center" vertical="top"/>
    </xf>
    <xf numFmtId="165" fontId="8" fillId="5" borderId="12" xfId="0" applyNumberFormat="1" applyFont="1" applyFill="1" applyBorder="1" applyAlignment="1">
      <alignment horizontal="center" vertical="top"/>
    </xf>
    <xf numFmtId="0" fontId="6" fillId="18" borderId="1" xfId="0" applyFont="1" applyFill="1" applyBorder="1" applyAlignment="1">
      <alignment horizontal="center" vertical="top"/>
    </xf>
    <xf numFmtId="165" fontId="9" fillId="18" borderId="1" xfId="0" applyNumberFormat="1" applyFont="1" applyFill="1" applyBorder="1" applyAlignment="1">
      <alignment horizontal="center" vertical="top"/>
    </xf>
    <xf numFmtId="0" fontId="2" fillId="0" borderId="1" xfId="0" applyFont="1" applyFill="1" applyBorder="1" applyAlignment="1">
      <alignment horizontal="center" vertical="top"/>
    </xf>
    <xf numFmtId="2" fontId="16" fillId="10" borderId="0" xfId="0" applyNumberFormat="1" applyFont="1" applyFill="1" applyBorder="1" applyAlignment="1">
      <alignment horizontal="center" vertical="top" wrapText="1" shrinkToFit="1"/>
    </xf>
    <xf numFmtId="0" fontId="2" fillId="10" borderId="0" xfId="0" applyFont="1" applyFill="1" applyAlignment="1">
      <alignment vertical="top"/>
    </xf>
    <xf numFmtId="165" fontId="20" fillId="0" borderId="12" xfId="0" applyNumberFormat="1" applyFont="1" applyFill="1" applyBorder="1" applyAlignment="1">
      <alignment horizontal="center" vertical="top"/>
    </xf>
    <xf numFmtId="2" fontId="16" fillId="0" borderId="0" xfId="0" applyNumberFormat="1" applyFont="1" applyFill="1" applyBorder="1" applyAlignment="1">
      <alignment horizontal="center" vertical="top" wrapText="1" shrinkToFit="1"/>
    </xf>
    <xf numFmtId="165" fontId="20" fillId="0" borderId="1" xfId="0" applyNumberFormat="1" applyFont="1" applyFill="1" applyBorder="1" applyAlignment="1">
      <alignment horizontal="center" vertical="top"/>
    </xf>
    <xf numFmtId="2" fontId="21" fillId="0" borderId="26" xfId="0" applyNumberFormat="1" applyFont="1" applyFill="1" applyBorder="1" applyAlignment="1">
      <alignment horizontal="center" vertical="top"/>
    </xf>
    <xf numFmtId="2" fontId="13" fillId="5" borderId="12" xfId="0" applyNumberFormat="1" applyFont="1" applyFill="1" applyBorder="1" applyAlignment="1">
      <alignment horizontal="center" vertical="top"/>
    </xf>
    <xf numFmtId="2" fontId="13" fillId="5" borderId="26" xfId="0" applyNumberFormat="1" applyFont="1" applyFill="1" applyBorder="1" applyAlignment="1">
      <alignment horizontal="center" vertical="top"/>
    </xf>
    <xf numFmtId="165" fontId="13" fillId="5" borderId="5" xfId="0" applyNumberFormat="1" applyFont="1" applyFill="1" applyBorder="1" applyAlignment="1">
      <alignment horizontal="center" vertical="top"/>
    </xf>
    <xf numFmtId="165" fontId="2" fillId="10" borderId="2" xfId="0" applyNumberFormat="1" applyFont="1" applyFill="1" applyBorder="1" applyAlignment="1">
      <alignment horizontal="center" vertical="top"/>
    </xf>
    <xf numFmtId="2" fontId="8" fillId="10" borderId="2" xfId="0" applyNumberFormat="1" applyFont="1" applyFill="1" applyBorder="1" applyAlignment="1">
      <alignment horizontal="center" vertical="top"/>
    </xf>
    <xf numFmtId="165" fontId="8" fillId="10" borderId="2" xfId="0" applyNumberFormat="1" applyFont="1" applyFill="1" applyBorder="1" applyAlignment="1">
      <alignment horizontal="center" vertical="top"/>
    </xf>
    <xf numFmtId="2" fontId="6" fillId="24" borderId="1" xfId="0" applyNumberFormat="1" applyFont="1" applyFill="1" applyBorder="1" applyAlignment="1">
      <alignment horizontal="center" vertical="top"/>
    </xf>
    <xf numFmtId="2" fontId="2" fillId="5" borderId="34" xfId="0" applyNumberFormat="1" applyFont="1" applyFill="1" applyBorder="1" applyAlignment="1">
      <alignment horizontal="center" vertical="top"/>
    </xf>
    <xf numFmtId="2" fontId="2" fillId="5" borderId="36" xfId="0" applyNumberFormat="1" applyFont="1" applyFill="1" applyBorder="1" applyAlignment="1">
      <alignment horizontal="center" vertical="top"/>
    </xf>
    <xf numFmtId="165" fontId="2" fillId="5" borderId="35" xfId="0" applyNumberFormat="1" applyFont="1" applyFill="1" applyBorder="1" applyAlignment="1">
      <alignment horizontal="center" vertical="top"/>
    </xf>
    <xf numFmtId="2" fontId="2" fillId="5" borderId="5" xfId="0" applyNumberFormat="1" applyFont="1" applyFill="1" applyBorder="1" applyAlignment="1">
      <alignment horizontal="center" vertical="top"/>
    </xf>
    <xf numFmtId="2" fontId="16" fillId="5" borderId="26" xfId="0" applyNumberFormat="1" applyFont="1" applyFill="1" applyBorder="1" applyAlignment="1">
      <alignment horizontal="center" vertical="top"/>
    </xf>
    <xf numFmtId="2" fontId="24" fillId="5" borderId="1" xfId="0" applyNumberFormat="1" applyFont="1" applyFill="1" applyBorder="1" applyAlignment="1">
      <alignment horizontal="center" vertical="top"/>
    </xf>
    <xf numFmtId="49" fontId="6" fillId="4" borderId="1" xfId="0" applyNumberFormat="1" applyFont="1" applyFill="1" applyBorder="1" applyAlignment="1">
      <alignment horizontal="center" vertical="top" wrapText="1" shrinkToFit="1"/>
    </xf>
    <xf numFmtId="49" fontId="6" fillId="6" borderId="1" xfId="0" applyNumberFormat="1" applyFont="1" applyFill="1" applyBorder="1" applyAlignment="1">
      <alignment horizontal="center" vertical="top" wrapText="1" shrinkToFit="1"/>
    </xf>
    <xf numFmtId="0" fontId="2" fillId="0" borderId="1" xfId="0" applyFont="1" applyBorder="1" applyAlignment="1">
      <alignment horizontal="center" vertical="center" textRotation="90" wrapText="1" shrinkToFit="1"/>
    </xf>
    <xf numFmtId="0" fontId="2" fillId="5" borderId="1" xfId="0" applyFont="1" applyFill="1" applyBorder="1" applyAlignment="1">
      <alignment horizontal="center" vertical="center" textRotation="90" wrapText="1" shrinkToFit="1"/>
    </xf>
    <xf numFmtId="0" fontId="2" fillId="0" borderId="1" xfId="0" applyFont="1" applyFill="1" applyBorder="1" applyAlignment="1">
      <alignment horizontal="center" vertical="center" textRotation="90" wrapText="1" shrinkToFit="1"/>
    </xf>
    <xf numFmtId="49" fontId="6" fillId="4" borderId="26" xfId="0" applyNumberFormat="1" applyFont="1" applyFill="1" applyBorder="1" applyAlignment="1">
      <alignment horizontal="center" vertical="top"/>
    </xf>
    <xf numFmtId="49" fontId="6" fillId="6" borderId="26" xfId="0" applyNumberFormat="1" applyFont="1" applyFill="1" applyBorder="1" applyAlignment="1">
      <alignment horizontal="center" vertical="top"/>
    </xf>
    <xf numFmtId="49" fontId="6" fillId="4" borderId="1" xfId="0" applyNumberFormat="1" applyFont="1" applyFill="1" applyBorder="1" applyAlignment="1">
      <alignment horizontal="center" vertical="top" shrinkToFit="1"/>
    </xf>
    <xf numFmtId="49" fontId="6" fillId="6" borderId="1" xfId="0" applyNumberFormat="1" applyFont="1" applyFill="1" applyBorder="1" applyAlignment="1">
      <alignment horizontal="center" vertical="top" shrinkToFit="1"/>
    </xf>
    <xf numFmtId="2" fontId="2" fillId="5" borderId="17" xfId="0" applyNumberFormat="1" applyFont="1" applyFill="1" applyBorder="1" applyAlignment="1">
      <alignment horizontal="center" vertical="top"/>
    </xf>
    <xf numFmtId="2" fontId="2" fillId="5" borderId="13" xfId="0" applyNumberFormat="1" applyFont="1" applyFill="1" applyBorder="1" applyAlignment="1">
      <alignment horizontal="center" vertical="top"/>
    </xf>
    <xf numFmtId="0" fontId="0" fillId="0" borderId="0" xfId="0" applyAlignment="1"/>
    <xf numFmtId="0" fontId="0" fillId="0" borderId="0" xfId="0" applyAlignment="1">
      <alignment horizontal="left" vertical="top" wrapText="1"/>
    </xf>
    <xf numFmtId="0" fontId="0" fillId="0" borderId="0" xfId="0" applyAlignment="1">
      <alignment horizontal="center" vertical="top"/>
    </xf>
    <xf numFmtId="49" fontId="6" fillId="4" borderId="1" xfId="0" applyNumberFormat="1" applyFont="1" applyFill="1" applyBorder="1" applyAlignment="1">
      <alignment horizontal="center" vertical="top" wrapText="1" shrinkToFit="1"/>
    </xf>
    <xf numFmtId="49" fontId="6" fillId="6" borderId="1" xfId="0" applyNumberFormat="1" applyFont="1" applyFill="1" applyBorder="1" applyAlignment="1">
      <alignment horizontal="center" vertical="top" wrapText="1" shrinkToFit="1"/>
    </xf>
    <xf numFmtId="49" fontId="6" fillId="0" borderId="1" xfId="0" applyNumberFormat="1" applyFont="1" applyBorder="1" applyAlignment="1">
      <alignment horizontal="center" vertical="top" wrapText="1" shrinkToFit="1"/>
    </xf>
    <xf numFmtId="0" fontId="2" fillId="10" borderId="1" xfId="0" applyFont="1" applyFill="1" applyBorder="1" applyAlignment="1">
      <alignment horizontal="left" vertical="top" wrapText="1" shrinkToFit="1"/>
    </xf>
    <xf numFmtId="49" fontId="2" fillId="10" borderId="1" xfId="0" applyNumberFormat="1" applyFont="1" applyFill="1" applyBorder="1" applyAlignment="1">
      <alignment horizontal="center" vertical="top" wrapText="1" shrinkToFit="1"/>
    </xf>
    <xf numFmtId="49" fontId="2" fillId="10" borderId="2" xfId="0" applyNumberFormat="1" applyFont="1" applyFill="1" applyBorder="1" applyAlignment="1">
      <alignment horizontal="center" vertical="top" wrapText="1" shrinkToFit="1"/>
    </xf>
    <xf numFmtId="49" fontId="2" fillId="10" borderId="3" xfId="0" applyNumberFormat="1" applyFont="1" applyFill="1" applyBorder="1" applyAlignment="1">
      <alignment horizontal="center" vertical="top" wrapText="1" shrinkToFit="1"/>
    </xf>
    <xf numFmtId="49" fontId="2" fillId="10" borderId="6" xfId="0" applyNumberFormat="1" applyFont="1" applyFill="1" applyBorder="1" applyAlignment="1">
      <alignment horizontal="center" vertical="top" wrapText="1" shrinkToFit="1"/>
    </xf>
    <xf numFmtId="0" fontId="2" fillId="0" borderId="0" xfId="0" applyFont="1" applyBorder="1" applyAlignment="1">
      <alignment horizontal="center" vertical="top" wrapText="1" shrinkToFit="1"/>
    </xf>
    <xf numFmtId="0" fontId="2" fillId="0" borderId="9" xfId="0" applyFont="1" applyBorder="1" applyAlignment="1">
      <alignment horizontal="center" vertical="top" wrapText="1" shrinkToFit="1"/>
    </xf>
    <xf numFmtId="0" fontId="2" fillId="0" borderId="30" xfId="0" applyFont="1" applyBorder="1" applyAlignment="1">
      <alignment horizontal="center" vertical="top" wrapText="1" shrinkToFit="1"/>
    </xf>
    <xf numFmtId="0" fontId="2" fillId="0" borderId="31" xfId="0" applyFont="1" applyBorder="1" applyAlignment="1">
      <alignment horizontal="center" vertical="top" wrapText="1" shrinkToFit="1"/>
    </xf>
    <xf numFmtId="0" fontId="2" fillId="0" borderId="19" xfId="0" applyFont="1" applyBorder="1" applyAlignment="1">
      <alignment horizontal="center" vertical="top" wrapText="1" shrinkToFit="1"/>
    </xf>
    <xf numFmtId="49" fontId="6" fillId="4" borderId="2" xfId="0" applyNumberFormat="1" applyFont="1" applyFill="1" applyBorder="1" applyAlignment="1">
      <alignment horizontal="center" vertical="top" wrapText="1" shrinkToFit="1"/>
    </xf>
    <xf numFmtId="49" fontId="6" fillId="4" borderId="3" xfId="0" applyNumberFormat="1" applyFont="1" applyFill="1" applyBorder="1" applyAlignment="1">
      <alignment horizontal="center" vertical="top" wrapText="1" shrinkToFit="1"/>
    </xf>
    <xf numFmtId="49" fontId="6" fillId="4" borderId="6" xfId="0" applyNumberFormat="1" applyFont="1" applyFill="1" applyBorder="1" applyAlignment="1">
      <alignment horizontal="center" vertical="top" wrapText="1" shrinkToFit="1"/>
    </xf>
    <xf numFmtId="49" fontId="6" fillId="6" borderId="2" xfId="0" applyNumberFormat="1" applyFont="1" applyFill="1" applyBorder="1" applyAlignment="1">
      <alignment horizontal="center" vertical="top" wrapText="1" shrinkToFit="1"/>
    </xf>
    <xf numFmtId="49" fontId="6" fillId="6" borderId="3" xfId="0" applyNumberFormat="1" applyFont="1" applyFill="1" applyBorder="1" applyAlignment="1">
      <alignment horizontal="center" vertical="top" wrapText="1" shrinkToFit="1"/>
    </xf>
    <xf numFmtId="49" fontId="6" fillId="6" borderId="6" xfId="0" applyNumberFormat="1" applyFont="1" applyFill="1" applyBorder="1" applyAlignment="1">
      <alignment horizontal="center" vertical="top" wrapText="1" shrinkToFit="1"/>
    </xf>
    <xf numFmtId="49" fontId="6" fillId="0" borderId="2" xfId="0" applyNumberFormat="1" applyFont="1" applyBorder="1" applyAlignment="1">
      <alignment horizontal="center" vertical="top" wrapText="1" shrinkToFit="1"/>
    </xf>
    <xf numFmtId="49" fontId="6" fillId="0" borderId="3" xfId="0" applyNumberFormat="1" applyFont="1" applyBorder="1" applyAlignment="1">
      <alignment horizontal="center" vertical="top" wrapText="1" shrinkToFit="1"/>
    </xf>
    <xf numFmtId="49" fontId="6" fillId="0" borderId="6" xfId="0" applyNumberFormat="1" applyFont="1" applyBorder="1" applyAlignment="1">
      <alignment horizontal="center" vertical="top" wrapText="1" shrinkToFit="1"/>
    </xf>
    <xf numFmtId="0" fontId="2" fillId="5" borderId="2" xfId="0" applyFont="1" applyFill="1" applyBorder="1" applyAlignment="1">
      <alignment horizontal="left" vertical="top" wrapText="1" shrinkToFit="1"/>
    </xf>
    <xf numFmtId="0" fontId="2" fillId="5" borderId="3" xfId="0" applyFont="1" applyFill="1" applyBorder="1" applyAlignment="1">
      <alignment horizontal="left" vertical="top" wrapText="1" shrinkToFit="1"/>
    </xf>
    <xf numFmtId="0" fontId="2" fillId="5" borderId="6" xfId="0" applyFont="1" applyFill="1" applyBorder="1" applyAlignment="1">
      <alignment horizontal="left" vertical="top" wrapText="1" shrinkToFit="1"/>
    </xf>
    <xf numFmtId="49" fontId="2" fillId="0" borderId="2" xfId="0" applyNumberFormat="1" applyFont="1" applyBorder="1" applyAlignment="1">
      <alignment horizontal="center" vertical="top" wrapText="1" shrinkToFit="1"/>
    </xf>
    <xf numFmtId="49" fontId="2" fillId="0" borderId="3" xfId="0" applyNumberFormat="1" applyFont="1" applyBorder="1" applyAlignment="1">
      <alignment horizontal="center" vertical="top" wrapText="1" shrinkToFit="1"/>
    </xf>
    <xf numFmtId="49" fontId="2" fillId="0" borderId="6" xfId="0" applyNumberFormat="1" applyFont="1" applyBorder="1" applyAlignment="1">
      <alignment horizontal="center" vertical="top" wrapText="1" shrinkToFit="1"/>
    </xf>
    <xf numFmtId="0" fontId="6" fillId="6" borderId="1" xfId="0" applyFont="1" applyFill="1" applyBorder="1" applyAlignment="1">
      <alignment horizontal="left" vertical="top" wrapText="1" shrinkToFit="1"/>
    </xf>
    <xf numFmtId="49" fontId="6" fillId="2" borderId="7" xfId="0" applyNumberFormat="1" applyFont="1" applyFill="1" applyBorder="1" applyAlignment="1">
      <alignment horizontal="left" vertical="top" wrapText="1" shrinkToFit="1"/>
    </xf>
    <xf numFmtId="49" fontId="6" fillId="2" borderId="8" xfId="0" applyNumberFormat="1" applyFont="1" applyFill="1" applyBorder="1" applyAlignment="1">
      <alignment horizontal="left" vertical="top" wrapText="1" shrinkToFit="1"/>
    </xf>
    <xf numFmtId="49" fontId="6" fillId="2" borderId="27" xfId="0" applyNumberFormat="1" applyFont="1" applyFill="1" applyBorder="1" applyAlignment="1">
      <alignment horizontal="left" vertical="top" wrapText="1" shrinkToFit="1"/>
    </xf>
    <xf numFmtId="0" fontId="7" fillId="3" borderId="9" xfId="0" applyFont="1" applyFill="1" applyBorder="1" applyAlignment="1">
      <alignment horizontal="left" vertical="top" wrapText="1" shrinkToFit="1"/>
    </xf>
    <xf numFmtId="0" fontId="7" fillId="3" borderId="0" xfId="0" applyFont="1" applyFill="1" applyBorder="1" applyAlignment="1">
      <alignment horizontal="left" vertical="top" wrapText="1" shrinkToFit="1"/>
    </xf>
    <xf numFmtId="0" fontId="7" fillId="3" borderId="28" xfId="0" applyFont="1" applyFill="1" applyBorder="1" applyAlignment="1">
      <alignment horizontal="left" vertical="top" wrapText="1" shrinkToFit="1"/>
    </xf>
    <xf numFmtId="0" fontId="6" fillId="5" borderId="0" xfId="0" applyFont="1" applyFill="1" applyBorder="1" applyAlignment="1">
      <alignment horizontal="center" vertical="top" wrapText="1" shrinkToFit="1"/>
    </xf>
    <xf numFmtId="0" fontId="2" fillId="0" borderId="1" xfId="0" applyFont="1" applyBorder="1" applyAlignment="1">
      <alignment horizontal="center" vertical="top" textRotation="90"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1" xfId="0" applyFont="1" applyBorder="1" applyAlignment="1">
      <alignment horizontal="center" vertical="center" textRotation="90" wrapText="1" shrinkToFit="1"/>
    </xf>
    <xf numFmtId="0" fontId="2" fillId="0" borderId="2" xfId="0" applyFont="1" applyBorder="1" applyAlignment="1">
      <alignment horizontal="center" vertical="center" textRotation="90" wrapText="1" shrinkToFit="1"/>
    </xf>
    <xf numFmtId="0" fontId="2" fillId="0" borderId="3" xfId="0" applyFont="1" applyBorder="1" applyAlignment="1">
      <alignment horizontal="center" vertical="center" textRotation="90" wrapText="1" shrinkToFit="1"/>
    </xf>
    <xf numFmtId="0" fontId="2" fillId="0" borderId="6" xfId="0" applyFont="1" applyBorder="1" applyAlignment="1">
      <alignment horizontal="center" vertical="center" textRotation="90" wrapText="1" shrinkToFit="1"/>
    </xf>
    <xf numFmtId="0" fontId="2" fillId="5" borderId="12" xfId="0" applyFont="1" applyFill="1" applyBorder="1" applyAlignment="1">
      <alignment horizontal="center" vertical="center" wrapText="1" shrinkToFit="1"/>
    </xf>
    <xf numFmtId="0" fontId="2" fillId="5" borderId="4" xfId="0" applyFont="1" applyFill="1" applyBorder="1" applyAlignment="1">
      <alignment horizontal="center" vertical="center" wrapText="1" shrinkToFit="1"/>
    </xf>
    <xf numFmtId="0" fontId="2" fillId="5" borderId="5" xfId="0" applyFont="1" applyFill="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5" borderId="1" xfId="0" applyFont="1" applyFill="1" applyBorder="1" applyAlignment="1">
      <alignment horizontal="center" vertical="center" textRotation="90" wrapText="1" shrinkToFit="1"/>
    </xf>
    <xf numFmtId="0" fontId="2" fillId="5" borderId="33" xfId="0" applyFont="1" applyFill="1" applyBorder="1" applyAlignment="1">
      <alignment horizontal="center" vertical="center" textRotation="90" wrapText="1" shrinkToFit="1"/>
    </xf>
    <xf numFmtId="0" fontId="2" fillId="5" borderId="11" xfId="0" applyFont="1" applyFill="1" applyBorder="1" applyAlignment="1">
      <alignment horizontal="center" vertical="top" wrapText="1" shrinkToFit="1"/>
    </xf>
    <xf numFmtId="0" fontId="2" fillId="0" borderId="1" xfId="0" applyFont="1" applyFill="1" applyBorder="1" applyAlignment="1">
      <alignment horizontal="center" vertical="center" textRotation="90" wrapText="1" shrinkToFit="1"/>
    </xf>
    <xf numFmtId="0" fontId="2" fillId="0" borderId="1" xfId="0" applyFont="1" applyBorder="1" applyAlignment="1">
      <alignment horizontal="center" vertical="center" wrapText="1" shrinkToFit="1"/>
    </xf>
    <xf numFmtId="0" fontId="2" fillId="5" borderId="1" xfId="0" applyFont="1" applyFill="1" applyBorder="1" applyAlignment="1">
      <alignment horizontal="center" vertical="center" wrapText="1" shrinkToFit="1"/>
    </xf>
    <xf numFmtId="0" fontId="2" fillId="0" borderId="1" xfId="0" applyFont="1" applyFill="1" applyBorder="1" applyAlignment="1">
      <alignment horizontal="left" vertical="top" wrapText="1" shrinkToFit="1"/>
    </xf>
    <xf numFmtId="0" fontId="2" fillId="0" borderId="2" xfId="0" applyFont="1" applyFill="1" applyBorder="1" applyAlignment="1">
      <alignment horizontal="left" vertical="top" wrapText="1" shrinkToFit="1"/>
    </xf>
    <xf numFmtId="0" fontId="2" fillId="0" borderId="3" xfId="0" applyFont="1" applyFill="1" applyBorder="1" applyAlignment="1">
      <alignment horizontal="left" vertical="top" wrapText="1" shrinkToFit="1"/>
    </xf>
    <xf numFmtId="0" fontId="2" fillId="0" borderId="6" xfId="0" applyFont="1" applyFill="1" applyBorder="1" applyAlignment="1">
      <alignment horizontal="left" vertical="top" wrapText="1" shrinkToFit="1"/>
    </xf>
    <xf numFmtId="0" fontId="6" fillId="4" borderId="9" xfId="0" applyFont="1" applyFill="1" applyBorder="1" applyAlignment="1">
      <alignment horizontal="left" vertical="top" wrapText="1" shrinkToFit="1"/>
    </xf>
    <xf numFmtId="0" fontId="6" fillId="4" borderId="0" xfId="0" applyFont="1" applyFill="1" applyBorder="1" applyAlignment="1">
      <alignment horizontal="left" vertical="top" wrapText="1" shrinkToFit="1"/>
    </xf>
    <xf numFmtId="0" fontId="6" fillId="4" borderId="28" xfId="0" applyFont="1" applyFill="1" applyBorder="1" applyAlignment="1">
      <alignment horizontal="left" vertical="top" wrapText="1" shrinkToFit="1"/>
    </xf>
    <xf numFmtId="0" fontId="6" fillId="6" borderId="10" xfId="0" applyFont="1" applyFill="1" applyBorder="1" applyAlignment="1">
      <alignment horizontal="left" vertical="top" wrapText="1" shrinkToFit="1"/>
    </xf>
    <xf numFmtId="0" fontId="6" fillId="6" borderId="11" xfId="0" applyFont="1" applyFill="1" applyBorder="1" applyAlignment="1">
      <alignment horizontal="left" vertical="top" wrapText="1" shrinkToFit="1"/>
    </xf>
    <xf numFmtId="0" fontId="6" fillId="6" borderId="29" xfId="0" applyFont="1" applyFill="1" applyBorder="1" applyAlignment="1">
      <alignment horizontal="left" vertical="top" wrapText="1" shrinkToFit="1"/>
    </xf>
    <xf numFmtId="49" fontId="2" fillId="0" borderId="1" xfId="0" applyNumberFormat="1" applyFont="1" applyBorder="1" applyAlignment="1">
      <alignment horizontal="center" vertical="top" wrapText="1" shrinkToFit="1"/>
    </xf>
    <xf numFmtId="0" fontId="6" fillId="6" borderId="12" xfId="0" applyFont="1" applyFill="1" applyBorder="1" applyAlignment="1">
      <alignment horizontal="left" vertical="top" wrapText="1" shrinkToFit="1"/>
    </xf>
    <xf numFmtId="0" fontId="6" fillId="6" borderId="4" xfId="0" applyFont="1" applyFill="1" applyBorder="1" applyAlignment="1">
      <alignment horizontal="left" vertical="top" wrapText="1" shrinkToFit="1"/>
    </xf>
    <xf numFmtId="0" fontId="6" fillId="6" borderId="5" xfId="0" applyFont="1" applyFill="1" applyBorder="1" applyAlignment="1">
      <alignment horizontal="left" vertical="top" wrapText="1" shrinkToFit="1"/>
    </xf>
    <xf numFmtId="0" fontId="6" fillId="11" borderId="13" xfId="0" applyFont="1" applyFill="1" applyBorder="1" applyAlignment="1">
      <alignment horizontal="left" vertical="top" wrapText="1" shrinkToFit="1"/>
    </xf>
    <xf numFmtId="0" fontId="2" fillId="10" borderId="13" xfId="0" applyFont="1" applyFill="1" applyBorder="1" applyAlignment="1">
      <alignment horizontal="left" vertical="top" wrapText="1" shrinkToFit="1"/>
    </xf>
    <xf numFmtId="0" fontId="2" fillId="0" borderId="13" xfId="0" applyFont="1" applyBorder="1" applyAlignment="1">
      <alignment horizontal="left" vertical="top" wrapText="1" shrinkToFit="1"/>
    </xf>
    <xf numFmtId="0" fontId="2" fillId="0" borderId="14" xfId="0" applyFont="1" applyBorder="1" applyAlignment="1">
      <alignment horizontal="left" vertical="top" wrapText="1" shrinkToFit="1"/>
    </xf>
    <xf numFmtId="0" fontId="2" fillId="0" borderId="15" xfId="0" applyFont="1" applyBorder="1" applyAlignment="1">
      <alignment horizontal="left" vertical="top" wrapText="1" shrinkToFit="1"/>
    </xf>
    <xf numFmtId="0" fontId="2" fillId="0" borderId="16" xfId="0" applyFont="1" applyBorder="1" applyAlignment="1">
      <alignment horizontal="left" vertical="top" wrapText="1" shrinkToFit="1"/>
    </xf>
    <xf numFmtId="0" fontId="6" fillId="9" borderId="13" xfId="0" applyFont="1" applyFill="1" applyBorder="1" applyAlignment="1">
      <alignment horizontal="left" vertical="top" wrapText="1" shrinkToFit="1"/>
    </xf>
    <xf numFmtId="0" fontId="6" fillId="9" borderId="14" xfId="0" applyFont="1" applyFill="1" applyBorder="1" applyAlignment="1">
      <alignment horizontal="left" vertical="top" wrapText="1" shrinkToFit="1"/>
    </xf>
    <xf numFmtId="0" fontId="6" fillId="9" borderId="15" xfId="0" applyFont="1" applyFill="1" applyBorder="1" applyAlignment="1">
      <alignment horizontal="left" vertical="top" wrapText="1" shrinkToFit="1"/>
    </xf>
    <xf numFmtId="0" fontId="6" fillId="9" borderId="16" xfId="0" applyFont="1" applyFill="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15" xfId="0" applyFont="1" applyBorder="1" applyAlignment="1">
      <alignment horizontal="left" vertical="top" wrapText="1" shrinkToFit="1"/>
    </xf>
    <xf numFmtId="0" fontId="6" fillId="0" borderId="16" xfId="0" applyFont="1" applyBorder="1" applyAlignment="1">
      <alignment horizontal="left" vertical="top" wrapText="1" shrinkToFit="1"/>
    </xf>
    <xf numFmtId="0" fontId="2" fillId="5" borderId="1" xfId="0" applyFont="1" applyFill="1" applyBorder="1" applyAlignment="1">
      <alignment horizontal="left" vertical="top" wrapText="1" shrinkToFit="1"/>
    </xf>
    <xf numFmtId="49" fontId="6" fillId="6" borderId="12" xfId="0" applyNumberFormat="1" applyFont="1" applyFill="1" applyBorder="1" applyAlignment="1">
      <alignment horizontal="right" vertical="top" wrapText="1" shrinkToFit="1"/>
    </xf>
    <xf numFmtId="49" fontId="6" fillId="6" borderId="4" xfId="0" applyNumberFormat="1" applyFont="1" applyFill="1" applyBorder="1" applyAlignment="1">
      <alignment horizontal="right" vertical="top" wrapText="1" shrinkToFit="1"/>
    </xf>
    <xf numFmtId="49" fontId="6" fillId="6" borderId="5" xfId="0" applyNumberFormat="1" applyFont="1" applyFill="1" applyBorder="1" applyAlignment="1">
      <alignment horizontal="right" vertical="top" wrapText="1" shrinkToFit="1"/>
    </xf>
    <xf numFmtId="0" fontId="2" fillId="10" borderId="2" xfId="0" applyFont="1" applyFill="1" applyBorder="1" applyAlignment="1">
      <alignment horizontal="left" vertical="top" wrapText="1" shrinkToFit="1"/>
    </xf>
    <xf numFmtId="0" fontId="2" fillId="10" borderId="3" xfId="0" applyFont="1" applyFill="1" applyBorder="1" applyAlignment="1">
      <alignment horizontal="left" vertical="top" wrapText="1" shrinkToFit="1"/>
    </xf>
    <xf numFmtId="0" fontId="2" fillId="10" borderId="6" xfId="0" applyFont="1" applyFill="1" applyBorder="1" applyAlignment="1">
      <alignment horizontal="left" vertical="top" wrapText="1" shrinkToFit="1"/>
    </xf>
    <xf numFmtId="49" fontId="6" fillId="4" borderId="12" xfId="0" applyNumberFormat="1" applyFont="1" applyFill="1" applyBorder="1" applyAlignment="1">
      <alignment horizontal="right" vertical="top" wrapText="1" shrinkToFit="1"/>
    </xf>
    <xf numFmtId="49" fontId="6" fillId="4" borderId="4" xfId="0" applyNumberFormat="1" applyFont="1" applyFill="1" applyBorder="1" applyAlignment="1">
      <alignment horizontal="right" vertical="top" wrapText="1" shrinkToFit="1"/>
    </xf>
    <xf numFmtId="49" fontId="6" fillId="4" borderId="5" xfId="0" applyNumberFormat="1" applyFont="1" applyFill="1" applyBorder="1" applyAlignment="1">
      <alignment horizontal="right" vertical="top" wrapText="1" shrinkToFit="1"/>
    </xf>
    <xf numFmtId="49" fontId="6" fillId="3" borderId="21" xfId="0" applyNumberFormat="1" applyFont="1" applyFill="1" applyBorder="1" applyAlignment="1">
      <alignment horizontal="right" vertical="top" wrapText="1" shrinkToFit="1"/>
    </xf>
    <xf numFmtId="49" fontId="6" fillId="3" borderId="22" xfId="0" applyNumberFormat="1" applyFont="1" applyFill="1" applyBorder="1" applyAlignment="1">
      <alignment horizontal="right" vertical="top" wrapText="1" shrinkToFit="1"/>
    </xf>
    <xf numFmtId="49" fontId="6" fillId="3" borderId="23" xfId="0" applyNumberFormat="1" applyFont="1" applyFill="1" applyBorder="1" applyAlignment="1">
      <alignment horizontal="right" vertical="top" wrapText="1" shrinkToFit="1"/>
    </xf>
    <xf numFmtId="0" fontId="6" fillId="4" borderId="12" xfId="0" applyFont="1" applyFill="1" applyBorder="1" applyAlignment="1">
      <alignment horizontal="left" vertical="top" wrapText="1" shrinkToFit="1"/>
    </xf>
    <xf numFmtId="0" fontId="6" fillId="4" borderId="4" xfId="0" applyFont="1" applyFill="1" applyBorder="1" applyAlignment="1">
      <alignment horizontal="left" vertical="top" wrapText="1" shrinkToFit="1"/>
    </xf>
    <xf numFmtId="0" fontId="6" fillId="4" borderId="5" xfId="0" applyFont="1" applyFill="1" applyBorder="1" applyAlignment="1">
      <alignment horizontal="left" vertical="top" wrapText="1" shrinkToFit="1"/>
    </xf>
    <xf numFmtId="0" fontId="6" fillId="4" borderId="1" xfId="0" applyFont="1" applyFill="1" applyBorder="1" applyAlignment="1">
      <alignment horizontal="left" vertical="top" wrapText="1" shrinkToFit="1"/>
    </xf>
    <xf numFmtId="49" fontId="6" fillId="2" borderId="12" xfId="0" applyNumberFormat="1" applyFont="1" applyFill="1" applyBorder="1" applyAlignment="1">
      <alignment horizontal="left" vertical="top" wrapText="1" shrinkToFit="1"/>
    </xf>
    <xf numFmtId="49" fontId="6" fillId="2" borderId="4" xfId="0" applyNumberFormat="1" applyFont="1" applyFill="1" applyBorder="1" applyAlignment="1">
      <alignment horizontal="left" vertical="top" wrapText="1" shrinkToFit="1"/>
    </xf>
    <xf numFmtId="49" fontId="6" fillId="2" borderId="5" xfId="0" applyNumberFormat="1" applyFont="1" applyFill="1" applyBorder="1" applyAlignment="1">
      <alignment horizontal="left" vertical="top" wrapText="1" shrinkToFit="1"/>
    </xf>
    <xf numFmtId="0" fontId="7" fillId="3" borderId="1" xfId="0" applyFont="1" applyFill="1" applyBorder="1" applyAlignment="1">
      <alignment horizontal="left" vertical="top" wrapText="1" shrinkToFit="1"/>
    </xf>
    <xf numFmtId="0" fontId="5" fillId="0" borderId="3" xfId="0" applyFont="1" applyBorder="1" applyAlignment="1">
      <alignment wrapText="1" shrinkToFit="1"/>
    </xf>
    <xf numFmtId="0" fontId="5" fillId="0" borderId="6" xfId="0" applyFont="1" applyBorder="1" applyAlignment="1">
      <alignment wrapText="1" shrinkToFit="1"/>
    </xf>
    <xf numFmtId="0" fontId="5" fillId="5" borderId="3" xfId="0" applyFont="1" applyFill="1" applyBorder="1" applyAlignment="1">
      <alignment wrapText="1" shrinkToFit="1"/>
    </xf>
    <xf numFmtId="0" fontId="5" fillId="5" borderId="6" xfId="0" applyFont="1" applyFill="1" applyBorder="1" applyAlignment="1">
      <alignment wrapText="1" shrinkToFit="1"/>
    </xf>
    <xf numFmtId="49" fontId="6" fillId="3" borderId="12" xfId="0" applyNumberFormat="1" applyFont="1" applyFill="1" applyBorder="1" applyAlignment="1">
      <alignment horizontal="right" vertical="top" wrapText="1" shrinkToFit="1"/>
    </xf>
    <xf numFmtId="49" fontId="6" fillId="3" borderId="4" xfId="0" applyNumberFormat="1" applyFont="1" applyFill="1" applyBorder="1" applyAlignment="1">
      <alignment horizontal="right" vertical="top" wrapText="1" shrinkToFit="1"/>
    </xf>
    <xf numFmtId="49" fontId="6" fillId="3" borderId="5" xfId="0" applyNumberFormat="1" applyFont="1" applyFill="1" applyBorder="1" applyAlignment="1">
      <alignment horizontal="right" vertical="top" wrapText="1" shrinkToFit="1"/>
    </xf>
    <xf numFmtId="0" fontId="6" fillId="0" borderId="13" xfId="0" applyFont="1" applyBorder="1" applyAlignment="1">
      <alignment horizontal="left" vertical="top" wrapText="1" shrinkToFit="1"/>
    </xf>
    <xf numFmtId="49" fontId="6" fillId="6" borderId="1" xfId="0" applyNumberFormat="1" applyFont="1" applyFill="1" applyBorder="1" applyAlignment="1">
      <alignment horizontal="right" vertical="top" wrapText="1" shrinkToFit="1"/>
    </xf>
    <xf numFmtId="49" fontId="6" fillId="4" borderId="1" xfId="0" applyNumberFormat="1" applyFont="1" applyFill="1" applyBorder="1" applyAlignment="1">
      <alignment horizontal="right" vertical="top" wrapText="1" shrinkToFit="1"/>
    </xf>
    <xf numFmtId="49" fontId="6" fillId="3" borderId="1" xfId="0" applyNumberFormat="1" applyFont="1" applyFill="1" applyBorder="1" applyAlignment="1">
      <alignment horizontal="right" vertical="top" wrapText="1" shrinkToFit="1"/>
    </xf>
    <xf numFmtId="0" fontId="6" fillId="5" borderId="0" xfId="0" applyFont="1" applyFill="1" applyBorder="1" applyAlignment="1">
      <alignment horizontal="center" vertical="top" wrapText="1"/>
    </xf>
    <xf numFmtId="0" fontId="2" fillId="5" borderId="11" xfId="0" applyFont="1" applyFill="1" applyBorder="1" applyAlignment="1">
      <alignment horizontal="center" vertical="top"/>
    </xf>
    <xf numFmtId="0" fontId="6" fillId="4" borderId="12"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6" borderId="1" xfId="0" applyFont="1" applyFill="1" applyBorder="1" applyAlignment="1">
      <alignment horizontal="left" vertical="top" wrapText="1"/>
    </xf>
    <xf numFmtId="49" fontId="6" fillId="2" borderId="12" xfId="0" applyNumberFormat="1" applyFont="1" applyFill="1" applyBorder="1" applyAlignment="1">
      <alignment horizontal="left" vertical="top" wrapText="1"/>
    </xf>
    <xf numFmtId="49" fontId="6" fillId="2" borderId="4" xfId="0" applyNumberFormat="1" applyFont="1" applyFill="1" applyBorder="1" applyAlignment="1">
      <alignment horizontal="left" vertical="top" wrapText="1"/>
    </xf>
    <xf numFmtId="49" fontId="6" fillId="2" borderId="5" xfId="0" applyNumberFormat="1" applyFont="1" applyFill="1" applyBorder="1" applyAlignment="1">
      <alignment horizontal="left" vertical="top" wrapText="1"/>
    </xf>
    <xf numFmtId="0" fontId="7" fillId="3" borderId="1" xfId="0" applyFont="1" applyFill="1" applyBorder="1" applyAlignment="1">
      <alignment horizontal="left" vertical="top" wrapText="1"/>
    </xf>
    <xf numFmtId="49" fontId="2" fillId="0" borderId="2" xfId="0" applyNumberFormat="1" applyFont="1" applyBorder="1" applyAlignment="1">
      <alignment horizontal="center" vertical="top"/>
    </xf>
    <xf numFmtId="49" fontId="2" fillId="0" borderId="3" xfId="0" applyNumberFormat="1" applyFont="1" applyBorder="1" applyAlignment="1">
      <alignment horizontal="center" vertical="top"/>
    </xf>
    <xf numFmtId="49" fontId="2" fillId="0" borderId="6" xfId="0" applyNumberFormat="1" applyFont="1" applyBorder="1" applyAlignment="1">
      <alignment horizontal="center" vertical="top"/>
    </xf>
    <xf numFmtId="49" fontId="6" fillId="4" borderId="2" xfId="0" applyNumberFormat="1" applyFont="1" applyFill="1" applyBorder="1" applyAlignment="1">
      <alignment horizontal="center" vertical="top"/>
    </xf>
    <xf numFmtId="49" fontId="6" fillId="4" borderId="3" xfId="0" applyNumberFormat="1" applyFont="1" applyFill="1" applyBorder="1" applyAlignment="1">
      <alignment horizontal="center" vertical="top"/>
    </xf>
    <xf numFmtId="49" fontId="6" fillId="4" borderId="6" xfId="0" applyNumberFormat="1" applyFont="1" applyFill="1" applyBorder="1" applyAlignment="1">
      <alignment horizontal="center" vertical="top"/>
    </xf>
    <xf numFmtId="49" fontId="6" fillId="6" borderId="2" xfId="0" applyNumberFormat="1" applyFont="1" applyFill="1" applyBorder="1" applyAlignment="1">
      <alignment horizontal="center" vertical="top"/>
    </xf>
    <xf numFmtId="49" fontId="6" fillId="6" borderId="3" xfId="0" applyNumberFormat="1" applyFont="1" applyFill="1" applyBorder="1" applyAlignment="1">
      <alignment horizontal="center" vertical="top"/>
    </xf>
    <xf numFmtId="49" fontId="6" fillId="6" borderId="6" xfId="0" applyNumberFormat="1" applyFont="1" applyFill="1" applyBorder="1" applyAlignment="1">
      <alignment horizontal="center" vertical="top"/>
    </xf>
    <xf numFmtId="49" fontId="6" fillId="0" borderId="2" xfId="0" applyNumberFormat="1" applyFont="1" applyBorder="1" applyAlignment="1">
      <alignment horizontal="center" vertical="top"/>
    </xf>
    <xf numFmtId="49" fontId="6" fillId="0" borderId="3" xfId="0" applyNumberFormat="1" applyFont="1" applyBorder="1" applyAlignment="1">
      <alignment horizontal="center" vertical="top"/>
    </xf>
    <xf numFmtId="49" fontId="6" fillId="0" borderId="6" xfId="0" applyNumberFormat="1" applyFont="1" applyBorder="1" applyAlignment="1">
      <alignment horizontal="center" vertical="top"/>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49" fontId="6" fillId="4" borderId="1" xfId="0" applyNumberFormat="1" applyFont="1" applyFill="1" applyBorder="1" applyAlignment="1">
      <alignment horizontal="right" vertical="top"/>
    </xf>
    <xf numFmtId="49" fontId="6" fillId="6" borderId="12" xfId="0" applyNumberFormat="1" applyFont="1" applyFill="1" applyBorder="1" applyAlignment="1">
      <alignment horizontal="right" vertical="top"/>
    </xf>
    <xf numFmtId="49" fontId="6" fillId="6" borderId="4" xfId="0" applyNumberFormat="1" applyFont="1" applyFill="1" applyBorder="1" applyAlignment="1">
      <alignment horizontal="right" vertical="top"/>
    </xf>
    <xf numFmtId="49" fontId="6" fillId="6" borderId="5" xfId="0" applyNumberFormat="1" applyFont="1" applyFill="1" applyBorder="1" applyAlignment="1">
      <alignment horizontal="right" vertical="top"/>
    </xf>
    <xf numFmtId="49" fontId="6" fillId="6" borderId="1" xfId="0" applyNumberFormat="1" applyFont="1" applyFill="1" applyBorder="1" applyAlignment="1">
      <alignment horizontal="right" vertical="top"/>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49" fontId="6" fillId="3" borderId="1" xfId="0" applyNumberFormat="1" applyFont="1" applyFill="1" applyBorder="1" applyAlignment="1">
      <alignment horizontal="right" vertical="top"/>
    </xf>
    <xf numFmtId="0" fontId="6" fillId="0" borderId="13" xfId="0" applyFont="1" applyBorder="1" applyAlignment="1">
      <alignment horizontal="left" vertical="top" wrapText="1"/>
    </xf>
    <xf numFmtId="0" fontId="6" fillId="9" borderId="13" xfId="0" applyFont="1" applyFill="1" applyBorder="1" applyAlignment="1">
      <alignment horizontal="left" vertical="top" wrapText="1"/>
    </xf>
    <xf numFmtId="0" fontId="2" fillId="0" borderId="13" xfId="0" applyFont="1" applyBorder="1" applyAlignment="1">
      <alignment horizontal="left" vertical="top" wrapText="1"/>
    </xf>
    <xf numFmtId="0" fontId="2" fillId="10" borderId="13" xfId="0" applyFont="1" applyFill="1" applyBorder="1" applyAlignment="1">
      <alignment horizontal="left" vertical="top" wrapText="1"/>
    </xf>
    <xf numFmtId="0" fontId="6" fillId="11" borderId="13" xfId="0" applyFont="1" applyFill="1" applyBorder="1" applyAlignment="1">
      <alignment horizontal="left" vertical="top" wrapText="1"/>
    </xf>
    <xf numFmtId="49" fontId="2" fillId="5" borderId="26" xfId="0" applyNumberFormat="1" applyFont="1" applyFill="1" applyBorder="1" applyAlignment="1">
      <alignment horizontal="center" vertical="top" wrapText="1"/>
    </xf>
    <xf numFmtId="49" fontId="2" fillId="5" borderId="26" xfId="0" applyNumberFormat="1" applyFont="1" applyFill="1" applyBorder="1" applyAlignment="1">
      <alignment horizontal="center" vertical="top"/>
    </xf>
    <xf numFmtId="49" fontId="6" fillId="4" borderId="26" xfId="0" applyNumberFormat="1" applyFont="1" applyFill="1" applyBorder="1" applyAlignment="1">
      <alignment horizontal="center" vertical="top"/>
    </xf>
    <xf numFmtId="49" fontId="6" fillId="6" borderId="26" xfId="0" applyNumberFormat="1" applyFont="1" applyFill="1" applyBorder="1" applyAlignment="1">
      <alignment horizontal="center" vertical="top"/>
    </xf>
    <xf numFmtId="49" fontId="6" fillId="0" borderId="26" xfId="0" applyNumberFormat="1" applyFont="1" applyBorder="1" applyAlignment="1">
      <alignment horizontal="center" vertical="top"/>
    </xf>
    <xf numFmtId="0" fontId="2" fillId="5" borderId="26" xfId="0" applyFont="1" applyFill="1" applyBorder="1" applyAlignment="1">
      <alignment horizontal="left" vertical="top" wrapText="1"/>
    </xf>
    <xf numFmtId="0" fontId="6" fillId="4" borderId="1" xfId="0" applyFont="1" applyFill="1" applyBorder="1" applyAlignment="1">
      <alignment horizontal="left" vertical="top"/>
    </xf>
    <xf numFmtId="49" fontId="6" fillId="4" borderId="26" xfId="0" applyNumberFormat="1" applyFont="1" applyFill="1" applyBorder="1" applyAlignment="1">
      <alignment horizontal="right" vertical="top"/>
    </xf>
    <xf numFmtId="0" fontId="6" fillId="4" borderId="26" xfId="0" applyFont="1" applyFill="1" applyBorder="1" applyAlignment="1">
      <alignment horizontal="left" vertical="top"/>
    </xf>
    <xf numFmtId="49" fontId="6" fillId="6" borderId="26" xfId="0" applyNumberFormat="1" applyFont="1" applyFill="1" applyBorder="1" applyAlignment="1">
      <alignment horizontal="right" vertical="top"/>
    </xf>
    <xf numFmtId="0" fontId="2" fillId="0" borderId="26" xfId="0" applyFont="1" applyFill="1" applyBorder="1" applyAlignment="1">
      <alignment horizontal="left" vertical="top" wrapText="1"/>
    </xf>
    <xf numFmtId="49" fontId="2" fillId="0" borderId="26" xfId="0" applyNumberFormat="1" applyFont="1" applyBorder="1" applyAlignment="1">
      <alignment horizontal="center" vertical="top" wrapText="1"/>
    </xf>
    <xf numFmtId="0" fontId="6" fillId="6" borderId="26" xfId="0" applyFont="1" applyFill="1" applyBorder="1" applyAlignment="1">
      <alignment horizontal="left" vertical="top" wrapText="1"/>
    </xf>
    <xf numFmtId="49" fontId="2" fillId="10" borderId="26" xfId="0" applyNumberFormat="1" applyFont="1" applyFill="1" applyBorder="1" applyAlignment="1">
      <alignment horizontal="left" vertical="top" wrapText="1"/>
    </xf>
    <xf numFmtId="49" fontId="2" fillId="5" borderId="2" xfId="0" applyNumberFormat="1" applyFont="1" applyFill="1" applyBorder="1" applyAlignment="1">
      <alignment horizontal="center" vertical="top" wrapText="1"/>
    </xf>
    <xf numFmtId="49" fontId="2" fillId="5" borderId="3" xfId="0" applyNumberFormat="1" applyFont="1" applyFill="1" applyBorder="1" applyAlignment="1">
      <alignment horizontal="center" vertical="top" wrapText="1"/>
    </xf>
    <xf numFmtId="49" fontId="2" fillId="5" borderId="6" xfId="0" applyNumberFormat="1" applyFont="1" applyFill="1" applyBorder="1" applyAlignment="1">
      <alignment horizontal="center" vertical="top" wrapTex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6" xfId="0" applyFont="1" applyFill="1" applyBorder="1" applyAlignment="1">
      <alignment horizontal="left" vertical="top" wrapText="1"/>
    </xf>
    <xf numFmtId="49" fontId="2" fillId="10" borderId="2" xfId="0" applyNumberFormat="1" applyFont="1" applyFill="1" applyBorder="1" applyAlignment="1">
      <alignment horizontal="center" vertical="top"/>
    </xf>
    <xf numFmtId="49" fontId="2" fillId="10" borderId="3" xfId="0" applyNumberFormat="1" applyFont="1" applyFill="1" applyBorder="1" applyAlignment="1">
      <alignment horizontal="center" vertical="top"/>
    </xf>
    <xf numFmtId="49" fontId="2" fillId="10" borderId="6" xfId="0" applyNumberFormat="1" applyFont="1" applyFill="1" applyBorder="1" applyAlignment="1">
      <alignment horizontal="center" vertical="top"/>
    </xf>
    <xf numFmtId="0" fontId="6" fillId="27" borderId="12" xfId="0" applyFont="1" applyFill="1" applyBorder="1" applyAlignment="1">
      <alignment horizontal="left" vertical="top" wrapText="1"/>
    </xf>
    <xf numFmtId="0" fontId="6" fillId="27" borderId="4" xfId="0" applyFont="1" applyFill="1" applyBorder="1" applyAlignment="1">
      <alignment horizontal="left" vertical="top" wrapText="1"/>
    </xf>
    <xf numFmtId="0" fontId="6" fillId="27" borderId="5"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2" fillId="10" borderId="6" xfId="0" applyFont="1" applyFill="1" applyBorder="1" applyAlignment="1">
      <alignment horizontal="left" vertical="top" wrapText="1"/>
    </xf>
    <xf numFmtId="49" fontId="6" fillId="4" borderId="12" xfId="0" applyNumberFormat="1" applyFont="1" applyFill="1" applyBorder="1" applyAlignment="1">
      <alignment horizontal="right" vertical="top"/>
    </xf>
    <xf numFmtId="49" fontId="6" fillId="4" borderId="4" xfId="0" applyNumberFormat="1" applyFont="1" applyFill="1" applyBorder="1" applyAlignment="1">
      <alignment horizontal="right" vertical="top"/>
    </xf>
    <xf numFmtId="49" fontId="6" fillId="4" borderId="5" xfId="0" applyNumberFormat="1" applyFont="1" applyFill="1" applyBorder="1" applyAlignment="1">
      <alignment horizontal="right" vertical="top"/>
    </xf>
    <xf numFmtId="0" fontId="6" fillId="25" borderId="1" xfId="0" applyFont="1" applyFill="1" applyBorder="1" applyAlignment="1">
      <alignment horizontal="left" vertical="top" wrapText="1"/>
    </xf>
    <xf numFmtId="0" fontId="6" fillId="6" borderId="2" xfId="0" applyFont="1" applyFill="1" applyBorder="1" applyAlignment="1">
      <alignment horizontal="left" vertical="top" wrapText="1"/>
    </xf>
    <xf numFmtId="49" fontId="6" fillId="3" borderId="21" xfId="0" applyNumberFormat="1" applyFont="1" applyFill="1" applyBorder="1" applyAlignment="1">
      <alignment horizontal="right" vertical="top"/>
    </xf>
    <xf numFmtId="49" fontId="6" fillId="3" borderId="22" xfId="0" applyNumberFormat="1" applyFont="1" applyFill="1" applyBorder="1" applyAlignment="1">
      <alignment horizontal="right" vertical="top"/>
    </xf>
    <xf numFmtId="49" fontId="6" fillId="3" borderId="23" xfId="0" applyNumberFormat="1" applyFont="1" applyFill="1" applyBorder="1" applyAlignment="1">
      <alignment horizontal="right" vertical="top"/>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9" borderId="14" xfId="0" applyFont="1" applyFill="1" applyBorder="1" applyAlignment="1">
      <alignment horizontal="left" vertical="top" wrapText="1"/>
    </xf>
    <xf numFmtId="0" fontId="6" fillId="9" borderId="15" xfId="0" applyFont="1" applyFill="1" applyBorder="1" applyAlignment="1">
      <alignment horizontal="left" vertical="top" wrapText="1"/>
    </xf>
    <xf numFmtId="0" fontId="6" fillId="9" borderId="16" xfId="0" applyFont="1" applyFill="1" applyBorder="1" applyAlignment="1">
      <alignment horizontal="left" vertical="top" wrapText="1"/>
    </xf>
    <xf numFmtId="49" fontId="2" fillId="5" borderId="2" xfId="0" applyNumberFormat="1" applyFont="1" applyFill="1" applyBorder="1" applyAlignment="1">
      <alignment horizontal="center" vertical="top"/>
    </xf>
    <xf numFmtId="49" fontId="2" fillId="5" borderId="3" xfId="0" applyNumberFormat="1" applyFont="1" applyFill="1" applyBorder="1" applyAlignment="1">
      <alignment horizontal="center" vertical="top"/>
    </xf>
    <xf numFmtId="49" fontId="2" fillId="5" borderId="6" xfId="0" applyNumberFormat="1" applyFont="1" applyFill="1" applyBorder="1" applyAlignment="1">
      <alignment horizontal="center" vertical="top"/>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6" xfId="0" applyFont="1" applyFill="1" applyBorder="1" applyAlignment="1">
      <alignment horizontal="left" vertical="top" wrapText="1"/>
    </xf>
    <xf numFmtId="49" fontId="2" fillId="0" borderId="2"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49" fontId="2" fillId="0" borderId="6" xfId="0" applyNumberFormat="1" applyFont="1" applyFill="1" applyBorder="1" applyAlignment="1">
      <alignment horizontal="center" vertical="top"/>
    </xf>
    <xf numFmtId="49" fontId="2" fillId="10" borderId="2" xfId="0" applyNumberFormat="1" applyFont="1" applyFill="1" applyBorder="1" applyAlignment="1">
      <alignment horizontal="center" vertical="top" wrapText="1"/>
    </xf>
    <xf numFmtId="49" fontId="2" fillId="10" borderId="3" xfId="0" applyNumberFormat="1" applyFont="1" applyFill="1" applyBorder="1" applyAlignment="1">
      <alignment horizontal="center" vertical="top" wrapText="1"/>
    </xf>
    <xf numFmtId="49" fontId="2" fillId="10" borderId="6" xfId="0" applyNumberFormat="1" applyFont="1" applyFill="1" applyBorder="1" applyAlignment="1">
      <alignment horizontal="center" vertical="top" wrapText="1"/>
    </xf>
    <xf numFmtId="49" fontId="6" fillId="4" borderId="1" xfId="0" applyNumberFormat="1" applyFont="1" applyFill="1" applyBorder="1" applyAlignment="1">
      <alignment horizontal="center" vertical="top" shrinkToFit="1"/>
    </xf>
    <xf numFmtId="49" fontId="6" fillId="6" borderId="1" xfId="0" applyNumberFormat="1" applyFont="1" applyFill="1" applyBorder="1" applyAlignment="1">
      <alignment horizontal="center" vertical="top" shrinkToFit="1"/>
    </xf>
    <xf numFmtId="49" fontId="6" fillId="0" borderId="1" xfId="0" applyNumberFormat="1" applyFont="1" applyBorder="1" applyAlignment="1">
      <alignment horizontal="center" vertical="top" shrinkToFit="1"/>
    </xf>
    <xf numFmtId="49" fontId="2" fillId="5" borderId="1" xfId="0" applyNumberFormat="1" applyFont="1" applyFill="1" applyBorder="1" applyAlignment="1">
      <alignment horizontal="center" vertical="top" shrinkToFit="1"/>
    </xf>
    <xf numFmtId="49" fontId="2" fillId="0" borderId="1" xfId="0" applyNumberFormat="1" applyFont="1" applyBorder="1" applyAlignment="1">
      <alignment horizontal="center" vertical="top" shrinkToFit="1"/>
    </xf>
    <xf numFmtId="0" fontId="6" fillId="4" borderId="1" xfId="0" applyFont="1" applyFill="1" applyBorder="1" applyAlignment="1">
      <alignment horizontal="left" vertical="top" shrinkToFit="1"/>
    </xf>
    <xf numFmtId="0" fontId="7" fillId="3" borderId="12"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49" fontId="6" fillId="4" borderId="7" xfId="0" applyNumberFormat="1" applyFont="1" applyFill="1" applyBorder="1" applyAlignment="1">
      <alignment horizontal="center" vertical="top"/>
    </xf>
    <xf numFmtId="49" fontId="6" fillId="4" borderId="8" xfId="0" applyNumberFormat="1" applyFont="1" applyFill="1" applyBorder="1" applyAlignment="1">
      <alignment horizontal="center" vertical="top"/>
    </xf>
    <xf numFmtId="49" fontId="6" fillId="4" borderId="18" xfId="0" applyNumberFormat="1" applyFont="1" applyFill="1" applyBorder="1" applyAlignment="1">
      <alignment horizontal="center" vertical="top"/>
    </xf>
    <xf numFmtId="49" fontId="6" fillId="4" borderId="9" xfId="0" applyNumberFormat="1" applyFont="1" applyFill="1" applyBorder="1" applyAlignment="1">
      <alignment horizontal="center" vertical="top"/>
    </xf>
    <xf numFmtId="49" fontId="6" fillId="4" borderId="0" xfId="0" applyNumberFormat="1" applyFont="1" applyFill="1" applyBorder="1" applyAlignment="1">
      <alignment horizontal="center" vertical="top"/>
    </xf>
    <xf numFmtId="49" fontId="6" fillId="4" borderId="19" xfId="0" applyNumberFormat="1" applyFont="1" applyFill="1" applyBorder="1" applyAlignment="1">
      <alignment horizontal="center" vertical="top"/>
    </xf>
    <xf numFmtId="49" fontId="6" fillId="4" borderId="10" xfId="0" applyNumberFormat="1" applyFont="1" applyFill="1" applyBorder="1" applyAlignment="1">
      <alignment horizontal="center" vertical="top"/>
    </xf>
    <xf numFmtId="49" fontId="6" fillId="4" borderId="11" xfId="0" applyNumberFormat="1" applyFont="1" applyFill="1" applyBorder="1" applyAlignment="1">
      <alignment horizontal="center" vertical="top"/>
    </xf>
    <xf numFmtId="49" fontId="6" fillId="4" borderId="20" xfId="0" applyNumberFormat="1" applyFont="1" applyFill="1" applyBorder="1" applyAlignment="1">
      <alignment horizontal="center" vertical="top"/>
    </xf>
    <xf numFmtId="49" fontId="6" fillId="6" borderId="7" xfId="0" applyNumberFormat="1" applyFont="1" applyFill="1" applyBorder="1" applyAlignment="1">
      <alignment horizontal="center" vertical="top"/>
    </xf>
    <xf numFmtId="49" fontId="6" fillId="6" borderId="8" xfId="0" applyNumberFormat="1" applyFont="1" applyFill="1" applyBorder="1" applyAlignment="1">
      <alignment horizontal="center" vertical="top"/>
    </xf>
    <xf numFmtId="49" fontId="6" fillId="6" borderId="18" xfId="0" applyNumberFormat="1" applyFont="1" applyFill="1" applyBorder="1" applyAlignment="1">
      <alignment horizontal="center" vertical="top"/>
    </xf>
    <xf numFmtId="49" fontId="6" fillId="6" borderId="9" xfId="0" applyNumberFormat="1" applyFont="1" applyFill="1" applyBorder="1" applyAlignment="1">
      <alignment horizontal="center" vertical="top"/>
    </xf>
    <xf numFmtId="49" fontId="6" fillId="6" borderId="0" xfId="0" applyNumberFormat="1" applyFont="1" applyFill="1" applyBorder="1" applyAlignment="1">
      <alignment horizontal="center" vertical="top"/>
    </xf>
    <xf numFmtId="49" fontId="6" fillId="6" borderId="19" xfId="0" applyNumberFormat="1" applyFont="1" applyFill="1" applyBorder="1" applyAlignment="1">
      <alignment horizontal="center" vertical="top"/>
    </xf>
    <xf numFmtId="49" fontId="6" fillId="6" borderId="10"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49" fontId="6" fillId="6" borderId="20" xfId="0" applyNumberFormat="1" applyFont="1" applyFill="1" applyBorder="1" applyAlignment="1">
      <alignment horizontal="center" vertical="top"/>
    </xf>
    <xf numFmtId="0" fontId="6" fillId="19" borderId="1" xfId="0" applyFont="1" applyFill="1" applyBorder="1" applyAlignment="1">
      <alignment horizontal="left" vertical="top" wrapText="1"/>
    </xf>
    <xf numFmtId="0" fontId="6" fillId="6" borderId="7" xfId="0" applyFont="1" applyFill="1" applyBorder="1" applyAlignment="1">
      <alignment horizontal="left" vertical="top" wrapText="1"/>
    </xf>
    <xf numFmtId="0" fontId="2" fillId="10" borderId="14" xfId="0" applyFont="1" applyFill="1" applyBorder="1" applyAlignment="1">
      <alignment horizontal="left" vertical="top" wrapText="1"/>
    </xf>
    <xf numFmtId="0" fontId="2" fillId="10" borderId="15" xfId="0" applyFont="1" applyFill="1" applyBorder="1" applyAlignment="1">
      <alignment horizontal="left" vertical="top" wrapText="1"/>
    </xf>
    <xf numFmtId="0" fontId="2" fillId="10" borderId="16" xfId="0" applyFont="1" applyFill="1" applyBorder="1" applyAlignment="1">
      <alignment horizontal="left" vertical="top" wrapText="1"/>
    </xf>
  </cellXfs>
  <cellStyles count="4">
    <cellStyle name="Įprastas" xfId="0" builtinId="0"/>
    <cellStyle name="Įprastas 2" xfId="3"/>
    <cellStyle name="Kablelis 2" xfId="1"/>
    <cellStyle name="Paprastas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
  <sheetViews>
    <sheetView workbookViewId="0">
      <selection activeCell="L11" sqref="L11"/>
    </sheetView>
  </sheetViews>
  <sheetFormatPr defaultRowHeight="15" x14ac:dyDescent="0.25"/>
  <sheetData>
    <row r="1" spans="2:10" ht="15" customHeight="1" x14ac:dyDescent="0.25">
      <c r="G1" s="301"/>
      <c r="H1" s="301"/>
      <c r="I1" s="301"/>
      <c r="J1" s="301"/>
    </row>
    <row r="2" spans="2:10" x14ac:dyDescent="0.25">
      <c r="G2" s="302" t="s">
        <v>428</v>
      </c>
      <c r="H2" s="302"/>
      <c r="I2" s="302"/>
      <c r="J2" s="302"/>
    </row>
    <row r="3" spans="2:10" x14ac:dyDescent="0.25">
      <c r="G3" s="302"/>
      <c r="H3" s="302"/>
      <c r="I3" s="302"/>
      <c r="J3" s="302"/>
    </row>
    <row r="4" spans="2:10" x14ac:dyDescent="0.25">
      <c r="G4" s="302"/>
      <c r="H4" s="302"/>
      <c r="I4" s="302"/>
      <c r="J4" s="302"/>
    </row>
    <row r="6" spans="2:10" x14ac:dyDescent="0.25">
      <c r="B6" s="303" t="s">
        <v>427</v>
      </c>
      <c r="C6" s="303"/>
      <c r="D6" s="303"/>
      <c r="E6" s="303"/>
      <c r="F6" s="303"/>
      <c r="G6" s="303"/>
      <c r="H6" s="303"/>
      <c r="I6" s="303"/>
      <c r="J6" s="303"/>
    </row>
    <row r="7" spans="2:10" x14ac:dyDescent="0.25">
      <c r="B7" s="303"/>
      <c r="C7" s="303"/>
      <c r="D7" s="303"/>
      <c r="E7" s="303"/>
      <c r="F7" s="303"/>
      <c r="G7" s="303"/>
      <c r="H7" s="303"/>
      <c r="I7" s="303"/>
      <c r="J7" s="303"/>
    </row>
  </sheetData>
  <mergeCells count="2">
    <mergeCell ref="G2:J4"/>
    <mergeCell ref="B6:J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I71"/>
  <sheetViews>
    <sheetView zoomScale="80" zoomScaleNormal="80" workbookViewId="0">
      <selection activeCell="R25" sqref="R25"/>
    </sheetView>
  </sheetViews>
  <sheetFormatPr defaultColWidth="9.140625" defaultRowHeight="15.75" x14ac:dyDescent="0.25"/>
  <cols>
    <col min="1" max="1" width="2.7109375" style="75" customWidth="1"/>
    <col min="2" max="3" width="2.5703125" style="75" customWidth="1"/>
    <col min="4" max="4" width="30.140625" style="75" customWidth="1"/>
    <col min="5" max="5" width="3.7109375" style="75" customWidth="1"/>
    <col min="6" max="6" width="10" style="75" customWidth="1"/>
    <col min="7" max="7" width="6.28515625" style="76" customWidth="1"/>
    <col min="8" max="8" width="7.7109375" style="65" customWidth="1"/>
    <col min="9" max="9" width="7.5703125" style="65" customWidth="1"/>
    <col min="10" max="10" width="6.42578125" style="65" customWidth="1"/>
    <col min="11" max="11" width="8.5703125" style="65" customWidth="1"/>
    <col min="12" max="12" width="7" style="65" customWidth="1"/>
    <col min="13" max="13" width="6.7109375" style="75" customWidth="1"/>
    <col min="14" max="14" width="6.140625" style="75" customWidth="1"/>
    <col min="15" max="15" width="7.42578125" style="75" customWidth="1"/>
    <col min="16" max="16" width="7.5703125" style="75" customWidth="1"/>
    <col min="17" max="17" width="7.140625" style="75" customWidth="1"/>
    <col min="18" max="18" width="5.85546875" style="75" customWidth="1"/>
    <col min="19" max="19" width="7.5703125" style="75" customWidth="1"/>
    <col min="20" max="20" width="6.5703125" style="65" customWidth="1"/>
    <col min="21" max="21" width="9" style="65" customWidth="1"/>
    <col min="22" max="243" width="9.140625" style="68"/>
    <col min="244" max="16384" width="9.140625" style="69"/>
  </cols>
  <sheetData>
    <row r="1" spans="1:243" s="67" customFormat="1" x14ac:dyDescent="0.25">
      <c r="A1" s="65"/>
      <c r="B1" s="65"/>
      <c r="C1" s="65"/>
      <c r="D1" s="65"/>
      <c r="E1" s="65"/>
      <c r="F1" s="65"/>
      <c r="G1" s="66"/>
      <c r="H1" s="65"/>
      <c r="I1" s="65"/>
      <c r="J1" s="65"/>
      <c r="K1" s="65"/>
      <c r="L1" s="65"/>
      <c r="M1" s="65"/>
      <c r="N1" s="65"/>
      <c r="O1" s="65"/>
      <c r="P1" s="65"/>
      <c r="Q1" s="65"/>
      <c r="R1" s="65"/>
      <c r="S1" s="65"/>
      <c r="T1" s="65"/>
      <c r="U1" s="65"/>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row>
    <row r="2" spans="1:243" s="67" customFormat="1" ht="14.1" customHeight="1" x14ac:dyDescent="0.25">
      <c r="A2" s="419" t="s">
        <v>299</v>
      </c>
      <c r="B2" s="419"/>
      <c r="C2" s="419"/>
      <c r="D2" s="419"/>
      <c r="E2" s="419"/>
      <c r="F2" s="419"/>
      <c r="G2" s="419"/>
      <c r="H2" s="419"/>
      <c r="I2" s="419"/>
      <c r="J2" s="419"/>
      <c r="K2" s="419"/>
      <c r="L2" s="419"/>
      <c r="M2" s="419"/>
      <c r="N2" s="419"/>
      <c r="O2" s="419"/>
      <c r="P2" s="419"/>
      <c r="Q2" s="419"/>
      <c r="R2" s="419"/>
      <c r="S2" s="419"/>
      <c r="T2" s="419"/>
      <c r="U2" s="419"/>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row>
    <row r="3" spans="1:243" s="67" customFormat="1" ht="15" customHeight="1" x14ac:dyDescent="0.25">
      <c r="A3" s="419" t="s">
        <v>1</v>
      </c>
      <c r="B3" s="419"/>
      <c r="C3" s="419"/>
      <c r="D3" s="419"/>
      <c r="E3" s="419"/>
      <c r="F3" s="419"/>
      <c r="G3" s="419"/>
      <c r="H3" s="419"/>
      <c r="I3" s="419"/>
      <c r="J3" s="419"/>
      <c r="K3" s="419"/>
      <c r="L3" s="419"/>
      <c r="M3" s="419"/>
      <c r="N3" s="419"/>
      <c r="O3" s="419"/>
      <c r="P3" s="419"/>
      <c r="Q3" s="419"/>
      <c r="R3" s="419"/>
      <c r="S3" s="419"/>
      <c r="T3" s="419"/>
      <c r="U3" s="419"/>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row>
    <row r="4" spans="1:243" s="67" customFormat="1" ht="15.75" customHeight="1" x14ac:dyDescent="0.25">
      <c r="A4" s="65"/>
      <c r="B4" s="65"/>
      <c r="C4" s="65"/>
      <c r="D4" s="65"/>
      <c r="E4" s="65"/>
      <c r="F4" s="65"/>
      <c r="G4" s="66"/>
      <c r="H4" s="65"/>
      <c r="I4" s="65"/>
      <c r="J4" s="65"/>
      <c r="K4" s="65"/>
      <c r="L4" s="65"/>
      <c r="M4" s="65"/>
      <c r="N4" s="65"/>
      <c r="O4" s="65"/>
      <c r="P4" s="65"/>
      <c r="Q4" s="65"/>
      <c r="R4" s="65"/>
      <c r="S4" s="65"/>
      <c r="T4" s="420" t="s">
        <v>2</v>
      </c>
      <c r="U4" s="420"/>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row>
    <row r="5" spans="1:243" ht="30.75" customHeight="1" x14ac:dyDescent="0.25">
      <c r="A5" s="340" t="s">
        <v>3</v>
      </c>
      <c r="B5" s="340" t="s">
        <v>4</v>
      </c>
      <c r="C5" s="340" t="s">
        <v>5</v>
      </c>
      <c r="D5" s="341" t="s">
        <v>6</v>
      </c>
      <c r="E5" s="344" t="s">
        <v>7</v>
      </c>
      <c r="F5" s="345" t="s">
        <v>8</v>
      </c>
      <c r="G5" s="344" t="s">
        <v>9</v>
      </c>
      <c r="H5" s="348" t="s">
        <v>10</v>
      </c>
      <c r="I5" s="349"/>
      <c r="J5" s="349"/>
      <c r="K5" s="350"/>
      <c r="L5" s="351" t="s">
        <v>11</v>
      </c>
      <c r="M5" s="352"/>
      <c r="N5" s="352"/>
      <c r="O5" s="353"/>
      <c r="P5" s="351" t="s">
        <v>12</v>
      </c>
      <c r="Q5" s="352"/>
      <c r="R5" s="352"/>
      <c r="S5" s="353"/>
      <c r="T5" s="354" t="s">
        <v>13</v>
      </c>
      <c r="U5" s="354" t="s">
        <v>14</v>
      </c>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row>
    <row r="6" spans="1:243" ht="15" customHeight="1" x14ac:dyDescent="0.25">
      <c r="A6" s="340"/>
      <c r="B6" s="340"/>
      <c r="C6" s="340"/>
      <c r="D6" s="342"/>
      <c r="E6" s="344"/>
      <c r="F6" s="346"/>
      <c r="G6" s="344"/>
      <c r="H6" s="354" t="s">
        <v>17</v>
      </c>
      <c r="I6" s="359" t="s">
        <v>18</v>
      </c>
      <c r="J6" s="359"/>
      <c r="K6" s="354" t="s">
        <v>19</v>
      </c>
      <c r="L6" s="354" t="s">
        <v>17</v>
      </c>
      <c r="M6" s="358" t="s">
        <v>18</v>
      </c>
      <c r="N6" s="358"/>
      <c r="O6" s="357" t="s">
        <v>19</v>
      </c>
      <c r="P6" s="344" t="s">
        <v>17</v>
      </c>
      <c r="Q6" s="358" t="s">
        <v>18</v>
      </c>
      <c r="R6" s="358"/>
      <c r="S6" s="357" t="s">
        <v>19</v>
      </c>
      <c r="T6" s="354"/>
      <c r="U6" s="354"/>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row>
    <row r="7" spans="1:243" ht="113.25" customHeight="1" x14ac:dyDescent="0.25">
      <c r="A7" s="340"/>
      <c r="B7" s="340"/>
      <c r="C7" s="340"/>
      <c r="D7" s="343"/>
      <c r="E7" s="344"/>
      <c r="F7" s="347"/>
      <c r="G7" s="344"/>
      <c r="H7" s="354"/>
      <c r="I7" s="20" t="s">
        <v>17</v>
      </c>
      <c r="J7" s="20" t="s">
        <v>20</v>
      </c>
      <c r="K7" s="354"/>
      <c r="L7" s="354"/>
      <c r="M7" s="292" t="s">
        <v>17</v>
      </c>
      <c r="N7" s="294" t="s">
        <v>20</v>
      </c>
      <c r="O7" s="357"/>
      <c r="P7" s="344"/>
      <c r="Q7" s="292" t="s">
        <v>17</v>
      </c>
      <c r="R7" s="21" t="s">
        <v>20</v>
      </c>
      <c r="S7" s="357"/>
      <c r="T7" s="354"/>
      <c r="U7" s="354"/>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row>
    <row r="8" spans="1:243" ht="15" customHeight="1" x14ac:dyDescent="0.25">
      <c r="A8" s="425" t="s">
        <v>26</v>
      </c>
      <c r="B8" s="426"/>
      <c r="C8" s="426"/>
      <c r="D8" s="426"/>
      <c r="E8" s="426"/>
      <c r="F8" s="426"/>
      <c r="G8" s="426"/>
      <c r="H8" s="426"/>
      <c r="I8" s="426"/>
      <c r="J8" s="426"/>
      <c r="K8" s="426"/>
      <c r="L8" s="426"/>
      <c r="M8" s="426"/>
      <c r="N8" s="426"/>
      <c r="O8" s="426"/>
      <c r="P8" s="426"/>
      <c r="Q8" s="426"/>
      <c r="R8" s="426"/>
      <c r="S8" s="426"/>
      <c r="T8" s="426"/>
      <c r="U8" s="427"/>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row>
    <row r="9" spans="1:243" ht="16.5" customHeight="1" x14ac:dyDescent="0.25">
      <c r="A9" s="428" t="s">
        <v>300</v>
      </c>
      <c r="B9" s="428"/>
      <c r="C9" s="428"/>
      <c r="D9" s="428"/>
      <c r="E9" s="428"/>
      <c r="F9" s="428"/>
      <c r="G9" s="428"/>
      <c r="H9" s="428"/>
      <c r="I9" s="428"/>
      <c r="J9" s="428"/>
      <c r="K9" s="428"/>
      <c r="L9" s="428"/>
      <c r="M9" s="428"/>
      <c r="N9" s="428"/>
      <c r="O9" s="428"/>
      <c r="P9" s="428"/>
      <c r="Q9" s="428"/>
      <c r="R9" s="428"/>
      <c r="S9" s="428"/>
      <c r="T9" s="428"/>
      <c r="U9" s="428"/>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row>
    <row r="10" spans="1:243" ht="17.25" customHeight="1" x14ac:dyDescent="0.25">
      <c r="A10" s="1" t="s">
        <v>28</v>
      </c>
      <c r="B10" s="464" t="s">
        <v>301</v>
      </c>
      <c r="C10" s="464"/>
      <c r="D10" s="464"/>
      <c r="E10" s="464"/>
      <c r="F10" s="464"/>
      <c r="G10" s="464"/>
      <c r="H10" s="464"/>
      <c r="I10" s="464"/>
      <c r="J10" s="464"/>
      <c r="K10" s="464"/>
      <c r="L10" s="464"/>
      <c r="M10" s="464"/>
      <c r="N10" s="464"/>
      <c r="O10" s="464"/>
      <c r="P10" s="464"/>
      <c r="Q10" s="464"/>
      <c r="R10" s="464"/>
      <c r="S10" s="464"/>
      <c r="T10" s="464"/>
      <c r="U10" s="464"/>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row>
    <row r="11" spans="1:243" ht="21.75" customHeight="1" x14ac:dyDescent="0.25">
      <c r="A11" s="147" t="s">
        <v>28</v>
      </c>
      <c r="B11" s="148" t="s">
        <v>28</v>
      </c>
      <c r="C11" s="424" t="s">
        <v>302</v>
      </c>
      <c r="D11" s="424"/>
      <c r="E11" s="424"/>
      <c r="F11" s="424"/>
      <c r="G11" s="424"/>
      <c r="H11" s="424"/>
      <c r="I11" s="424"/>
      <c r="J11" s="424"/>
      <c r="K11" s="424"/>
      <c r="L11" s="424"/>
      <c r="M11" s="424"/>
      <c r="N11" s="424"/>
      <c r="O11" s="424"/>
      <c r="P11" s="424"/>
      <c r="Q11" s="424"/>
      <c r="R11" s="424"/>
      <c r="S11" s="424"/>
      <c r="T11" s="424"/>
      <c r="U11" s="424"/>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row>
    <row r="12" spans="1:243" ht="15" customHeight="1" x14ac:dyDescent="0.25">
      <c r="A12" s="432" t="s">
        <v>28</v>
      </c>
      <c r="B12" s="435" t="s">
        <v>28</v>
      </c>
      <c r="C12" s="438" t="s">
        <v>28</v>
      </c>
      <c r="D12" s="441" t="s">
        <v>303</v>
      </c>
      <c r="E12" s="429" t="s">
        <v>278</v>
      </c>
      <c r="F12" s="478" t="s">
        <v>304</v>
      </c>
      <c r="G12" s="162" t="s">
        <v>34</v>
      </c>
      <c r="H12" s="150">
        <f>SUM(I12,K12)</f>
        <v>25.81</v>
      </c>
      <c r="I12" s="247">
        <v>25.81</v>
      </c>
      <c r="J12" s="232">
        <v>15.65</v>
      </c>
      <c r="K12" s="149"/>
      <c r="L12" s="156">
        <f>SUM(M12,O12)</f>
        <v>34.700000000000003</v>
      </c>
      <c r="M12" s="156">
        <v>34.700000000000003</v>
      </c>
      <c r="N12" s="156">
        <v>23</v>
      </c>
      <c r="O12" s="150"/>
      <c r="P12" s="151">
        <f>SUM(Q12,S12)</f>
        <v>34.700000000000003</v>
      </c>
      <c r="Q12" s="169">
        <v>34.700000000000003</v>
      </c>
      <c r="R12" s="170">
        <v>23</v>
      </c>
      <c r="S12" s="167"/>
      <c r="T12" s="149">
        <v>35</v>
      </c>
      <c r="U12" s="176">
        <v>35</v>
      </c>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row>
    <row r="13" spans="1:243" x14ac:dyDescent="0.25">
      <c r="A13" s="433"/>
      <c r="B13" s="436"/>
      <c r="C13" s="439"/>
      <c r="D13" s="442"/>
      <c r="E13" s="430"/>
      <c r="F13" s="479"/>
      <c r="G13" s="66" t="s">
        <v>48</v>
      </c>
      <c r="H13" s="150">
        <f>SUM(I13,K13)</f>
        <v>3.01</v>
      </c>
      <c r="I13" s="255">
        <v>3.01</v>
      </c>
      <c r="J13" s="152"/>
      <c r="K13" s="149"/>
      <c r="L13" s="156">
        <f>SUM(M13,O13)</f>
        <v>3</v>
      </c>
      <c r="M13" s="156">
        <v>3</v>
      </c>
      <c r="N13" s="156"/>
      <c r="O13" s="150"/>
      <c r="P13" s="151">
        <f>SUM(Q13,S13)</f>
        <v>3</v>
      </c>
      <c r="Q13" s="169">
        <v>3</v>
      </c>
      <c r="R13" s="152"/>
      <c r="S13" s="176"/>
      <c r="T13" s="149">
        <v>4</v>
      </c>
      <c r="U13" s="176">
        <v>4</v>
      </c>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row>
    <row r="14" spans="1:243" x14ac:dyDescent="0.25">
      <c r="A14" s="433"/>
      <c r="B14" s="436"/>
      <c r="C14" s="439"/>
      <c r="D14" s="442"/>
      <c r="E14" s="430"/>
      <c r="F14" s="479"/>
      <c r="G14" s="162" t="s">
        <v>305</v>
      </c>
      <c r="H14" s="150">
        <f t="shared" ref="H14:H18" si="0">SUM(I14,K14)</f>
        <v>0</v>
      </c>
      <c r="I14" s="176"/>
      <c r="J14" s="176"/>
      <c r="K14" s="149"/>
      <c r="L14" s="156">
        <f t="shared" ref="L14:L18" si="1">SUM(M14,O14)</f>
        <v>0</v>
      </c>
      <c r="M14" s="156"/>
      <c r="N14" s="156"/>
      <c r="O14" s="150"/>
      <c r="P14" s="151">
        <f t="shared" ref="P14:P18" si="2">SUM(Q14,S14)</f>
        <v>0</v>
      </c>
      <c r="Q14" s="176"/>
      <c r="R14" s="176"/>
      <c r="S14" s="176"/>
      <c r="T14" s="149"/>
      <c r="U14" s="176"/>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row>
    <row r="15" spans="1:243" x14ac:dyDescent="0.25">
      <c r="A15" s="433"/>
      <c r="B15" s="436"/>
      <c r="C15" s="439"/>
      <c r="D15" s="442"/>
      <c r="E15" s="430"/>
      <c r="F15" s="479"/>
      <c r="G15" s="66" t="s">
        <v>44</v>
      </c>
      <c r="H15" s="150">
        <f t="shared" si="0"/>
        <v>82.65</v>
      </c>
      <c r="I15" s="225">
        <v>82.65</v>
      </c>
      <c r="J15" s="226">
        <v>55.38</v>
      </c>
      <c r="K15" s="149"/>
      <c r="L15" s="156">
        <f t="shared" si="1"/>
        <v>82.4</v>
      </c>
      <c r="M15" s="156">
        <v>82.4</v>
      </c>
      <c r="N15" s="156">
        <v>59.1</v>
      </c>
      <c r="O15" s="150"/>
      <c r="P15" s="151">
        <f>SUM(Q15,S15)</f>
        <v>82.4</v>
      </c>
      <c r="Q15" s="167">
        <v>82.4</v>
      </c>
      <c r="R15" s="167">
        <v>59.1</v>
      </c>
      <c r="S15" s="176"/>
      <c r="T15" s="149">
        <v>84</v>
      </c>
      <c r="U15" s="176">
        <v>84</v>
      </c>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row>
    <row r="16" spans="1:243" x14ac:dyDescent="0.25">
      <c r="A16" s="433"/>
      <c r="B16" s="436"/>
      <c r="C16" s="439"/>
      <c r="D16" s="442"/>
      <c r="E16" s="430"/>
      <c r="F16" s="479"/>
      <c r="G16" s="162" t="s">
        <v>36</v>
      </c>
      <c r="H16" s="150">
        <f t="shared" si="0"/>
        <v>0</v>
      </c>
      <c r="I16" s="149"/>
      <c r="J16" s="149"/>
      <c r="K16" s="149"/>
      <c r="L16" s="156">
        <f t="shared" si="1"/>
        <v>0</v>
      </c>
      <c r="M16" s="156"/>
      <c r="N16" s="156"/>
      <c r="O16" s="150"/>
      <c r="P16" s="151">
        <f t="shared" si="2"/>
        <v>0</v>
      </c>
      <c r="Q16" s="156"/>
      <c r="R16" s="176"/>
      <c r="S16" s="176"/>
      <c r="T16" s="149"/>
      <c r="U16" s="149"/>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row>
    <row r="17" spans="1:23" x14ac:dyDescent="0.25">
      <c r="A17" s="433"/>
      <c r="B17" s="436"/>
      <c r="C17" s="439"/>
      <c r="D17" s="442"/>
      <c r="E17" s="430"/>
      <c r="F17" s="479"/>
      <c r="G17" s="162" t="s">
        <v>306</v>
      </c>
      <c r="H17" s="150">
        <f t="shared" si="0"/>
        <v>0</v>
      </c>
      <c r="I17" s="149"/>
      <c r="J17" s="149"/>
      <c r="K17" s="149"/>
      <c r="L17" s="156">
        <f t="shared" si="1"/>
        <v>0</v>
      </c>
      <c r="M17" s="151"/>
      <c r="N17" s="152"/>
      <c r="O17" s="151"/>
      <c r="P17" s="151">
        <f t="shared" si="2"/>
        <v>0</v>
      </c>
      <c r="Q17" s="151"/>
      <c r="R17" s="152"/>
      <c r="S17" s="176"/>
      <c r="T17" s="149"/>
      <c r="U17" s="149"/>
      <c r="V17" s="145"/>
      <c r="W17" s="145"/>
    </row>
    <row r="18" spans="1:23" x14ac:dyDescent="0.25">
      <c r="A18" s="433"/>
      <c r="B18" s="436"/>
      <c r="C18" s="439"/>
      <c r="D18" s="442"/>
      <c r="E18" s="430"/>
      <c r="F18" s="479"/>
      <c r="G18" s="162" t="s">
        <v>37</v>
      </c>
      <c r="H18" s="150">
        <f t="shared" si="0"/>
        <v>0</v>
      </c>
      <c r="I18" s="156"/>
      <c r="J18" s="156"/>
      <c r="K18" s="149"/>
      <c r="L18" s="156">
        <f t="shared" si="1"/>
        <v>0</v>
      </c>
      <c r="M18" s="152"/>
      <c r="N18" s="152"/>
      <c r="O18" s="152"/>
      <c r="P18" s="151">
        <f t="shared" si="2"/>
        <v>0</v>
      </c>
      <c r="Q18" s="152"/>
      <c r="R18" s="152"/>
      <c r="S18" s="157"/>
      <c r="T18" s="149"/>
      <c r="U18" s="149"/>
      <c r="V18" s="145"/>
      <c r="W18" s="145"/>
    </row>
    <row r="19" spans="1:23" ht="33.75" customHeight="1" x14ac:dyDescent="0.25">
      <c r="A19" s="434"/>
      <c r="B19" s="437"/>
      <c r="C19" s="440"/>
      <c r="D19" s="443"/>
      <c r="E19" s="431"/>
      <c r="F19" s="480"/>
      <c r="G19" s="177" t="s">
        <v>39</v>
      </c>
      <c r="H19" s="153">
        <f t="shared" ref="H19:U19" si="3">SUM(H12:H18)</f>
        <v>111.47</v>
      </c>
      <c r="I19" s="153">
        <f t="shared" si="3"/>
        <v>111.47</v>
      </c>
      <c r="J19" s="153">
        <f t="shared" si="3"/>
        <v>71.03</v>
      </c>
      <c r="K19" s="153">
        <f t="shared" si="3"/>
        <v>0</v>
      </c>
      <c r="L19" s="153">
        <f t="shared" si="3"/>
        <v>120.10000000000001</v>
      </c>
      <c r="M19" s="153">
        <f t="shared" si="3"/>
        <v>120.10000000000001</v>
      </c>
      <c r="N19" s="153">
        <f t="shared" si="3"/>
        <v>82.1</v>
      </c>
      <c r="O19" s="153">
        <f t="shared" si="3"/>
        <v>0</v>
      </c>
      <c r="P19" s="153">
        <f t="shared" si="3"/>
        <v>120.10000000000001</v>
      </c>
      <c r="Q19" s="153">
        <f>SUM(Q12:Q18)</f>
        <v>120.10000000000001</v>
      </c>
      <c r="R19" s="153">
        <f t="shared" si="3"/>
        <v>82.1</v>
      </c>
      <c r="S19" s="153">
        <f t="shared" si="3"/>
        <v>0</v>
      </c>
      <c r="T19" s="153">
        <f t="shared" si="3"/>
        <v>123</v>
      </c>
      <c r="U19" s="153">
        <f t="shared" si="3"/>
        <v>123</v>
      </c>
      <c r="V19" s="145"/>
      <c r="W19" s="145"/>
    </row>
    <row r="20" spans="1:23" ht="18" customHeight="1" x14ac:dyDescent="0.25">
      <c r="A20" s="147" t="s">
        <v>28</v>
      </c>
      <c r="B20" s="148" t="s">
        <v>28</v>
      </c>
      <c r="C20" s="448" t="s">
        <v>65</v>
      </c>
      <c r="D20" s="448"/>
      <c r="E20" s="448"/>
      <c r="F20" s="448"/>
      <c r="G20" s="448"/>
      <c r="H20" s="154">
        <f>SUM(H19)</f>
        <v>111.47</v>
      </c>
      <c r="I20" s="154">
        <f t="shared" ref="I20:U20" si="4">SUM(I19)</f>
        <v>111.47</v>
      </c>
      <c r="J20" s="154">
        <f t="shared" si="4"/>
        <v>71.03</v>
      </c>
      <c r="K20" s="154">
        <f t="shared" si="4"/>
        <v>0</v>
      </c>
      <c r="L20" s="154">
        <f t="shared" si="4"/>
        <v>120.10000000000001</v>
      </c>
      <c r="M20" s="154">
        <f t="shared" si="4"/>
        <v>120.10000000000001</v>
      </c>
      <c r="N20" s="154">
        <f t="shared" si="4"/>
        <v>82.1</v>
      </c>
      <c r="O20" s="154">
        <f t="shared" si="4"/>
        <v>0</v>
      </c>
      <c r="P20" s="154">
        <f t="shared" si="4"/>
        <v>120.10000000000001</v>
      </c>
      <c r="Q20" s="154">
        <f t="shared" si="4"/>
        <v>120.10000000000001</v>
      </c>
      <c r="R20" s="154">
        <f t="shared" si="4"/>
        <v>82.1</v>
      </c>
      <c r="S20" s="154">
        <f t="shared" si="4"/>
        <v>0</v>
      </c>
      <c r="T20" s="154">
        <f t="shared" si="4"/>
        <v>123</v>
      </c>
      <c r="U20" s="154">
        <f t="shared" si="4"/>
        <v>123</v>
      </c>
      <c r="V20" s="145"/>
      <c r="W20" s="145"/>
    </row>
    <row r="21" spans="1:23" x14ac:dyDescent="0.25">
      <c r="A21" s="147" t="s">
        <v>28</v>
      </c>
      <c r="B21" s="444" t="s">
        <v>100</v>
      </c>
      <c r="C21" s="444"/>
      <c r="D21" s="444"/>
      <c r="E21" s="444"/>
      <c r="F21" s="444"/>
      <c r="G21" s="444"/>
      <c r="H21" s="158">
        <f>SUM(H20)</f>
        <v>111.47</v>
      </c>
      <c r="I21" s="158">
        <f t="shared" ref="I21:U21" si="5">SUM(I20)</f>
        <v>111.47</v>
      </c>
      <c r="J21" s="158">
        <f t="shared" si="5"/>
        <v>71.03</v>
      </c>
      <c r="K21" s="158">
        <f t="shared" si="5"/>
        <v>0</v>
      </c>
      <c r="L21" s="158">
        <f t="shared" si="5"/>
        <v>120.10000000000001</v>
      </c>
      <c r="M21" s="158">
        <f t="shared" si="5"/>
        <v>120.10000000000001</v>
      </c>
      <c r="N21" s="158">
        <f t="shared" si="5"/>
        <v>82.1</v>
      </c>
      <c r="O21" s="158">
        <f t="shared" si="5"/>
        <v>0</v>
      </c>
      <c r="P21" s="158">
        <f t="shared" si="5"/>
        <v>120.10000000000001</v>
      </c>
      <c r="Q21" s="158">
        <f t="shared" si="5"/>
        <v>120.10000000000001</v>
      </c>
      <c r="R21" s="158">
        <f t="shared" si="5"/>
        <v>82.1</v>
      </c>
      <c r="S21" s="158">
        <f t="shared" si="5"/>
        <v>0</v>
      </c>
      <c r="T21" s="158">
        <f t="shared" si="5"/>
        <v>123</v>
      </c>
      <c r="U21" s="158">
        <f t="shared" si="5"/>
        <v>123</v>
      </c>
      <c r="V21" s="145"/>
      <c r="W21" s="145"/>
    </row>
    <row r="22" spans="1:23" ht="19.5" customHeight="1" x14ac:dyDescent="0.25">
      <c r="A22" s="1" t="s">
        <v>40</v>
      </c>
      <c r="B22" s="464" t="s">
        <v>307</v>
      </c>
      <c r="C22" s="464"/>
      <c r="D22" s="464"/>
      <c r="E22" s="464"/>
      <c r="F22" s="464"/>
      <c r="G22" s="464"/>
      <c r="H22" s="464"/>
      <c r="I22" s="464"/>
      <c r="J22" s="464"/>
      <c r="K22" s="464"/>
      <c r="L22" s="464"/>
      <c r="M22" s="464"/>
      <c r="N22" s="464"/>
      <c r="O22" s="464"/>
      <c r="P22" s="464"/>
      <c r="Q22" s="464"/>
      <c r="R22" s="464"/>
      <c r="S22" s="464"/>
      <c r="T22" s="464"/>
      <c r="U22" s="464"/>
      <c r="V22" s="146"/>
      <c r="W22" s="145"/>
    </row>
    <row r="23" spans="1:23" x14ac:dyDescent="0.25">
      <c r="A23" s="147" t="s">
        <v>40</v>
      </c>
      <c r="B23" s="148" t="s">
        <v>28</v>
      </c>
      <c r="C23" s="424" t="s">
        <v>308</v>
      </c>
      <c r="D23" s="424"/>
      <c r="E23" s="424"/>
      <c r="F23" s="424"/>
      <c r="G23" s="424"/>
      <c r="H23" s="424"/>
      <c r="I23" s="424"/>
      <c r="J23" s="424"/>
      <c r="K23" s="424"/>
      <c r="L23" s="424"/>
      <c r="M23" s="424"/>
      <c r="N23" s="424"/>
      <c r="O23" s="424"/>
      <c r="P23" s="424"/>
      <c r="Q23" s="424"/>
      <c r="R23" s="424"/>
      <c r="S23" s="424"/>
      <c r="T23" s="424"/>
      <c r="U23" s="424"/>
      <c r="V23" s="145"/>
      <c r="W23" s="145"/>
    </row>
    <row r="24" spans="1:23" x14ac:dyDescent="0.25">
      <c r="A24" s="432" t="s">
        <v>40</v>
      </c>
      <c r="B24" s="435" t="s">
        <v>28</v>
      </c>
      <c r="C24" s="438" t="s">
        <v>28</v>
      </c>
      <c r="D24" s="475" t="s">
        <v>309</v>
      </c>
      <c r="E24" s="429" t="s">
        <v>283</v>
      </c>
      <c r="F24" s="429" t="s">
        <v>33</v>
      </c>
      <c r="G24" s="162" t="s">
        <v>34</v>
      </c>
      <c r="H24" s="149">
        <f>SUM(I24,K24)</f>
        <v>36.49</v>
      </c>
      <c r="I24" s="239">
        <v>36.49</v>
      </c>
      <c r="J24" s="149"/>
      <c r="K24" s="149"/>
      <c r="L24" s="150">
        <f>SUM(M24,O24)</f>
        <v>35</v>
      </c>
      <c r="M24" s="151">
        <v>35</v>
      </c>
      <c r="N24" s="152"/>
      <c r="O24" s="151"/>
      <c r="P24" s="176">
        <f>SUM(Q24,S24)</f>
        <v>30</v>
      </c>
      <c r="Q24" s="149">
        <v>30</v>
      </c>
      <c r="R24" s="149"/>
      <c r="S24" s="149"/>
      <c r="T24" s="149">
        <v>35</v>
      </c>
      <c r="U24" s="176">
        <v>35</v>
      </c>
      <c r="V24" s="144"/>
      <c r="W24" s="144"/>
    </row>
    <row r="25" spans="1:23" x14ac:dyDescent="0.25">
      <c r="A25" s="433"/>
      <c r="B25" s="436"/>
      <c r="C25" s="439"/>
      <c r="D25" s="476"/>
      <c r="E25" s="430"/>
      <c r="F25" s="430"/>
      <c r="G25" s="162" t="s">
        <v>305</v>
      </c>
      <c r="H25" s="149">
        <f t="shared" ref="H25:H28" si="6">SUM(I25,K25)</f>
        <v>0</v>
      </c>
      <c r="I25" s="149"/>
      <c r="J25" s="149"/>
      <c r="K25" s="149"/>
      <c r="L25" s="150">
        <f t="shared" ref="L25:L28" si="7">SUM(M25,O25)</f>
        <v>0</v>
      </c>
      <c r="M25" s="151"/>
      <c r="N25" s="152"/>
      <c r="O25" s="151"/>
      <c r="P25" s="176">
        <f t="shared" ref="P25:P28" si="8">SUM(Q25,S25)</f>
        <v>0</v>
      </c>
      <c r="Q25" s="149"/>
      <c r="R25" s="149"/>
      <c r="S25" s="149"/>
      <c r="T25" s="149"/>
      <c r="U25" s="149"/>
      <c r="V25" s="144"/>
      <c r="W25" s="144"/>
    </row>
    <row r="26" spans="1:23" x14ac:dyDescent="0.25">
      <c r="A26" s="433"/>
      <c r="B26" s="436"/>
      <c r="C26" s="439"/>
      <c r="D26" s="476"/>
      <c r="E26" s="430"/>
      <c r="F26" s="430"/>
      <c r="G26" s="162" t="s">
        <v>193</v>
      </c>
      <c r="H26" s="149">
        <f t="shared" si="6"/>
        <v>0</v>
      </c>
      <c r="I26" s="149"/>
      <c r="J26" s="149"/>
      <c r="K26" s="149"/>
      <c r="L26" s="150">
        <f t="shared" si="7"/>
        <v>0</v>
      </c>
      <c r="M26" s="151"/>
      <c r="N26" s="152"/>
      <c r="O26" s="151"/>
      <c r="P26" s="176">
        <f t="shared" si="8"/>
        <v>0</v>
      </c>
      <c r="Q26" s="149"/>
      <c r="R26" s="176"/>
      <c r="S26" s="176"/>
      <c r="T26" s="149"/>
      <c r="U26" s="149"/>
      <c r="V26" s="144"/>
      <c r="W26" s="144"/>
    </row>
    <row r="27" spans="1:23" x14ac:dyDescent="0.25">
      <c r="A27" s="433"/>
      <c r="B27" s="436"/>
      <c r="C27" s="439"/>
      <c r="D27" s="476"/>
      <c r="E27" s="430"/>
      <c r="F27" s="430"/>
      <c r="G27" s="162" t="s">
        <v>306</v>
      </c>
      <c r="H27" s="149">
        <f t="shared" si="6"/>
        <v>0</v>
      </c>
      <c r="I27" s="149"/>
      <c r="J27" s="149"/>
      <c r="K27" s="149"/>
      <c r="L27" s="150">
        <f t="shared" si="7"/>
        <v>0</v>
      </c>
      <c r="M27" s="151"/>
      <c r="N27" s="152"/>
      <c r="O27" s="151"/>
      <c r="P27" s="176">
        <f t="shared" si="8"/>
        <v>0</v>
      </c>
      <c r="Q27" s="176"/>
      <c r="R27" s="176"/>
      <c r="S27" s="176"/>
      <c r="T27" s="149"/>
      <c r="U27" s="149"/>
      <c r="V27" s="144"/>
      <c r="W27" s="144"/>
    </row>
    <row r="28" spans="1:23" x14ac:dyDescent="0.25">
      <c r="A28" s="433"/>
      <c r="B28" s="436"/>
      <c r="C28" s="439"/>
      <c r="D28" s="476"/>
      <c r="E28" s="430"/>
      <c r="F28" s="430"/>
      <c r="G28" s="162" t="s">
        <v>37</v>
      </c>
      <c r="H28" s="149">
        <f t="shared" si="6"/>
        <v>0</v>
      </c>
      <c r="I28" s="156"/>
      <c r="J28" s="156"/>
      <c r="K28" s="149"/>
      <c r="L28" s="150">
        <f t="shared" si="7"/>
        <v>0</v>
      </c>
      <c r="M28" s="152"/>
      <c r="N28" s="152"/>
      <c r="O28" s="152"/>
      <c r="P28" s="176">
        <f t="shared" si="8"/>
        <v>0</v>
      </c>
      <c r="Q28" s="152"/>
      <c r="R28" s="152"/>
      <c r="S28" s="157"/>
      <c r="T28" s="149"/>
      <c r="U28" s="149"/>
      <c r="V28" s="144"/>
      <c r="W28" s="144"/>
    </row>
    <row r="29" spans="1:23" x14ac:dyDescent="0.25">
      <c r="A29" s="434"/>
      <c r="B29" s="437"/>
      <c r="C29" s="440"/>
      <c r="D29" s="477"/>
      <c r="E29" s="431"/>
      <c r="F29" s="431"/>
      <c r="G29" s="177" t="s">
        <v>39</v>
      </c>
      <c r="H29" s="153">
        <f t="shared" ref="H29:U29" si="9">SUM(H24:H28)</f>
        <v>36.49</v>
      </c>
      <c r="I29" s="153">
        <f t="shared" si="9"/>
        <v>36.49</v>
      </c>
      <c r="J29" s="153">
        <f t="shared" si="9"/>
        <v>0</v>
      </c>
      <c r="K29" s="153">
        <f t="shared" si="9"/>
        <v>0</v>
      </c>
      <c r="L29" s="153">
        <f t="shared" si="9"/>
        <v>35</v>
      </c>
      <c r="M29" s="153">
        <f t="shared" si="9"/>
        <v>35</v>
      </c>
      <c r="N29" s="153">
        <f t="shared" si="9"/>
        <v>0</v>
      </c>
      <c r="O29" s="153">
        <f t="shared" si="9"/>
        <v>0</v>
      </c>
      <c r="P29" s="153">
        <f t="shared" si="9"/>
        <v>30</v>
      </c>
      <c r="Q29" s="153">
        <f t="shared" si="9"/>
        <v>30</v>
      </c>
      <c r="R29" s="153">
        <f t="shared" si="9"/>
        <v>0</v>
      </c>
      <c r="S29" s="153">
        <f t="shared" si="9"/>
        <v>0</v>
      </c>
      <c r="T29" s="153">
        <f t="shared" si="9"/>
        <v>35</v>
      </c>
      <c r="U29" s="153">
        <f t="shared" si="9"/>
        <v>35</v>
      </c>
      <c r="V29" s="144"/>
      <c r="W29" s="144"/>
    </row>
    <row r="30" spans="1:23" x14ac:dyDescent="0.25">
      <c r="A30" s="432" t="s">
        <v>40</v>
      </c>
      <c r="B30" s="435" t="s">
        <v>28</v>
      </c>
      <c r="C30" s="438" t="s">
        <v>40</v>
      </c>
      <c r="D30" s="475" t="s">
        <v>310</v>
      </c>
      <c r="E30" s="429" t="s">
        <v>311</v>
      </c>
      <c r="F30" s="429" t="s">
        <v>33</v>
      </c>
      <c r="G30" s="162" t="s">
        <v>34</v>
      </c>
      <c r="H30" s="149">
        <f>SUM(I30,K30)</f>
        <v>15</v>
      </c>
      <c r="I30" s="226">
        <v>15</v>
      </c>
      <c r="J30" s="149"/>
      <c r="K30" s="149"/>
      <c r="L30" s="150">
        <f>SUM(M30,O30)</f>
        <v>5</v>
      </c>
      <c r="M30" s="151">
        <v>5</v>
      </c>
      <c r="N30" s="152"/>
      <c r="O30" s="151"/>
      <c r="P30" s="176">
        <f>SUM(Q30,S30)</f>
        <v>4</v>
      </c>
      <c r="Q30" s="149">
        <v>4</v>
      </c>
      <c r="R30" s="176"/>
      <c r="S30" s="176"/>
      <c r="T30" s="149">
        <v>5</v>
      </c>
      <c r="U30" s="176">
        <v>5</v>
      </c>
      <c r="V30" s="144"/>
      <c r="W30" s="144"/>
    </row>
    <row r="31" spans="1:23" x14ac:dyDescent="0.25">
      <c r="A31" s="433"/>
      <c r="B31" s="436"/>
      <c r="C31" s="439"/>
      <c r="D31" s="476"/>
      <c r="E31" s="430"/>
      <c r="F31" s="430"/>
      <c r="G31" s="162" t="s">
        <v>305</v>
      </c>
      <c r="H31" s="149">
        <f t="shared" ref="H31:H34" si="10">SUM(I31,K31)</f>
        <v>0</v>
      </c>
      <c r="I31" s="149"/>
      <c r="J31" s="149"/>
      <c r="K31" s="149"/>
      <c r="L31" s="150">
        <f t="shared" ref="L31:L34" si="11">SUM(M31,O31)</f>
        <v>0</v>
      </c>
      <c r="M31" s="151"/>
      <c r="N31" s="152"/>
      <c r="O31" s="151"/>
      <c r="P31" s="176">
        <f t="shared" ref="P31:P34" si="12">SUM(Q31,S31)</f>
        <v>0</v>
      </c>
      <c r="Q31" s="176"/>
      <c r="R31" s="176"/>
      <c r="S31" s="176"/>
      <c r="T31" s="149"/>
      <c r="U31" s="149"/>
      <c r="V31" s="144"/>
      <c r="W31" s="144"/>
    </row>
    <row r="32" spans="1:23" x14ac:dyDescent="0.25">
      <c r="A32" s="433"/>
      <c r="B32" s="436"/>
      <c r="C32" s="439"/>
      <c r="D32" s="476"/>
      <c r="E32" s="430"/>
      <c r="F32" s="430"/>
      <c r="G32" s="162" t="s">
        <v>193</v>
      </c>
      <c r="H32" s="149">
        <f t="shared" si="10"/>
        <v>0</v>
      </c>
      <c r="I32" s="149"/>
      <c r="J32" s="149"/>
      <c r="K32" s="149"/>
      <c r="L32" s="150">
        <f t="shared" si="11"/>
        <v>0</v>
      </c>
      <c r="M32" s="151"/>
      <c r="N32" s="152"/>
      <c r="O32" s="151"/>
      <c r="P32" s="176">
        <f t="shared" si="12"/>
        <v>0</v>
      </c>
      <c r="Q32" s="176"/>
      <c r="R32" s="176"/>
      <c r="S32" s="176"/>
      <c r="T32" s="149"/>
      <c r="U32" s="149"/>
      <c r="V32" s="144"/>
      <c r="W32" s="144"/>
    </row>
    <row r="33" spans="1:23" x14ac:dyDescent="0.25">
      <c r="A33" s="433"/>
      <c r="B33" s="436"/>
      <c r="C33" s="439"/>
      <c r="D33" s="476"/>
      <c r="E33" s="430"/>
      <c r="F33" s="430"/>
      <c r="G33" s="162" t="s">
        <v>306</v>
      </c>
      <c r="H33" s="149">
        <f t="shared" si="10"/>
        <v>0</v>
      </c>
      <c r="I33" s="149"/>
      <c r="J33" s="149"/>
      <c r="K33" s="149"/>
      <c r="L33" s="150">
        <f t="shared" si="11"/>
        <v>0</v>
      </c>
      <c r="M33" s="151"/>
      <c r="N33" s="152"/>
      <c r="O33" s="151"/>
      <c r="P33" s="176">
        <f t="shared" si="12"/>
        <v>0</v>
      </c>
      <c r="Q33" s="176"/>
      <c r="R33" s="176"/>
      <c r="S33" s="176"/>
      <c r="T33" s="149"/>
      <c r="U33" s="149"/>
      <c r="V33" s="144"/>
      <c r="W33" s="144"/>
    </row>
    <row r="34" spans="1:23" x14ac:dyDescent="0.25">
      <c r="A34" s="433"/>
      <c r="B34" s="436"/>
      <c r="C34" s="439"/>
      <c r="D34" s="476"/>
      <c r="E34" s="430"/>
      <c r="F34" s="430"/>
      <c r="G34" s="162" t="s">
        <v>37</v>
      </c>
      <c r="H34" s="149">
        <f t="shared" si="10"/>
        <v>0</v>
      </c>
      <c r="I34" s="156"/>
      <c r="J34" s="156"/>
      <c r="K34" s="149"/>
      <c r="L34" s="150">
        <f t="shared" si="11"/>
        <v>0</v>
      </c>
      <c r="M34" s="152"/>
      <c r="N34" s="152"/>
      <c r="O34" s="152"/>
      <c r="P34" s="176">
        <f t="shared" si="12"/>
        <v>0</v>
      </c>
      <c r="Q34" s="152"/>
      <c r="R34" s="152"/>
      <c r="S34" s="157"/>
      <c r="T34" s="149"/>
      <c r="U34" s="149"/>
      <c r="V34" s="144"/>
      <c r="W34" s="144"/>
    </row>
    <row r="35" spans="1:23" x14ac:dyDescent="0.25">
      <c r="A35" s="434"/>
      <c r="B35" s="437"/>
      <c r="C35" s="440"/>
      <c r="D35" s="477"/>
      <c r="E35" s="431"/>
      <c r="F35" s="431"/>
      <c r="G35" s="177" t="s">
        <v>39</v>
      </c>
      <c r="H35" s="153">
        <f t="shared" ref="H35:U35" si="13">SUM(H30:H34)</f>
        <v>15</v>
      </c>
      <c r="I35" s="153">
        <f t="shared" si="13"/>
        <v>15</v>
      </c>
      <c r="J35" s="153">
        <f t="shared" si="13"/>
        <v>0</v>
      </c>
      <c r="K35" s="153">
        <f t="shared" si="13"/>
        <v>0</v>
      </c>
      <c r="L35" s="153">
        <f t="shared" si="13"/>
        <v>5</v>
      </c>
      <c r="M35" s="153">
        <f t="shared" si="13"/>
        <v>5</v>
      </c>
      <c r="N35" s="153">
        <f t="shared" si="13"/>
        <v>0</v>
      </c>
      <c r="O35" s="153">
        <f t="shared" si="13"/>
        <v>0</v>
      </c>
      <c r="P35" s="153">
        <f t="shared" si="13"/>
        <v>4</v>
      </c>
      <c r="Q35" s="153">
        <f t="shared" si="13"/>
        <v>4</v>
      </c>
      <c r="R35" s="153">
        <f t="shared" si="13"/>
        <v>0</v>
      </c>
      <c r="S35" s="153">
        <f t="shared" si="13"/>
        <v>0</v>
      </c>
      <c r="T35" s="153">
        <f t="shared" si="13"/>
        <v>5</v>
      </c>
      <c r="U35" s="153">
        <f t="shared" si="13"/>
        <v>5</v>
      </c>
      <c r="V35" s="144"/>
      <c r="W35" s="144"/>
    </row>
    <row r="36" spans="1:23" ht="15" customHeight="1" x14ac:dyDescent="0.25">
      <c r="A36" s="432" t="s">
        <v>40</v>
      </c>
      <c r="B36" s="435" t="s">
        <v>28</v>
      </c>
      <c r="C36" s="438" t="s">
        <v>45</v>
      </c>
      <c r="D36" s="441" t="s">
        <v>312</v>
      </c>
      <c r="E36" s="429" t="s">
        <v>283</v>
      </c>
      <c r="F36" s="429" t="s">
        <v>33</v>
      </c>
      <c r="G36" s="162" t="s">
        <v>34</v>
      </c>
      <c r="H36" s="149">
        <f>SUM(I36,K36)</f>
        <v>4.7699999999999996</v>
      </c>
      <c r="I36" s="239">
        <v>4.7699999999999996</v>
      </c>
      <c r="J36" s="149"/>
      <c r="K36" s="149"/>
      <c r="L36" s="156">
        <f>SUM(M36,O36)</f>
        <v>5</v>
      </c>
      <c r="M36" s="152">
        <v>5</v>
      </c>
      <c r="N36" s="152"/>
      <c r="O36" s="151"/>
      <c r="P36" s="176">
        <f>SUM(Q36,S36)</f>
        <v>5</v>
      </c>
      <c r="Q36" s="149">
        <v>5</v>
      </c>
      <c r="R36" s="176"/>
      <c r="S36" s="176"/>
      <c r="T36" s="149">
        <v>5</v>
      </c>
      <c r="U36" s="176">
        <v>5</v>
      </c>
      <c r="V36" s="144"/>
      <c r="W36" s="144"/>
    </row>
    <row r="37" spans="1:23" x14ac:dyDescent="0.25">
      <c r="A37" s="433"/>
      <c r="B37" s="436"/>
      <c r="C37" s="439"/>
      <c r="D37" s="442"/>
      <c r="E37" s="430"/>
      <c r="F37" s="430"/>
      <c r="G37" s="162" t="s">
        <v>305</v>
      </c>
      <c r="H37" s="149">
        <f t="shared" ref="H37:H40" si="14">SUM(I37,K37)</f>
        <v>0</v>
      </c>
      <c r="I37" s="149"/>
      <c r="J37" s="149"/>
      <c r="K37" s="149"/>
      <c r="L37" s="156">
        <f t="shared" ref="L37:L40" si="15">SUM(M37,O37)</f>
        <v>0</v>
      </c>
      <c r="M37" s="151"/>
      <c r="N37" s="152"/>
      <c r="O37" s="151"/>
      <c r="P37" s="176">
        <f t="shared" ref="P37:P40" si="16">SUM(Q37,S37)</f>
        <v>0</v>
      </c>
      <c r="Q37" s="176"/>
      <c r="R37" s="176"/>
      <c r="S37" s="176"/>
      <c r="T37" s="149"/>
      <c r="U37" s="149"/>
      <c r="V37" s="144"/>
      <c r="W37" s="144"/>
    </row>
    <row r="38" spans="1:23" x14ac:dyDescent="0.25">
      <c r="A38" s="433"/>
      <c r="B38" s="436"/>
      <c r="C38" s="439"/>
      <c r="D38" s="442"/>
      <c r="E38" s="430"/>
      <c r="F38" s="430"/>
      <c r="G38" s="162" t="s">
        <v>193</v>
      </c>
      <c r="H38" s="149">
        <f t="shared" si="14"/>
        <v>0</v>
      </c>
      <c r="I38" s="149"/>
      <c r="J38" s="149"/>
      <c r="K38" s="149"/>
      <c r="L38" s="156">
        <f t="shared" si="15"/>
        <v>0</v>
      </c>
      <c r="M38" s="151"/>
      <c r="N38" s="152"/>
      <c r="O38" s="151"/>
      <c r="P38" s="176">
        <f t="shared" si="16"/>
        <v>0</v>
      </c>
      <c r="Q38" s="176"/>
      <c r="R38" s="176"/>
      <c r="S38" s="176"/>
      <c r="T38" s="149"/>
      <c r="U38" s="149"/>
      <c r="V38" s="145"/>
      <c r="W38" s="145"/>
    </row>
    <row r="39" spans="1:23" x14ac:dyDescent="0.25">
      <c r="A39" s="433"/>
      <c r="B39" s="436"/>
      <c r="C39" s="439"/>
      <c r="D39" s="442"/>
      <c r="E39" s="430"/>
      <c r="F39" s="430"/>
      <c r="G39" s="162" t="s">
        <v>306</v>
      </c>
      <c r="H39" s="149">
        <f t="shared" si="14"/>
        <v>0</v>
      </c>
      <c r="I39" s="149"/>
      <c r="J39" s="149"/>
      <c r="K39" s="149"/>
      <c r="L39" s="156">
        <f t="shared" si="15"/>
        <v>0</v>
      </c>
      <c r="M39" s="151"/>
      <c r="N39" s="152"/>
      <c r="O39" s="151"/>
      <c r="P39" s="176">
        <f t="shared" si="16"/>
        <v>0</v>
      </c>
      <c r="Q39" s="176"/>
      <c r="R39" s="176"/>
      <c r="S39" s="176"/>
      <c r="T39" s="149"/>
      <c r="U39" s="149"/>
      <c r="V39" s="145"/>
      <c r="W39" s="145"/>
    </row>
    <row r="40" spans="1:23" x14ac:dyDescent="0.25">
      <c r="A40" s="433"/>
      <c r="B40" s="436"/>
      <c r="C40" s="439"/>
      <c r="D40" s="442"/>
      <c r="E40" s="430"/>
      <c r="F40" s="430"/>
      <c r="G40" s="162" t="s">
        <v>37</v>
      </c>
      <c r="H40" s="149">
        <f t="shared" si="14"/>
        <v>0</v>
      </c>
      <c r="I40" s="156"/>
      <c r="J40" s="156"/>
      <c r="K40" s="149"/>
      <c r="L40" s="156">
        <f t="shared" si="15"/>
        <v>0</v>
      </c>
      <c r="M40" s="152"/>
      <c r="N40" s="152"/>
      <c r="O40" s="152"/>
      <c r="P40" s="176">
        <f t="shared" si="16"/>
        <v>0</v>
      </c>
      <c r="Q40" s="152"/>
      <c r="R40" s="152"/>
      <c r="S40" s="157"/>
      <c r="T40" s="149"/>
      <c r="U40" s="149"/>
      <c r="V40" s="144"/>
      <c r="W40" s="145"/>
    </row>
    <row r="41" spans="1:23" x14ac:dyDescent="0.25">
      <c r="A41" s="434"/>
      <c r="B41" s="437"/>
      <c r="C41" s="440"/>
      <c r="D41" s="443"/>
      <c r="E41" s="431"/>
      <c r="F41" s="431"/>
      <c r="G41" s="177" t="s">
        <v>39</v>
      </c>
      <c r="H41" s="153">
        <f t="shared" ref="H41:U41" si="17">SUM(H36:H40)</f>
        <v>4.7699999999999996</v>
      </c>
      <c r="I41" s="153">
        <f t="shared" si="17"/>
        <v>4.7699999999999996</v>
      </c>
      <c r="J41" s="153">
        <f t="shared" si="17"/>
        <v>0</v>
      </c>
      <c r="K41" s="153">
        <f t="shared" si="17"/>
        <v>0</v>
      </c>
      <c r="L41" s="153">
        <f t="shared" si="17"/>
        <v>5</v>
      </c>
      <c r="M41" s="153">
        <f t="shared" si="17"/>
        <v>5</v>
      </c>
      <c r="N41" s="153">
        <f t="shared" si="17"/>
        <v>0</v>
      </c>
      <c r="O41" s="153">
        <f t="shared" si="17"/>
        <v>0</v>
      </c>
      <c r="P41" s="153">
        <f t="shared" si="17"/>
        <v>5</v>
      </c>
      <c r="Q41" s="153">
        <f t="shared" si="17"/>
        <v>5</v>
      </c>
      <c r="R41" s="153">
        <f t="shared" si="17"/>
        <v>0</v>
      </c>
      <c r="S41" s="153">
        <f t="shared" si="17"/>
        <v>0</v>
      </c>
      <c r="T41" s="153">
        <f t="shared" si="17"/>
        <v>5</v>
      </c>
      <c r="U41" s="153">
        <f t="shared" si="17"/>
        <v>5</v>
      </c>
      <c r="V41" s="144"/>
      <c r="W41" s="145"/>
    </row>
    <row r="42" spans="1:23" ht="15" customHeight="1" x14ac:dyDescent="0.25">
      <c r="A42" s="432" t="s">
        <v>40</v>
      </c>
      <c r="B42" s="435" t="s">
        <v>28</v>
      </c>
      <c r="C42" s="438" t="s">
        <v>49</v>
      </c>
      <c r="D42" s="441" t="s">
        <v>313</v>
      </c>
      <c r="E42" s="478" t="s">
        <v>314</v>
      </c>
      <c r="F42" s="429" t="s">
        <v>33</v>
      </c>
      <c r="G42" s="162" t="s">
        <v>34</v>
      </c>
      <c r="H42" s="149">
        <f>SUM(I42,K42)</f>
        <v>3</v>
      </c>
      <c r="I42" s="239">
        <v>3</v>
      </c>
      <c r="J42" s="149"/>
      <c r="K42" s="149"/>
      <c r="L42" s="156">
        <f>SUM(M42,O42)</f>
        <v>3.5</v>
      </c>
      <c r="M42" s="152">
        <v>3.5</v>
      </c>
      <c r="N42" s="152"/>
      <c r="O42" s="151"/>
      <c r="P42" s="176">
        <f>SUM(Q42,S42)</f>
        <v>4</v>
      </c>
      <c r="Q42" s="149">
        <v>4</v>
      </c>
      <c r="R42" s="176"/>
      <c r="S42" s="176"/>
      <c r="T42" s="149">
        <v>4</v>
      </c>
      <c r="U42" s="176">
        <v>4</v>
      </c>
      <c r="V42" s="144"/>
      <c r="W42" s="145"/>
    </row>
    <row r="43" spans="1:23" x14ac:dyDescent="0.25">
      <c r="A43" s="433"/>
      <c r="B43" s="436"/>
      <c r="C43" s="439"/>
      <c r="D43" s="442"/>
      <c r="E43" s="479"/>
      <c r="F43" s="430"/>
      <c r="G43" s="162" t="s">
        <v>305</v>
      </c>
      <c r="H43" s="149">
        <f t="shared" ref="H43:H46" si="18">SUM(I43,K43)</f>
        <v>0</v>
      </c>
      <c r="I43" s="149"/>
      <c r="J43" s="149"/>
      <c r="K43" s="149"/>
      <c r="L43" s="156">
        <f t="shared" ref="L43:L46" si="19">SUM(M43,O43)</f>
        <v>0</v>
      </c>
      <c r="M43" s="151"/>
      <c r="N43" s="152"/>
      <c r="O43" s="151"/>
      <c r="P43" s="176">
        <f t="shared" ref="P43:P46" si="20">SUM(Q43,S43)</f>
        <v>0</v>
      </c>
      <c r="Q43" s="176"/>
      <c r="R43" s="176"/>
      <c r="S43" s="176"/>
      <c r="T43" s="149"/>
      <c r="U43" s="149"/>
      <c r="V43" s="144"/>
      <c r="W43" s="145"/>
    </row>
    <row r="44" spans="1:23" x14ac:dyDescent="0.25">
      <c r="A44" s="433"/>
      <c r="B44" s="436"/>
      <c r="C44" s="439"/>
      <c r="D44" s="442"/>
      <c r="E44" s="479"/>
      <c r="F44" s="430"/>
      <c r="G44" s="162" t="s">
        <v>193</v>
      </c>
      <c r="H44" s="149">
        <f t="shared" si="18"/>
        <v>0</v>
      </c>
      <c r="I44" s="149"/>
      <c r="J44" s="149"/>
      <c r="K44" s="149"/>
      <c r="L44" s="156">
        <f t="shared" si="19"/>
        <v>0</v>
      </c>
      <c r="M44" s="151"/>
      <c r="N44" s="152"/>
      <c r="O44" s="151"/>
      <c r="P44" s="176">
        <f t="shared" si="20"/>
        <v>0</v>
      </c>
      <c r="Q44" s="176"/>
      <c r="R44" s="176"/>
      <c r="S44" s="176"/>
      <c r="T44" s="149"/>
      <c r="U44" s="149"/>
      <c r="V44" s="144"/>
      <c r="W44" s="145"/>
    </row>
    <row r="45" spans="1:23" x14ac:dyDescent="0.25">
      <c r="A45" s="433"/>
      <c r="B45" s="436"/>
      <c r="C45" s="439"/>
      <c r="D45" s="442"/>
      <c r="E45" s="479"/>
      <c r="F45" s="430"/>
      <c r="G45" s="162" t="s">
        <v>306</v>
      </c>
      <c r="H45" s="149">
        <f t="shared" si="18"/>
        <v>0</v>
      </c>
      <c r="I45" s="149"/>
      <c r="J45" s="149"/>
      <c r="K45" s="149"/>
      <c r="L45" s="156">
        <f t="shared" si="19"/>
        <v>0</v>
      </c>
      <c r="M45" s="151"/>
      <c r="N45" s="152"/>
      <c r="O45" s="151"/>
      <c r="P45" s="176">
        <f t="shared" si="20"/>
        <v>0</v>
      </c>
      <c r="Q45" s="176"/>
      <c r="R45" s="176"/>
      <c r="S45" s="176"/>
      <c r="T45" s="149"/>
      <c r="U45" s="149"/>
      <c r="V45" s="144"/>
      <c r="W45" s="145"/>
    </row>
    <row r="46" spans="1:23" x14ac:dyDescent="0.25">
      <c r="A46" s="433"/>
      <c r="B46" s="436"/>
      <c r="C46" s="439"/>
      <c r="D46" s="442"/>
      <c r="E46" s="479"/>
      <c r="F46" s="430"/>
      <c r="G46" s="162" t="s">
        <v>37</v>
      </c>
      <c r="H46" s="149">
        <f t="shared" si="18"/>
        <v>0</v>
      </c>
      <c r="I46" s="156"/>
      <c r="J46" s="156"/>
      <c r="K46" s="149"/>
      <c r="L46" s="156">
        <f t="shared" si="19"/>
        <v>0</v>
      </c>
      <c r="M46" s="152"/>
      <c r="N46" s="152"/>
      <c r="O46" s="152"/>
      <c r="P46" s="176">
        <f t="shared" si="20"/>
        <v>0</v>
      </c>
      <c r="Q46" s="152"/>
      <c r="R46" s="152"/>
      <c r="S46" s="157"/>
      <c r="T46" s="149"/>
      <c r="U46" s="149"/>
      <c r="V46" s="144"/>
      <c r="W46" s="145"/>
    </row>
    <row r="47" spans="1:23" x14ac:dyDescent="0.25">
      <c r="A47" s="434"/>
      <c r="B47" s="437"/>
      <c r="C47" s="440"/>
      <c r="D47" s="443"/>
      <c r="E47" s="480"/>
      <c r="F47" s="431"/>
      <c r="G47" s="177" t="s">
        <v>39</v>
      </c>
      <c r="H47" s="153">
        <f t="shared" ref="H47:U47" si="21">SUM(H42:H46)</f>
        <v>3</v>
      </c>
      <c r="I47" s="153">
        <f t="shared" si="21"/>
        <v>3</v>
      </c>
      <c r="J47" s="153">
        <f t="shared" si="21"/>
        <v>0</v>
      </c>
      <c r="K47" s="153">
        <f t="shared" si="21"/>
        <v>0</v>
      </c>
      <c r="L47" s="153">
        <f t="shared" si="21"/>
        <v>3.5</v>
      </c>
      <c r="M47" s="153">
        <f t="shared" si="21"/>
        <v>3.5</v>
      </c>
      <c r="N47" s="153">
        <f t="shared" si="21"/>
        <v>0</v>
      </c>
      <c r="O47" s="153">
        <f t="shared" si="21"/>
        <v>0</v>
      </c>
      <c r="P47" s="153">
        <f t="shared" si="21"/>
        <v>4</v>
      </c>
      <c r="Q47" s="153">
        <f t="shared" si="21"/>
        <v>4</v>
      </c>
      <c r="R47" s="153">
        <f t="shared" si="21"/>
        <v>0</v>
      </c>
      <c r="S47" s="153">
        <f t="shared" si="21"/>
        <v>0</v>
      </c>
      <c r="T47" s="153">
        <f t="shared" si="21"/>
        <v>4</v>
      </c>
      <c r="U47" s="153">
        <f t="shared" si="21"/>
        <v>4</v>
      </c>
      <c r="V47" s="144"/>
      <c r="W47" s="145"/>
    </row>
    <row r="48" spans="1:23" ht="17.25" customHeight="1" x14ac:dyDescent="0.25">
      <c r="A48" s="147" t="s">
        <v>40</v>
      </c>
      <c r="B48" s="148" t="s">
        <v>28</v>
      </c>
      <c r="C48" s="448" t="s">
        <v>65</v>
      </c>
      <c r="D48" s="448"/>
      <c r="E48" s="448"/>
      <c r="F48" s="448"/>
      <c r="G48" s="448"/>
      <c r="H48" s="154">
        <f>SUM(H47,H35,H29,H41)</f>
        <v>59.260000000000005</v>
      </c>
      <c r="I48" s="154">
        <f t="shared" ref="I48:U48" si="22">SUM(I47,I35,I29,I41)</f>
        <v>59.260000000000005</v>
      </c>
      <c r="J48" s="154">
        <f t="shared" si="22"/>
        <v>0</v>
      </c>
      <c r="K48" s="154">
        <f t="shared" si="22"/>
        <v>0</v>
      </c>
      <c r="L48" s="154">
        <f t="shared" si="22"/>
        <v>48.5</v>
      </c>
      <c r="M48" s="154">
        <f t="shared" si="22"/>
        <v>48.5</v>
      </c>
      <c r="N48" s="154">
        <f t="shared" si="22"/>
        <v>0</v>
      </c>
      <c r="O48" s="154">
        <f t="shared" si="22"/>
        <v>0</v>
      </c>
      <c r="P48" s="154">
        <f t="shared" si="22"/>
        <v>43</v>
      </c>
      <c r="Q48" s="154">
        <f t="shared" si="22"/>
        <v>43</v>
      </c>
      <c r="R48" s="154">
        <f t="shared" si="22"/>
        <v>0</v>
      </c>
      <c r="S48" s="154">
        <f t="shared" si="22"/>
        <v>0</v>
      </c>
      <c r="T48" s="154">
        <f t="shared" si="22"/>
        <v>49</v>
      </c>
      <c r="U48" s="154">
        <f t="shared" si="22"/>
        <v>49</v>
      </c>
      <c r="V48" s="145"/>
      <c r="W48" s="145"/>
    </row>
    <row r="49" spans="1:21" x14ac:dyDescent="0.25">
      <c r="A49" s="147" t="s">
        <v>40</v>
      </c>
      <c r="B49" s="444" t="s">
        <v>100</v>
      </c>
      <c r="C49" s="444"/>
      <c r="D49" s="444"/>
      <c r="E49" s="444"/>
      <c r="F49" s="444"/>
      <c r="G49" s="444"/>
      <c r="H49" s="158">
        <f>SUM(H48)</f>
        <v>59.260000000000005</v>
      </c>
      <c r="I49" s="158">
        <f t="shared" ref="I49:U49" si="23">SUM(I48)</f>
        <v>59.260000000000005</v>
      </c>
      <c r="J49" s="158">
        <f t="shared" si="23"/>
        <v>0</v>
      </c>
      <c r="K49" s="158">
        <f t="shared" si="23"/>
        <v>0</v>
      </c>
      <c r="L49" s="158">
        <f t="shared" si="23"/>
        <v>48.5</v>
      </c>
      <c r="M49" s="158">
        <f t="shared" si="23"/>
        <v>48.5</v>
      </c>
      <c r="N49" s="158">
        <f t="shared" si="23"/>
        <v>0</v>
      </c>
      <c r="O49" s="158">
        <f t="shared" si="23"/>
        <v>0</v>
      </c>
      <c r="P49" s="158">
        <f t="shared" si="23"/>
        <v>43</v>
      </c>
      <c r="Q49" s="158">
        <f t="shared" si="23"/>
        <v>43</v>
      </c>
      <c r="R49" s="158">
        <f t="shared" si="23"/>
        <v>0</v>
      </c>
      <c r="S49" s="158">
        <f t="shared" si="23"/>
        <v>0</v>
      </c>
      <c r="T49" s="158">
        <f t="shared" si="23"/>
        <v>49</v>
      </c>
      <c r="U49" s="158">
        <f t="shared" si="23"/>
        <v>49</v>
      </c>
    </row>
    <row r="50" spans="1:21" x14ac:dyDescent="0.25">
      <c r="A50" s="70" t="s">
        <v>85</v>
      </c>
      <c r="B50" s="452" t="s">
        <v>101</v>
      </c>
      <c r="C50" s="452"/>
      <c r="D50" s="452"/>
      <c r="E50" s="452"/>
      <c r="F50" s="452"/>
      <c r="G50" s="452"/>
      <c r="H50" s="71">
        <f>SUM(H49,H21)</f>
        <v>170.73000000000002</v>
      </c>
      <c r="I50" s="71">
        <f t="shared" ref="I50:U50" si="24">SUM(I49,I21)</f>
        <v>170.73000000000002</v>
      </c>
      <c r="J50" s="71">
        <f t="shared" si="24"/>
        <v>71.03</v>
      </c>
      <c r="K50" s="71">
        <f t="shared" si="24"/>
        <v>0</v>
      </c>
      <c r="L50" s="71">
        <f t="shared" si="24"/>
        <v>168.60000000000002</v>
      </c>
      <c r="M50" s="71">
        <f t="shared" si="24"/>
        <v>168.60000000000002</v>
      </c>
      <c r="N50" s="71">
        <f t="shared" si="24"/>
        <v>82.1</v>
      </c>
      <c r="O50" s="71">
        <f t="shared" si="24"/>
        <v>0</v>
      </c>
      <c r="P50" s="71">
        <f t="shared" si="24"/>
        <v>163.10000000000002</v>
      </c>
      <c r="Q50" s="71">
        <f t="shared" si="24"/>
        <v>163.10000000000002</v>
      </c>
      <c r="R50" s="71">
        <f t="shared" si="24"/>
        <v>82.1</v>
      </c>
      <c r="S50" s="71">
        <f t="shared" si="24"/>
        <v>0</v>
      </c>
      <c r="T50" s="71">
        <f t="shared" si="24"/>
        <v>172</v>
      </c>
      <c r="U50" s="71">
        <f t="shared" si="24"/>
        <v>172</v>
      </c>
    </row>
    <row r="51" spans="1:21" ht="30" customHeight="1" x14ac:dyDescent="0.25">
      <c r="A51" s="453" t="s">
        <v>102</v>
      </c>
      <c r="B51" s="453"/>
      <c r="C51" s="453"/>
      <c r="D51" s="453"/>
      <c r="E51" s="453"/>
      <c r="F51" s="453"/>
      <c r="G51" s="453"/>
      <c r="H51" s="72"/>
      <c r="I51" s="72"/>
      <c r="J51" s="72"/>
      <c r="K51" s="72"/>
      <c r="L51" s="72"/>
      <c r="M51" s="73"/>
      <c r="N51" s="73"/>
      <c r="O51" s="73"/>
      <c r="P51" s="73"/>
      <c r="Q51" s="73"/>
      <c r="R51" s="73"/>
      <c r="S51" s="73"/>
      <c r="T51" s="72"/>
      <c r="U51" s="72"/>
    </row>
    <row r="52" spans="1:21" ht="30" customHeight="1" x14ac:dyDescent="0.25">
      <c r="A52" s="454" t="s">
        <v>103</v>
      </c>
      <c r="B52" s="454"/>
      <c r="C52" s="454"/>
      <c r="D52" s="454"/>
      <c r="E52" s="454"/>
      <c r="F52" s="454"/>
      <c r="G52" s="454"/>
      <c r="H52" s="74">
        <f t="shared" ref="H52:U52" si="25">SUM(H53:H62)</f>
        <v>170.73</v>
      </c>
      <c r="I52" s="74">
        <f t="shared" si="25"/>
        <v>170.73</v>
      </c>
      <c r="J52" s="74">
        <f t="shared" si="25"/>
        <v>71.03</v>
      </c>
      <c r="K52" s="74">
        <f t="shared" si="25"/>
        <v>0</v>
      </c>
      <c r="L52" s="74">
        <f t="shared" si="25"/>
        <v>168.60000000000002</v>
      </c>
      <c r="M52" s="74">
        <f t="shared" si="25"/>
        <v>168.60000000000002</v>
      </c>
      <c r="N52" s="74">
        <f t="shared" si="25"/>
        <v>82.1</v>
      </c>
      <c r="O52" s="74">
        <f t="shared" si="25"/>
        <v>0</v>
      </c>
      <c r="P52" s="74">
        <f t="shared" si="25"/>
        <v>163.10000000000002</v>
      </c>
      <c r="Q52" s="74">
        <f t="shared" si="25"/>
        <v>163.10000000000002</v>
      </c>
      <c r="R52" s="74">
        <f t="shared" si="25"/>
        <v>82.1</v>
      </c>
      <c r="S52" s="74">
        <f t="shared" si="25"/>
        <v>0</v>
      </c>
      <c r="T52" s="74">
        <f t="shared" si="25"/>
        <v>172</v>
      </c>
      <c r="U52" s="74">
        <f t="shared" si="25"/>
        <v>172</v>
      </c>
    </row>
    <row r="53" spans="1:21" ht="30" customHeight="1" x14ac:dyDescent="0.25">
      <c r="A53" s="455" t="s">
        <v>104</v>
      </c>
      <c r="B53" s="455"/>
      <c r="C53" s="455"/>
      <c r="D53" s="455"/>
      <c r="E53" s="455"/>
      <c r="F53" s="455"/>
      <c r="G53" s="455"/>
      <c r="H53" s="160">
        <f>SUM(H42,H30,H24,H12,H36)</f>
        <v>85.07</v>
      </c>
      <c r="I53" s="160">
        <f t="shared" ref="I53:U53" si="26">SUM(I42,I30,I24,I12,I36)</f>
        <v>85.07</v>
      </c>
      <c r="J53" s="160">
        <f t="shared" si="26"/>
        <v>15.65</v>
      </c>
      <c r="K53" s="160">
        <f t="shared" si="26"/>
        <v>0</v>
      </c>
      <c r="L53" s="160">
        <f t="shared" si="26"/>
        <v>83.2</v>
      </c>
      <c r="M53" s="160">
        <f t="shared" si="26"/>
        <v>83.2</v>
      </c>
      <c r="N53" s="160">
        <f t="shared" si="26"/>
        <v>23</v>
      </c>
      <c r="O53" s="160">
        <f t="shared" si="26"/>
        <v>0</v>
      </c>
      <c r="P53" s="160">
        <f t="shared" si="26"/>
        <v>77.7</v>
      </c>
      <c r="Q53" s="160">
        <f t="shared" si="26"/>
        <v>77.7</v>
      </c>
      <c r="R53" s="160">
        <f t="shared" si="26"/>
        <v>23</v>
      </c>
      <c r="S53" s="160">
        <f t="shared" si="26"/>
        <v>0</v>
      </c>
      <c r="T53" s="160">
        <f t="shared" si="26"/>
        <v>84</v>
      </c>
      <c r="U53" s="160">
        <f t="shared" si="26"/>
        <v>84</v>
      </c>
    </row>
    <row r="54" spans="1:21" ht="30" customHeight="1" x14ac:dyDescent="0.25">
      <c r="A54" s="455" t="s">
        <v>105</v>
      </c>
      <c r="B54" s="455"/>
      <c r="C54" s="455"/>
      <c r="D54" s="455"/>
      <c r="E54" s="455"/>
      <c r="F54" s="455"/>
      <c r="G54" s="455"/>
      <c r="H54" s="160">
        <f>SUM(H44,H32,H26)</f>
        <v>0</v>
      </c>
      <c r="I54" s="160">
        <f t="shared" ref="I54:U54" si="27">SUM(I44,I32,I26)</f>
        <v>0</v>
      </c>
      <c r="J54" s="160">
        <f t="shared" si="27"/>
        <v>0</v>
      </c>
      <c r="K54" s="160">
        <f t="shared" si="27"/>
        <v>0</v>
      </c>
      <c r="L54" s="160">
        <f t="shared" si="27"/>
        <v>0</v>
      </c>
      <c r="M54" s="160">
        <f t="shared" si="27"/>
        <v>0</v>
      </c>
      <c r="N54" s="160">
        <f t="shared" si="27"/>
        <v>0</v>
      </c>
      <c r="O54" s="160">
        <f t="shared" si="27"/>
        <v>0</v>
      </c>
      <c r="P54" s="160">
        <f t="shared" si="27"/>
        <v>0</v>
      </c>
      <c r="Q54" s="160">
        <f t="shared" si="27"/>
        <v>0</v>
      </c>
      <c r="R54" s="160">
        <f t="shared" si="27"/>
        <v>0</v>
      </c>
      <c r="S54" s="160">
        <f t="shared" si="27"/>
        <v>0</v>
      </c>
      <c r="T54" s="160">
        <f t="shared" si="27"/>
        <v>0</v>
      </c>
      <c r="U54" s="160">
        <f t="shared" si="27"/>
        <v>0</v>
      </c>
    </row>
    <row r="55" spans="1:21" ht="30" customHeight="1" x14ac:dyDescent="0.25">
      <c r="A55" s="455" t="s">
        <v>106</v>
      </c>
      <c r="B55" s="455"/>
      <c r="C55" s="455"/>
      <c r="D55" s="455"/>
      <c r="E55" s="455"/>
      <c r="F55" s="455"/>
      <c r="G55" s="455"/>
      <c r="H55" s="159">
        <f>SUM(H15)</f>
        <v>82.65</v>
      </c>
      <c r="I55" s="159">
        <f t="shared" ref="I55:U55" si="28">SUM(I15)</f>
        <v>82.65</v>
      </c>
      <c r="J55" s="159">
        <f t="shared" si="28"/>
        <v>55.38</v>
      </c>
      <c r="K55" s="159">
        <f t="shared" si="28"/>
        <v>0</v>
      </c>
      <c r="L55" s="159">
        <f t="shared" si="28"/>
        <v>82.4</v>
      </c>
      <c r="M55" s="159">
        <f t="shared" si="28"/>
        <v>82.4</v>
      </c>
      <c r="N55" s="159">
        <f t="shared" si="28"/>
        <v>59.1</v>
      </c>
      <c r="O55" s="159">
        <f t="shared" si="28"/>
        <v>0</v>
      </c>
      <c r="P55" s="159">
        <f t="shared" si="28"/>
        <v>82.4</v>
      </c>
      <c r="Q55" s="159">
        <f t="shared" si="28"/>
        <v>82.4</v>
      </c>
      <c r="R55" s="159">
        <f t="shared" si="28"/>
        <v>59.1</v>
      </c>
      <c r="S55" s="159">
        <f t="shared" si="28"/>
        <v>0</v>
      </c>
      <c r="T55" s="159">
        <f t="shared" si="28"/>
        <v>84</v>
      </c>
      <c r="U55" s="159">
        <f t="shared" si="28"/>
        <v>84</v>
      </c>
    </row>
    <row r="56" spans="1:21" ht="30" customHeight="1" x14ac:dyDescent="0.25">
      <c r="A56" s="455" t="s">
        <v>107</v>
      </c>
      <c r="B56" s="455"/>
      <c r="C56" s="455"/>
      <c r="D56" s="455"/>
      <c r="E56" s="455"/>
      <c r="F56" s="455"/>
      <c r="G56" s="455"/>
      <c r="H56" s="159"/>
      <c r="I56" s="159"/>
      <c r="J56" s="159"/>
      <c r="K56" s="159"/>
      <c r="L56" s="159"/>
      <c r="M56" s="160"/>
      <c r="N56" s="160"/>
      <c r="O56" s="160"/>
      <c r="P56" s="160"/>
      <c r="Q56" s="160"/>
      <c r="R56" s="160"/>
      <c r="S56" s="160"/>
      <c r="T56" s="159"/>
      <c r="U56" s="159"/>
    </row>
    <row r="57" spans="1:21" ht="30" customHeight="1" x14ac:dyDescent="0.25">
      <c r="A57" s="455" t="s">
        <v>108</v>
      </c>
      <c r="B57" s="455"/>
      <c r="C57" s="455"/>
      <c r="D57" s="455"/>
      <c r="E57" s="455"/>
      <c r="F57" s="455"/>
      <c r="G57" s="455"/>
      <c r="H57" s="159"/>
      <c r="I57" s="159"/>
      <c r="J57" s="159"/>
      <c r="K57" s="159"/>
      <c r="L57" s="159"/>
      <c r="M57" s="160"/>
      <c r="N57" s="160"/>
      <c r="O57" s="160"/>
      <c r="P57" s="160"/>
      <c r="Q57" s="160"/>
      <c r="R57" s="160"/>
      <c r="S57" s="160"/>
      <c r="T57" s="159"/>
      <c r="U57" s="159"/>
    </row>
    <row r="58" spans="1:21" ht="30" customHeight="1" x14ac:dyDescent="0.25">
      <c r="A58" s="455" t="s">
        <v>109</v>
      </c>
      <c r="B58" s="455"/>
      <c r="C58" s="455"/>
      <c r="D58" s="455"/>
      <c r="E58" s="455"/>
      <c r="F58" s="455"/>
      <c r="G58" s="455"/>
      <c r="H58" s="159">
        <f>SUM(H43,H31,H25,H37,H14)</f>
        <v>0</v>
      </c>
      <c r="I58" s="159">
        <f t="shared" ref="I58:U58" si="29">SUM(I43,I31,I25,I37,I14)</f>
        <v>0</v>
      </c>
      <c r="J58" s="159">
        <f t="shared" si="29"/>
        <v>0</v>
      </c>
      <c r="K58" s="159">
        <f t="shared" si="29"/>
        <v>0</v>
      </c>
      <c r="L58" s="159">
        <f t="shared" si="29"/>
        <v>0</v>
      </c>
      <c r="M58" s="159">
        <f t="shared" si="29"/>
        <v>0</v>
      </c>
      <c r="N58" s="159">
        <f t="shared" si="29"/>
        <v>0</v>
      </c>
      <c r="O58" s="159">
        <f t="shared" si="29"/>
        <v>0</v>
      </c>
      <c r="P58" s="159">
        <f t="shared" si="29"/>
        <v>0</v>
      </c>
      <c r="Q58" s="159">
        <f t="shared" si="29"/>
        <v>0</v>
      </c>
      <c r="R58" s="159">
        <f t="shared" si="29"/>
        <v>0</v>
      </c>
      <c r="S58" s="159">
        <f t="shared" si="29"/>
        <v>0</v>
      </c>
      <c r="T58" s="159">
        <f t="shared" si="29"/>
        <v>0</v>
      </c>
      <c r="U58" s="159">
        <f t="shared" si="29"/>
        <v>0</v>
      </c>
    </row>
    <row r="59" spans="1:21" ht="30" customHeight="1" x14ac:dyDescent="0.25">
      <c r="A59" s="455" t="s">
        <v>110</v>
      </c>
      <c r="B59" s="455"/>
      <c r="C59" s="455"/>
      <c r="D59" s="455"/>
      <c r="E59" s="455"/>
      <c r="F59" s="455"/>
      <c r="G59" s="455"/>
      <c r="H59" s="159"/>
      <c r="I59" s="159"/>
      <c r="J59" s="159"/>
      <c r="K59" s="159"/>
      <c r="L59" s="159"/>
      <c r="M59" s="161"/>
      <c r="N59" s="161"/>
      <c r="O59" s="161"/>
      <c r="P59" s="161"/>
      <c r="Q59" s="161"/>
      <c r="R59" s="161"/>
      <c r="S59" s="161"/>
      <c r="T59" s="159"/>
      <c r="U59" s="159"/>
    </row>
    <row r="60" spans="1:21" ht="30" customHeight="1" x14ac:dyDescent="0.25">
      <c r="A60" s="449" t="s">
        <v>111</v>
      </c>
      <c r="B60" s="450"/>
      <c r="C60" s="450"/>
      <c r="D60" s="450"/>
      <c r="E60" s="450"/>
      <c r="F60" s="450"/>
      <c r="G60" s="451"/>
      <c r="H60" s="159">
        <f t="shared" ref="H60:U60" si="30">SUM(H13)</f>
        <v>3.01</v>
      </c>
      <c r="I60" s="159">
        <f t="shared" si="30"/>
        <v>3.01</v>
      </c>
      <c r="J60" s="159">
        <f t="shared" si="30"/>
        <v>0</v>
      </c>
      <c r="K60" s="159">
        <f t="shared" si="30"/>
        <v>0</v>
      </c>
      <c r="L60" s="159">
        <f t="shared" si="30"/>
        <v>3</v>
      </c>
      <c r="M60" s="159">
        <f t="shared" si="30"/>
        <v>3</v>
      </c>
      <c r="N60" s="159">
        <f t="shared" si="30"/>
        <v>0</v>
      </c>
      <c r="O60" s="159">
        <f t="shared" si="30"/>
        <v>0</v>
      </c>
      <c r="P60" s="159">
        <f t="shared" si="30"/>
        <v>3</v>
      </c>
      <c r="Q60" s="159">
        <f t="shared" si="30"/>
        <v>3</v>
      </c>
      <c r="R60" s="159">
        <f t="shared" si="30"/>
        <v>0</v>
      </c>
      <c r="S60" s="159">
        <f t="shared" si="30"/>
        <v>0</v>
      </c>
      <c r="T60" s="159">
        <f t="shared" si="30"/>
        <v>4</v>
      </c>
      <c r="U60" s="159">
        <f t="shared" si="30"/>
        <v>4</v>
      </c>
    </row>
    <row r="61" spans="1:21" ht="30" customHeight="1" x14ac:dyDescent="0.25">
      <c r="A61" s="455" t="s">
        <v>112</v>
      </c>
      <c r="B61" s="455"/>
      <c r="C61" s="455"/>
      <c r="D61" s="455"/>
      <c r="E61" s="455"/>
      <c r="F61" s="455"/>
      <c r="G61" s="455"/>
      <c r="H61" s="159"/>
      <c r="I61" s="159"/>
      <c r="J61" s="159"/>
      <c r="K61" s="159"/>
      <c r="L61" s="159"/>
      <c r="M61" s="161"/>
      <c r="N61" s="161"/>
      <c r="O61" s="161"/>
      <c r="P61" s="161"/>
      <c r="Q61" s="161"/>
      <c r="R61" s="161"/>
      <c r="S61" s="161"/>
      <c r="T61" s="159"/>
      <c r="U61" s="159"/>
    </row>
    <row r="62" spans="1:21" ht="30" customHeight="1" x14ac:dyDescent="0.25">
      <c r="A62" s="455" t="s">
        <v>113</v>
      </c>
      <c r="B62" s="455"/>
      <c r="C62" s="455"/>
      <c r="D62" s="455"/>
      <c r="E62" s="455"/>
      <c r="F62" s="455"/>
      <c r="G62" s="455"/>
      <c r="H62" s="159"/>
      <c r="I62" s="159"/>
      <c r="J62" s="159"/>
      <c r="K62" s="159"/>
      <c r="L62" s="159"/>
      <c r="M62" s="160"/>
      <c r="N62" s="160"/>
      <c r="O62" s="160"/>
      <c r="P62" s="160"/>
      <c r="Q62" s="160"/>
      <c r="R62" s="160"/>
      <c r="S62" s="160"/>
      <c r="T62" s="159"/>
      <c r="U62" s="159"/>
    </row>
    <row r="63" spans="1:21" ht="30" customHeight="1" x14ac:dyDescent="0.25">
      <c r="A63" s="454" t="s">
        <v>114</v>
      </c>
      <c r="B63" s="454"/>
      <c r="C63" s="454"/>
      <c r="D63" s="454"/>
      <c r="E63" s="454"/>
      <c r="F63" s="454"/>
      <c r="G63" s="454"/>
      <c r="H63" s="74">
        <f t="shared" ref="H63:U63" si="31">SUM(H64:H70)</f>
        <v>0</v>
      </c>
      <c r="I63" s="74">
        <f t="shared" si="31"/>
        <v>0</v>
      </c>
      <c r="J63" s="74">
        <f t="shared" si="31"/>
        <v>0</v>
      </c>
      <c r="K63" s="74">
        <f t="shared" si="31"/>
        <v>0</v>
      </c>
      <c r="L63" s="74">
        <f t="shared" si="31"/>
        <v>0</v>
      </c>
      <c r="M63" s="74">
        <f t="shared" si="31"/>
        <v>0</v>
      </c>
      <c r="N63" s="74">
        <f t="shared" si="31"/>
        <v>0</v>
      </c>
      <c r="O63" s="74">
        <f t="shared" si="31"/>
        <v>0</v>
      </c>
      <c r="P63" s="74">
        <f t="shared" si="31"/>
        <v>0</v>
      </c>
      <c r="Q63" s="74">
        <f t="shared" si="31"/>
        <v>0</v>
      </c>
      <c r="R63" s="74">
        <f t="shared" si="31"/>
        <v>0</v>
      </c>
      <c r="S63" s="74">
        <f t="shared" si="31"/>
        <v>0</v>
      </c>
      <c r="T63" s="74">
        <f t="shared" si="31"/>
        <v>0</v>
      </c>
      <c r="U63" s="74">
        <f t="shared" si="31"/>
        <v>0</v>
      </c>
    </row>
    <row r="64" spans="1:21" ht="30" customHeight="1" x14ac:dyDescent="0.25">
      <c r="A64" s="456" t="s">
        <v>115</v>
      </c>
      <c r="B64" s="456"/>
      <c r="C64" s="456"/>
      <c r="D64" s="456"/>
      <c r="E64" s="456"/>
      <c r="F64" s="456"/>
      <c r="G64" s="456"/>
      <c r="H64" s="159">
        <f>SUM(H46,H34,H28,H40,H18)</f>
        <v>0</v>
      </c>
      <c r="I64" s="159">
        <f t="shared" ref="I64:U64" si="32">SUM(I46,I34,I28,I40,I18)</f>
        <v>0</v>
      </c>
      <c r="J64" s="159">
        <f t="shared" si="32"/>
        <v>0</v>
      </c>
      <c r="K64" s="159">
        <f t="shared" si="32"/>
        <v>0</v>
      </c>
      <c r="L64" s="159">
        <f t="shared" si="32"/>
        <v>0</v>
      </c>
      <c r="M64" s="159">
        <f t="shared" si="32"/>
        <v>0</v>
      </c>
      <c r="N64" s="159">
        <f t="shared" si="32"/>
        <v>0</v>
      </c>
      <c r="O64" s="159">
        <f t="shared" si="32"/>
        <v>0</v>
      </c>
      <c r="P64" s="159">
        <f t="shared" si="32"/>
        <v>0</v>
      </c>
      <c r="Q64" s="159">
        <f t="shared" si="32"/>
        <v>0</v>
      </c>
      <c r="R64" s="159">
        <f t="shared" si="32"/>
        <v>0</v>
      </c>
      <c r="S64" s="159">
        <f t="shared" si="32"/>
        <v>0</v>
      </c>
      <c r="T64" s="159">
        <f t="shared" si="32"/>
        <v>0</v>
      </c>
      <c r="U64" s="159">
        <f t="shared" si="32"/>
        <v>0</v>
      </c>
    </row>
    <row r="65" spans="1:21" ht="30" customHeight="1" x14ac:dyDescent="0.25">
      <c r="A65" s="456" t="s">
        <v>116</v>
      </c>
      <c r="B65" s="456"/>
      <c r="C65" s="456"/>
      <c r="D65" s="456"/>
      <c r="E65" s="456"/>
      <c r="F65" s="456"/>
      <c r="G65" s="456"/>
      <c r="H65" s="159"/>
      <c r="I65" s="159"/>
      <c r="J65" s="159"/>
      <c r="K65" s="159"/>
      <c r="L65" s="159"/>
      <c r="M65" s="161"/>
      <c r="N65" s="161"/>
      <c r="O65" s="161"/>
      <c r="P65" s="161"/>
      <c r="Q65" s="161"/>
      <c r="R65" s="161"/>
      <c r="S65" s="161"/>
      <c r="T65" s="159"/>
      <c r="U65" s="159"/>
    </row>
    <row r="66" spans="1:21" ht="30" customHeight="1" x14ac:dyDescent="0.25">
      <c r="A66" s="455" t="s">
        <v>117</v>
      </c>
      <c r="B66" s="455"/>
      <c r="C66" s="455"/>
      <c r="D66" s="455"/>
      <c r="E66" s="455"/>
      <c r="F66" s="455"/>
      <c r="G66" s="455"/>
      <c r="H66" s="159">
        <f t="shared" ref="H66:U66" si="33">SUM(H16)</f>
        <v>0</v>
      </c>
      <c r="I66" s="159">
        <f t="shared" si="33"/>
        <v>0</v>
      </c>
      <c r="J66" s="159">
        <f t="shared" si="33"/>
        <v>0</v>
      </c>
      <c r="K66" s="159">
        <f t="shared" si="33"/>
        <v>0</v>
      </c>
      <c r="L66" s="159">
        <f t="shared" si="33"/>
        <v>0</v>
      </c>
      <c r="M66" s="159">
        <f t="shared" si="33"/>
        <v>0</v>
      </c>
      <c r="N66" s="159">
        <f t="shared" si="33"/>
        <v>0</v>
      </c>
      <c r="O66" s="159">
        <f t="shared" si="33"/>
        <v>0</v>
      </c>
      <c r="P66" s="159">
        <f t="shared" si="33"/>
        <v>0</v>
      </c>
      <c r="Q66" s="159">
        <f t="shared" si="33"/>
        <v>0</v>
      </c>
      <c r="R66" s="159">
        <f t="shared" si="33"/>
        <v>0</v>
      </c>
      <c r="S66" s="159">
        <f t="shared" si="33"/>
        <v>0</v>
      </c>
      <c r="T66" s="159">
        <f t="shared" si="33"/>
        <v>0</v>
      </c>
      <c r="U66" s="159">
        <f t="shared" si="33"/>
        <v>0</v>
      </c>
    </row>
    <row r="67" spans="1:21" ht="30" customHeight="1" x14ac:dyDescent="0.25">
      <c r="A67" s="449" t="s">
        <v>118</v>
      </c>
      <c r="B67" s="450"/>
      <c r="C67" s="450"/>
      <c r="D67" s="450"/>
      <c r="E67" s="450"/>
      <c r="F67" s="450"/>
      <c r="G67" s="451"/>
      <c r="H67" s="159"/>
      <c r="I67" s="159"/>
      <c r="J67" s="159"/>
      <c r="K67" s="159"/>
      <c r="L67" s="159"/>
      <c r="M67" s="161"/>
      <c r="N67" s="161"/>
      <c r="O67" s="161"/>
      <c r="P67" s="161"/>
      <c r="Q67" s="161"/>
      <c r="R67" s="161"/>
      <c r="S67" s="161"/>
      <c r="T67" s="159"/>
      <c r="U67" s="159"/>
    </row>
    <row r="68" spans="1:21" ht="30" customHeight="1" x14ac:dyDescent="0.25">
      <c r="A68" s="449" t="s">
        <v>119</v>
      </c>
      <c r="B68" s="450"/>
      <c r="C68" s="450"/>
      <c r="D68" s="450"/>
      <c r="E68" s="450"/>
      <c r="F68" s="450"/>
      <c r="G68" s="451"/>
      <c r="H68" s="159"/>
      <c r="I68" s="159"/>
      <c r="J68" s="159"/>
      <c r="K68" s="159"/>
      <c r="L68" s="159"/>
      <c r="M68" s="161"/>
      <c r="N68" s="161"/>
      <c r="O68" s="161"/>
      <c r="P68" s="161"/>
      <c r="Q68" s="161"/>
      <c r="R68" s="161"/>
      <c r="S68" s="161"/>
      <c r="T68" s="159"/>
      <c r="U68" s="159"/>
    </row>
    <row r="69" spans="1:21" ht="30" customHeight="1" x14ac:dyDescent="0.25">
      <c r="A69" s="449" t="s">
        <v>120</v>
      </c>
      <c r="B69" s="450"/>
      <c r="C69" s="450"/>
      <c r="D69" s="450"/>
      <c r="E69" s="450"/>
      <c r="F69" s="450"/>
      <c r="G69" s="451"/>
      <c r="H69" s="159">
        <f>SUM(H45,H33,H27,H39,H17)</f>
        <v>0</v>
      </c>
      <c r="I69" s="159">
        <f t="shared" ref="I69:U69" si="34">SUM(I45,I33,I27,I39,I17)</f>
        <v>0</v>
      </c>
      <c r="J69" s="159">
        <f t="shared" si="34"/>
        <v>0</v>
      </c>
      <c r="K69" s="159">
        <f t="shared" si="34"/>
        <v>0</v>
      </c>
      <c r="L69" s="159">
        <f t="shared" si="34"/>
        <v>0</v>
      </c>
      <c r="M69" s="159">
        <f t="shared" si="34"/>
        <v>0</v>
      </c>
      <c r="N69" s="159">
        <f t="shared" si="34"/>
        <v>0</v>
      </c>
      <c r="O69" s="159">
        <f t="shared" si="34"/>
        <v>0</v>
      </c>
      <c r="P69" s="159">
        <f t="shared" si="34"/>
        <v>0</v>
      </c>
      <c r="Q69" s="159">
        <f t="shared" si="34"/>
        <v>0</v>
      </c>
      <c r="R69" s="159">
        <f t="shared" si="34"/>
        <v>0</v>
      </c>
      <c r="S69" s="159">
        <f t="shared" si="34"/>
        <v>0</v>
      </c>
      <c r="T69" s="159">
        <f t="shared" si="34"/>
        <v>0</v>
      </c>
      <c r="U69" s="159">
        <f t="shared" si="34"/>
        <v>0</v>
      </c>
    </row>
    <row r="70" spans="1:21" x14ac:dyDescent="0.25">
      <c r="A70" s="455" t="s">
        <v>121</v>
      </c>
      <c r="B70" s="455"/>
      <c r="C70" s="455"/>
      <c r="D70" s="455"/>
      <c r="E70" s="455"/>
      <c r="F70" s="455"/>
      <c r="G70" s="455"/>
      <c r="H70" s="159"/>
      <c r="I70" s="159"/>
      <c r="J70" s="159"/>
      <c r="K70" s="159"/>
      <c r="L70" s="159"/>
      <c r="M70" s="161"/>
      <c r="N70" s="161"/>
      <c r="O70" s="161"/>
      <c r="P70" s="161"/>
      <c r="Q70" s="161"/>
      <c r="R70" s="161"/>
      <c r="S70" s="161"/>
      <c r="T70" s="159"/>
      <c r="U70" s="159"/>
    </row>
    <row r="71" spans="1:21" x14ac:dyDescent="0.25">
      <c r="A71" s="457" t="s">
        <v>122</v>
      </c>
      <c r="B71" s="457"/>
      <c r="C71" s="457"/>
      <c r="D71" s="457"/>
      <c r="E71" s="457"/>
      <c r="F71" s="457"/>
      <c r="G71" s="457"/>
      <c r="H71" s="2">
        <f t="shared" ref="H71:U71" si="35">SUM(H63,H52)</f>
        <v>170.73</v>
      </c>
      <c r="I71" s="2">
        <f t="shared" si="35"/>
        <v>170.73</v>
      </c>
      <c r="J71" s="2">
        <f t="shared" si="35"/>
        <v>71.03</v>
      </c>
      <c r="K71" s="2">
        <f t="shared" si="35"/>
        <v>0</v>
      </c>
      <c r="L71" s="2">
        <f t="shared" si="35"/>
        <v>168.60000000000002</v>
      </c>
      <c r="M71" s="2">
        <f t="shared" si="35"/>
        <v>168.60000000000002</v>
      </c>
      <c r="N71" s="2">
        <f t="shared" si="35"/>
        <v>82.1</v>
      </c>
      <c r="O71" s="2">
        <f t="shared" si="35"/>
        <v>0</v>
      </c>
      <c r="P71" s="2">
        <f t="shared" si="35"/>
        <v>163.10000000000002</v>
      </c>
      <c r="Q71" s="2">
        <f t="shared" si="35"/>
        <v>163.10000000000002</v>
      </c>
      <c r="R71" s="2">
        <f t="shared" si="35"/>
        <v>82.1</v>
      </c>
      <c r="S71" s="2">
        <f t="shared" si="35"/>
        <v>0</v>
      </c>
      <c r="T71" s="2">
        <f t="shared" si="35"/>
        <v>172</v>
      </c>
      <c r="U71" s="2">
        <f t="shared" si="35"/>
        <v>172</v>
      </c>
    </row>
  </sheetData>
  <mergeCells count="86">
    <mergeCell ref="A52:G52"/>
    <mergeCell ref="A53:G53"/>
    <mergeCell ref="B49:G49"/>
    <mergeCell ref="B50:G50"/>
    <mergeCell ref="A51:G51"/>
    <mergeCell ref="A69:G69"/>
    <mergeCell ref="A70:G70"/>
    <mergeCell ref="A71:G71"/>
    <mergeCell ref="A64:G64"/>
    <mergeCell ref="A65:G65"/>
    <mergeCell ref="A66:G66"/>
    <mergeCell ref="A68:G68"/>
    <mergeCell ref="A54:G54"/>
    <mergeCell ref="A67:G67"/>
    <mergeCell ref="A58:G58"/>
    <mergeCell ref="A59:G59"/>
    <mergeCell ref="A60:G60"/>
    <mergeCell ref="A61:G61"/>
    <mergeCell ref="A62:G62"/>
    <mergeCell ref="A63:G63"/>
    <mergeCell ref="A55:G55"/>
    <mergeCell ref="A56:G56"/>
    <mergeCell ref="A57:G57"/>
    <mergeCell ref="F42:F47"/>
    <mergeCell ref="F30:F35"/>
    <mergeCell ref="C48:G48"/>
    <mergeCell ref="A36:A41"/>
    <mergeCell ref="B36:B41"/>
    <mergeCell ref="C36:C41"/>
    <mergeCell ref="D36:D41"/>
    <mergeCell ref="E36:E41"/>
    <mergeCell ref="F36:F41"/>
    <mergeCell ref="A42:A47"/>
    <mergeCell ref="B42:B47"/>
    <mergeCell ref="C42:C47"/>
    <mergeCell ref="D42:D47"/>
    <mergeCell ref="E42:E47"/>
    <mergeCell ref="A30:A35"/>
    <mergeCell ref="B30:B35"/>
    <mergeCell ref="C30:C35"/>
    <mergeCell ref="D30:D35"/>
    <mergeCell ref="E30:E35"/>
    <mergeCell ref="A24:A29"/>
    <mergeCell ref="B24:B29"/>
    <mergeCell ref="C24:C29"/>
    <mergeCell ref="D24:D29"/>
    <mergeCell ref="E24:E29"/>
    <mergeCell ref="F24:F29"/>
    <mergeCell ref="B21:G21"/>
    <mergeCell ref="B22:U22"/>
    <mergeCell ref="C23:U23"/>
    <mergeCell ref="C20:G20"/>
    <mergeCell ref="C11:U11"/>
    <mergeCell ref="A12:A19"/>
    <mergeCell ref="B12:B19"/>
    <mergeCell ref="C12:C19"/>
    <mergeCell ref="D12:D19"/>
    <mergeCell ref="E12:E19"/>
    <mergeCell ref="F12:F19"/>
    <mergeCell ref="B10:U10"/>
    <mergeCell ref="O6:O7"/>
    <mergeCell ref="P6:P7"/>
    <mergeCell ref="Q6:R6"/>
    <mergeCell ref="S6:S7"/>
    <mergeCell ref="H6:H7"/>
    <mergeCell ref="I6:J6"/>
    <mergeCell ref="K6:K7"/>
    <mergeCell ref="L6:L7"/>
    <mergeCell ref="M6:N6"/>
    <mergeCell ref="A8:U8"/>
    <mergeCell ref="A9:U9"/>
    <mergeCell ref="A2:U2"/>
    <mergeCell ref="A3:U3"/>
    <mergeCell ref="A5:A7"/>
    <mergeCell ref="B5:B7"/>
    <mergeCell ref="C5:C7"/>
    <mergeCell ref="D5:D7"/>
    <mergeCell ref="E5:E7"/>
    <mergeCell ref="F5:F7"/>
    <mergeCell ref="G5:G7"/>
    <mergeCell ref="H5:K5"/>
    <mergeCell ref="L5:O5"/>
    <mergeCell ref="P5:S5"/>
    <mergeCell ref="T5:T7"/>
    <mergeCell ref="U5:U7"/>
    <mergeCell ref="T4:U4"/>
  </mergeCells>
  <pageMargins left="0.7" right="0.7" top="0.75" bottom="0.75" header="0.3" footer="0.3"/>
  <pageSetup paperSize="9" scale="8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IK69"/>
  <sheetViews>
    <sheetView topLeftCell="A31" zoomScale="80" zoomScaleNormal="80" workbookViewId="0">
      <selection activeCell="X54" sqref="X54"/>
    </sheetView>
  </sheetViews>
  <sheetFormatPr defaultColWidth="9.140625" defaultRowHeight="15.75" x14ac:dyDescent="0.25"/>
  <cols>
    <col min="1" max="1" width="3.7109375" style="75" customWidth="1"/>
    <col min="2" max="3" width="2.5703125" style="75" customWidth="1"/>
    <col min="4" max="4" width="30.140625" style="75" customWidth="1"/>
    <col min="5" max="5" width="3.7109375" style="75" customWidth="1"/>
    <col min="6" max="6" width="10" style="75" customWidth="1"/>
    <col min="7" max="7" width="9" style="76" customWidth="1"/>
    <col min="8" max="8" width="7.7109375" style="65" customWidth="1"/>
    <col min="9" max="9" width="10.42578125" style="65" customWidth="1"/>
    <col min="10" max="10" width="8.28515625" style="65" customWidth="1"/>
    <col min="11" max="11" width="7.7109375" style="65" customWidth="1"/>
    <col min="12" max="12" width="9" style="65" customWidth="1"/>
    <col min="13" max="13" width="9.5703125" style="75" customWidth="1"/>
    <col min="14" max="14" width="7.85546875" style="75" customWidth="1"/>
    <col min="15" max="15" width="6" style="75" customWidth="1"/>
    <col min="16" max="16" width="7.85546875" style="75" customWidth="1"/>
    <col min="17" max="17" width="8.140625" style="75" customWidth="1"/>
    <col min="18" max="18" width="8.42578125" style="75" customWidth="1"/>
    <col min="19" max="19" width="7.5703125" style="75" customWidth="1"/>
    <col min="20" max="21" width="9.5703125" style="65" customWidth="1"/>
    <col min="22" max="22" width="9.85546875" style="68" bestFit="1" customWidth="1"/>
    <col min="23" max="245" width="9.140625" style="68"/>
    <col min="246" max="16384" width="9.140625" style="69"/>
  </cols>
  <sheetData>
    <row r="1" spans="1:245" s="67" customFormat="1" x14ac:dyDescent="0.25">
      <c r="A1" s="65"/>
      <c r="B1" s="65"/>
      <c r="C1" s="65"/>
      <c r="D1" s="65"/>
      <c r="E1" s="65"/>
      <c r="F1" s="65"/>
      <c r="G1" s="66"/>
      <c r="H1" s="65"/>
      <c r="I1" s="65"/>
      <c r="J1" s="65"/>
      <c r="K1" s="65"/>
      <c r="L1" s="65"/>
      <c r="M1" s="65"/>
      <c r="N1" s="65"/>
      <c r="O1" s="65"/>
      <c r="P1" s="65"/>
      <c r="Q1" s="65"/>
      <c r="R1" s="65"/>
      <c r="S1" s="65"/>
      <c r="T1" s="65"/>
      <c r="U1" s="65"/>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row>
    <row r="2" spans="1:245" s="67" customFormat="1" ht="14.1" customHeight="1" x14ac:dyDescent="0.25">
      <c r="A2" s="419" t="s">
        <v>315</v>
      </c>
      <c r="B2" s="419"/>
      <c r="C2" s="419"/>
      <c r="D2" s="419"/>
      <c r="E2" s="419"/>
      <c r="F2" s="419"/>
      <c r="G2" s="419"/>
      <c r="H2" s="419"/>
      <c r="I2" s="419"/>
      <c r="J2" s="419"/>
      <c r="K2" s="419"/>
      <c r="L2" s="419"/>
      <c r="M2" s="419"/>
      <c r="N2" s="419"/>
      <c r="O2" s="419"/>
      <c r="P2" s="419"/>
      <c r="Q2" s="419"/>
      <c r="R2" s="419"/>
      <c r="S2" s="419"/>
      <c r="T2" s="419"/>
      <c r="U2" s="419"/>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row>
    <row r="3" spans="1:245" s="67" customFormat="1" ht="14.25" customHeight="1" x14ac:dyDescent="0.25">
      <c r="A3" s="419" t="s">
        <v>1</v>
      </c>
      <c r="B3" s="419"/>
      <c r="C3" s="419"/>
      <c r="D3" s="419"/>
      <c r="E3" s="419"/>
      <c r="F3" s="419"/>
      <c r="G3" s="419"/>
      <c r="H3" s="419"/>
      <c r="I3" s="419"/>
      <c r="J3" s="419"/>
      <c r="K3" s="419"/>
      <c r="L3" s="419"/>
      <c r="M3" s="419"/>
      <c r="N3" s="419"/>
      <c r="O3" s="419"/>
      <c r="P3" s="419"/>
      <c r="Q3" s="419"/>
      <c r="R3" s="419"/>
      <c r="S3" s="419"/>
      <c r="T3" s="419"/>
      <c r="U3" s="419"/>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row>
    <row r="4" spans="1:245" s="67" customFormat="1" ht="15" customHeight="1" x14ac:dyDescent="0.25">
      <c r="A4" s="65"/>
      <c r="B4" s="65"/>
      <c r="C4" s="65"/>
      <c r="D4" s="65"/>
      <c r="E4" s="65"/>
      <c r="F4" s="65"/>
      <c r="G4" s="66"/>
      <c r="H4" s="65"/>
      <c r="I4" s="65"/>
      <c r="J4" s="65"/>
      <c r="K4" s="65"/>
      <c r="L4" s="65"/>
      <c r="M4" s="65"/>
      <c r="N4" s="65"/>
      <c r="O4" s="65"/>
      <c r="P4" s="65"/>
      <c r="Q4" s="65"/>
      <c r="R4" s="65"/>
      <c r="S4" s="65"/>
      <c r="T4" s="420" t="s">
        <v>2</v>
      </c>
      <c r="U4" s="420"/>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row>
    <row r="5" spans="1:245" ht="30.75" customHeight="1" x14ac:dyDescent="0.25">
      <c r="A5" s="340" t="s">
        <v>3</v>
      </c>
      <c r="B5" s="340" t="s">
        <v>4</v>
      </c>
      <c r="C5" s="340" t="s">
        <v>5</v>
      </c>
      <c r="D5" s="341" t="s">
        <v>6</v>
      </c>
      <c r="E5" s="344" t="s">
        <v>7</v>
      </c>
      <c r="F5" s="345" t="s">
        <v>8</v>
      </c>
      <c r="G5" s="344" t="s">
        <v>9</v>
      </c>
      <c r="H5" s="348" t="s">
        <v>10</v>
      </c>
      <c r="I5" s="349"/>
      <c r="J5" s="349"/>
      <c r="K5" s="350"/>
      <c r="L5" s="351" t="s">
        <v>11</v>
      </c>
      <c r="M5" s="352"/>
      <c r="N5" s="352"/>
      <c r="O5" s="353"/>
      <c r="P5" s="351" t="s">
        <v>12</v>
      </c>
      <c r="Q5" s="352"/>
      <c r="R5" s="352"/>
      <c r="S5" s="353"/>
      <c r="T5" s="354" t="s">
        <v>13</v>
      </c>
      <c r="U5" s="354" t="s">
        <v>14</v>
      </c>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row>
    <row r="6" spans="1:245" ht="15" customHeight="1" x14ac:dyDescent="0.25">
      <c r="A6" s="340"/>
      <c r="B6" s="340"/>
      <c r="C6" s="340"/>
      <c r="D6" s="342"/>
      <c r="E6" s="344"/>
      <c r="F6" s="346"/>
      <c r="G6" s="344"/>
      <c r="H6" s="354" t="s">
        <v>17</v>
      </c>
      <c r="I6" s="359" t="s">
        <v>18</v>
      </c>
      <c r="J6" s="359"/>
      <c r="K6" s="354" t="s">
        <v>19</v>
      </c>
      <c r="L6" s="354" t="s">
        <v>17</v>
      </c>
      <c r="M6" s="358" t="s">
        <v>18</v>
      </c>
      <c r="N6" s="358"/>
      <c r="O6" s="357" t="s">
        <v>19</v>
      </c>
      <c r="P6" s="344" t="s">
        <v>17</v>
      </c>
      <c r="Q6" s="358" t="s">
        <v>18</v>
      </c>
      <c r="R6" s="358"/>
      <c r="S6" s="357" t="s">
        <v>19</v>
      </c>
      <c r="T6" s="354"/>
      <c r="U6" s="354"/>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row>
    <row r="7" spans="1:245" ht="141" customHeight="1" x14ac:dyDescent="0.25">
      <c r="A7" s="340"/>
      <c r="B7" s="340"/>
      <c r="C7" s="340"/>
      <c r="D7" s="343"/>
      <c r="E7" s="344"/>
      <c r="F7" s="347"/>
      <c r="G7" s="344"/>
      <c r="H7" s="354"/>
      <c r="I7" s="20" t="s">
        <v>17</v>
      </c>
      <c r="J7" s="20" t="s">
        <v>20</v>
      </c>
      <c r="K7" s="354"/>
      <c r="L7" s="354"/>
      <c r="M7" s="292" t="s">
        <v>17</v>
      </c>
      <c r="N7" s="294" t="s">
        <v>20</v>
      </c>
      <c r="O7" s="357"/>
      <c r="P7" s="344"/>
      <c r="Q7" s="292" t="s">
        <v>17</v>
      </c>
      <c r="R7" s="21" t="s">
        <v>20</v>
      </c>
      <c r="S7" s="357"/>
      <c r="T7" s="354"/>
      <c r="U7" s="354"/>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row>
    <row r="8" spans="1:245" ht="15" customHeight="1" x14ac:dyDescent="0.25">
      <c r="A8" s="425" t="s">
        <v>26</v>
      </c>
      <c r="B8" s="426"/>
      <c r="C8" s="426"/>
      <c r="D8" s="426"/>
      <c r="E8" s="426"/>
      <c r="F8" s="426"/>
      <c r="G8" s="426"/>
      <c r="H8" s="426"/>
      <c r="I8" s="426"/>
      <c r="J8" s="426"/>
      <c r="K8" s="426"/>
      <c r="L8" s="426"/>
      <c r="M8" s="426"/>
      <c r="N8" s="426"/>
      <c r="O8" s="426"/>
      <c r="P8" s="426"/>
      <c r="Q8" s="426"/>
      <c r="R8" s="426"/>
      <c r="S8" s="426"/>
      <c r="T8" s="426"/>
      <c r="U8" s="427"/>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row>
    <row r="9" spans="1:245" ht="16.5" customHeight="1" x14ac:dyDescent="0.25">
      <c r="A9" s="428" t="s">
        <v>316</v>
      </c>
      <c r="B9" s="428"/>
      <c r="C9" s="428"/>
      <c r="D9" s="428"/>
      <c r="E9" s="428"/>
      <c r="F9" s="428"/>
      <c r="G9" s="428"/>
      <c r="H9" s="428"/>
      <c r="I9" s="428"/>
      <c r="J9" s="428"/>
      <c r="K9" s="428"/>
      <c r="L9" s="428"/>
      <c r="M9" s="428"/>
      <c r="N9" s="428"/>
      <c r="O9" s="428"/>
      <c r="P9" s="428"/>
      <c r="Q9" s="428"/>
      <c r="R9" s="428"/>
      <c r="S9" s="428"/>
      <c r="T9" s="428"/>
      <c r="U9" s="428"/>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row>
    <row r="10" spans="1:245" ht="18" customHeight="1" x14ac:dyDescent="0.25">
      <c r="A10" s="1" t="s">
        <v>28</v>
      </c>
      <c r="B10" s="464" t="s">
        <v>317</v>
      </c>
      <c r="C10" s="464"/>
      <c r="D10" s="464"/>
      <c r="E10" s="464"/>
      <c r="F10" s="464"/>
      <c r="G10" s="464"/>
      <c r="H10" s="464"/>
      <c r="I10" s="464"/>
      <c r="J10" s="464"/>
      <c r="K10" s="464"/>
      <c r="L10" s="464"/>
      <c r="M10" s="464"/>
      <c r="N10" s="464"/>
      <c r="O10" s="464"/>
      <c r="P10" s="464"/>
      <c r="Q10" s="464"/>
      <c r="R10" s="464"/>
      <c r="S10" s="464"/>
      <c r="T10" s="464"/>
      <c r="U10" s="464"/>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row>
    <row r="11" spans="1:245" ht="15.75" customHeight="1" x14ac:dyDescent="0.25">
      <c r="A11" s="147" t="s">
        <v>28</v>
      </c>
      <c r="B11" s="148" t="s">
        <v>28</v>
      </c>
      <c r="C11" s="424" t="s">
        <v>318</v>
      </c>
      <c r="D11" s="424"/>
      <c r="E11" s="424"/>
      <c r="F11" s="424"/>
      <c r="G11" s="424"/>
      <c r="H11" s="424"/>
      <c r="I11" s="424"/>
      <c r="J11" s="424"/>
      <c r="K11" s="424"/>
      <c r="L11" s="424"/>
      <c r="M11" s="424"/>
      <c r="N11" s="424"/>
      <c r="O11" s="424"/>
      <c r="P11" s="424"/>
      <c r="Q11" s="424"/>
      <c r="R11" s="424"/>
      <c r="S11" s="424"/>
      <c r="T11" s="424"/>
      <c r="U11" s="424"/>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row>
    <row r="12" spans="1:245" ht="17.100000000000001" customHeight="1" x14ac:dyDescent="0.25">
      <c r="A12" s="432" t="s">
        <v>28</v>
      </c>
      <c r="B12" s="435" t="s">
        <v>28</v>
      </c>
      <c r="C12" s="438" t="s">
        <v>28</v>
      </c>
      <c r="D12" s="475" t="s">
        <v>319</v>
      </c>
      <c r="E12" s="429" t="s">
        <v>259</v>
      </c>
      <c r="F12" s="429" t="s">
        <v>33</v>
      </c>
      <c r="G12" s="142" t="s">
        <v>34</v>
      </c>
      <c r="H12" s="149">
        <f>SUM(I12,K12)</f>
        <v>567.78</v>
      </c>
      <c r="I12" s="225">
        <v>567.78</v>
      </c>
      <c r="J12" s="167">
        <v>334.27</v>
      </c>
      <c r="K12" s="226"/>
      <c r="L12" s="150">
        <f>SUM(M12,O12)</f>
        <v>650</v>
      </c>
      <c r="M12" s="164">
        <v>650</v>
      </c>
      <c r="N12" s="152"/>
      <c r="O12" s="164"/>
      <c r="P12" s="176">
        <f>SUM(Q12,S12)</f>
        <v>643.1</v>
      </c>
      <c r="Q12" s="167">
        <v>643.1</v>
      </c>
      <c r="R12" s="167"/>
      <c r="S12" s="167"/>
      <c r="T12" s="164">
        <v>650</v>
      </c>
      <c r="U12" s="176">
        <v>650</v>
      </c>
      <c r="V12" s="144"/>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row>
    <row r="13" spans="1:245" ht="18.75" customHeight="1" x14ac:dyDescent="0.25">
      <c r="A13" s="433"/>
      <c r="B13" s="436"/>
      <c r="C13" s="439"/>
      <c r="D13" s="476"/>
      <c r="E13" s="430"/>
      <c r="F13" s="430"/>
      <c r="G13" s="142" t="s">
        <v>44</v>
      </c>
      <c r="H13" s="149">
        <f t="shared" ref="H13:H14" si="0">SUM(I13,K13)</f>
        <v>0</v>
      </c>
      <c r="I13" s="167"/>
      <c r="J13" s="167"/>
      <c r="K13" s="167"/>
      <c r="L13" s="150">
        <f t="shared" ref="L13:L14" si="1">SUM(M13,O13)</f>
        <v>0</v>
      </c>
      <c r="M13" s="150"/>
      <c r="N13" s="152"/>
      <c r="O13" s="151"/>
      <c r="P13" s="176">
        <f t="shared" ref="P13:P14" si="2">SUM(Q13,S13)</f>
        <v>0</v>
      </c>
      <c r="Q13" s="167"/>
      <c r="R13" s="167"/>
      <c r="S13" s="167"/>
      <c r="T13" s="149"/>
      <c r="U13" s="149"/>
      <c r="V13" s="144"/>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row>
    <row r="14" spans="1:245" ht="19.350000000000001" customHeight="1" x14ac:dyDescent="0.25">
      <c r="A14" s="433"/>
      <c r="B14" s="436"/>
      <c r="C14" s="439"/>
      <c r="D14" s="476"/>
      <c r="E14" s="430"/>
      <c r="F14" s="430"/>
      <c r="G14" s="142" t="s">
        <v>37</v>
      </c>
      <c r="H14" s="149">
        <f t="shared" si="0"/>
        <v>0</v>
      </c>
      <c r="I14" s="156"/>
      <c r="J14" s="156"/>
      <c r="K14" s="149"/>
      <c r="L14" s="150">
        <f t="shared" si="1"/>
        <v>0</v>
      </c>
      <c r="M14" s="152"/>
      <c r="N14" s="152"/>
      <c r="O14" s="152"/>
      <c r="P14" s="176">
        <f t="shared" si="2"/>
        <v>0</v>
      </c>
      <c r="Q14" s="152"/>
      <c r="R14" s="152"/>
      <c r="S14" s="157"/>
      <c r="T14" s="149"/>
      <c r="U14" s="149"/>
      <c r="V14" s="144"/>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row>
    <row r="15" spans="1:245" ht="17.25" customHeight="1" x14ac:dyDescent="0.25">
      <c r="A15" s="434"/>
      <c r="B15" s="437"/>
      <c r="C15" s="440"/>
      <c r="D15" s="477"/>
      <c r="E15" s="431"/>
      <c r="F15" s="431"/>
      <c r="G15" s="177" t="s">
        <v>39</v>
      </c>
      <c r="H15" s="153">
        <f t="shared" ref="H15:U15" si="3">SUM(H12:H14)</f>
        <v>567.78</v>
      </c>
      <c r="I15" s="153">
        <f t="shared" si="3"/>
        <v>567.78</v>
      </c>
      <c r="J15" s="153">
        <f t="shared" si="3"/>
        <v>334.27</v>
      </c>
      <c r="K15" s="153">
        <f t="shared" si="3"/>
        <v>0</v>
      </c>
      <c r="L15" s="153">
        <f t="shared" si="3"/>
        <v>650</v>
      </c>
      <c r="M15" s="112">
        <f t="shared" si="3"/>
        <v>650</v>
      </c>
      <c r="N15" s="153">
        <f t="shared" si="3"/>
        <v>0</v>
      </c>
      <c r="O15" s="153">
        <f t="shared" si="3"/>
        <v>0</v>
      </c>
      <c r="P15" s="153">
        <f t="shared" si="3"/>
        <v>643.1</v>
      </c>
      <c r="Q15" s="153">
        <f t="shared" si="3"/>
        <v>643.1</v>
      </c>
      <c r="R15" s="153">
        <f t="shared" si="3"/>
        <v>0</v>
      </c>
      <c r="S15" s="153">
        <f t="shared" si="3"/>
        <v>0</v>
      </c>
      <c r="T15" s="112">
        <f t="shared" si="3"/>
        <v>650</v>
      </c>
      <c r="U15" s="153">
        <f t="shared" si="3"/>
        <v>650</v>
      </c>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row>
    <row r="16" spans="1:245" ht="17.25" customHeight="1" x14ac:dyDescent="0.25">
      <c r="A16" s="432" t="s">
        <v>28</v>
      </c>
      <c r="B16" s="435" t="s">
        <v>28</v>
      </c>
      <c r="C16" s="438" t="s">
        <v>40</v>
      </c>
      <c r="D16" s="475" t="s">
        <v>320</v>
      </c>
      <c r="E16" s="501" t="s">
        <v>224</v>
      </c>
      <c r="F16" s="501" t="s">
        <v>225</v>
      </c>
      <c r="G16" s="184" t="s">
        <v>34</v>
      </c>
      <c r="H16" s="149">
        <f>SUM(I16,K16)</f>
        <v>517.20000000000005</v>
      </c>
      <c r="I16" s="232">
        <v>512.20000000000005</v>
      </c>
      <c r="J16" s="237">
        <v>306.3</v>
      </c>
      <c r="K16" s="149">
        <v>5</v>
      </c>
      <c r="L16" s="267">
        <f>SUM(M16,O16)</f>
        <v>610.1</v>
      </c>
      <c r="M16" s="185">
        <v>608.1</v>
      </c>
      <c r="N16" s="188">
        <v>344</v>
      </c>
      <c r="O16" s="156">
        <v>2</v>
      </c>
      <c r="P16" s="156">
        <f>SUM(Q16,S16)</f>
        <v>610.1</v>
      </c>
      <c r="Q16" s="156">
        <v>608.1</v>
      </c>
      <c r="R16" s="156">
        <v>344</v>
      </c>
      <c r="S16" s="267">
        <v>2</v>
      </c>
      <c r="T16" s="185">
        <v>609</v>
      </c>
      <c r="U16" s="189">
        <v>609</v>
      </c>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row>
    <row r="17" spans="1:245" ht="17.25" customHeight="1" x14ac:dyDescent="0.25">
      <c r="A17" s="433"/>
      <c r="B17" s="436"/>
      <c r="C17" s="439"/>
      <c r="D17" s="476"/>
      <c r="E17" s="502"/>
      <c r="F17" s="502"/>
      <c r="G17" s="184" t="s">
        <v>44</v>
      </c>
      <c r="H17" s="149">
        <f t="shared" ref="H17:H19" si="4">SUM(I17,K17)</f>
        <v>0</v>
      </c>
      <c r="I17" s="149"/>
      <c r="J17" s="149"/>
      <c r="K17" s="149"/>
      <c r="L17" s="267">
        <f t="shared" ref="L17:L19" si="5">SUM(M17,O17)</f>
        <v>0</v>
      </c>
      <c r="M17" s="185"/>
      <c r="N17" s="188"/>
      <c r="O17" s="150"/>
      <c r="P17" s="156">
        <f t="shared" ref="P17:P19" si="6">SUM(Q17,S17)</f>
        <v>0</v>
      </c>
      <c r="Q17" s="149"/>
      <c r="R17" s="149"/>
      <c r="S17" s="163"/>
      <c r="T17" s="185">
        <v>0</v>
      </c>
      <c r="U17" s="189">
        <v>0</v>
      </c>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row>
    <row r="18" spans="1:245" ht="17.25" customHeight="1" x14ac:dyDescent="0.25">
      <c r="A18" s="433"/>
      <c r="B18" s="436"/>
      <c r="C18" s="439"/>
      <c r="D18" s="476"/>
      <c r="E18" s="502"/>
      <c r="F18" s="502"/>
      <c r="G18" s="184" t="s">
        <v>48</v>
      </c>
      <c r="H18" s="149">
        <f t="shared" si="4"/>
        <v>3.11</v>
      </c>
      <c r="I18" s="226">
        <v>3.11</v>
      </c>
      <c r="J18" s="149"/>
      <c r="K18" s="149"/>
      <c r="L18" s="156">
        <f t="shared" si="5"/>
        <v>2</v>
      </c>
      <c r="M18" s="96">
        <v>2</v>
      </c>
      <c r="N18" s="156"/>
      <c r="O18" s="150"/>
      <c r="P18" s="156">
        <f t="shared" si="6"/>
        <v>2</v>
      </c>
      <c r="Q18" s="149">
        <v>2</v>
      </c>
      <c r="R18" s="149"/>
      <c r="S18" s="163"/>
      <c r="T18" s="185">
        <v>2</v>
      </c>
      <c r="U18" s="189">
        <v>2</v>
      </c>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row>
    <row r="19" spans="1:245" ht="16.899999999999999" customHeight="1" x14ac:dyDescent="0.25">
      <c r="A19" s="433"/>
      <c r="B19" s="436"/>
      <c r="C19" s="439"/>
      <c r="D19" s="476"/>
      <c r="E19" s="502"/>
      <c r="F19" s="502"/>
      <c r="G19" s="184" t="s">
        <v>37</v>
      </c>
      <c r="H19" s="149">
        <f t="shared" si="4"/>
        <v>0</v>
      </c>
      <c r="I19" s="156"/>
      <c r="J19" s="156"/>
      <c r="K19" s="149"/>
      <c r="L19" s="156">
        <f t="shared" si="5"/>
        <v>0</v>
      </c>
      <c r="M19" s="156"/>
      <c r="N19" s="156"/>
      <c r="O19" s="156"/>
      <c r="P19" s="156">
        <f t="shared" si="6"/>
        <v>0</v>
      </c>
      <c r="Q19" s="156"/>
      <c r="R19" s="156"/>
      <c r="S19" s="156"/>
      <c r="T19" s="165"/>
      <c r="U19" s="149"/>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row>
    <row r="20" spans="1:245" ht="14.25" customHeight="1" x14ac:dyDescent="0.25">
      <c r="A20" s="434"/>
      <c r="B20" s="437"/>
      <c r="C20" s="440"/>
      <c r="D20" s="477"/>
      <c r="E20" s="503"/>
      <c r="F20" s="503"/>
      <c r="G20" s="268" t="s">
        <v>39</v>
      </c>
      <c r="H20" s="269">
        <f t="shared" ref="H20:U20" si="7">SUM(H16:H19)</f>
        <v>520.31000000000006</v>
      </c>
      <c r="I20" s="269">
        <f t="shared" si="7"/>
        <v>515.31000000000006</v>
      </c>
      <c r="J20" s="269">
        <f t="shared" si="7"/>
        <v>306.3</v>
      </c>
      <c r="K20" s="269">
        <f t="shared" si="7"/>
        <v>5</v>
      </c>
      <c r="L20" s="269">
        <f t="shared" si="7"/>
        <v>612.1</v>
      </c>
      <c r="M20" s="269">
        <f t="shared" si="7"/>
        <v>610.1</v>
      </c>
      <c r="N20" s="269">
        <f t="shared" si="7"/>
        <v>344</v>
      </c>
      <c r="O20" s="269">
        <f t="shared" si="7"/>
        <v>2</v>
      </c>
      <c r="P20" s="269">
        <f t="shared" si="7"/>
        <v>612.1</v>
      </c>
      <c r="Q20" s="269">
        <f t="shared" si="7"/>
        <v>610.1</v>
      </c>
      <c r="R20" s="269">
        <f t="shared" si="7"/>
        <v>344</v>
      </c>
      <c r="S20" s="269">
        <f t="shared" si="7"/>
        <v>2</v>
      </c>
      <c r="T20" s="269">
        <f t="shared" si="7"/>
        <v>611</v>
      </c>
      <c r="U20" s="269">
        <f t="shared" si="7"/>
        <v>611</v>
      </c>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row>
    <row r="21" spans="1:245" ht="16.5" customHeight="1" x14ac:dyDescent="0.25">
      <c r="A21" s="432" t="s">
        <v>28</v>
      </c>
      <c r="B21" s="435" t="s">
        <v>28</v>
      </c>
      <c r="C21" s="438" t="s">
        <v>45</v>
      </c>
      <c r="D21" s="441" t="s">
        <v>321</v>
      </c>
      <c r="E21" s="429" t="s">
        <v>322</v>
      </c>
      <c r="F21" s="501" t="s">
        <v>323</v>
      </c>
      <c r="G21" s="142" t="s">
        <v>34</v>
      </c>
      <c r="H21" s="149">
        <f>SUM(I21,K21)</f>
        <v>109.59</v>
      </c>
      <c r="I21" s="247">
        <v>109.59</v>
      </c>
      <c r="J21" s="232">
        <v>64.36</v>
      </c>
      <c r="K21" s="103" t="s">
        <v>324</v>
      </c>
      <c r="L21" s="150">
        <f>SUM(M21,O21)</f>
        <v>147</v>
      </c>
      <c r="M21" s="164">
        <v>147</v>
      </c>
      <c r="N21" s="152"/>
      <c r="O21" s="151"/>
      <c r="P21" s="151">
        <f>SUM(Q21,S21)</f>
        <v>147.1</v>
      </c>
      <c r="Q21" s="169">
        <v>146.1</v>
      </c>
      <c r="R21" s="170">
        <v>84.1</v>
      </c>
      <c r="S21" s="149">
        <v>1</v>
      </c>
      <c r="T21" s="164">
        <v>148</v>
      </c>
      <c r="U21" s="176">
        <v>148</v>
      </c>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row>
    <row r="22" spans="1:245" ht="16.5" customHeight="1" x14ac:dyDescent="0.25">
      <c r="A22" s="433"/>
      <c r="B22" s="436"/>
      <c r="C22" s="439"/>
      <c r="D22" s="442"/>
      <c r="E22" s="430"/>
      <c r="F22" s="502"/>
      <c r="G22" s="142" t="s">
        <v>44</v>
      </c>
      <c r="H22" s="149">
        <f t="shared" ref="H22:H24" si="8">SUM(I22,K22)</f>
        <v>0</v>
      </c>
      <c r="I22" s="167"/>
      <c r="J22" s="167"/>
      <c r="K22" s="149"/>
      <c r="L22" s="150">
        <f t="shared" ref="L22:L24" si="9">SUM(M22,O22)</f>
        <v>0</v>
      </c>
      <c r="M22" s="151"/>
      <c r="N22" s="152"/>
      <c r="O22" s="151"/>
      <c r="P22" s="151">
        <f t="shared" ref="P22:P24" si="10">SUM(Q22,S22)</f>
        <v>0</v>
      </c>
      <c r="Q22" s="167"/>
      <c r="R22" s="167"/>
      <c r="S22" s="149"/>
      <c r="T22" s="149"/>
      <c r="U22" s="176"/>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row>
    <row r="23" spans="1:245" ht="18.75" customHeight="1" x14ac:dyDescent="0.25">
      <c r="A23" s="433"/>
      <c r="B23" s="436"/>
      <c r="C23" s="439"/>
      <c r="D23" s="442"/>
      <c r="E23" s="430"/>
      <c r="F23" s="502"/>
      <c r="G23" s="270" t="s">
        <v>325</v>
      </c>
      <c r="H23" s="149">
        <f t="shared" si="8"/>
        <v>0</v>
      </c>
      <c r="I23" s="149"/>
      <c r="J23" s="149"/>
      <c r="K23" s="149"/>
      <c r="L23" s="150">
        <f t="shared" si="9"/>
        <v>0</v>
      </c>
      <c r="M23" s="164"/>
      <c r="N23" s="152"/>
      <c r="O23" s="151"/>
      <c r="P23" s="176">
        <f t="shared" si="10"/>
        <v>0</v>
      </c>
      <c r="Q23" s="167"/>
      <c r="R23" s="167"/>
      <c r="S23" s="149"/>
      <c r="T23" s="164"/>
      <c r="U23" s="176"/>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row>
    <row r="24" spans="1:245" x14ac:dyDescent="0.25">
      <c r="A24" s="433"/>
      <c r="B24" s="436"/>
      <c r="C24" s="439"/>
      <c r="D24" s="442"/>
      <c r="E24" s="430"/>
      <c r="F24" s="502"/>
      <c r="G24" s="142" t="s">
        <v>37</v>
      </c>
      <c r="H24" s="149">
        <f t="shared" si="8"/>
        <v>0</v>
      </c>
      <c r="I24" s="156"/>
      <c r="J24" s="156"/>
      <c r="K24" s="149"/>
      <c r="L24" s="150">
        <f t="shared" si="9"/>
        <v>0</v>
      </c>
      <c r="M24" s="152"/>
      <c r="N24" s="152"/>
      <c r="O24" s="152"/>
      <c r="P24" s="151">
        <f t="shared" si="10"/>
        <v>0</v>
      </c>
      <c r="Q24" s="152"/>
      <c r="R24" s="152"/>
      <c r="S24" s="157"/>
      <c r="T24" s="149"/>
      <c r="U24" s="149"/>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row>
    <row r="25" spans="1:245" x14ac:dyDescent="0.25">
      <c r="A25" s="434"/>
      <c r="B25" s="437"/>
      <c r="C25" s="440"/>
      <c r="D25" s="443"/>
      <c r="E25" s="431"/>
      <c r="F25" s="503"/>
      <c r="G25" s="177" t="s">
        <v>39</v>
      </c>
      <c r="H25" s="153">
        <f t="shared" ref="H25:T25" si="11">SUM(H21:H24)</f>
        <v>109.59</v>
      </c>
      <c r="I25" s="153">
        <f t="shared" si="11"/>
        <v>109.59</v>
      </c>
      <c r="J25" s="153">
        <f t="shared" si="11"/>
        <v>64.36</v>
      </c>
      <c r="K25" s="153">
        <f t="shared" si="11"/>
        <v>0</v>
      </c>
      <c r="L25" s="153">
        <f t="shared" si="11"/>
        <v>147</v>
      </c>
      <c r="M25" s="112">
        <f t="shared" si="11"/>
        <v>147</v>
      </c>
      <c r="N25" s="153">
        <f t="shared" si="11"/>
        <v>0</v>
      </c>
      <c r="O25" s="153">
        <f t="shared" si="11"/>
        <v>0</v>
      </c>
      <c r="P25" s="153">
        <f t="shared" si="11"/>
        <v>147.1</v>
      </c>
      <c r="Q25" s="153">
        <f t="shared" si="11"/>
        <v>146.1</v>
      </c>
      <c r="R25" s="153">
        <f t="shared" si="11"/>
        <v>84.1</v>
      </c>
      <c r="S25" s="153">
        <f t="shared" si="11"/>
        <v>1</v>
      </c>
      <c r="T25" s="112">
        <f t="shared" si="11"/>
        <v>148</v>
      </c>
      <c r="U25" s="153">
        <v>100</v>
      </c>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row>
    <row r="26" spans="1:245" ht="25.5" customHeight="1" x14ac:dyDescent="0.25">
      <c r="A26" s="432" t="s">
        <v>28</v>
      </c>
      <c r="B26" s="435" t="s">
        <v>28</v>
      </c>
      <c r="C26" s="438" t="s">
        <v>49</v>
      </c>
      <c r="D26" s="441" t="s">
        <v>326</v>
      </c>
      <c r="E26" s="429" t="s">
        <v>259</v>
      </c>
      <c r="F26" s="478" t="s">
        <v>33</v>
      </c>
      <c r="G26" s="142" t="s">
        <v>34</v>
      </c>
      <c r="H26" s="149">
        <f>SUM(I26,K26)</f>
        <v>58.28</v>
      </c>
      <c r="I26" s="149"/>
      <c r="J26" s="149"/>
      <c r="K26" s="226">
        <v>58.28</v>
      </c>
      <c r="L26" s="150">
        <f>SUM(M26,O26)</f>
        <v>0</v>
      </c>
      <c r="M26" s="164">
        <v>0</v>
      </c>
      <c r="N26" s="152"/>
      <c r="O26" s="151"/>
      <c r="P26" s="151">
        <f>SUM(Q26,S26)</f>
        <v>0</v>
      </c>
      <c r="Q26" s="169">
        <v>0</v>
      </c>
      <c r="R26" s="170"/>
      <c r="S26" s="106"/>
      <c r="T26" s="102">
        <v>0</v>
      </c>
      <c r="U26" s="174">
        <v>0</v>
      </c>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row>
    <row r="27" spans="1:245" x14ac:dyDescent="0.25">
      <c r="A27" s="433"/>
      <c r="B27" s="436"/>
      <c r="C27" s="439"/>
      <c r="D27" s="442"/>
      <c r="E27" s="430"/>
      <c r="F27" s="479"/>
      <c r="G27" s="142" t="s">
        <v>327</v>
      </c>
      <c r="H27" s="149">
        <f>SUM(I27,K27)</f>
        <v>588</v>
      </c>
      <c r="I27" s="149"/>
      <c r="J27" s="149"/>
      <c r="K27" s="237">
        <v>588</v>
      </c>
      <c r="L27" s="101">
        <f>SUM(M27,O27)</f>
        <v>0</v>
      </c>
      <c r="M27" s="102"/>
      <c r="N27" s="166"/>
      <c r="O27" s="151"/>
      <c r="P27" s="151">
        <f>SUM(Q27,S27)</f>
        <v>0</v>
      </c>
      <c r="Q27" s="167"/>
      <c r="R27" s="167"/>
      <c r="S27" s="106"/>
      <c r="T27" s="102"/>
      <c r="U27" s="174"/>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row>
    <row r="28" spans="1:245" x14ac:dyDescent="0.25">
      <c r="A28" s="433"/>
      <c r="B28" s="436"/>
      <c r="C28" s="439"/>
      <c r="D28" s="442"/>
      <c r="E28" s="430"/>
      <c r="F28" s="479"/>
      <c r="G28" s="142" t="s">
        <v>37</v>
      </c>
      <c r="H28" s="149">
        <f>SUM(I28,K28)</f>
        <v>0</v>
      </c>
      <c r="I28" s="156"/>
      <c r="J28" s="156"/>
      <c r="K28" s="149"/>
      <c r="L28" s="150">
        <f>SUM(M28,O28)</f>
        <v>0</v>
      </c>
      <c r="M28" s="173"/>
      <c r="N28" s="152"/>
      <c r="O28" s="152"/>
      <c r="P28" s="151">
        <f>SUM(Q28,S28)</f>
        <v>0</v>
      </c>
      <c r="Q28" s="152"/>
      <c r="R28" s="152"/>
      <c r="S28" s="157"/>
      <c r="T28" s="165"/>
      <c r="U28" s="149"/>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row>
    <row r="29" spans="1:245" x14ac:dyDescent="0.25">
      <c r="A29" s="434"/>
      <c r="B29" s="437"/>
      <c r="C29" s="440"/>
      <c r="D29" s="443"/>
      <c r="E29" s="431"/>
      <c r="F29" s="480"/>
      <c r="G29" s="177" t="s">
        <v>39</v>
      </c>
      <c r="H29" s="153">
        <f>SUM(H26:H28)</f>
        <v>646.28</v>
      </c>
      <c r="I29" s="153"/>
      <c r="J29" s="153"/>
      <c r="K29" s="153">
        <f>SUM(K26:K28)</f>
        <v>646.28</v>
      </c>
      <c r="L29" s="153">
        <f>SUM(L26:L28)</f>
        <v>0</v>
      </c>
      <c r="M29" s="153"/>
      <c r="N29" s="153"/>
      <c r="O29" s="153"/>
      <c r="P29" s="153">
        <f>SUM(P26:P28)</f>
        <v>0</v>
      </c>
      <c r="Q29" s="153"/>
      <c r="R29" s="153"/>
      <c r="S29" s="153"/>
      <c r="T29" s="153">
        <f>SUM(T26:T28)</f>
        <v>0</v>
      </c>
      <c r="U29" s="153">
        <f>SUM(U26:U28)</f>
        <v>0</v>
      </c>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row>
    <row r="30" spans="1:245" x14ac:dyDescent="0.25">
      <c r="A30" s="147" t="s">
        <v>28</v>
      </c>
      <c r="B30" s="148" t="s">
        <v>28</v>
      </c>
      <c r="C30" s="445" t="s">
        <v>65</v>
      </c>
      <c r="D30" s="446"/>
      <c r="E30" s="446"/>
      <c r="F30" s="446"/>
      <c r="G30" s="447"/>
      <c r="H30" s="154">
        <f>SUM(H15,H20,H29,H25)</f>
        <v>1843.96</v>
      </c>
      <c r="I30" s="154">
        <f t="shared" ref="I30:U30" si="12">SUM(I15,I20,I29,I25)</f>
        <v>1192.68</v>
      </c>
      <c r="J30" s="154">
        <f t="shared" si="12"/>
        <v>704.93</v>
      </c>
      <c r="K30" s="154">
        <f t="shared" si="12"/>
        <v>651.28</v>
      </c>
      <c r="L30" s="154">
        <f t="shared" si="12"/>
        <v>1409.1</v>
      </c>
      <c r="M30" s="154">
        <f t="shared" si="12"/>
        <v>1407.1</v>
      </c>
      <c r="N30" s="154">
        <f t="shared" si="12"/>
        <v>344</v>
      </c>
      <c r="O30" s="154">
        <f t="shared" si="12"/>
        <v>2</v>
      </c>
      <c r="P30" s="154">
        <f t="shared" si="12"/>
        <v>1402.3</v>
      </c>
      <c r="Q30" s="154">
        <f t="shared" si="12"/>
        <v>1399.3</v>
      </c>
      <c r="R30" s="154">
        <f t="shared" si="12"/>
        <v>428.1</v>
      </c>
      <c r="S30" s="154">
        <f t="shared" si="12"/>
        <v>3</v>
      </c>
      <c r="T30" s="154">
        <f t="shared" si="12"/>
        <v>1409</v>
      </c>
      <c r="U30" s="154">
        <f t="shared" si="12"/>
        <v>1361</v>
      </c>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row>
    <row r="31" spans="1:245" x14ac:dyDescent="0.25">
      <c r="A31" s="147" t="s">
        <v>28</v>
      </c>
      <c r="B31" s="444" t="s">
        <v>100</v>
      </c>
      <c r="C31" s="444"/>
      <c r="D31" s="444"/>
      <c r="E31" s="444"/>
      <c r="F31" s="444"/>
      <c r="G31" s="444"/>
      <c r="H31" s="158">
        <f>SUM(H30)</f>
        <v>1843.96</v>
      </c>
      <c r="I31" s="158">
        <f t="shared" ref="I31:U31" si="13">SUM(I30)</f>
        <v>1192.68</v>
      </c>
      <c r="J31" s="158">
        <f t="shared" si="13"/>
        <v>704.93</v>
      </c>
      <c r="K31" s="158">
        <f t="shared" si="13"/>
        <v>651.28</v>
      </c>
      <c r="L31" s="158">
        <f t="shared" si="13"/>
        <v>1409.1</v>
      </c>
      <c r="M31" s="158">
        <f t="shared" si="13"/>
        <v>1407.1</v>
      </c>
      <c r="N31" s="158">
        <f t="shared" si="13"/>
        <v>344</v>
      </c>
      <c r="O31" s="158">
        <f t="shared" si="13"/>
        <v>2</v>
      </c>
      <c r="P31" s="158" t="e">
        <f>SUM(P15,P20,P25,#REF!,P29)</f>
        <v>#REF!</v>
      </c>
      <c r="Q31" s="158">
        <f t="shared" si="13"/>
        <v>1399.3</v>
      </c>
      <c r="R31" s="158">
        <f t="shared" si="13"/>
        <v>428.1</v>
      </c>
      <c r="S31" s="158">
        <f t="shared" si="13"/>
        <v>3</v>
      </c>
      <c r="T31" s="158">
        <f t="shared" si="13"/>
        <v>1409</v>
      </c>
      <c r="U31" s="158">
        <f t="shared" si="13"/>
        <v>1361</v>
      </c>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row>
    <row r="32" spans="1:245" ht="19.5" customHeight="1" x14ac:dyDescent="0.25">
      <c r="A32" s="1" t="s">
        <v>40</v>
      </c>
      <c r="B32" s="464" t="s">
        <v>328</v>
      </c>
      <c r="C32" s="464"/>
      <c r="D32" s="464"/>
      <c r="E32" s="464"/>
      <c r="F32" s="464"/>
      <c r="G32" s="464"/>
      <c r="H32" s="464"/>
      <c r="I32" s="464"/>
      <c r="J32" s="464"/>
      <c r="K32" s="464"/>
      <c r="L32" s="464"/>
      <c r="M32" s="464"/>
      <c r="N32" s="464"/>
      <c r="O32" s="464"/>
      <c r="P32" s="464"/>
      <c r="Q32" s="464"/>
      <c r="R32" s="464"/>
      <c r="S32" s="464"/>
      <c r="T32" s="464"/>
      <c r="U32" s="464"/>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row>
    <row r="33" spans="1:245" ht="15.75" customHeight="1" x14ac:dyDescent="0.25">
      <c r="A33" s="147" t="s">
        <v>40</v>
      </c>
      <c r="B33" s="148" t="s">
        <v>28</v>
      </c>
      <c r="C33" s="424" t="s">
        <v>329</v>
      </c>
      <c r="D33" s="424"/>
      <c r="E33" s="424"/>
      <c r="F33" s="424"/>
      <c r="G33" s="424"/>
      <c r="H33" s="424"/>
      <c r="I33" s="424"/>
      <c r="J33" s="424"/>
      <c r="K33" s="424"/>
      <c r="L33" s="424"/>
      <c r="M33" s="424"/>
      <c r="N33" s="424"/>
      <c r="O33" s="424"/>
      <c r="P33" s="424"/>
      <c r="Q33" s="424"/>
      <c r="R33" s="424"/>
      <c r="S33" s="424"/>
      <c r="T33" s="424"/>
      <c r="U33" s="491"/>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row>
    <row r="34" spans="1:245" ht="15" customHeight="1" x14ac:dyDescent="0.25">
      <c r="A34" s="432" t="s">
        <v>40</v>
      </c>
      <c r="B34" s="435" t="s">
        <v>28</v>
      </c>
      <c r="C34" s="438" t="s">
        <v>28</v>
      </c>
      <c r="D34" s="441" t="s">
        <v>330</v>
      </c>
      <c r="E34" s="429" t="s">
        <v>331</v>
      </c>
      <c r="F34" s="429" t="s">
        <v>33</v>
      </c>
      <c r="G34" s="142" t="s">
        <v>34</v>
      </c>
      <c r="H34" s="149">
        <f>SUM(I34,K34)</f>
        <v>5</v>
      </c>
      <c r="I34" s="239">
        <v>5</v>
      </c>
      <c r="J34" s="149"/>
      <c r="K34" s="149"/>
      <c r="L34" s="150">
        <f>SUM(M34,O34)</f>
        <v>10</v>
      </c>
      <c r="M34" s="164">
        <v>10</v>
      </c>
      <c r="N34" s="152"/>
      <c r="O34" s="151"/>
      <c r="P34" s="176">
        <f>SUM(Q34,S34)</f>
        <v>6.5</v>
      </c>
      <c r="Q34" s="167">
        <v>6.5</v>
      </c>
      <c r="R34" s="176"/>
      <c r="S34" s="176"/>
      <c r="T34" s="164">
        <v>10</v>
      </c>
      <c r="U34" s="175">
        <v>10</v>
      </c>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row>
    <row r="35" spans="1:245" x14ac:dyDescent="0.25">
      <c r="A35" s="433"/>
      <c r="B35" s="436"/>
      <c r="C35" s="439"/>
      <c r="D35" s="442"/>
      <c r="E35" s="430"/>
      <c r="F35" s="430"/>
      <c r="G35" s="142" t="s">
        <v>36</v>
      </c>
      <c r="H35" s="149">
        <f t="shared" ref="H35:H36" si="14">SUM(I35,K35)</f>
        <v>0</v>
      </c>
      <c r="I35" s="149"/>
      <c r="J35" s="149"/>
      <c r="K35" s="149"/>
      <c r="L35" s="150">
        <f t="shared" ref="L35:L36" si="15">SUM(M35,O35)</f>
        <v>0</v>
      </c>
      <c r="M35" s="151"/>
      <c r="N35" s="152"/>
      <c r="O35" s="151"/>
      <c r="P35" s="176">
        <f t="shared" ref="P35:P36" si="16">SUM(Q35,S35)</f>
        <v>0</v>
      </c>
      <c r="Q35" s="176"/>
      <c r="R35" s="176"/>
      <c r="S35" s="176"/>
      <c r="T35" s="149"/>
      <c r="U35" s="16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row>
    <row r="36" spans="1:245" x14ac:dyDescent="0.25">
      <c r="A36" s="433"/>
      <c r="B36" s="436"/>
      <c r="C36" s="439"/>
      <c r="D36" s="442"/>
      <c r="E36" s="430"/>
      <c r="F36" s="430"/>
      <c r="G36" s="142" t="s">
        <v>37</v>
      </c>
      <c r="H36" s="149">
        <f t="shared" si="14"/>
        <v>0</v>
      </c>
      <c r="I36" s="156"/>
      <c r="J36" s="156"/>
      <c r="K36" s="149"/>
      <c r="L36" s="150">
        <f t="shared" si="15"/>
        <v>0</v>
      </c>
      <c r="M36" s="152"/>
      <c r="N36" s="152"/>
      <c r="O36" s="152"/>
      <c r="P36" s="176">
        <f t="shared" si="16"/>
        <v>0</v>
      </c>
      <c r="Q36" s="152"/>
      <c r="R36" s="152"/>
      <c r="S36" s="157"/>
      <c r="T36" s="149"/>
      <c r="U36" s="149"/>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row>
    <row r="37" spans="1:245" x14ac:dyDescent="0.25">
      <c r="A37" s="434"/>
      <c r="B37" s="437"/>
      <c r="C37" s="440"/>
      <c r="D37" s="443"/>
      <c r="E37" s="431"/>
      <c r="F37" s="431"/>
      <c r="G37" s="177" t="s">
        <v>39</v>
      </c>
      <c r="H37" s="153">
        <f t="shared" ref="H37:U37" si="17">SUM(H34:H36)</f>
        <v>5</v>
      </c>
      <c r="I37" s="153">
        <f t="shared" si="17"/>
        <v>5</v>
      </c>
      <c r="J37" s="153">
        <f t="shared" si="17"/>
        <v>0</v>
      </c>
      <c r="K37" s="153">
        <f t="shared" si="17"/>
        <v>0</v>
      </c>
      <c r="L37" s="153">
        <f t="shared" si="17"/>
        <v>10</v>
      </c>
      <c r="M37" s="153">
        <f t="shared" si="17"/>
        <v>10</v>
      </c>
      <c r="N37" s="153">
        <f t="shared" si="17"/>
        <v>0</v>
      </c>
      <c r="O37" s="153">
        <f t="shared" si="17"/>
        <v>0</v>
      </c>
      <c r="P37" s="153">
        <f t="shared" si="17"/>
        <v>6.5</v>
      </c>
      <c r="Q37" s="153">
        <f t="shared" si="17"/>
        <v>6.5</v>
      </c>
      <c r="R37" s="153">
        <f t="shared" si="17"/>
        <v>0</v>
      </c>
      <c r="S37" s="153">
        <f t="shared" si="17"/>
        <v>0</v>
      </c>
      <c r="T37" s="153">
        <f t="shared" si="17"/>
        <v>10</v>
      </c>
      <c r="U37" s="112">
        <f t="shared" si="17"/>
        <v>10</v>
      </c>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row>
    <row r="38" spans="1:245" ht="15" customHeight="1" x14ac:dyDescent="0.25">
      <c r="A38" s="432" t="s">
        <v>40</v>
      </c>
      <c r="B38" s="435" t="s">
        <v>28</v>
      </c>
      <c r="C38" s="438" t="s">
        <v>40</v>
      </c>
      <c r="D38" s="441" t="s">
        <v>332</v>
      </c>
      <c r="E38" s="429" t="s">
        <v>259</v>
      </c>
      <c r="F38" s="429" t="s">
        <v>33</v>
      </c>
      <c r="G38" s="142" t="s">
        <v>34</v>
      </c>
      <c r="H38" s="149">
        <f>SUM(I38,K38)</f>
        <v>26.18</v>
      </c>
      <c r="I38" s="239">
        <v>26.18</v>
      </c>
      <c r="J38" s="149"/>
      <c r="K38" s="149"/>
      <c r="L38" s="150">
        <f>SUM(M38,O38)</f>
        <v>35</v>
      </c>
      <c r="M38" s="164">
        <v>35</v>
      </c>
      <c r="N38" s="152"/>
      <c r="O38" s="151"/>
      <c r="P38" s="176">
        <f>SUM(Q38,S38)</f>
        <v>32</v>
      </c>
      <c r="Q38" s="167">
        <v>32</v>
      </c>
      <c r="R38" s="176"/>
      <c r="S38" s="176"/>
      <c r="T38" s="164">
        <v>35</v>
      </c>
      <c r="U38" s="175">
        <v>35</v>
      </c>
      <c r="V38" s="144"/>
      <c r="W38" s="144"/>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row>
    <row r="39" spans="1:245" x14ac:dyDescent="0.25">
      <c r="A39" s="433"/>
      <c r="B39" s="436"/>
      <c r="C39" s="439"/>
      <c r="D39" s="442"/>
      <c r="E39" s="430"/>
      <c r="F39" s="430"/>
      <c r="G39" s="142" t="s">
        <v>36</v>
      </c>
      <c r="H39" s="149">
        <f t="shared" ref="H39:H40" si="18">SUM(I39,K39)</f>
        <v>0</v>
      </c>
      <c r="I39" s="149"/>
      <c r="J39" s="149"/>
      <c r="K39" s="149"/>
      <c r="L39" s="150">
        <f t="shared" ref="L39:L40" si="19">SUM(M39,O39)</f>
        <v>0</v>
      </c>
      <c r="M39" s="151"/>
      <c r="N39" s="152"/>
      <c r="O39" s="151"/>
      <c r="P39" s="176">
        <f t="shared" ref="P39:P40" si="20">SUM(Q39,S39)</f>
        <v>0</v>
      </c>
      <c r="Q39" s="176"/>
      <c r="R39" s="176"/>
      <c r="S39" s="176"/>
      <c r="T39" s="149"/>
      <c r="U39" s="16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row>
    <row r="40" spans="1:245" x14ac:dyDescent="0.25">
      <c r="A40" s="433"/>
      <c r="B40" s="436"/>
      <c r="C40" s="439"/>
      <c r="D40" s="442"/>
      <c r="E40" s="430"/>
      <c r="F40" s="430"/>
      <c r="G40" s="142" t="s">
        <v>37</v>
      </c>
      <c r="H40" s="149">
        <f t="shared" si="18"/>
        <v>0</v>
      </c>
      <c r="I40" s="156"/>
      <c r="J40" s="156"/>
      <c r="K40" s="149"/>
      <c r="L40" s="150">
        <f t="shared" si="19"/>
        <v>0</v>
      </c>
      <c r="M40" s="152"/>
      <c r="N40" s="152"/>
      <c r="O40" s="152"/>
      <c r="P40" s="176">
        <f t="shared" si="20"/>
        <v>0</v>
      </c>
      <c r="Q40" s="152"/>
      <c r="R40" s="152"/>
      <c r="S40" s="157"/>
      <c r="T40" s="149"/>
      <c r="U40" s="149"/>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row>
    <row r="41" spans="1:245" ht="27" customHeight="1" x14ac:dyDescent="0.25">
      <c r="A41" s="434"/>
      <c r="B41" s="437"/>
      <c r="C41" s="440"/>
      <c r="D41" s="443"/>
      <c r="E41" s="431"/>
      <c r="F41" s="431"/>
      <c r="G41" s="177" t="s">
        <v>39</v>
      </c>
      <c r="H41" s="153">
        <f t="shared" ref="H41:U41" si="21">SUM(H38:H40)</f>
        <v>26.18</v>
      </c>
      <c r="I41" s="153">
        <f t="shared" si="21"/>
        <v>26.18</v>
      </c>
      <c r="J41" s="153">
        <f t="shared" si="21"/>
        <v>0</v>
      </c>
      <c r="K41" s="153">
        <f t="shared" si="21"/>
        <v>0</v>
      </c>
      <c r="L41" s="153">
        <f t="shared" si="21"/>
        <v>35</v>
      </c>
      <c r="M41" s="153">
        <f t="shared" si="21"/>
        <v>35</v>
      </c>
      <c r="N41" s="153">
        <f t="shared" si="21"/>
        <v>0</v>
      </c>
      <c r="O41" s="153">
        <f t="shared" si="21"/>
        <v>0</v>
      </c>
      <c r="P41" s="153">
        <f t="shared" si="21"/>
        <v>32</v>
      </c>
      <c r="Q41" s="153">
        <f t="shared" si="21"/>
        <v>32</v>
      </c>
      <c r="R41" s="153">
        <f t="shared" si="21"/>
        <v>0</v>
      </c>
      <c r="S41" s="153">
        <f t="shared" si="21"/>
        <v>0</v>
      </c>
      <c r="T41" s="153">
        <f t="shared" si="21"/>
        <v>35</v>
      </c>
      <c r="U41" s="153">
        <f t="shared" si="21"/>
        <v>35</v>
      </c>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row>
    <row r="42" spans="1:245" s="146" customFormat="1" ht="15" customHeight="1" x14ac:dyDescent="0.25">
      <c r="A42" s="432" t="s">
        <v>40</v>
      </c>
      <c r="B42" s="435" t="s">
        <v>28</v>
      </c>
      <c r="C42" s="438" t="s">
        <v>45</v>
      </c>
      <c r="D42" s="441" t="s">
        <v>333</v>
      </c>
      <c r="E42" s="429" t="s">
        <v>259</v>
      </c>
      <c r="F42" s="429" t="s">
        <v>33</v>
      </c>
      <c r="G42" s="142" t="s">
        <v>34</v>
      </c>
      <c r="H42" s="149">
        <f>SUM(I42,K42)</f>
        <v>12</v>
      </c>
      <c r="I42" s="239">
        <v>12</v>
      </c>
      <c r="J42" s="149"/>
      <c r="K42" s="149"/>
      <c r="L42" s="150">
        <f>SUM(M42,O42)</f>
        <v>20</v>
      </c>
      <c r="M42" s="164">
        <v>20</v>
      </c>
      <c r="N42" s="152"/>
      <c r="O42" s="151"/>
      <c r="P42" s="176">
        <f>SUM(Q42,S42)</f>
        <v>20</v>
      </c>
      <c r="Q42" s="167">
        <v>20</v>
      </c>
      <c r="R42" s="176"/>
      <c r="S42" s="176"/>
      <c r="T42" s="164">
        <v>20</v>
      </c>
      <c r="U42" s="175">
        <v>20</v>
      </c>
      <c r="V42" s="144"/>
      <c r="W42" s="144"/>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c r="IF42" s="145"/>
      <c r="IG42" s="145"/>
      <c r="IH42" s="145"/>
      <c r="II42" s="145"/>
      <c r="IJ42" s="145"/>
      <c r="IK42" s="145"/>
    </row>
    <row r="43" spans="1:245" s="146" customFormat="1" x14ac:dyDescent="0.25">
      <c r="A43" s="433"/>
      <c r="B43" s="436"/>
      <c r="C43" s="439"/>
      <c r="D43" s="442"/>
      <c r="E43" s="430"/>
      <c r="F43" s="430"/>
      <c r="G43" s="142" t="s">
        <v>36</v>
      </c>
      <c r="H43" s="149">
        <f t="shared" ref="H43:H44" si="22">SUM(I43,K43)</f>
        <v>0</v>
      </c>
      <c r="I43" s="149"/>
      <c r="J43" s="149"/>
      <c r="K43" s="149"/>
      <c r="L43" s="150">
        <f t="shared" ref="L43:L44" si="23">SUM(M43,O43)</f>
        <v>0</v>
      </c>
      <c r="M43" s="151"/>
      <c r="N43" s="152"/>
      <c r="O43" s="151"/>
      <c r="P43" s="176">
        <f t="shared" ref="P43:P44" si="24">SUM(Q43,S43)</f>
        <v>0</v>
      </c>
      <c r="Q43" s="176"/>
      <c r="R43" s="176"/>
      <c r="S43" s="176"/>
      <c r="T43" s="149"/>
      <c r="U43" s="16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5"/>
      <c r="GV43" s="145"/>
      <c r="GW43" s="145"/>
      <c r="GX43" s="145"/>
      <c r="GY43" s="145"/>
      <c r="GZ43" s="145"/>
      <c r="HA43" s="145"/>
      <c r="HB43" s="145"/>
      <c r="HC43" s="145"/>
      <c r="HD43" s="145"/>
      <c r="HE43" s="145"/>
      <c r="HF43" s="145"/>
      <c r="HG43" s="145"/>
      <c r="HH43" s="145"/>
      <c r="HI43" s="145"/>
      <c r="HJ43" s="145"/>
      <c r="HK43" s="145"/>
      <c r="HL43" s="145"/>
      <c r="HM43" s="145"/>
      <c r="HN43" s="145"/>
      <c r="HO43" s="145"/>
      <c r="HP43" s="145"/>
      <c r="HQ43" s="145"/>
      <c r="HR43" s="145"/>
      <c r="HS43" s="145"/>
      <c r="HT43" s="145"/>
      <c r="HU43" s="145"/>
      <c r="HV43" s="145"/>
      <c r="HW43" s="145"/>
      <c r="HX43" s="145"/>
      <c r="HY43" s="145"/>
      <c r="HZ43" s="145"/>
      <c r="IA43" s="145"/>
      <c r="IB43" s="145"/>
      <c r="IC43" s="145"/>
      <c r="ID43" s="145"/>
      <c r="IE43" s="145"/>
      <c r="IF43" s="145"/>
      <c r="IG43" s="145"/>
      <c r="IH43" s="145"/>
      <c r="II43" s="145"/>
      <c r="IJ43" s="145"/>
      <c r="IK43" s="145"/>
    </row>
    <row r="44" spans="1:245" s="146" customFormat="1" x14ac:dyDescent="0.25">
      <c r="A44" s="433"/>
      <c r="B44" s="436"/>
      <c r="C44" s="439"/>
      <c r="D44" s="442"/>
      <c r="E44" s="430"/>
      <c r="F44" s="430"/>
      <c r="G44" s="142" t="s">
        <v>37</v>
      </c>
      <c r="H44" s="149">
        <f t="shared" si="22"/>
        <v>0</v>
      </c>
      <c r="I44" s="156"/>
      <c r="J44" s="156"/>
      <c r="K44" s="149"/>
      <c r="L44" s="150">
        <f t="shared" si="23"/>
        <v>0</v>
      </c>
      <c r="M44" s="152"/>
      <c r="N44" s="152"/>
      <c r="O44" s="152"/>
      <c r="P44" s="176">
        <f t="shared" si="24"/>
        <v>0</v>
      </c>
      <c r="Q44" s="152"/>
      <c r="R44" s="152"/>
      <c r="S44" s="157"/>
      <c r="T44" s="149"/>
      <c r="U44" s="149"/>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c r="GW44" s="145"/>
      <c r="GX44" s="145"/>
      <c r="GY44" s="145"/>
      <c r="GZ44" s="145"/>
      <c r="HA44" s="145"/>
      <c r="HB44" s="145"/>
      <c r="HC44" s="145"/>
      <c r="HD44" s="145"/>
      <c r="HE44" s="145"/>
      <c r="HF44" s="145"/>
      <c r="HG44" s="145"/>
      <c r="HH44" s="145"/>
      <c r="HI44" s="145"/>
      <c r="HJ44" s="145"/>
      <c r="HK44" s="145"/>
      <c r="HL44" s="145"/>
      <c r="HM44" s="145"/>
      <c r="HN44" s="145"/>
      <c r="HO44" s="145"/>
      <c r="HP44" s="145"/>
      <c r="HQ44" s="145"/>
      <c r="HR44" s="145"/>
      <c r="HS44" s="145"/>
      <c r="HT44" s="145"/>
      <c r="HU44" s="145"/>
      <c r="HV44" s="145"/>
      <c r="HW44" s="145"/>
      <c r="HX44" s="145"/>
      <c r="HY44" s="145"/>
      <c r="HZ44" s="145"/>
      <c r="IA44" s="145"/>
      <c r="IB44" s="145"/>
      <c r="IC44" s="145"/>
      <c r="ID44" s="145"/>
      <c r="IE44" s="145"/>
      <c r="IF44" s="145"/>
      <c r="IG44" s="145"/>
      <c r="IH44" s="145"/>
      <c r="II44" s="145"/>
      <c r="IJ44" s="145"/>
      <c r="IK44" s="145"/>
    </row>
    <row r="45" spans="1:245" s="146" customFormat="1" ht="20.25" customHeight="1" x14ac:dyDescent="0.25">
      <c r="A45" s="434"/>
      <c r="B45" s="437"/>
      <c r="C45" s="440"/>
      <c r="D45" s="443"/>
      <c r="E45" s="431"/>
      <c r="F45" s="431"/>
      <c r="G45" s="177" t="s">
        <v>39</v>
      </c>
      <c r="H45" s="153">
        <f t="shared" ref="H45:U45" si="25">SUM(H42:H44)</f>
        <v>12</v>
      </c>
      <c r="I45" s="153">
        <f t="shared" si="25"/>
        <v>12</v>
      </c>
      <c r="J45" s="153">
        <f t="shared" si="25"/>
        <v>0</v>
      </c>
      <c r="K45" s="153">
        <f t="shared" si="25"/>
        <v>0</v>
      </c>
      <c r="L45" s="153">
        <f t="shared" si="25"/>
        <v>20</v>
      </c>
      <c r="M45" s="153">
        <f t="shared" si="25"/>
        <v>20</v>
      </c>
      <c r="N45" s="153">
        <f t="shared" si="25"/>
        <v>0</v>
      </c>
      <c r="O45" s="153">
        <f t="shared" si="25"/>
        <v>0</v>
      </c>
      <c r="P45" s="153">
        <f t="shared" si="25"/>
        <v>20</v>
      </c>
      <c r="Q45" s="153">
        <f t="shared" si="25"/>
        <v>20</v>
      </c>
      <c r="R45" s="153">
        <f t="shared" si="25"/>
        <v>0</v>
      </c>
      <c r="S45" s="153">
        <f t="shared" si="25"/>
        <v>0</v>
      </c>
      <c r="T45" s="153">
        <f t="shared" si="25"/>
        <v>20</v>
      </c>
      <c r="U45" s="153">
        <f t="shared" si="25"/>
        <v>20</v>
      </c>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c r="GT45" s="145"/>
      <c r="GU45" s="145"/>
      <c r="GV45" s="145"/>
      <c r="GW45" s="145"/>
      <c r="GX45" s="145"/>
      <c r="GY45" s="145"/>
      <c r="GZ45" s="145"/>
      <c r="HA45" s="145"/>
      <c r="HB45" s="145"/>
      <c r="HC45" s="145"/>
      <c r="HD45" s="145"/>
      <c r="HE45" s="145"/>
      <c r="HF45" s="145"/>
      <c r="HG45" s="145"/>
      <c r="HH45" s="145"/>
      <c r="HI45" s="145"/>
      <c r="HJ45" s="145"/>
      <c r="HK45" s="145"/>
      <c r="HL45" s="145"/>
      <c r="HM45" s="145"/>
      <c r="HN45" s="145"/>
      <c r="HO45" s="145"/>
      <c r="HP45" s="145"/>
      <c r="HQ45" s="145"/>
      <c r="HR45" s="145"/>
      <c r="HS45" s="145"/>
      <c r="HT45" s="145"/>
      <c r="HU45" s="145"/>
      <c r="HV45" s="145"/>
      <c r="HW45" s="145"/>
      <c r="HX45" s="145"/>
      <c r="HY45" s="145"/>
      <c r="HZ45" s="145"/>
      <c r="IA45" s="145"/>
      <c r="IB45" s="145"/>
      <c r="IC45" s="145"/>
      <c r="ID45" s="145"/>
      <c r="IE45" s="145"/>
      <c r="IF45" s="145"/>
      <c r="IG45" s="145"/>
      <c r="IH45" s="145"/>
      <c r="II45" s="145"/>
      <c r="IJ45" s="145"/>
      <c r="IK45" s="145"/>
    </row>
    <row r="46" spans="1:245" x14ac:dyDescent="0.25">
      <c r="A46" s="147" t="s">
        <v>40</v>
      </c>
      <c r="B46" s="148" t="s">
        <v>28</v>
      </c>
      <c r="C46" s="448" t="s">
        <v>65</v>
      </c>
      <c r="D46" s="448"/>
      <c r="E46" s="448"/>
      <c r="F46" s="448"/>
      <c r="G46" s="448"/>
      <c r="H46" s="154">
        <f>SUM(H37,H41,H45)</f>
        <v>43.18</v>
      </c>
      <c r="I46" s="154">
        <f t="shared" ref="I46:U46" si="26">SUM(I37,I41,I45)</f>
        <v>43.18</v>
      </c>
      <c r="J46" s="154">
        <f t="shared" si="26"/>
        <v>0</v>
      </c>
      <c r="K46" s="154">
        <f t="shared" si="26"/>
        <v>0</v>
      </c>
      <c r="L46" s="154">
        <f t="shared" si="26"/>
        <v>65</v>
      </c>
      <c r="M46" s="154">
        <f t="shared" si="26"/>
        <v>65</v>
      </c>
      <c r="N46" s="154">
        <f t="shared" si="26"/>
        <v>0</v>
      </c>
      <c r="O46" s="154">
        <f t="shared" si="26"/>
        <v>0</v>
      </c>
      <c r="P46" s="154">
        <f t="shared" si="26"/>
        <v>58.5</v>
      </c>
      <c r="Q46" s="154">
        <f t="shared" si="26"/>
        <v>58.5</v>
      </c>
      <c r="R46" s="154">
        <f t="shared" si="26"/>
        <v>0</v>
      </c>
      <c r="S46" s="154">
        <f t="shared" si="26"/>
        <v>0</v>
      </c>
      <c r="T46" s="154">
        <f t="shared" si="26"/>
        <v>65</v>
      </c>
      <c r="U46" s="154">
        <f t="shared" si="26"/>
        <v>65</v>
      </c>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c r="GT46" s="145"/>
      <c r="GU46" s="145"/>
      <c r="GV46" s="145"/>
      <c r="GW46" s="145"/>
      <c r="GX46" s="145"/>
      <c r="GY46" s="145"/>
      <c r="GZ46" s="145"/>
      <c r="HA46" s="145"/>
      <c r="HB46" s="145"/>
      <c r="HC46" s="145"/>
      <c r="HD46" s="145"/>
      <c r="HE46" s="145"/>
      <c r="HF46" s="145"/>
      <c r="HG46" s="145"/>
      <c r="HH46" s="145"/>
      <c r="HI46" s="145"/>
      <c r="HJ46" s="145"/>
      <c r="HK46" s="145"/>
      <c r="HL46" s="145"/>
      <c r="HM46" s="145"/>
      <c r="HN46" s="145"/>
      <c r="HO46" s="145"/>
      <c r="HP46" s="145"/>
      <c r="HQ46" s="145"/>
      <c r="HR46" s="145"/>
      <c r="HS46" s="145"/>
      <c r="HT46" s="145"/>
      <c r="HU46" s="145"/>
      <c r="HV46" s="145"/>
      <c r="HW46" s="145"/>
      <c r="HX46" s="145"/>
      <c r="HY46" s="145"/>
      <c r="HZ46" s="145"/>
      <c r="IA46" s="145"/>
      <c r="IB46" s="145"/>
      <c r="IC46" s="145"/>
      <c r="ID46" s="145"/>
      <c r="IE46" s="145"/>
      <c r="IF46" s="145"/>
      <c r="IG46" s="145"/>
      <c r="IH46" s="145"/>
      <c r="II46" s="145"/>
      <c r="IJ46" s="145"/>
      <c r="IK46" s="145"/>
    </row>
    <row r="47" spans="1:245" x14ac:dyDescent="0.25">
      <c r="A47" s="147" t="s">
        <v>45</v>
      </c>
      <c r="B47" s="444" t="s">
        <v>100</v>
      </c>
      <c r="C47" s="444"/>
      <c r="D47" s="444"/>
      <c r="E47" s="444"/>
      <c r="F47" s="444"/>
      <c r="G47" s="444"/>
      <c r="H47" s="158">
        <f>SUM(H46)</f>
        <v>43.18</v>
      </c>
      <c r="I47" s="158">
        <f t="shared" ref="I47:U47" si="27">SUM(I46)</f>
        <v>43.18</v>
      </c>
      <c r="J47" s="158">
        <f t="shared" si="27"/>
        <v>0</v>
      </c>
      <c r="K47" s="158">
        <f t="shared" si="27"/>
        <v>0</v>
      </c>
      <c r="L47" s="158">
        <f t="shared" si="27"/>
        <v>65</v>
      </c>
      <c r="M47" s="158">
        <f t="shared" si="27"/>
        <v>65</v>
      </c>
      <c r="N47" s="158">
        <f t="shared" si="27"/>
        <v>0</v>
      </c>
      <c r="O47" s="158">
        <f t="shared" si="27"/>
        <v>0</v>
      </c>
      <c r="P47" s="158">
        <f>SUM(P46)</f>
        <v>58.5</v>
      </c>
      <c r="Q47" s="158">
        <f t="shared" si="27"/>
        <v>58.5</v>
      </c>
      <c r="R47" s="158">
        <f t="shared" si="27"/>
        <v>0</v>
      </c>
      <c r="S47" s="158">
        <f t="shared" si="27"/>
        <v>0</v>
      </c>
      <c r="T47" s="158">
        <f t="shared" si="27"/>
        <v>65</v>
      </c>
      <c r="U47" s="158">
        <f t="shared" si="27"/>
        <v>65</v>
      </c>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c r="GT47" s="145"/>
      <c r="GU47" s="145"/>
      <c r="GV47" s="145"/>
      <c r="GW47" s="145"/>
      <c r="GX47" s="145"/>
      <c r="GY47" s="145"/>
      <c r="GZ47" s="145"/>
      <c r="HA47" s="145"/>
      <c r="HB47" s="145"/>
      <c r="HC47" s="145"/>
      <c r="HD47" s="145"/>
      <c r="HE47" s="145"/>
      <c r="HF47" s="145"/>
      <c r="HG47" s="145"/>
      <c r="HH47" s="145"/>
      <c r="HI47" s="145"/>
      <c r="HJ47" s="145"/>
      <c r="HK47" s="145"/>
      <c r="HL47" s="145"/>
      <c r="HM47" s="145"/>
      <c r="HN47" s="145"/>
      <c r="HO47" s="145"/>
      <c r="HP47" s="145"/>
      <c r="HQ47" s="145"/>
      <c r="HR47" s="145"/>
      <c r="HS47" s="145"/>
      <c r="HT47" s="145"/>
      <c r="HU47" s="145"/>
      <c r="HV47" s="145"/>
      <c r="HW47" s="145"/>
      <c r="HX47" s="145"/>
      <c r="HY47" s="145"/>
      <c r="HZ47" s="145"/>
      <c r="IA47" s="145"/>
      <c r="IB47" s="145"/>
      <c r="IC47" s="145"/>
      <c r="ID47" s="145"/>
      <c r="IE47" s="145"/>
      <c r="IF47" s="145"/>
      <c r="IG47" s="145"/>
      <c r="IH47" s="145"/>
      <c r="II47" s="145"/>
      <c r="IJ47" s="145"/>
      <c r="IK47" s="145"/>
    </row>
    <row r="48" spans="1:245" x14ac:dyDescent="0.25">
      <c r="A48" s="70" t="s">
        <v>87</v>
      </c>
      <c r="B48" s="452" t="s">
        <v>101</v>
      </c>
      <c r="C48" s="452"/>
      <c r="D48" s="452"/>
      <c r="E48" s="452"/>
      <c r="F48" s="452"/>
      <c r="G48" s="452"/>
      <c r="H48" s="71">
        <f>SUM(H47,H31)</f>
        <v>1887.14</v>
      </c>
      <c r="I48" s="71">
        <f t="shared" ref="I48:U48" si="28">SUM(I47,I31)</f>
        <v>1235.8600000000001</v>
      </c>
      <c r="J48" s="71">
        <f t="shared" si="28"/>
        <v>704.93</v>
      </c>
      <c r="K48" s="71">
        <f t="shared" si="28"/>
        <v>651.28</v>
      </c>
      <c r="L48" s="71">
        <f t="shared" si="28"/>
        <v>1474.1</v>
      </c>
      <c r="M48" s="71">
        <f t="shared" si="28"/>
        <v>1472.1</v>
      </c>
      <c r="N48" s="71">
        <f t="shared" si="28"/>
        <v>344</v>
      </c>
      <c r="O48" s="71">
        <f t="shared" si="28"/>
        <v>2</v>
      </c>
      <c r="P48" s="71" t="e">
        <f>SUM(P47,P31)</f>
        <v>#REF!</v>
      </c>
      <c r="Q48" s="71">
        <f t="shared" si="28"/>
        <v>1457.8</v>
      </c>
      <c r="R48" s="71">
        <f t="shared" si="28"/>
        <v>428.1</v>
      </c>
      <c r="S48" s="71">
        <f t="shared" si="28"/>
        <v>3</v>
      </c>
      <c r="T48" s="71">
        <f t="shared" si="28"/>
        <v>1474</v>
      </c>
      <c r="U48" s="71">
        <f t="shared" si="28"/>
        <v>1426</v>
      </c>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c r="GT48" s="145"/>
      <c r="GU48" s="145"/>
      <c r="GV48" s="145"/>
      <c r="GW48" s="145"/>
      <c r="GX48" s="145"/>
      <c r="GY48" s="145"/>
      <c r="GZ48" s="145"/>
      <c r="HA48" s="145"/>
      <c r="HB48" s="145"/>
      <c r="HC48" s="145"/>
      <c r="HD48" s="145"/>
      <c r="HE48" s="145"/>
      <c r="HF48" s="145"/>
      <c r="HG48" s="145"/>
      <c r="HH48" s="145"/>
      <c r="HI48" s="145"/>
      <c r="HJ48" s="145"/>
      <c r="HK48" s="145"/>
      <c r="HL48" s="145"/>
      <c r="HM48" s="145"/>
      <c r="HN48" s="145"/>
      <c r="HO48" s="145"/>
      <c r="HP48" s="145"/>
      <c r="HQ48" s="145"/>
      <c r="HR48" s="145"/>
      <c r="HS48" s="145"/>
      <c r="HT48" s="145"/>
      <c r="HU48" s="145"/>
      <c r="HV48" s="145"/>
      <c r="HW48" s="145"/>
      <c r="HX48" s="145"/>
      <c r="HY48" s="145"/>
      <c r="HZ48" s="145"/>
      <c r="IA48" s="145"/>
      <c r="IB48" s="145"/>
      <c r="IC48" s="145"/>
      <c r="ID48" s="145"/>
      <c r="IE48" s="145"/>
      <c r="IF48" s="145"/>
      <c r="IG48" s="145"/>
      <c r="IH48" s="145"/>
      <c r="II48" s="145"/>
      <c r="IJ48" s="145"/>
      <c r="IK48" s="145"/>
    </row>
    <row r="49" spans="1:245" ht="30" customHeight="1" x14ac:dyDescent="0.25">
      <c r="A49" s="453" t="s">
        <v>102</v>
      </c>
      <c r="B49" s="453"/>
      <c r="C49" s="453"/>
      <c r="D49" s="453"/>
      <c r="E49" s="453"/>
      <c r="F49" s="453"/>
      <c r="G49" s="453"/>
      <c r="H49" s="72"/>
      <c r="I49" s="72"/>
      <c r="J49" s="72"/>
      <c r="K49" s="72"/>
      <c r="L49" s="72"/>
      <c r="M49" s="73"/>
      <c r="N49" s="73"/>
      <c r="O49" s="73"/>
      <c r="P49" s="73"/>
      <c r="Q49" s="73"/>
      <c r="R49" s="73"/>
      <c r="S49" s="73"/>
      <c r="T49" s="72"/>
      <c r="U49" s="72"/>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c r="IF49" s="145"/>
      <c r="IG49" s="145"/>
      <c r="IH49" s="145"/>
      <c r="II49" s="145"/>
      <c r="IJ49" s="145"/>
      <c r="IK49" s="145"/>
    </row>
    <row r="50" spans="1:245" ht="30" customHeight="1" x14ac:dyDescent="0.25">
      <c r="A50" s="454" t="s">
        <v>103</v>
      </c>
      <c r="B50" s="454"/>
      <c r="C50" s="454"/>
      <c r="D50" s="454"/>
      <c r="E50" s="454"/>
      <c r="F50" s="454"/>
      <c r="G50" s="454"/>
      <c r="H50" s="74">
        <f>SUM(H51:H60)</f>
        <v>1828.86</v>
      </c>
      <c r="I50" s="74">
        <f t="shared" ref="I50:U50" si="29">SUM(I51:I60)</f>
        <v>1235.8599999999999</v>
      </c>
      <c r="J50" s="74">
        <f t="shared" si="29"/>
        <v>704.93000000000006</v>
      </c>
      <c r="K50" s="74">
        <f t="shared" si="29"/>
        <v>593</v>
      </c>
      <c r="L50" s="74">
        <f t="shared" si="29"/>
        <v>1474.1</v>
      </c>
      <c r="M50" s="74">
        <f t="shared" si="29"/>
        <v>1472.1</v>
      </c>
      <c r="N50" s="74">
        <f t="shared" si="29"/>
        <v>344</v>
      </c>
      <c r="O50" s="74">
        <f t="shared" si="29"/>
        <v>2</v>
      </c>
      <c r="P50" s="74">
        <f>SUM(P51:P60)</f>
        <v>1460.8000000000002</v>
      </c>
      <c r="Q50" s="74">
        <f t="shared" si="29"/>
        <v>1457.8000000000002</v>
      </c>
      <c r="R50" s="74">
        <f t="shared" si="29"/>
        <v>428.1</v>
      </c>
      <c r="S50" s="74">
        <f t="shared" si="29"/>
        <v>3</v>
      </c>
      <c r="T50" s="74">
        <f t="shared" si="29"/>
        <v>1474</v>
      </c>
      <c r="U50" s="74">
        <f t="shared" si="29"/>
        <v>1474</v>
      </c>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45"/>
      <c r="HW50" s="145"/>
      <c r="HX50" s="145"/>
      <c r="HY50" s="145"/>
      <c r="HZ50" s="145"/>
      <c r="IA50" s="145"/>
      <c r="IB50" s="145"/>
      <c r="IC50" s="145"/>
      <c r="ID50" s="145"/>
      <c r="IE50" s="145"/>
      <c r="IF50" s="145"/>
      <c r="IG50" s="145"/>
      <c r="IH50" s="145"/>
      <c r="II50" s="145"/>
      <c r="IJ50" s="145"/>
      <c r="IK50" s="145"/>
    </row>
    <row r="51" spans="1:245" ht="30" customHeight="1" x14ac:dyDescent="0.25">
      <c r="A51" s="455" t="s">
        <v>104</v>
      </c>
      <c r="B51" s="455"/>
      <c r="C51" s="455"/>
      <c r="D51" s="455"/>
      <c r="E51" s="455"/>
      <c r="F51" s="455"/>
      <c r="G51" s="455"/>
      <c r="H51" s="159">
        <f>SUM(H38,H34,H21,H16,H12,H42)</f>
        <v>1237.75</v>
      </c>
      <c r="I51" s="159">
        <f t="shared" ref="I51:U51" si="30">SUM(I38,I34,I21,I16,I12,I42)</f>
        <v>1232.75</v>
      </c>
      <c r="J51" s="159">
        <f t="shared" si="30"/>
        <v>704.93000000000006</v>
      </c>
      <c r="K51" s="159">
        <f t="shared" si="30"/>
        <v>5</v>
      </c>
      <c r="L51" s="159">
        <f t="shared" si="30"/>
        <v>1472.1</v>
      </c>
      <c r="M51" s="159">
        <f t="shared" si="30"/>
        <v>1470.1</v>
      </c>
      <c r="N51" s="159">
        <f t="shared" si="30"/>
        <v>344</v>
      </c>
      <c r="O51" s="159">
        <f t="shared" si="30"/>
        <v>2</v>
      </c>
      <c r="P51" s="159">
        <f t="shared" si="30"/>
        <v>1458.8000000000002</v>
      </c>
      <c r="Q51" s="159">
        <f t="shared" si="30"/>
        <v>1455.8000000000002</v>
      </c>
      <c r="R51" s="159">
        <f t="shared" si="30"/>
        <v>428.1</v>
      </c>
      <c r="S51" s="159">
        <f t="shared" si="30"/>
        <v>3</v>
      </c>
      <c r="T51" s="159">
        <f t="shared" si="30"/>
        <v>1472</v>
      </c>
      <c r="U51" s="159">
        <f t="shared" si="30"/>
        <v>1472</v>
      </c>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45"/>
      <c r="HW51" s="145"/>
      <c r="HX51" s="145"/>
      <c r="HY51" s="145"/>
      <c r="HZ51" s="145"/>
      <c r="IA51" s="145"/>
      <c r="IB51" s="145"/>
      <c r="IC51" s="145"/>
      <c r="ID51" s="145"/>
      <c r="IE51" s="145"/>
      <c r="IF51" s="145"/>
      <c r="IG51" s="145"/>
      <c r="IH51" s="145"/>
      <c r="II51" s="145"/>
      <c r="IJ51" s="145"/>
      <c r="IK51" s="145"/>
    </row>
    <row r="52" spans="1:245" ht="30" customHeight="1" x14ac:dyDescent="0.25">
      <c r="A52" s="455" t="s">
        <v>105</v>
      </c>
      <c r="B52" s="455"/>
      <c r="C52" s="455"/>
      <c r="D52" s="455"/>
      <c r="E52" s="455"/>
      <c r="F52" s="455"/>
      <c r="G52" s="455"/>
      <c r="H52" s="159"/>
      <c r="I52" s="159"/>
      <c r="J52" s="159"/>
      <c r="K52" s="159"/>
      <c r="L52" s="159"/>
      <c r="M52" s="160"/>
      <c r="N52" s="160"/>
      <c r="O52" s="160"/>
      <c r="P52" s="160"/>
      <c r="Q52" s="160"/>
      <c r="R52" s="160"/>
      <c r="S52" s="160"/>
      <c r="T52" s="159"/>
      <c r="U52" s="159"/>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c r="IF52" s="145"/>
      <c r="IG52" s="145"/>
      <c r="IH52" s="145"/>
      <c r="II52" s="145"/>
      <c r="IJ52" s="145"/>
      <c r="IK52" s="145"/>
    </row>
    <row r="53" spans="1:245" ht="30" customHeight="1" x14ac:dyDescent="0.25">
      <c r="A53" s="455" t="s">
        <v>106</v>
      </c>
      <c r="B53" s="455"/>
      <c r="C53" s="455"/>
      <c r="D53" s="455"/>
      <c r="E53" s="455"/>
      <c r="F53" s="455"/>
      <c r="G53" s="455"/>
      <c r="H53" s="159">
        <f xml:space="preserve"> SUM(H17, H13,H22)</f>
        <v>0</v>
      </c>
      <c r="I53" s="159">
        <f t="shared" ref="I53:U53" si="31" xml:space="preserve"> SUM(I17, I13,I22)</f>
        <v>0</v>
      </c>
      <c r="J53" s="159">
        <f t="shared" si="31"/>
        <v>0</v>
      </c>
      <c r="K53" s="159">
        <f t="shared" si="31"/>
        <v>0</v>
      </c>
      <c r="L53" s="159">
        <f t="shared" si="31"/>
        <v>0</v>
      </c>
      <c r="M53" s="159">
        <f t="shared" si="31"/>
        <v>0</v>
      </c>
      <c r="N53" s="159">
        <f t="shared" si="31"/>
        <v>0</v>
      </c>
      <c r="O53" s="159">
        <f t="shared" si="31"/>
        <v>0</v>
      </c>
      <c r="P53" s="159">
        <f t="shared" si="31"/>
        <v>0</v>
      </c>
      <c r="Q53" s="159">
        <f t="shared" si="31"/>
        <v>0</v>
      </c>
      <c r="R53" s="159">
        <f t="shared" si="31"/>
        <v>0</v>
      </c>
      <c r="S53" s="159">
        <f t="shared" si="31"/>
        <v>0</v>
      </c>
      <c r="T53" s="159">
        <f t="shared" si="31"/>
        <v>0</v>
      </c>
      <c r="U53" s="159">
        <f t="shared" si="31"/>
        <v>0</v>
      </c>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45"/>
      <c r="HW53" s="145"/>
      <c r="HX53" s="145"/>
      <c r="HY53" s="145"/>
      <c r="HZ53" s="145"/>
      <c r="IA53" s="145"/>
      <c r="IB53" s="145"/>
      <c r="IC53" s="145"/>
      <c r="ID53" s="145"/>
      <c r="IE53" s="145"/>
      <c r="IF53" s="145"/>
      <c r="IG53" s="145"/>
      <c r="IH53" s="145"/>
      <c r="II53" s="145"/>
      <c r="IJ53" s="145"/>
      <c r="IK53" s="145"/>
    </row>
    <row r="54" spans="1:245" ht="30" customHeight="1" x14ac:dyDescent="0.25">
      <c r="A54" s="455" t="s">
        <v>107</v>
      </c>
      <c r="B54" s="455"/>
      <c r="C54" s="455"/>
      <c r="D54" s="455"/>
      <c r="E54" s="455"/>
      <c r="F54" s="455"/>
      <c r="G54" s="455"/>
      <c r="H54" s="159">
        <f>SUM(H27)</f>
        <v>588</v>
      </c>
      <c r="I54" s="159">
        <f t="shared" ref="I54:U54" si="32">SUM(I27)</f>
        <v>0</v>
      </c>
      <c r="J54" s="159">
        <f t="shared" si="32"/>
        <v>0</v>
      </c>
      <c r="K54" s="159">
        <f t="shared" si="32"/>
        <v>588</v>
      </c>
      <c r="L54" s="159">
        <f t="shared" si="32"/>
        <v>0</v>
      </c>
      <c r="M54" s="159">
        <f t="shared" si="32"/>
        <v>0</v>
      </c>
      <c r="N54" s="159">
        <f t="shared" si="32"/>
        <v>0</v>
      </c>
      <c r="O54" s="159">
        <f t="shared" si="32"/>
        <v>0</v>
      </c>
      <c r="P54" s="159">
        <f t="shared" si="32"/>
        <v>0</v>
      </c>
      <c r="Q54" s="159">
        <f t="shared" si="32"/>
        <v>0</v>
      </c>
      <c r="R54" s="159">
        <f t="shared" si="32"/>
        <v>0</v>
      </c>
      <c r="S54" s="159">
        <f t="shared" si="32"/>
        <v>0</v>
      </c>
      <c r="T54" s="159">
        <f t="shared" si="32"/>
        <v>0</v>
      </c>
      <c r="U54" s="159">
        <f t="shared" si="32"/>
        <v>0</v>
      </c>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45"/>
      <c r="HW54" s="145"/>
      <c r="HX54" s="145"/>
      <c r="HY54" s="145"/>
      <c r="HZ54" s="145"/>
      <c r="IA54" s="145"/>
      <c r="IB54" s="145"/>
      <c r="IC54" s="145"/>
      <c r="ID54" s="145"/>
      <c r="IE54" s="145"/>
      <c r="IF54" s="145"/>
      <c r="IG54" s="145"/>
      <c r="IH54" s="145"/>
      <c r="II54" s="145"/>
      <c r="IJ54" s="145"/>
      <c r="IK54" s="145"/>
    </row>
    <row r="55" spans="1:245" ht="30" customHeight="1" x14ac:dyDescent="0.25">
      <c r="A55" s="455" t="s">
        <v>108</v>
      </c>
      <c r="B55" s="455"/>
      <c r="C55" s="455"/>
      <c r="D55" s="455"/>
      <c r="E55" s="455"/>
      <c r="F55" s="455"/>
      <c r="G55" s="455"/>
      <c r="H55" s="159"/>
      <c r="I55" s="159"/>
      <c r="J55" s="159"/>
      <c r="K55" s="159"/>
      <c r="L55" s="159"/>
      <c r="M55" s="160"/>
      <c r="N55" s="160"/>
      <c r="O55" s="160"/>
      <c r="P55" s="160"/>
      <c r="Q55" s="160"/>
      <c r="R55" s="160"/>
      <c r="S55" s="160"/>
      <c r="T55" s="159"/>
      <c r="U55" s="159"/>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c r="IF55" s="145"/>
      <c r="IG55" s="145"/>
      <c r="IH55" s="145"/>
      <c r="II55" s="145"/>
      <c r="IJ55" s="145"/>
      <c r="IK55" s="145"/>
    </row>
    <row r="56" spans="1:245" ht="30" customHeight="1" x14ac:dyDescent="0.25">
      <c r="A56" s="455" t="s">
        <v>109</v>
      </c>
      <c r="B56" s="455"/>
      <c r="C56" s="455"/>
      <c r="D56" s="455"/>
      <c r="E56" s="455"/>
      <c r="F56" s="455"/>
      <c r="G56" s="455"/>
      <c r="H56" s="159"/>
      <c r="I56" s="159"/>
      <c r="J56" s="159"/>
      <c r="K56" s="159"/>
      <c r="L56" s="159"/>
      <c r="M56" s="160"/>
      <c r="N56" s="160"/>
      <c r="O56" s="160"/>
      <c r="P56" s="160"/>
      <c r="Q56" s="160"/>
      <c r="R56" s="160"/>
      <c r="S56" s="160"/>
      <c r="T56" s="159"/>
      <c r="U56" s="159"/>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c r="IF56" s="145"/>
      <c r="IG56" s="145"/>
      <c r="IH56" s="145"/>
      <c r="II56" s="145"/>
      <c r="IJ56" s="145"/>
      <c r="IK56" s="145"/>
    </row>
    <row r="57" spans="1:245" ht="30" customHeight="1" x14ac:dyDescent="0.25">
      <c r="A57" s="455" t="s">
        <v>110</v>
      </c>
      <c r="B57" s="455"/>
      <c r="C57" s="455"/>
      <c r="D57" s="455"/>
      <c r="E57" s="455"/>
      <c r="F57" s="455"/>
      <c r="G57" s="455"/>
      <c r="H57" s="159">
        <f xml:space="preserve"> SUM(H23)</f>
        <v>0</v>
      </c>
      <c r="I57" s="159">
        <f t="shared" ref="I57:U57" si="33" xml:space="preserve"> SUM(I23)</f>
        <v>0</v>
      </c>
      <c r="J57" s="159">
        <f t="shared" si="33"/>
        <v>0</v>
      </c>
      <c r="K57" s="159">
        <f t="shared" si="33"/>
        <v>0</v>
      </c>
      <c r="L57" s="159">
        <f t="shared" si="33"/>
        <v>0</v>
      </c>
      <c r="M57" s="159">
        <f t="shared" si="33"/>
        <v>0</v>
      </c>
      <c r="N57" s="159">
        <f t="shared" si="33"/>
        <v>0</v>
      </c>
      <c r="O57" s="159">
        <f t="shared" si="33"/>
        <v>0</v>
      </c>
      <c r="P57" s="159">
        <f t="shared" si="33"/>
        <v>0</v>
      </c>
      <c r="Q57" s="159">
        <f t="shared" si="33"/>
        <v>0</v>
      </c>
      <c r="R57" s="159">
        <f t="shared" si="33"/>
        <v>0</v>
      </c>
      <c r="S57" s="159">
        <f t="shared" si="33"/>
        <v>0</v>
      </c>
      <c r="T57" s="159">
        <f t="shared" si="33"/>
        <v>0</v>
      </c>
      <c r="U57" s="159">
        <f t="shared" si="33"/>
        <v>0</v>
      </c>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5"/>
      <c r="IJ57" s="145"/>
      <c r="IK57" s="145"/>
    </row>
    <row r="58" spans="1:245" ht="30" customHeight="1" x14ac:dyDescent="0.25">
      <c r="A58" s="449" t="s">
        <v>111</v>
      </c>
      <c r="B58" s="450"/>
      <c r="C58" s="450"/>
      <c r="D58" s="450"/>
      <c r="E58" s="450"/>
      <c r="F58" s="450"/>
      <c r="G58" s="451"/>
      <c r="H58" s="159">
        <f>SUM(H18)</f>
        <v>3.11</v>
      </c>
      <c r="I58" s="159">
        <f t="shared" ref="I58:U58" si="34">SUM(I18)</f>
        <v>3.11</v>
      </c>
      <c r="J58" s="159">
        <f t="shared" si="34"/>
        <v>0</v>
      </c>
      <c r="K58" s="159">
        <f t="shared" si="34"/>
        <v>0</v>
      </c>
      <c r="L58" s="159">
        <f t="shared" si="34"/>
        <v>2</v>
      </c>
      <c r="M58" s="159">
        <f t="shared" si="34"/>
        <v>2</v>
      </c>
      <c r="N58" s="159">
        <f t="shared" si="34"/>
        <v>0</v>
      </c>
      <c r="O58" s="159">
        <f t="shared" si="34"/>
        <v>0</v>
      </c>
      <c r="P58" s="159">
        <f t="shared" si="34"/>
        <v>2</v>
      </c>
      <c r="Q58" s="159">
        <f t="shared" si="34"/>
        <v>2</v>
      </c>
      <c r="R58" s="159">
        <f t="shared" si="34"/>
        <v>0</v>
      </c>
      <c r="S58" s="159">
        <f t="shared" si="34"/>
        <v>0</v>
      </c>
      <c r="T58" s="159">
        <f t="shared" si="34"/>
        <v>2</v>
      </c>
      <c r="U58" s="159">
        <f t="shared" si="34"/>
        <v>2</v>
      </c>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c r="GT58" s="145"/>
      <c r="GU58" s="145"/>
      <c r="GV58" s="145"/>
      <c r="GW58" s="145"/>
      <c r="GX58" s="145"/>
      <c r="GY58" s="145"/>
      <c r="GZ58" s="145"/>
      <c r="HA58" s="145"/>
      <c r="HB58" s="145"/>
      <c r="HC58" s="145"/>
      <c r="HD58" s="145"/>
      <c r="HE58" s="145"/>
      <c r="HF58" s="145"/>
      <c r="HG58" s="145"/>
      <c r="HH58" s="145"/>
      <c r="HI58" s="145"/>
      <c r="HJ58" s="145"/>
      <c r="HK58" s="145"/>
      <c r="HL58" s="145"/>
      <c r="HM58" s="145"/>
      <c r="HN58" s="145"/>
      <c r="HO58" s="145"/>
      <c r="HP58" s="145"/>
      <c r="HQ58" s="145"/>
      <c r="HR58" s="145"/>
      <c r="HS58" s="145"/>
      <c r="HT58" s="145"/>
      <c r="HU58" s="145"/>
      <c r="HV58" s="145"/>
      <c r="HW58" s="145"/>
      <c r="HX58" s="145"/>
      <c r="HY58" s="145"/>
      <c r="HZ58" s="145"/>
      <c r="IA58" s="145"/>
      <c r="IB58" s="145"/>
      <c r="IC58" s="145"/>
      <c r="ID58" s="145"/>
      <c r="IE58" s="145"/>
      <c r="IF58" s="145"/>
      <c r="IG58" s="145"/>
      <c r="IH58" s="145"/>
      <c r="II58" s="145"/>
      <c r="IJ58" s="145"/>
      <c r="IK58" s="145"/>
    </row>
    <row r="59" spans="1:245" ht="30" customHeight="1" x14ac:dyDescent="0.25">
      <c r="A59" s="455" t="s">
        <v>112</v>
      </c>
      <c r="B59" s="455"/>
      <c r="C59" s="455"/>
      <c r="D59" s="455"/>
      <c r="E59" s="455"/>
      <c r="F59" s="455"/>
      <c r="G59" s="455"/>
      <c r="H59" s="159"/>
      <c r="I59" s="159"/>
      <c r="J59" s="159"/>
      <c r="K59" s="159"/>
      <c r="L59" s="159"/>
      <c r="M59" s="161"/>
      <c r="N59" s="161"/>
      <c r="O59" s="161"/>
      <c r="P59" s="161"/>
      <c r="Q59" s="161"/>
      <c r="R59" s="161"/>
      <c r="S59" s="161"/>
      <c r="T59" s="159"/>
      <c r="U59" s="159"/>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c r="IF59" s="145"/>
      <c r="IG59" s="145"/>
      <c r="IH59" s="145"/>
      <c r="II59" s="145"/>
      <c r="IJ59" s="145"/>
      <c r="IK59" s="145"/>
    </row>
    <row r="60" spans="1:245" ht="30" customHeight="1" x14ac:dyDescent="0.25">
      <c r="A60" s="455" t="s">
        <v>113</v>
      </c>
      <c r="B60" s="455"/>
      <c r="C60" s="455"/>
      <c r="D60" s="455"/>
      <c r="E60" s="455"/>
      <c r="F60" s="455"/>
      <c r="G60" s="455"/>
      <c r="H60" s="159"/>
      <c r="I60" s="159"/>
      <c r="J60" s="159"/>
      <c r="K60" s="159"/>
      <c r="L60" s="159"/>
      <c r="M60" s="160"/>
      <c r="N60" s="160"/>
      <c r="O60" s="160"/>
      <c r="P60" s="160"/>
      <c r="Q60" s="160"/>
      <c r="R60" s="160"/>
      <c r="S60" s="160"/>
      <c r="T60" s="159"/>
      <c r="U60" s="159"/>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c r="IF60" s="145"/>
      <c r="IG60" s="145"/>
      <c r="IH60" s="145"/>
      <c r="II60" s="145"/>
      <c r="IJ60" s="145"/>
      <c r="IK60" s="145"/>
    </row>
    <row r="61" spans="1:245" ht="30" customHeight="1" x14ac:dyDescent="0.25">
      <c r="A61" s="454" t="s">
        <v>114</v>
      </c>
      <c r="B61" s="454"/>
      <c r="C61" s="454"/>
      <c r="D61" s="454"/>
      <c r="E61" s="454"/>
      <c r="F61" s="454"/>
      <c r="G61" s="454"/>
      <c r="H61" s="74">
        <f t="shared" ref="H61:U61" si="35">SUM(H62:H68)</f>
        <v>0</v>
      </c>
      <c r="I61" s="74">
        <f t="shared" si="35"/>
        <v>0</v>
      </c>
      <c r="J61" s="74">
        <f t="shared" si="35"/>
        <v>0</v>
      </c>
      <c r="K61" s="74">
        <f t="shared" si="35"/>
        <v>0</v>
      </c>
      <c r="L61" s="74">
        <f t="shared" si="35"/>
        <v>0</v>
      </c>
      <c r="M61" s="74">
        <f t="shared" si="35"/>
        <v>0</v>
      </c>
      <c r="N61" s="74">
        <f t="shared" si="35"/>
        <v>0</v>
      </c>
      <c r="O61" s="74">
        <f t="shared" si="35"/>
        <v>0</v>
      </c>
      <c r="P61" s="74">
        <f t="shared" si="35"/>
        <v>0</v>
      </c>
      <c r="Q61" s="74">
        <f t="shared" si="35"/>
        <v>0</v>
      </c>
      <c r="R61" s="74">
        <f t="shared" si="35"/>
        <v>0</v>
      </c>
      <c r="S61" s="74">
        <f t="shared" si="35"/>
        <v>0</v>
      </c>
      <c r="T61" s="74">
        <f t="shared" si="35"/>
        <v>0</v>
      </c>
      <c r="U61" s="74">
        <f t="shared" si="35"/>
        <v>0</v>
      </c>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c r="GT61" s="145"/>
      <c r="GU61" s="145"/>
      <c r="GV61" s="145"/>
      <c r="GW61" s="145"/>
      <c r="GX61" s="145"/>
      <c r="GY61" s="145"/>
      <c r="GZ61" s="145"/>
      <c r="HA61" s="145"/>
      <c r="HB61" s="145"/>
      <c r="HC61" s="145"/>
      <c r="HD61" s="145"/>
      <c r="HE61" s="145"/>
      <c r="HF61" s="145"/>
      <c r="HG61" s="145"/>
      <c r="HH61" s="145"/>
      <c r="HI61" s="145"/>
      <c r="HJ61" s="145"/>
      <c r="HK61" s="145"/>
      <c r="HL61" s="145"/>
      <c r="HM61" s="145"/>
      <c r="HN61" s="145"/>
      <c r="HO61" s="145"/>
      <c r="HP61" s="145"/>
      <c r="HQ61" s="145"/>
      <c r="HR61" s="145"/>
      <c r="HS61" s="145"/>
      <c r="HT61" s="145"/>
      <c r="HU61" s="145"/>
      <c r="HV61" s="145"/>
      <c r="HW61" s="145"/>
      <c r="HX61" s="145"/>
      <c r="HY61" s="145"/>
      <c r="HZ61" s="145"/>
      <c r="IA61" s="145"/>
      <c r="IB61" s="145"/>
      <c r="IC61" s="145"/>
      <c r="ID61" s="145"/>
      <c r="IE61" s="145"/>
      <c r="IF61" s="145"/>
      <c r="IG61" s="145"/>
      <c r="IH61" s="145"/>
      <c r="II61" s="145"/>
      <c r="IJ61" s="145"/>
      <c r="IK61" s="145"/>
    </row>
    <row r="62" spans="1:245" ht="30" customHeight="1" x14ac:dyDescent="0.25">
      <c r="A62" s="456" t="s">
        <v>115</v>
      </c>
      <c r="B62" s="456"/>
      <c r="C62" s="456"/>
      <c r="D62" s="456"/>
      <c r="E62" s="456"/>
      <c r="F62" s="456"/>
      <c r="G62" s="456"/>
      <c r="H62" s="159">
        <f t="shared" ref="H62:U62" si="36">SUM(H40,H36,H24,H19,H14)</f>
        <v>0</v>
      </c>
      <c r="I62" s="159">
        <f t="shared" si="36"/>
        <v>0</v>
      </c>
      <c r="J62" s="159">
        <f t="shared" si="36"/>
        <v>0</v>
      </c>
      <c r="K62" s="159">
        <f t="shared" si="36"/>
        <v>0</v>
      </c>
      <c r="L62" s="159">
        <f t="shared" si="36"/>
        <v>0</v>
      </c>
      <c r="M62" s="159">
        <f t="shared" si="36"/>
        <v>0</v>
      </c>
      <c r="N62" s="159">
        <f t="shared" si="36"/>
        <v>0</v>
      </c>
      <c r="O62" s="159">
        <f t="shared" si="36"/>
        <v>0</v>
      </c>
      <c r="P62" s="159">
        <f t="shared" si="36"/>
        <v>0</v>
      </c>
      <c r="Q62" s="159">
        <f t="shared" si="36"/>
        <v>0</v>
      </c>
      <c r="R62" s="159">
        <f t="shared" si="36"/>
        <v>0</v>
      </c>
      <c r="S62" s="159">
        <f t="shared" si="36"/>
        <v>0</v>
      </c>
      <c r="T62" s="159">
        <f t="shared" si="36"/>
        <v>0</v>
      </c>
      <c r="U62" s="159">
        <f t="shared" si="36"/>
        <v>0</v>
      </c>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5"/>
      <c r="IJ62" s="145"/>
      <c r="IK62" s="145"/>
    </row>
    <row r="63" spans="1:245" ht="20.25" customHeight="1" x14ac:dyDescent="0.25">
      <c r="A63" s="456" t="s">
        <v>116</v>
      </c>
      <c r="B63" s="456"/>
      <c r="C63" s="456"/>
      <c r="D63" s="456"/>
      <c r="E63" s="456"/>
      <c r="F63" s="456"/>
      <c r="G63" s="456"/>
      <c r="H63" s="159"/>
      <c r="I63" s="159"/>
      <c r="J63" s="159"/>
      <c r="K63" s="159"/>
      <c r="L63" s="159"/>
      <c r="M63" s="161"/>
      <c r="N63" s="161"/>
      <c r="O63" s="161"/>
      <c r="P63" s="161"/>
      <c r="Q63" s="161"/>
      <c r="R63" s="161"/>
      <c r="S63" s="161"/>
      <c r="T63" s="159"/>
      <c r="U63" s="159"/>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c r="GT63" s="145"/>
      <c r="GU63" s="145"/>
      <c r="GV63" s="145"/>
      <c r="GW63" s="145"/>
      <c r="GX63" s="145"/>
      <c r="GY63" s="145"/>
      <c r="GZ63" s="145"/>
      <c r="HA63" s="145"/>
      <c r="HB63" s="145"/>
      <c r="HC63" s="145"/>
      <c r="HD63" s="145"/>
      <c r="HE63" s="145"/>
      <c r="HF63" s="145"/>
      <c r="HG63" s="145"/>
      <c r="HH63" s="145"/>
      <c r="HI63" s="145"/>
      <c r="HJ63" s="145"/>
      <c r="HK63" s="145"/>
      <c r="HL63" s="145"/>
      <c r="HM63" s="145"/>
      <c r="HN63" s="145"/>
      <c r="HO63" s="145"/>
      <c r="HP63" s="145"/>
      <c r="HQ63" s="145"/>
      <c r="HR63" s="145"/>
      <c r="HS63" s="145"/>
      <c r="HT63" s="145"/>
      <c r="HU63" s="145"/>
      <c r="HV63" s="145"/>
      <c r="HW63" s="145"/>
      <c r="HX63" s="145"/>
      <c r="HY63" s="145"/>
      <c r="HZ63" s="145"/>
      <c r="IA63" s="145"/>
      <c r="IB63" s="145"/>
      <c r="IC63" s="145"/>
      <c r="ID63" s="145"/>
      <c r="IE63" s="145"/>
      <c r="IF63" s="145"/>
      <c r="IG63" s="145"/>
      <c r="IH63" s="145"/>
      <c r="II63" s="145"/>
      <c r="IJ63" s="145"/>
      <c r="IK63" s="145"/>
    </row>
    <row r="64" spans="1:245" ht="15.75" customHeight="1" x14ac:dyDescent="0.25">
      <c r="A64" s="455" t="s">
        <v>117</v>
      </c>
      <c r="B64" s="455"/>
      <c r="C64" s="455"/>
      <c r="D64" s="455"/>
      <c r="E64" s="455"/>
      <c r="F64" s="455"/>
      <c r="G64" s="455"/>
      <c r="H64" s="159"/>
      <c r="I64" s="159"/>
      <c r="J64" s="159"/>
      <c r="K64" s="159"/>
      <c r="L64" s="159"/>
      <c r="M64" s="159"/>
      <c r="N64" s="159"/>
      <c r="O64" s="159"/>
      <c r="P64" s="159"/>
      <c r="Q64" s="159"/>
      <c r="R64" s="159"/>
      <c r="S64" s="159"/>
      <c r="T64" s="159"/>
      <c r="U64" s="159"/>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c r="GT64" s="145"/>
      <c r="GU64" s="145"/>
      <c r="GV64" s="145"/>
      <c r="GW64" s="145"/>
      <c r="GX64" s="145"/>
      <c r="GY64" s="145"/>
      <c r="GZ64" s="145"/>
      <c r="HA64" s="145"/>
      <c r="HB64" s="145"/>
      <c r="HC64" s="145"/>
      <c r="HD64" s="145"/>
      <c r="HE64" s="145"/>
      <c r="HF64" s="145"/>
      <c r="HG64" s="145"/>
      <c r="HH64" s="145"/>
      <c r="HI64" s="145"/>
      <c r="HJ64" s="145"/>
      <c r="HK64" s="145"/>
      <c r="HL64" s="145"/>
      <c r="HM64" s="145"/>
      <c r="HN64" s="145"/>
      <c r="HO64" s="145"/>
      <c r="HP64" s="145"/>
      <c r="HQ64" s="145"/>
      <c r="HR64" s="145"/>
      <c r="HS64" s="145"/>
      <c r="HT64" s="145"/>
      <c r="HU64" s="145"/>
      <c r="HV64" s="145"/>
      <c r="HW64" s="145"/>
      <c r="HX64" s="145"/>
      <c r="HY64" s="145"/>
      <c r="HZ64" s="145"/>
      <c r="IA64" s="145"/>
      <c r="IB64" s="145"/>
      <c r="IC64" s="145"/>
      <c r="ID64" s="145"/>
      <c r="IE64" s="145"/>
      <c r="IF64" s="145"/>
      <c r="IG64" s="145"/>
      <c r="IH64" s="145"/>
      <c r="II64" s="145"/>
      <c r="IJ64" s="145"/>
      <c r="IK64" s="145"/>
    </row>
    <row r="65" spans="1:21" ht="15.75" customHeight="1" x14ac:dyDescent="0.25">
      <c r="A65" s="449" t="s">
        <v>118</v>
      </c>
      <c r="B65" s="450"/>
      <c r="C65" s="450"/>
      <c r="D65" s="450"/>
      <c r="E65" s="450"/>
      <c r="F65" s="450"/>
      <c r="G65" s="451"/>
      <c r="H65" s="159"/>
      <c r="I65" s="159"/>
      <c r="J65" s="159"/>
      <c r="K65" s="159"/>
      <c r="L65" s="159"/>
      <c r="M65" s="161"/>
      <c r="N65" s="161"/>
      <c r="O65" s="161"/>
      <c r="P65" s="161"/>
      <c r="Q65" s="161"/>
      <c r="R65" s="161"/>
      <c r="S65" s="161"/>
      <c r="T65" s="159"/>
      <c r="U65" s="159"/>
    </row>
    <row r="66" spans="1:21" x14ac:dyDescent="0.25">
      <c r="A66" s="449" t="s">
        <v>119</v>
      </c>
      <c r="B66" s="450"/>
      <c r="C66" s="450"/>
      <c r="D66" s="450"/>
      <c r="E66" s="450"/>
      <c r="F66" s="450"/>
      <c r="G66" s="451"/>
      <c r="H66" s="159"/>
      <c r="I66" s="159"/>
      <c r="J66" s="159"/>
      <c r="K66" s="159"/>
      <c r="L66" s="159"/>
      <c r="M66" s="161"/>
      <c r="N66" s="161"/>
      <c r="O66" s="161"/>
      <c r="P66" s="161"/>
      <c r="Q66" s="161"/>
      <c r="R66" s="161"/>
      <c r="S66" s="161"/>
      <c r="T66" s="159"/>
      <c r="U66" s="159"/>
    </row>
    <row r="67" spans="1:21" x14ac:dyDescent="0.25">
      <c r="A67" s="449" t="s">
        <v>120</v>
      </c>
      <c r="B67" s="450"/>
      <c r="C67" s="450"/>
      <c r="D67" s="450"/>
      <c r="E67" s="450"/>
      <c r="F67" s="450"/>
      <c r="G67" s="451"/>
      <c r="H67" s="159"/>
      <c r="I67" s="159"/>
      <c r="J67" s="159"/>
      <c r="K67" s="159"/>
      <c r="L67" s="159"/>
      <c r="M67" s="161"/>
      <c r="N67" s="161"/>
      <c r="O67" s="161"/>
      <c r="P67" s="161"/>
      <c r="Q67" s="161"/>
      <c r="R67" s="161"/>
      <c r="S67" s="161"/>
      <c r="T67" s="159"/>
      <c r="U67" s="159"/>
    </row>
    <row r="68" spans="1:21" x14ac:dyDescent="0.25">
      <c r="A68" s="455" t="s">
        <v>121</v>
      </c>
      <c r="B68" s="455"/>
      <c r="C68" s="455"/>
      <c r="D68" s="455"/>
      <c r="E68" s="455"/>
      <c r="F68" s="455"/>
      <c r="G68" s="455"/>
      <c r="H68" s="159"/>
      <c r="I68" s="159"/>
      <c r="J68" s="159"/>
      <c r="K68" s="159"/>
      <c r="L68" s="159"/>
      <c r="M68" s="161"/>
      <c r="N68" s="161"/>
      <c r="O68" s="161"/>
      <c r="P68" s="161"/>
      <c r="Q68" s="161"/>
      <c r="R68" s="161"/>
      <c r="S68" s="161"/>
      <c r="T68" s="159"/>
      <c r="U68" s="159"/>
    </row>
    <row r="69" spans="1:21" x14ac:dyDescent="0.25">
      <c r="A69" s="457" t="s">
        <v>122</v>
      </c>
      <c r="B69" s="457"/>
      <c r="C69" s="457"/>
      <c r="D69" s="457"/>
      <c r="E69" s="457"/>
      <c r="F69" s="457"/>
      <c r="G69" s="457"/>
      <c r="H69" s="2">
        <f t="shared" ref="H69:U69" si="37">SUM(H61,H50)</f>
        <v>1828.86</v>
      </c>
      <c r="I69" s="2">
        <f t="shared" si="37"/>
        <v>1235.8599999999999</v>
      </c>
      <c r="J69" s="2">
        <f t="shared" si="37"/>
        <v>704.93000000000006</v>
      </c>
      <c r="K69" s="2">
        <f t="shared" si="37"/>
        <v>593</v>
      </c>
      <c r="L69" s="2">
        <f t="shared" si="37"/>
        <v>1474.1</v>
      </c>
      <c r="M69" s="2">
        <f t="shared" si="37"/>
        <v>1472.1</v>
      </c>
      <c r="N69" s="2">
        <f t="shared" si="37"/>
        <v>344</v>
      </c>
      <c r="O69" s="2">
        <f t="shared" si="37"/>
        <v>2</v>
      </c>
      <c r="P69" s="2">
        <f>SUM(P61,P50)</f>
        <v>1460.8000000000002</v>
      </c>
      <c r="Q69" s="2">
        <f t="shared" si="37"/>
        <v>1457.8000000000002</v>
      </c>
      <c r="R69" s="2">
        <f t="shared" si="37"/>
        <v>428.1</v>
      </c>
      <c r="S69" s="2">
        <f t="shared" si="37"/>
        <v>3</v>
      </c>
      <c r="T69" s="2">
        <f t="shared" si="37"/>
        <v>1474</v>
      </c>
      <c r="U69" s="2">
        <f t="shared" si="37"/>
        <v>1474</v>
      </c>
    </row>
  </sheetData>
  <mergeCells count="98">
    <mergeCell ref="A66:G66"/>
    <mergeCell ref="A67:G67"/>
    <mergeCell ref="A68:G68"/>
    <mergeCell ref="A69:G69"/>
    <mergeCell ref="A60:G60"/>
    <mergeCell ref="A61:G61"/>
    <mergeCell ref="A62:G62"/>
    <mergeCell ref="A63:G63"/>
    <mergeCell ref="A64:G64"/>
    <mergeCell ref="A50:G50"/>
    <mergeCell ref="A51:G51"/>
    <mergeCell ref="A52:G52"/>
    <mergeCell ref="A53:G53"/>
    <mergeCell ref="A54:G54"/>
    <mergeCell ref="A55:G55"/>
    <mergeCell ref="A56:G56"/>
    <mergeCell ref="A57:G57"/>
    <mergeCell ref="A58:G58"/>
    <mergeCell ref="A65:G65"/>
    <mergeCell ref="A59:G59"/>
    <mergeCell ref="C46:G46"/>
    <mergeCell ref="B47:G47"/>
    <mergeCell ref="B48:G48"/>
    <mergeCell ref="A49:G49"/>
    <mergeCell ref="F38:F41"/>
    <mergeCell ref="A42:A45"/>
    <mergeCell ref="B42:B45"/>
    <mergeCell ref="C42:C45"/>
    <mergeCell ref="D42:D45"/>
    <mergeCell ref="E42:E45"/>
    <mergeCell ref="F42:F45"/>
    <mergeCell ref="F34:F37"/>
    <mergeCell ref="A38:A41"/>
    <mergeCell ref="B38:B41"/>
    <mergeCell ref="C38:C41"/>
    <mergeCell ref="D38:D41"/>
    <mergeCell ref="E38:E41"/>
    <mergeCell ref="A34:A37"/>
    <mergeCell ref="B34:B37"/>
    <mergeCell ref="C34:C37"/>
    <mergeCell ref="D34:D37"/>
    <mergeCell ref="E34:E37"/>
    <mergeCell ref="A26:A29"/>
    <mergeCell ref="B26:B29"/>
    <mergeCell ref="C26:C29"/>
    <mergeCell ref="D26:D29"/>
    <mergeCell ref="E26:E29"/>
    <mergeCell ref="D21:D25"/>
    <mergeCell ref="E21:E25"/>
    <mergeCell ref="F21:F25"/>
    <mergeCell ref="A21:A25"/>
    <mergeCell ref="B21:B25"/>
    <mergeCell ref="C21:C25"/>
    <mergeCell ref="C30:G30"/>
    <mergeCell ref="B31:G31"/>
    <mergeCell ref="B32:U32"/>
    <mergeCell ref="C33:U33"/>
    <mergeCell ref="F26:F29"/>
    <mergeCell ref="F16:F20"/>
    <mergeCell ref="F12:F15"/>
    <mergeCell ref="A16:A20"/>
    <mergeCell ref="B16:B20"/>
    <mergeCell ref="C16:C20"/>
    <mergeCell ref="D16:D20"/>
    <mergeCell ref="E16:E20"/>
    <mergeCell ref="A12:A15"/>
    <mergeCell ref="B12:B15"/>
    <mergeCell ref="C12:C15"/>
    <mergeCell ref="D12:D15"/>
    <mergeCell ref="E12:E15"/>
    <mergeCell ref="B10:U10"/>
    <mergeCell ref="C11:U11"/>
    <mergeCell ref="O6:O7"/>
    <mergeCell ref="P6:P7"/>
    <mergeCell ref="Q6:R6"/>
    <mergeCell ref="S6:S7"/>
    <mergeCell ref="H6:H7"/>
    <mergeCell ref="I6:J6"/>
    <mergeCell ref="K6:K7"/>
    <mergeCell ref="L6:L7"/>
    <mergeCell ref="M6:N6"/>
    <mergeCell ref="A8:U8"/>
    <mergeCell ref="A9:U9"/>
    <mergeCell ref="A2:U2"/>
    <mergeCell ref="A3:U3"/>
    <mergeCell ref="A5:A7"/>
    <mergeCell ref="B5:B7"/>
    <mergeCell ref="C5:C7"/>
    <mergeCell ref="D5:D7"/>
    <mergeCell ref="E5:E7"/>
    <mergeCell ref="F5:F7"/>
    <mergeCell ref="G5:G7"/>
    <mergeCell ref="H5:K5"/>
    <mergeCell ref="L5:O5"/>
    <mergeCell ref="P5:S5"/>
    <mergeCell ref="T5:T7"/>
    <mergeCell ref="U5:U7"/>
    <mergeCell ref="T4:U4"/>
  </mergeCells>
  <pageMargins left="0.7" right="0.7" top="0.75" bottom="0.75" header="0.3" footer="0.3"/>
  <pageSetup paperSize="9" scale="5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J57"/>
  <sheetViews>
    <sheetView zoomScale="80" zoomScaleNormal="80" workbookViewId="0">
      <selection activeCell="Z28" sqref="Z28"/>
    </sheetView>
  </sheetViews>
  <sheetFormatPr defaultColWidth="9.140625" defaultRowHeight="15.75" x14ac:dyDescent="0.25"/>
  <cols>
    <col min="1" max="1" width="2.7109375" style="75" customWidth="1"/>
    <col min="2" max="3" width="2.5703125" style="75" customWidth="1"/>
    <col min="4" max="4" width="30.140625" style="75" customWidth="1"/>
    <col min="5" max="5" width="3.7109375" style="75" customWidth="1"/>
    <col min="6" max="6" width="10" style="75" customWidth="1"/>
    <col min="7" max="7" width="5.7109375" style="76" customWidth="1"/>
    <col min="8" max="8" width="9" style="65" customWidth="1"/>
    <col min="9" max="9" width="7.5703125" style="65" customWidth="1"/>
    <col min="10" max="10" width="6.42578125" style="65" customWidth="1"/>
    <col min="11" max="11" width="6.5703125" style="65" customWidth="1"/>
    <col min="12" max="12" width="7" style="65" customWidth="1"/>
    <col min="13" max="13" width="8" style="75" customWidth="1"/>
    <col min="14" max="14" width="5.5703125" style="75" customWidth="1"/>
    <col min="15" max="15" width="6.85546875" style="75" customWidth="1"/>
    <col min="16" max="16" width="9.140625" style="75" customWidth="1"/>
    <col min="17" max="17" width="6.7109375" style="75" customWidth="1"/>
    <col min="18" max="18" width="4.5703125" style="75" customWidth="1"/>
    <col min="19" max="19" width="6.28515625" style="75" customWidth="1"/>
    <col min="20" max="20" width="8.28515625" style="65" customWidth="1"/>
    <col min="21" max="21" width="6.7109375" style="65" customWidth="1"/>
    <col min="22" max="22" width="10.28515625" style="68" customWidth="1"/>
    <col min="23" max="244" width="9.140625" style="68"/>
    <col min="245" max="16384" width="9.140625" style="69"/>
  </cols>
  <sheetData>
    <row r="1" spans="1:244" s="67" customFormat="1" x14ac:dyDescent="0.25">
      <c r="A1" s="65"/>
      <c r="B1" s="65"/>
      <c r="C1" s="65"/>
      <c r="D1" s="65"/>
      <c r="E1" s="65"/>
      <c r="F1" s="65"/>
      <c r="G1" s="66"/>
      <c r="H1" s="65"/>
      <c r="I1" s="65"/>
      <c r="J1" s="65"/>
      <c r="K1" s="65"/>
      <c r="L1" s="65"/>
      <c r="M1" s="65"/>
      <c r="N1" s="65"/>
      <c r="O1" s="65"/>
      <c r="P1" s="65"/>
      <c r="Q1" s="65"/>
      <c r="R1" s="65"/>
      <c r="S1" s="65"/>
      <c r="T1" s="65"/>
      <c r="U1" s="65"/>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row>
    <row r="2" spans="1:244" s="67" customFormat="1" ht="14.1" customHeight="1" x14ac:dyDescent="0.25">
      <c r="A2" s="419" t="s">
        <v>334</v>
      </c>
      <c r="B2" s="419"/>
      <c r="C2" s="419"/>
      <c r="D2" s="419"/>
      <c r="E2" s="419"/>
      <c r="F2" s="419"/>
      <c r="G2" s="419"/>
      <c r="H2" s="419"/>
      <c r="I2" s="419"/>
      <c r="J2" s="419"/>
      <c r="K2" s="419"/>
      <c r="L2" s="419"/>
      <c r="M2" s="419"/>
      <c r="N2" s="419"/>
      <c r="O2" s="419"/>
      <c r="P2" s="419"/>
      <c r="Q2" s="419"/>
      <c r="R2" s="419"/>
      <c r="S2" s="419"/>
      <c r="T2" s="419"/>
      <c r="U2" s="419"/>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row>
    <row r="3" spans="1:244" s="67" customFormat="1" ht="15" customHeight="1" x14ac:dyDescent="0.25">
      <c r="A3" s="419" t="s">
        <v>1</v>
      </c>
      <c r="B3" s="419"/>
      <c r="C3" s="419"/>
      <c r="D3" s="419"/>
      <c r="E3" s="419"/>
      <c r="F3" s="419"/>
      <c r="G3" s="419"/>
      <c r="H3" s="419"/>
      <c r="I3" s="419"/>
      <c r="J3" s="419"/>
      <c r="K3" s="419"/>
      <c r="L3" s="419"/>
      <c r="M3" s="419"/>
      <c r="N3" s="419"/>
      <c r="O3" s="419"/>
      <c r="P3" s="419"/>
      <c r="Q3" s="419"/>
      <c r="R3" s="419"/>
      <c r="S3" s="419"/>
      <c r="T3" s="419"/>
      <c r="U3" s="419"/>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row>
    <row r="4" spans="1:244" s="67" customFormat="1" ht="15.75" customHeight="1" x14ac:dyDescent="0.25">
      <c r="A4" s="65"/>
      <c r="B4" s="65"/>
      <c r="C4" s="65"/>
      <c r="D4" s="65"/>
      <c r="E4" s="65"/>
      <c r="F4" s="65"/>
      <c r="G4" s="66"/>
      <c r="H4" s="65"/>
      <c r="I4" s="65"/>
      <c r="J4" s="65"/>
      <c r="K4" s="65"/>
      <c r="L4" s="65"/>
      <c r="M4" s="65"/>
      <c r="N4" s="65"/>
      <c r="O4" s="65"/>
      <c r="P4" s="65"/>
      <c r="Q4" s="65"/>
      <c r="R4" s="65"/>
      <c r="S4" s="65"/>
      <c r="T4" s="420" t="s">
        <v>2</v>
      </c>
      <c r="U4" s="420"/>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row>
    <row r="5" spans="1:244" ht="30.75" customHeight="1" x14ac:dyDescent="0.25">
      <c r="A5" s="340" t="s">
        <v>3</v>
      </c>
      <c r="B5" s="340" t="s">
        <v>4</v>
      </c>
      <c r="C5" s="340" t="s">
        <v>5</v>
      </c>
      <c r="D5" s="341" t="s">
        <v>6</v>
      </c>
      <c r="E5" s="344" t="s">
        <v>7</v>
      </c>
      <c r="F5" s="345" t="s">
        <v>8</v>
      </c>
      <c r="G5" s="344" t="s">
        <v>9</v>
      </c>
      <c r="H5" s="348" t="s">
        <v>10</v>
      </c>
      <c r="I5" s="349"/>
      <c r="J5" s="349"/>
      <c r="K5" s="350"/>
      <c r="L5" s="351" t="s">
        <v>11</v>
      </c>
      <c r="M5" s="352"/>
      <c r="N5" s="352"/>
      <c r="O5" s="353"/>
      <c r="P5" s="351" t="s">
        <v>12</v>
      </c>
      <c r="Q5" s="352"/>
      <c r="R5" s="352"/>
      <c r="S5" s="353"/>
      <c r="T5" s="354" t="s">
        <v>13</v>
      </c>
      <c r="U5" s="354" t="s">
        <v>14</v>
      </c>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row>
    <row r="6" spans="1:244" ht="15" customHeight="1" x14ac:dyDescent="0.25">
      <c r="A6" s="340"/>
      <c r="B6" s="340"/>
      <c r="C6" s="340"/>
      <c r="D6" s="342"/>
      <c r="E6" s="344"/>
      <c r="F6" s="346"/>
      <c r="G6" s="344"/>
      <c r="H6" s="354" t="s">
        <v>17</v>
      </c>
      <c r="I6" s="359" t="s">
        <v>18</v>
      </c>
      <c r="J6" s="359"/>
      <c r="K6" s="354" t="s">
        <v>19</v>
      </c>
      <c r="L6" s="354" t="s">
        <v>17</v>
      </c>
      <c r="M6" s="358" t="s">
        <v>18</v>
      </c>
      <c r="N6" s="358"/>
      <c r="O6" s="357" t="s">
        <v>19</v>
      </c>
      <c r="P6" s="344" t="s">
        <v>17</v>
      </c>
      <c r="Q6" s="358" t="s">
        <v>18</v>
      </c>
      <c r="R6" s="358"/>
      <c r="S6" s="357" t="s">
        <v>19</v>
      </c>
      <c r="T6" s="354"/>
      <c r="U6" s="354"/>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row>
    <row r="7" spans="1:244" ht="135" customHeight="1" x14ac:dyDescent="0.25">
      <c r="A7" s="340"/>
      <c r="B7" s="340"/>
      <c r="C7" s="340"/>
      <c r="D7" s="343"/>
      <c r="E7" s="344"/>
      <c r="F7" s="347"/>
      <c r="G7" s="344"/>
      <c r="H7" s="354"/>
      <c r="I7" s="20" t="s">
        <v>17</v>
      </c>
      <c r="J7" s="20" t="s">
        <v>20</v>
      </c>
      <c r="K7" s="354"/>
      <c r="L7" s="354"/>
      <c r="M7" s="292" t="s">
        <v>17</v>
      </c>
      <c r="N7" s="294" t="s">
        <v>20</v>
      </c>
      <c r="O7" s="357"/>
      <c r="P7" s="344"/>
      <c r="Q7" s="292" t="s">
        <v>17</v>
      </c>
      <c r="R7" s="21" t="s">
        <v>20</v>
      </c>
      <c r="S7" s="357"/>
      <c r="T7" s="354"/>
      <c r="U7" s="354"/>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row>
    <row r="8" spans="1:244" ht="15" customHeight="1" x14ac:dyDescent="0.25">
      <c r="A8" s="425" t="s">
        <v>26</v>
      </c>
      <c r="B8" s="426"/>
      <c r="C8" s="426"/>
      <c r="D8" s="426"/>
      <c r="E8" s="426"/>
      <c r="F8" s="426"/>
      <c r="G8" s="426"/>
      <c r="H8" s="426"/>
      <c r="I8" s="426"/>
      <c r="J8" s="426"/>
      <c r="K8" s="426"/>
      <c r="L8" s="426"/>
      <c r="M8" s="426"/>
      <c r="N8" s="426"/>
      <c r="O8" s="426"/>
      <c r="P8" s="426"/>
      <c r="Q8" s="426"/>
      <c r="R8" s="426"/>
      <c r="S8" s="426"/>
      <c r="T8" s="426"/>
      <c r="U8" s="427"/>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row>
    <row r="9" spans="1:244" ht="16.5" customHeight="1" x14ac:dyDescent="0.25">
      <c r="A9" s="428" t="s">
        <v>335</v>
      </c>
      <c r="B9" s="428"/>
      <c r="C9" s="428"/>
      <c r="D9" s="428"/>
      <c r="E9" s="428"/>
      <c r="F9" s="428"/>
      <c r="G9" s="428"/>
      <c r="H9" s="428"/>
      <c r="I9" s="428"/>
      <c r="J9" s="428"/>
      <c r="K9" s="428"/>
      <c r="L9" s="428"/>
      <c r="M9" s="428"/>
      <c r="N9" s="428"/>
      <c r="O9" s="428"/>
      <c r="P9" s="428"/>
      <c r="Q9" s="428"/>
      <c r="R9" s="428"/>
      <c r="S9" s="428"/>
      <c r="T9" s="428"/>
      <c r="U9" s="428"/>
      <c r="V9" s="144"/>
      <c r="W9" s="144"/>
      <c r="X9" s="144"/>
      <c r="Y9" s="144"/>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row>
    <row r="10" spans="1:244" ht="17.25" customHeight="1" x14ac:dyDescent="0.25">
      <c r="A10" s="1" t="s">
        <v>28</v>
      </c>
      <c r="B10" s="464" t="s">
        <v>336</v>
      </c>
      <c r="C10" s="464"/>
      <c r="D10" s="464"/>
      <c r="E10" s="464"/>
      <c r="F10" s="464"/>
      <c r="G10" s="464"/>
      <c r="H10" s="464"/>
      <c r="I10" s="464"/>
      <c r="J10" s="464"/>
      <c r="K10" s="464"/>
      <c r="L10" s="464"/>
      <c r="M10" s="464"/>
      <c r="N10" s="464"/>
      <c r="O10" s="464"/>
      <c r="P10" s="464"/>
      <c r="Q10" s="464"/>
      <c r="R10" s="464"/>
      <c r="S10" s="464"/>
      <c r="T10" s="464"/>
      <c r="U10" s="464"/>
      <c r="V10" s="144"/>
      <c r="W10" s="144"/>
      <c r="X10" s="144"/>
      <c r="Y10" s="144"/>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row>
    <row r="11" spans="1:244" ht="15.75" customHeight="1" x14ac:dyDescent="0.25">
      <c r="A11" s="147" t="s">
        <v>28</v>
      </c>
      <c r="B11" s="148" t="s">
        <v>28</v>
      </c>
      <c r="C11" s="424" t="s">
        <v>337</v>
      </c>
      <c r="D11" s="424"/>
      <c r="E11" s="424"/>
      <c r="F11" s="424"/>
      <c r="G11" s="424"/>
      <c r="H11" s="424"/>
      <c r="I11" s="424"/>
      <c r="J11" s="424"/>
      <c r="K11" s="424"/>
      <c r="L11" s="424"/>
      <c r="M11" s="424"/>
      <c r="N11" s="424"/>
      <c r="O11" s="424"/>
      <c r="P11" s="424"/>
      <c r="Q11" s="424"/>
      <c r="R11" s="424"/>
      <c r="S11" s="424"/>
      <c r="T11" s="424"/>
      <c r="U11" s="424"/>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row>
    <row r="12" spans="1:244" ht="17.100000000000001" customHeight="1" x14ac:dyDescent="0.25">
      <c r="A12" s="432" t="s">
        <v>28</v>
      </c>
      <c r="B12" s="435" t="s">
        <v>28</v>
      </c>
      <c r="C12" s="438" t="s">
        <v>28</v>
      </c>
      <c r="D12" s="475" t="s">
        <v>338</v>
      </c>
      <c r="E12" s="510" t="s">
        <v>339</v>
      </c>
      <c r="F12" s="429" t="s">
        <v>33</v>
      </c>
      <c r="G12" s="162" t="s">
        <v>34</v>
      </c>
      <c r="H12" s="149">
        <f>SUM(I12,K12)</f>
        <v>10.44</v>
      </c>
      <c r="I12" s="226">
        <v>10.44</v>
      </c>
      <c r="J12" s="149"/>
      <c r="K12" s="149"/>
      <c r="L12" s="156">
        <f>SUM(M12,O12)</f>
        <v>12</v>
      </c>
      <c r="M12" s="164">
        <v>12</v>
      </c>
      <c r="N12" s="152"/>
      <c r="O12" s="151"/>
      <c r="P12" s="176">
        <f>SUM(Q12,S12)</f>
        <v>12</v>
      </c>
      <c r="Q12" s="149">
        <v>12</v>
      </c>
      <c r="R12" s="176"/>
      <c r="S12" s="176"/>
      <c r="T12" s="164">
        <v>13</v>
      </c>
      <c r="U12" s="95">
        <v>13</v>
      </c>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row>
    <row r="13" spans="1:244" ht="17.850000000000001" customHeight="1" x14ac:dyDescent="0.25">
      <c r="A13" s="433"/>
      <c r="B13" s="436"/>
      <c r="C13" s="439"/>
      <c r="D13" s="476"/>
      <c r="E13" s="511"/>
      <c r="F13" s="430"/>
      <c r="G13" s="162" t="s">
        <v>37</v>
      </c>
      <c r="H13" s="149">
        <f t="shared" ref="H13:H14" si="0">SUM(I13,K13)</f>
        <v>0</v>
      </c>
      <c r="I13" s="149"/>
      <c r="J13" s="149"/>
      <c r="K13" s="149"/>
      <c r="L13" s="156">
        <f t="shared" ref="L13:L14" si="1">SUM(M13,O13)</f>
        <v>0</v>
      </c>
      <c r="M13" s="151"/>
      <c r="N13" s="152"/>
      <c r="O13" s="151"/>
      <c r="P13" s="176">
        <f t="shared" ref="P13:P14" si="2">SUM(Q13,S13)</f>
        <v>0</v>
      </c>
      <c r="Q13" s="176"/>
      <c r="R13" s="176"/>
      <c r="S13" s="176"/>
      <c r="T13" s="149"/>
      <c r="U13" s="149"/>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row>
    <row r="14" spans="1:244" ht="19.350000000000001" customHeight="1" x14ac:dyDescent="0.25">
      <c r="A14" s="433"/>
      <c r="B14" s="436"/>
      <c r="C14" s="439"/>
      <c r="D14" s="476"/>
      <c r="E14" s="511"/>
      <c r="F14" s="430"/>
      <c r="G14" s="162" t="s">
        <v>143</v>
      </c>
      <c r="H14" s="149">
        <f t="shared" si="0"/>
        <v>0</v>
      </c>
      <c r="I14" s="156"/>
      <c r="J14" s="156"/>
      <c r="K14" s="149"/>
      <c r="L14" s="156">
        <f t="shared" si="1"/>
        <v>0</v>
      </c>
      <c r="M14" s="152"/>
      <c r="N14" s="152"/>
      <c r="O14" s="152"/>
      <c r="P14" s="176">
        <f t="shared" si="2"/>
        <v>0</v>
      </c>
      <c r="Q14" s="152"/>
      <c r="R14" s="152"/>
      <c r="S14" s="157"/>
      <c r="T14" s="149"/>
      <c r="U14" s="149"/>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row>
    <row r="15" spans="1:244" ht="17.25" customHeight="1" x14ac:dyDescent="0.25">
      <c r="A15" s="434"/>
      <c r="B15" s="437"/>
      <c r="C15" s="440"/>
      <c r="D15" s="477"/>
      <c r="E15" s="512"/>
      <c r="F15" s="431"/>
      <c r="G15" s="177" t="s">
        <v>39</v>
      </c>
      <c r="H15" s="153">
        <f t="shared" ref="H15:U15" si="3">SUM(H12:H14)</f>
        <v>10.44</v>
      </c>
      <c r="I15" s="153">
        <f t="shared" si="3"/>
        <v>10.44</v>
      </c>
      <c r="J15" s="153">
        <f t="shared" si="3"/>
        <v>0</v>
      </c>
      <c r="K15" s="153">
        <f t="shared" si="3"/>
        <v>0</v>
      </c>
      <c r="L15" s="153">
        <f t="shared" si="3"/>
        <v>12</v>
      </c>
      <c r="M15" s="153">
        <f t="shared" si="3"/>
        <v>12</v>
      </c>
      <c r="N15" s="153">
        <f t="shared" si="3"/>
        <v>0</v>
      </c>
      <c r="O15" s="153">
        <f t="shared" si="3"/>
        <v>0</v>
      </c>
      <c r="P15" s="153">
        <f t="shared" si="3"/>
        <v>12</v>
      </c>
      <c r="Q15" s="153">
        <f t="shared" si="3"/>
        <v>12</v>
      </c>
      <c r="R15" s="153">
        <f t="shared" si="3"/>
        <v>0</v>
      </c>
      <c r="S15" s="153">
        <f t="shared" si="3"/>
        <v>0</v>
      </c>
      <c r="T15" s="153">
        <f t="shared" si="3"/>
        <v>13</v>
      </c>
      <c r="U15" s="153">
        <f t="shared" si="3"/>
        <v>13</v>
      </c>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row>
    <row r="16" spans="1:244" x14ac:dyDescent="0.25">
      <c r="A16" s="147" t="s">
        <v>28</v>
      </c>
      <c r="B16" s="148" t="s">
        <v>28</v>
      </c>
      <c r="C16" s="445" t="s">
        <v>65</v>
      </c>
      <c r="D16" s="446"/>
      <c r="E16" s="446"/>
      <c r="F16" s="446"/>
      <c r="G16" s="447"/>
      <c r="H16" s="154">
        <f>SUM(H15)</f>
        <v>10.44</v>
      </c>
      <c r="I16" s="154">
        <f t="shared" ref="I16:U16" si="4">SUM(I15)</f>
        <v>10.44</v>
      </c>
      <c r="J16" s="154">
        <f t="shared" si="4"/>
        <v>0</v>
      </c>
      <c r="K16" s="154">
        <f t="shared" si="4"/>
        <v>0</v>
      </c>
      <c r="L16" s="154">
        <f t="shared" si="4"/>
        <v>12</v>
      </c>
      <c r="M16" s="155">
        <f t="shared" si="4"/>
        <v>12</v>
      </c>
      <c r="N16" s="155">
        <f t="shared" si="4"/>
        <v>0</v>
      </c>
      <c r="O16" s="155">
        <f t="shared" si="4"/>
        <v>0</v>
      </c>
      <c r="P16" s="155">
        <f t="shared" si="4"/>
        <v>12</v>
      </c>
      <c r="Q16" s="155">
        <f t="shared" si="4"/>
        <v>12</v>
      </c>
      <c r="R16" s="155">
        <f t="shared" si="4"/>
        <v>0</v>
      </c>
      <c r="S16" s="155">
        <f t="shared" si="4"/>
        <v>0</v>
      </c>
      <c r="T16" s="154">
        <f t="shared" si="4"/>
        <v>13</v>
      </c>
      <c r="U16" s="154">
        <f t="shared" si="4"/>
        <v>13</v>
      </c>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row>
    <row r="17" spans="1:25" x14ac:dyDescent="0.25">
      <c r="A17" s="147" t="s">
        <v>28</v>
      </c>
      <c r="B17" s="148" t="s">
        <v>40</v>
      </c>
      <c r="C17" s="424" t="s">
        <v>340</v>
      </c>
      <c r="D17" s="424"/>
      <c r="E17" s="424"/>
      <c r="F17" s="424"/>
      <c r="G17" s="424"/>
      <c r="H17" s="424"/>
      <c r="I17" s="424"/>
      <c r="J17" s="424"/>
      <c r="K17" s="424"/>
      <c r="L17" s="424"/>
      <c r="M17" s="424"/>
      <c r="N17" s="424"/>
      <c r="O17" s="424"/>
      <c r="P17" s="424"/>
      <c r="Q17" s="424"/>
      <c r="R17" s="424"/>
      <c r="S17" s="424"/>
      <c r="T17" s="424"/>
      <c r="U17" s="424"/>
      <c r="V17" s="145"/>
      <c r="W17" s="145"/>
      <c r="X17" s="145"/>
      <c r="Y17" s="145"/>
    </row>
    <row r="18" spans="1:25" x14ac:dyDescent="0.25">
      <c r="A18" s="432" t="s">
        <v>28</v>
      </c>
      <c r="B18" s="435" t="s">
        <v>40</v>
      </c>
      <c r="C18" s="438" t="s">
        <v>28</v>
      </c>
      <c r="D18" s="475" t="s">
        <v>341</v>
      </c>
      <c r="E18" s="429" t="s">
        <v>339</v>
      </c>
      <c r="F18" s="478" t="s">
        <v>33</v>
      </c>
      <c r="G18" s="162" t="s">
        <v>34</v>
      </c>
      <c r="H18" s="149">
        <f>SUM(I18,K18)</f>
        <v>30.08</v>
      </c>
      <c r="I18" s="226">
        <v>30.08</v>
      </c>
      <c r="J18" s="149"/>
      <c r="K18" s="149"/>
      <c r="L18" s="156">
        <f>SUM(M18,O18)</f>
        <v>35</v>
      </c>
      <c r="M18" s="164">
        <v>35</v>
      </c>
      <c r="N18" s="152"/>
      <c r="O18" s="151"/>
      <c r="P18" s="176">
        <f>SUM(Q18,S18)</f>
        <v>30</v>
      </c>
      <c r="Q18" s="149">
        <v>30</v>
      </c>
      <c r="R18" s="176"/>
      <c r="S18" s="176"/>
      <c r="T18" s="164">
        <v>35</v>
      </c>
      <c r="U18" s="167">
        <v>35</v>
      </c>
      <c r="V18" s="145"/>
      <c r="W18" s="145"/>
      <c r="X18" s="145"/>
      <c r="Y18" s="145"/>
    </row>
    <row r="19" spans="1:25" x14ac:dyDescent="0.25">
      <c r="A19" s="433"/>
      <c r="B19" s="436"/>
      <c r="C19" s="439"/>
      <c r="D19" s="476"/>
      <c r="E19" s="430"/>
      <c r="F19" s="479"/>
      <c r="G19" s="162" t="s">
        <v>37</v>
      </c>
      <c r="H19" s="149">
        <f t="shared" ref="H19:H20" si="5">SUM(I19,K19)</f>
        <v>0</v>
      </c>
      <c r="I19" s="149"/>
      <c r="J19" s="149"/>
      <c r="K19" s="149"/>
      <c r="L19" s="156">
        <f t="shared" ref="L19:L20" si="6">SUM(M19,O19)</f>
        <v>0</v>
      </c>
      <c r="M19" s="151"/>
      <c r="N19" s="152"/>
      <c r="O19" s="151"/>
      <c r="P19" s="176">
        <f t="shared" ref="P19:P20" si="7">SUM(Q19,S19)</f>
        <v>0</v>
      </c>
      <c r="Q19" s="176"/>
      <c r="R19" s="176"/>
      <c r="S19" s="176"/>
      <c r="T19" s="149"/>
      <c r="U19" s="149"/>
      <c r="V19" s="145"/>
      <c r="W19" s="145"/>
      <c r="X19" s="145"/>
      <c r="Y19" s="145"/>
    </row>
    <row r="20" spans="1:25" x14ac:dyDescent="0.25">
      <c r="A20" s="433"/>
      <c r="B20" s="436"/>
      <c r="C20" s="439"/>
      <c r="D20" s="476"/>
      <c r="E20" s="430"/>
      <c r="F20" s="479"/>
      <c r="G20" s="162" t="s">
        <v>143</v>
      </c>
      <c r="H20" s="149">
        <f t="shared" si="5"/>
        <v>0</v>
      </c>
      <c r="I20" s="156"/>
      <c r="J20" s="156"/>
      <c r="K20" s="149"/>
      <c r="L20" s="156">
        <f t="shared" si="6"/>
        <v>0</v>
      </c>
      <c r="M20" s="152"/>
      <c r="N20" s="152"/>
      <c r="O20" s="152"/>
      <c r="P20" s="176">
        <f t="shared" si="7"/>
        <v>0</v>
      </c>
      <c r="Q20" s="152"/>
      <c r="R20" s="152"/>
      <c r="S20" s="157"/>
      <c r="T20" s="149"/>
      <c r="U20" s="149"/>
      <c r="V20" s="145"/>
      <c r="W20" s="145"/>
      <c r="X20" s="145"/>
      <c r="Y20" s="145"/>
    </row>
    <row r="21" spans="1:25" ht="36" customHeight="1" x14ac:dyDescent="0.25">
      <c r="A21" s="434"/>
      <c r="B21" s="437"/>
      <c r="C21" s="440"/>
      <c r="D21" s="477"/>
      <c r="E21" s="431"/>
      <c r="F21" s="480"/>
      <c r="G21" s="177" t="s">
        <v>39</v>
      </c>
      <c r="H21" s="153">
        <f t="shared" ref="H21:U21" si="8">SUM(H18:H20)</f>
        <v>30.08</v>
      </c>
      <c r="I21" s="153">
        <f t="shared" si="8"/>
        <v>30.08</v>
      </c>
      <c r="J21" s="153">
        <f t="shared" si="8"/>
        <v>0</v>
      </c>
      <c r="K21" s="153">
        <f t="shared" si="8"/>
        <v>0</v>
      </c>
      <c r="L21" s="153">
        <f t="shared" si="8"/>
        <v>35</v>
      </c>
      <c r="M21" s="153">
        <f t="shared" si="8"/>
        <v>35</v>
      </c>
      <c r="N21" s="153">
        <f t="shared" si="8"/>
        <v>0</v>
      </c>
      <c r="O21" s="153">
        <f t="shared" si="8"/>
        <v>0</v>
      </c>
      <c r="P21" s="153">
        <f t="shared" si="8"/>
        <v>30</v>
      </c>
      <c r="Q21" s="153">
        <f t="shared" si="8"/>
        <v>30</v>
      </c>
      <c r="R21" s="153">
        <f t="shared" si="8"/>
        <v>0</v>
      </c>
      <c r="S21" s="153">
        <f t="shared" si="8"/>
        <v>0</v>
      </c>
      <c r="T21" s="153">
        <f t="shared" si="8"/>
        <v>35</v>
      </c>
      <c r="U21" s="153">
        <f t="shared" si="8"/>
        <v>35</v>
      </c>
      <c r="V21" s="145"/>
      <c r="W21" s="145"/>
      <c r="X21" s="145"/>
      <c r="Y21" s="145"/>
    </row>
    <row r="22" spans="1:25" x14ac:dyDescent="0.25">
      <c r="A22" s="147" t="s">
        <v>28</v>
      </c>
      <c r="B22" s="148" t="s">
        <v>40</v>
      </c>
      <c r="C22" s="445" t="s">
        <v>65</v>
      </c>
      <c r="D22" s="446"/>
      <c r="E22" s="446"/>
      <c r="F22" s="446"/>
      <c r="G22" s="447"/>
      <c r="H22" s="154">
        <f>SUM(H21)</f>
        <v>30.08</v>
      </c>
      <c r="I22" s="154">
        <f t="shared" ref="I22:U22" si="9">SUM(I21)</f>
        <v>30.08</v>
      </c>
      <c r="J22" s="154">
        <f t="shared" si="9"/>
        <v>0</v>
      </c>
      <c r="K22" s="154">
        <f t="shared" si="9"/>
        <v>0</v>
      </c>
      <c r="L22" s="154">
        <f t="shared" si="9"/>
        <v>35</v>
      </c>
      <c r="M22" s="155">
        <f t="shared" si="9"/>
        <v>35</v>
      </c>
      <c r="N22" s="155">
        <f t="shared" si="9"/>
        <v>0</v>
      </c>
      <c r="O22" s="155">
        <f t="shared" si="9"/>
        <v>0</v>
      </c>
      <c r="P22" s="155">
        <f t="shared" si="9"/>
        <v>30</v>
      </c>
      <c r="Q22" s="155">
        <f t="shared" si="9"/>
        <v>30</v>
      </c>
      <c r="R22" s="155">
        <f t="shared" si="9"/>
        <v>0</v>
      </c>
      <c r="S22" s="155">
        <f t="shared" si="9"/>
        <v>0</v>
      </c>
      <c r="T22" s="154">
        <f t="shared" si="9"/>
        <v>35</v>
      </c>
      <c r="U22" s="154">
        <f t="shared" si="9"/>
        <v>35</v>
      </c>
      <c r="V22" s="145"/>
      <c r="W22" s="145"/>
      <c r="X22" s="145"/>
      <c r="Y22" s="145"/>
    </row>
    <row r="23" spans="1:25" x14ac:dyDescent="0.25">
      <c r="A23" s="147" t="s">
        <v>28</v>
      </c>
      <c r="B23" s="148" t="s">
        <v>45</v>
      </c>
      <c r="C23" s="424" t="s">
        <v>342</v>
      </c>
      <c r="D23" s="424"/>
      <c r="E23" s="424"/>
      <c r="F23" s="424"/>
      <c r="G23" s="424"/>
      <c r="H23" s="424"/>
      <c r="I23" s="424"/>
      <c r="J23" s="424"/>
      <c r="K23" s="424"/>
      <c r="L23" s="424"/>
      <c r="M23" s="424"/>
      <c r="N23" s="424"/>
      <c r="O23" s="424"/>
      <c r="P23" s="424"/>
      <c r="Q23" s="424"/>
      <c r="R23" s="424"/>
      <c r="S23" s="424"/>
      <c r="T23" s="491"/>
      <c r="U23" s="491"/>
      <c r="V23" s="145"/>
      <c r="W23" s="145"/>
      <c r="X23" s="145"/>
      <c r="Y23" s="145"/>
    </row>
    <row r="24" spans="1:25" ht="15" customHeight="1" x14ac:dyDescent="0.25">
      <c r="A24" s="432" t="s">
        <v>28</v>
      </c>
      <c r="B24" s="435" t="s">
        <v>45</v>
      </c>
      <c r="C24" s="438" t="s">
        <v>28</v>
      </c>
      <c r="D24" s="475" t="s">
        <v>343</v>
      </c>
      <c r="E24" s="429" t="s">
        <v>339</v>
      </c>
      <c r="F24" s="429" t="s">
        <v>33</v>
      </c>
      <c r="G24" s="162" t="s">
        <v>34</v>
      </c>
      <c r="H24" s="149">
        <f>SUM(I24,K24)</f>
        <v>41.17</v>
      </c>
      <c r="I24" s="239">
        <v>41.17</v>
      </c>
      <c r="J24" s="149"/>
      <c r="K24" s="149"/>
      <c r="L24" s="156">
        <f>SUM(M24,O24)</f>
        <v>55</v>
      </c>
      <c r="M24" s="164">
        <v>55</v>
      </c>
      <c r="N24" s="152"/>
      <c r="O24" s="151"/>
      <c r="P24" s="176">
        <f>SUM(Q24,S24)</f>
        <v>50</v>
      </c>
      <c r="Q24" s="149">
        <v>50</v>
      </c>
      <c r="R24" s="176"/>
      <c r="S24" s="172"/>
      <c r="T24" s="102">
        <v>55</v>
      </c>
      <c r="U24" s="175">
        <v>60</v>
      </c>
      <c r="V24" s="145"/>
      <c r="W24" s="145"/>
      <c r="X24" s="145"/>
      <c r="Y24" s="145"/>
    </row>
    <row r="25" spans="1:25" x14ac:dyDescent="0.25">
      <c r="A25" s="433"/>
      <c r="B25" s="436"/>
      <c r="C25" s="439"/>
      <c r="D25" s="476"/>
      <c r="E25" s="430"/>
      <c r="F25" s="430"/>
      <c r="G25" s="162" t="s">
        <v>37</v>
      </c>
      <c r="H25" s="149">
        <f t="shared" ref="H25:H26" si="10">SUM(I25,K25)</f>
        <v>0</v>
      </c>
      <c r="I25" s="149"/>
      <c r="J25" s="149"/>
      <c r="K25" s="149"/>
      <c r="L25" s="156">
        <f t="shared" ref="L25:L26" si="11">SUM(M25,O25)</f>
        <v>0</v>
      </c>
      <c r="M25" s="151"/>
      <c r="N25" s="152"/>
      <c r="O25" s="151"/>
      <c r="P25" s="176">
        <f t="shared" ref="P25:P26" si="12">SUM(Q25,S25)</f>
        <v>0</v>
      </c>
      <c r="Q25" s="176"/>
      <c r="R25" s="176"/>
      <c r="S25" s="172"/>
      <c r="T25" s="118"/>
      <c r="U25" s="118"/>
      <c r="V25" s="145"/>
      <c r="W25" s="145"/>
      <c r="X25" s="145"/>
      <c r="Y25" s="145"/>
    </row>
    <row r="26" spans="1:25" x14ac:dyDescent="0.25">
      <c r="A26" s="433"/>
      <c r="B26" s="436"/>
      <c r="C26" s="439"/>
      <c r="D26" s="476"/>
      <c r="E26" s="430"/>
      <c r="F26" s="430"/>
      <c r="G26" s="162" t="s">
        <v>143</v>
      </c>
      <c r="H26" s="149">
        <f t="shared" si="10"/>
        <v>0</v>
      </c>
      <c r="I26" s="156"/>
      <c r="J26" s="156"/>
      <c r="K26" s="149"/>
      <c r="L26" s="156">
        <f t="shared" si="11"/>
        <v>0</v>
      </c>
      <c r="M26" s="152"/>
      <c r="N26" s="152"/>
      <c r="O26" s="152"/>
      <c r="P26" s="176">
        <f t="shared" si="12"/>
        <v>0</v>
      </c>
      <c r="Q26" s="152"/>
      <c r="R26" s="152"/>
      <c r="S26" s="157"/>
      <c r="T26" s="165"/>
      <c r="U26" s="165"/>
      <c r="V26" s="145"/>
      <c r="W26" s="145"/>
      <c r="X26" s="145"/>
      <c r="Y26" s="145"/>
    </row>
    <row r="27" spans="1:25" x14ac:dyDescent="0.25">
      <c r="A27" s="434"/>
      <c r="B27" s="437"/>
      <c r="C27" s="440"/>
      <c r="D27" s="477"/>
      <c r="E27" s="431"/>
      <c r="F27" s="431"/>
      <c r="G27" s="177" t="s">
        <v>39</v>
      </c>
      <c r="H27" s="153">
        <f t="shared" ref="H27:U27" si="13">SUM(H24:H26)</f>
        <v>41.17</v>
      </c>
      <c r="I27" s="153">
        <f t="shared" si="13"/>
        <v>41.17</v>
      </c>
      <c r="J27" s="153">
        <f t="shared" si="13"/>
        <v>0</v>
      </c>
      <c r="K27" s="153">
        <f t="shared" si="13"/>
        <v>0</v>
      </c>
      <c r="L27" s="153">
        <f t="shared" si="13"/>
        <v>55</v>
      </c>
      <c r="M27" s="153">
        <f t="shared" si="13"/>
        <v>55</v>
      </c>
      <c r="N27" s="153">
        <f t="shared" si="13"/>
        <v>0</v>
      </c>
      <c r="O27" s="153">
        <f t="shared" si="13"/>
        <v>0</v>
      </c>
      <c r="P27" s="153">
        <f t="shared" si="13"/>
        <v>50</v>
      </c>
      <c r="Q27" s="153">
        <f t="shared" si="13"/>
        <v>50</v>
      </c>
      <c r="R27" s="153">
        <f t="shared" si="13"/>
        <v>0</v>
      </c>
      <c r="S27" s="153">
        <f t="shared" si="13"/>
        <v>0</v>
      </c>
      <c r="T27" s="153">
        <f t="shared" si="13"/>
        <v>55</v>
      </c>
      <c r="U27" s="153">
        <f t="shared" si="13"/>
        <v>60</v>
      </c>
      <c r="V27" s="145"/>
      <c r="W27" s="145"/>
      <c r="X27" s="145"/>
      <c r="Y27" s="145"/>
    </row>
    <row r="28" spans="1:25" x14ac:dyDescent="0.25">
      <c r="A28" s="147" t="s">
        <v>28</v>
      </c>
      <c r="B28" s="148" t="s">
        <v>45</v>
      </c>
      <c r="C28" s="445" t="s">
        <v>65</v>
      </c>
      <c r="D28" s="446"/>
      <c r="E28" s="446"/>
      <c r="F28" s="446"/>
      <c r="G28" s="447"/>
      <c r="H28" s="154">
        <f>SUM(H27)</f>
        <v>41.17</v>
      </c>
      <c r="I28" s="154">
        <f t="shared" ref="I28:U28" si="14">SUM(I27)</f>
        <v>41.17</v>
      </c>
      <c r="J28" s="154">
        <f t="shared" si="14"/>
        <v>0</v>
      </c>
      <c r="K28" s="154">
        <f t="shared" si="14"/>
        <v>0</v>
      </c>
      <c r="L28" s="154">
        <f t="shared" si="14"/>
        <v>55</v>
      </c>
      <c r="M28" s="155">
        <f t="shared" si="14"/>
        <v>55</v>
      </c>
      <c r="N28" s="155">
        <f t="shared" si="14"/>
        <v>0</v>
      </c>
      <c r="O28" s="155">
        <f t="shared" si="14"/>
        <v>0</v>
      </c>
      <c r="P28" s="155">
        <f t="shared" si="14"/>
        <v>50</v>
      </c>
      <c r="Q28" s="155">
        <f t="shared" si="14"/>
        <v>50</v>
      </c>
      <c r="R28" s="155">
        <f t="shared" si="14"/>
        <v>0</v>
      </c>
      <c r="S28" s="155">
        <f t="shared" si="14"/>
        <v>0</v>
      </c>
      <c r="T28" s="154">
        <f t="shared" si="14"/>
        <v>55</v>
      </c>
      <c r="U28" s="154">
        <f t="shared" si="14"/>
        <v>60</v>
      </c>
      <c r="V28" s="145"/>
      <c r="W28" s="145"/>
      <c r="X28" s="145"/>
      <c r="Y28" s="145"/>
    </row>
    <row r="29" spans="1:25" x14ac:dyDescent="0.25">
      <c r="A29" s="147" t="s">
        <v>28</v>
      </c>
      <c r="B29" s="148" t="s">
        <v>49</v>
      </c>
      <c r="C29" s="424" t="s">
        <v>344</v>
      </c>
      <c r="D29" s="424"/>
      <c r="E29" s="424"/>
      <c r="F29" s="424"/>
      <c r="G29" s="424"/>
      <c r="H29" s="424"/>
      <c r="I29" s="424"/>
      <c r="J29" s="424"/>
      <c r="K29" s="424"/>
      <c r="L29" s="424"/>
      <c r="M29" s="424"/>
      <c r="N29" s="424"/>
      <c r="O29" s="424"/>
      <c r="P29" s="424"/>
      <c r="Q29" s="424"/>
      <c r="R29" s="424"/>
      <c r="S29" s="424"/>
      <c r="T29" s="424"/>
      <c r="U29" s="491"/>
      <c r="V29" s="144"/>
      <c r="W29" s="144"/>
      <c r="X29" s="144"/>
      <c r="Y29" s="144"/>
    </row>
    <row r="30" spans="1:25" x14ac:dyDescent="0.25">
      <c r="A30" s="432" t="s">
        <v>28</v>
      </c>
      <c r="B30" s="435" t="s">
        <v>49</v>
      </c>
      <c r="C30" s="438" t="s">
        <v>28</v>
      </c>
      <c r="D30" s="475" t="s">
        <v>345</v>
      </c>
      <c r="E30" s="478" t="s">
        <v>89</v>
      </c>
      <c r="F30" s="429" t="s">
        <v>33</v>
      </c>
      <c r="G30" s="162" t="s">
        <v>34</v>
      </c>
      <c r="H30" s="149">
        <f>SUM(I30,K30)</f>
        <v>6.45</v>
      </c>
      <c r="I30" s="225">
        <v>6.45</v>
      </c>
      <c r="J30" s="167"/>
      <c r="K30" s="167"/>
      <c r="L30" s="170">
        <f>SUM(M30,O30)</f>
        <v>14</v>
      </c>
      <c r="M30" s="167">
        <v>14</v>
      </c>
      <c r="N30" s="167"/>
      <c r="O30" s="169"/>
      <c r="P30" s="167">
        <f>SUM(Q30,S30)</f>
        <v>14</v>
      </c>
      <c r="Q30" s="149">
        <v>14</v>
      </c>
      <c r="R30" s="149"/>
      <c r="S30" s="149"/>
      <c r="T30" s="95">
        <v>14</v>
      </c>
      <c r="U30" s="175">
        <v>14</v>
      </c>
      <c r="V30" s="144"/>
      <c r="W30" s="144"/>
      <c r="X30" s="144"/>
      <c r="Y30" s="144"/>
    </row>
    <row r="31" spans="1:25" x14ac:dyDescent="0.25">
      <c r="A31" s="433"/>
      <c r="B31" s="436"/>
      <c r="C31" s="439"/>
      <c r="D31" s="476"/>
      <c r="E31" s="479"/>
      <c r="F31" s="430"/>
      <c r="G31" s="162" t="s">
        <v>37</v>
      </c>
      <c r="H31" s="149">
        <f>SUM(I31,K31)</f>
        <v>0</v>
      </c>
      <c r="I31" s="167"/>
      <c r="J31" s="167"/>
      <c r="K31" s="167"/>
      <c r="L31" s="170">
        <f>SUM(M31,O31)</f>
        <v>0</v>
      </c>
      <c r="M31" s="167"/>
      <c r="N31" s="167"/>
      <c r="O31" s="169"/>
      <c r="P31" s="167">
        <f>SUM(Q31,S31)</f>
        <v>0</v>
      </c>
      <c r="Q31" s="149"/>
      <c r="R31" s="149"/>
      <c r="S31" s="149"/>
      <c r="T31" s="172"/>
      <c r="U31" s="132"/>
      <c r="V31" s="145"/>
      <c r="W31" s="145"/>
      <c r="X31" s="145"/>
      <c r="Y31" s="145"/>
    </row>
    <row r="32" spans="1:25" x14ac:dyDescent="0.25">
      <c r="A32" s="433"/>
      <c r="B32" s="436"/>
      <c r="C32" s="439"/>
      <c r="D32" s="476"/>
      <c r="E32" s="479"/>
      <c r="F32" s="430"/>
      <c r="G32" s="66" t="s">
        <v>36</v>
      </c>
      <c r="H32" s="149">
        <f>SUM(I32,K32)</f>
        <v>33.299999999999997</v>
      </c>
      <c r="I32" s="232">
        <v>33.299999999999997</v>
      </c>
      <c r="J32" s="170"/>
      <c r="K32" s="167"/>
      <c r="L32" s="170">
        <f>SUM(M32,O32)</f>
        <v>30</v>
      </c>
      <c r="M32" s="170">
        <v>30</v>
      </c>
      <c r="N32" s="170"/>
      <c r="O32" s="170"/>
      <c r="P32" s="167">
        <f>SUM(Q32,S32)</f>
        <v>0</v>
      </c>
      <c r="Q32" s="156" t="s">
        <v>346</v>
      </c>
      <c r="R32" s="156"/>
      <c r="S32" s="156"/>
      <c r="T32" s="95">
        <v>30</v>
      </c>
      <c r="U32" s="175">
        <v>30</v>
      </c>
      <c r="V32" s="145"/>
      <c r="W32" s="145"/>
      <c r="X32" s="145"/>
      <c r="Y32" s="145"/>
    </row>
    <row r="33" spans="1:21" ht="47.25" customHeight="1" x14ac:dyDescent="0.25">
      <c r="A33" s="434"/>
      <c r="B33" s="437"/>
      <c r="C33" s="440"/>
      <c r="D33" s="477"/>
      <c r="E33" s="480"/>
      <c r="F33" s="431"/>
      <c r="G33" s="177" t="s">
        <v>39</v>
      </c>
      <c r="H33" s="153">
        <f t="shared" ref="H33:U33" si="15">SUM(H30:H32)</f>
        <v>39.75</v>
      </c>
      <c r="I33" s="153">
        <f t="shared" si="15"/>
        <v>39.75</v>
      </c>
      <c r="J33" s="153">
        <f t="shared" si="15"/>
        <v>0</v>
      </c>
      <c r="K33" s="153">
        <f t="shared" si="15"/>
        <v>0</v>
      </c>
      <c r="L33" s="153">
        <f t="shared" si="15"/>
        <v>44</v>
      </c>
      <c r="M33" s="153">
        <f t="shared" si="15"/>
        <v>44</v>
      </c>
      <c r="N33" s="153">
        <f t="shared" si="15"/>
        <v>0</v>
      </c>
      <c r="O33" s="153">
        <f t="shared" si="15"/>
        <v>0</v>
      </c>
      <c r="P33" s="153">
        <f t="shared" si="15"/>
        <v>14</v>
      </c>
      <c r="Q33" s="153">
        <f t="shared" si="15"/>
        <v>14</v>
      </c>
      <c r="R33" s="153">
        <f t="shared" si="15"/>
        <v>0</v>
      </c>
      <c r="S33" s="153">
        <f t="shared" si="15"/>
        <v>0</v>
      </c>
      <c r="T33" s="153">
        <f t="shared" si="15"/>
        <v>44</v>
      </c>
      <c r="U33" s="80">
        <f t="shared" si="15"/>
        <v>44</v>
      </c>
    </row>
    <row r="34" spans="1:21" ht="15" customHeight="1" x14ac:dyDescent="0.25">
      <c r="A34" s="147" t="s">
        <v>28</v>
      </c>
      <c r="B34" s="148" t="s">
        <v>45</v>
      </c>
      <c r="C34" s="445" t="s">
        <v>65</v>
      </c>
      <c r="D34" s="446"/>
      <c r="E34" s="446"/>
      <c r="F34" s="446"/>
      <c r="G34" s="447"/>
      <c r="H34" s="154">
        <f>SUM(H33)</f>
        <v>39.75</v>
      </c>
      <c r="I34" s="154">
        <f t="shared" ref="I34:U34" si="16">SUM(I33)</f>
        <v>39.75</v>
      </c>
      <c r="J34" s="154">
        <f t="shared" si="16"/>
        <v>0</v>
      </c>
      <c r="K34" s="154">
        <f t="shared" si="16"/>
        <v>0</v>
      </c>
      <c r="L34" s="154">
        <f t="shared" si="16"/>
        <v>44</v>
      </c>
      <c r="M34" s="154">
        <f t="shared" si="16"/>
        <v>44</v>
      </c>
      <c r="N34" s="154">
        <f t="shared" si="16"/>
        <v>0</v>
      </c>
      <c r="O34" s="154">
        <f t="shared" si="16"/>
        <v>0</v>
      </c>
      <c r="P34" s="154">
        <f t="shared" si="16"/>
        <v>14</v>
      </c>
      <c r="Q34" s="154">
        <f t="shared" si="16"/>
        <v>14</v>
      </c>
      <c r="R34" s="154">
        <f t="shared" si="16"/>
        <v>0</v>
      </c>
      <c r="S34" s="154">
        <f t="shared" si="16"/>
        <v>0</v>
      </c>
      <c r="T34" s="154">
        <f t="shared" si="16"/>
        <v>44</v>
      </c>
      <c r="U34" s="154">
        <f t="shared" si="16"/>
        <v>44</v>
      </c>
    </row>
    <row r="35" spans="1:21" ht="30" customHeight="1" x14ac:dyDescent="0.25">
      <c r="A35" s="147" t="s">
        <v>28</v>
      </c>
      <c r="B35" s="444" t="s">
        <v>100</v>
      </c>
      <c r="C35" s="444"/>
      <c r="D35" s="444"/>
      <c r="E35" s="444"/>
      <c r="F35" s="444"/>
      <c r="G35" s="444"/>
      <c r="H35" s="158">
        <f t="shared" ref="H35:U35" si="17">SUM(H16,H22,H28,H34)</f>
        <v>121.44</v>
      </c>
      <c r="I35" s="158">
        <f t="shared" si="17"/>
        <v>121.44</v>
      </c>
      <c r="J35" s="158">
        <f t="shared" si="17"/>
        <v>0</v>
      </c>
      <c r="K35" s="158">
        <f t="shared" si="17"/>
        <v>0</v>
      </c>
      <c r="L35" s="158">
        <f t="shared" si="17"/>
        <v>146</v>
      </c>
      <c r="M35" s="158">
        <f t="shared" si="17"/>
        <v>146</v>
      </c>
      <c r="N35" s="158">
        <f t="shared" si="17"/>
        <v>0</v>
      </c>
      <c r="O35" s="158">
        <f t="shared" si="17"/>
        <v>0</v>
      </c>
      <c r="P35" s="158">
        <f t="shared" si="17"/>
        <v>106</v>
      </c>
      <c r="Q35" s="158">
        <f t="shared" si="17"/>
        <v>106</v>
      </c>
      <c r="R35" s="158">
        <f t="shared" si="17"/>
        <v>0</v>
      </c>
      <c r="S35" s="158">
        <f t="shared" si="17"/>
        <v>0</v>
      </c>
      <c r="T35" s="158">
        <f t="shared" si="17"/>
        <v>147</v>
      </c>
      <c r="U35" s="158">
        <f t="shared" si="17"/>
        <v>152</v>
      </c>
    </row>
    <row r="36" spans="1:21" ht="30" customHeight="1" x14ac:dyDescent="0.25">
      <c r="A36" s="70" t="s">
        <v>222</v>
      </c>
      <c r="B36" s="452" t="s">
        <v>101</v>
      </c>
      <c r="C36" s="452"/>
      <c r="D36" s="452"/>
      <c r="E36" s="452"/>
      <c r="F36" s="452"/>
      <c r="G36" s="452"/>
      <c r="H36" s="71">
        <f>SUM(H35)</f>
        <v>121.44</v>
      </c>
      <c r="I36" s="71">
        <f t="shared" ref="I36:U36" si="18">SUM(I35)</f>
        <v>121.44</v>
      </c>
      <c r="J36" s="71">
        <f t="shared" si="18"/>
        <v>0</v>
      </c>
      <c r="K36" s="71">
        <f t="shared" si="18"/>
        <v>0</v>
      </c>
      <c r="L36" s="71">
        <f t="shared" si="18"/>
        <v>146</v>
      </c>
      <c r="M36" s="71">
        <f t="shared" si="18"/>
        <v>146</v>
      </c>
      <c r="N36" s="71">
        <f t="shared" si="18"/>
        <v>0</v>
      </c>
      <c r="O36" s="71">
        <f t="shared" si="18"/>
        <v>0</v>
      </c>
      <c r="P36" s="71">
        <f t="shared" si="18"/>
        <v>106</v>
      </c>
      <c r="Q36" s="71">
        <f t="shared" si="18"/>
        <v>106</v>
      </c>
      <c r="R36" s="71">
        <f t="shared" si="18"/>
        <v>0</v>
      </c>
      <c r="S36" s="71">
        <f t="shared" si="18"/>
        <v>0</v>
      </c>
      <c r="T36" s="71">
        <f t="shared" si="18"/>
        <v>147</v>
      </c>
      <c r="U36" s="71">
        <f t="shared" si="18"/>
        <v>152</v>
      </c>
    </row>
    <row r="37" spans="1:21" ht="30" customHeight="1" x14ac:dyDescent="0.25">
      <c r="A37" s="453" t="s">
        <v>102</v>
      </c>
      <c r="B37" s="453"/>
      <c r="C37" s="453"/>
      <c r="D37" s="453"/>
      <c r="E37" s="453"/>
      <c r="F37" s="453"/>
      <c r="G37" s="453"/>
      <c r="H37" s="72"/>
      <c r="I37" s="72"/>
      <c r="J37" s="72"/>
      <c r="K37" s="72"/>
      <c r="L37" s="72"/>
      <c r="M37" s="73"/>
      <c r="N37" s="73"/>
      <c r="O37" s="73"/>
      <c r="P37" s="73"/>
      <c r="Q37" s="73"/>
      <c r="R37" s="73"/>
      <c r="S37" s="73"/>
      <c r="T37" s="72"/>
      <c r="U37" s="72"/>
    </row>
    <row r="38" spans="1:21" ht="30" customHeight="1" x14ac:dyDescent="0.25">
      <c r="A38" s="454" t="s">
        <v>103</v>
      </c>
      <c r="B38" s="454"/>
      <c r="C38" s="454"/>
      <c r="D38" s="454"/>
      <c r="E38" s="454"/>
      <c r="F38" s="454"/>
      <c r="G38" s="454"/>
      <c r="H38" s="74">
        <f t="shared" ref="H38:U38" si="19">SUM(H39:H48)</f>
        <v>88.14</v>
      </c>
      <c r="I38" s="74">
        <f t="shared" si="19"/>
        <v>88.14</v>
      </c>
      <c r="J38" s="74">
        <f t="shared" si="19"/>
        <v>0</v>
      </c>
      <c r="K38" s="74">
        <f t="shared" si="19"/>
        <v>0</v>
      </c>
      <c r="L38" s="74">
        <f t="shared" si="19"/>
        <v>116</v>
      </c>
      <c r="M38" s="74">
        <f t="shared" si="19"/>
        <v>116</v>
      </c>
      <c r="N38" s="74">
        <f t="shared" si="19"/>
        <v>0</v>
      </c>
      <c r="O38" s="74">
        <f t="shared" si="19"/>
        <v>0</v>
      </c>
      <c r="P38" s="74">
        <f t="shared" si="19"/>
        <v>106</v>
      </c>
      <c r="Q38" s="74">
        <f t="shared" si="19"/>
        <v>106</v>
      </c>
      <c r="R38" s="74">
        <f t="shared" si="19"/>
        <v>0</v>
      </c>
      <c r="S38" s="74">
        <f t="shared" si="19"/>
        <v>0</v>
      </c>
      <c r="T38" s="74">
        <f t="shared" si="19"/>
        <v>117</v>
      </c>
      <c r="U38" s="74">
        <f t="shared" si="19"/>
        <v>122</v>
      </c>
    </row>
    <row r="39" spans="1:21" ht="30" customHeight="1" x14ac:dyDescent="0.25">
      <c r="A39" s="455" t="s">
        <v>104</v>
      </c>
      <c r="B39" s="455"/>
      <c r="C39" s="455"/>
      <c r="D39" s="455"/>
      <c r="E39" s="455"/>
      <c r="F39" s="455"/>
      <c r="G39" s="455"/>
      <c r="H39" s="159">
        <f>SUM(H24,H30,H18,H12)</f>
        <v>88.14</v>
      </c>
      <c r="I39" s="159">
        <f t="shared" ref="I39:U39" si="20">SUM(I24,I30,I18,I12)</f>
        <v>88.14</v>
      </c>
      <c r="J39" s="159">
        <f t="shared" si="20"/>
        <v>0</v>
      </c>
      <c r="K39" s="159">
        <f t="shared" si="20"/>
        <v>0</v>
      </c>
      <c r="L39" s="159">
        <f t="shared" si="20"/>
        <v>116</v>
      </c>
      <c r="M39" s="159">
        <f t="shared" si="20"/>
        <v>116</v>
      </c>
      <c r="N39" s="159">
        <f t="shared" si="20"/>
        <v>0</v>
      </c>
      <c r="O39" s="159">
        <f t="shared" si="20"/>
        <v>0</v>
      </c>
      <c r="P39" s="159">
        <f t="shared" si="20"/>
        <v>106</v>
      </c>
      <c r="Q39" s="159">
        <f t="shared" si="20"/>
        <v>106</v>
      </c>
      <c r="R39" s="159">
        <f t="shared" si="20"/>
        <v>0</v>
      </c>
      <c r="S39" s="159">
        <f t="shared" si="20"/>
        <v>0</v>
      </c>
      <c r="T39" s="159">
        <f t="shared" si="20"/>
        <v>117</v>
      </c>
      <c r="U39" s="159">
        <f t="shared" si="20"/>
        <v>122</v>
      </c>
    </row>
    <row r="40" spans="1:21" ht="30" customHeight="1" x14ac:dyDescent="0.25">
      <c r="A40" s="455" t="s">
        <v>105</v>
      </c>
      <c r="B40" s="455"/>
      <c r="C40" s="455"/>
      <c r="D40" s="455"/>
      <c r="E40" s="455"/>
      <c r="F40" s="455"/>
      <c r="G40" s="455"/>
      <c r="H40" s="159"/>
      <c r="I40" s="159"/>
      <c r="J40" s="159"/>
      <c r="K40" s="159"/>
      <c r="L40" s="159"/>
      <c r="M40" s="160"/>
      <c r="N40" s="160"/>
      <c r="O40" s="160"/>
      <c r="P40" s="160"/>
      <c r="Q40" s="160"/>
      <c r="R40" s="160"/>
      <c r="S40" s="160"/>
      <c r="T40" s="159"/>
      <c r="U40" s="159"/>
    </row>
    <row r="41" spans="1:21" ht="30" customHeight="1" x14ac:dyDescent="0.25">
      <c r="A41" s="455" t="s">
        <v>106</v>
      </c>
      <c r="B41" s="455"/>
      <c r="C41" s="455"/>
      <c r="D41" s="455"/>
      <c r="E41" s="455"/>
      <c r="F41" s="455"/>
      <c r="G41" s="455"/>
      <c r="H41" s="159"/>
      <c r="I41" s="159"/>
      <c r="J41" s="159"/>
      <c r="K41" s="159"/>
      <c r="L41" s="159"/>
      <c r="M41" s="159"/>
      <c r="N41" s="159"/>
      <c r="O41" s="159"/>
      <c r="P41" s="159"/>
      <c r="Q41" s="159"/>
      <c r="R41" s="159"/>
      <c r="S41" s="159"/>
      <c r="T41" s="159"/>
      <c r="U41" s="159"/>
    </row>
    <row r="42" spans="1:21" ht="30" customHeight="1" x14ac:dyDescent="0.25">
      <c r="A42" s="455" t="s">
        <v>107</v>
      </c>
      <c r="B42" s="455"/>
      <c r="C42" s="455"/>
      <c r="D42" s="455"/>
      <c r="E42" s="455"/>
      <c r="F42" s="455"/>
      <c r="G42" s="455"/>
      <c r="H42" s="159"/>
      <c r="I42" s="159"/>
      <c r="J42" s="159"/>
      <c r="K42" s="159"/>
      <c r="L42" s="159"/>
      <c r="M42" s="160"/>
      <c r="N42" s="160"/>
      <c r="O42" s="160"/>
      <c r="P42" s="160"/>
      <c r="Q42" s="160"/>
      <c r="R42" s="160"/>
      <c r="S42" s="160"/>
      <c r="T42" s="159"/>
      <c r="U42" s="159"/>
    </row>
    <row r="43" spans="1:21" ht="30" customHeight="1" x14ac:dyDescent="0.25">
      <c r="A43" s="455" t="s">
        <v>108</v>
      </c>
      <c r="B43" s="455"/>
      <c r="C43" s="455"/>
      <c r="D43" s="455"/>
      <c r="E43" s="455"/>
      <c r="F43" s="455"/>
      <c r="G43" s="455"/>
      <c r="H43" s="159"/>
      <c r="I43" s="159"/>
      <c r="J43" s="159"/>
      <c r="K43" s="159"/>
      <c r="L43" s="159"/>
      <c r="M43" s="160"/>
      <c r="N43" s="160"/>
      <c r="O43" s="160"/>
      <c r="P43" s="160"/>
      <c r="Q43" s="160"/>
      <c r="R43" s="160"/>
      <c r="S43" s="160"/>
      <c r="T43" s="159"/>
      <c r="U43" s="159"/>
    </row>
    <row r="44" spans="1:21" ht="30" customHeight="1" x14ac:dyDescent="0.25">
      <c r="A44" s="455" t="s">
        <v>109</v>
      </c>
      <c r="B44" s="455"/>
      <c r="C44" s="455"/>
      <c r="D44" s="455"/>
      <c r="E44" s="455"/>
      <c r="F44" s="455"/>
      <c r="G44" s="455"/>
      <c r="H44" s="159"/>
      <c r="I44" s="159"/>
      <c r="J44" s="159"/>
      <c r="K44" s="159"/>
      <c r="L44" s="159"/>
      <c r="M44" s="160"/>
      <c r="N44" s="160"/>
      <c r="O44" s="160"/>
      <c r="P44" s="160"/>
      <c r="Q44" s="160"/>
      <c r="R44" s="160"/>
      <c r="S44" s="160"/>
      <c r="T44" s="159"/>
      <c r="U44" s="159"/>
    </row>
    <row r="45" spans="1:21" ht="30" customHeight="1" x14ac:dyDescent="0.25">
      <c r="A45" s="455" t="s">
        <v>110</v>
      </c>
      <c r="B45" s="455"/>
      <c r="C45" s="455"/>
      <c r="D45" s="455"/>
      <c r="E45" s="455"/>
      <c r="F45" s="455"/>
      <c r="G45" s="455"/>
      <c r="H45" s="159"/>
      <c r="I45" s="159"/>
      <c r="J45" s="159"/>
      <c r="K45" s="159"/>
      <c r="L45" s="159"/>
      <c r="M45" s="161"/>
      <c r="N45" s="161"/>
      <c r="O45" s="161"/>
      <c r="P45" s="161"/>
      <c r="Q45" s="161"/>
      <c r="R45" s="161"/>
      <c r="S45" s="161"/>
      <c r="T45" s="159"/>
      <c r="U45" s="159"/>
    </row>
    <row r="46" spans="1:21" ht="30" customHeight="1" x14ac:dyDescent="0.25">
      <c r="A46" s="449" t="s">
        <v>111</v>
      </c>
      <c r="B46" s="450"/>
      <c r="C46" s="450"/>
      <c r="D46" s="450"/>
      <c r="E46" s="450"/>
      <c r="F46" s="450"/>
      <c r="G46" s="451"/>
      <c r="H46" s="159"/>
      <c r="I46" s="159"/>
      <c r="J46" s="159"/>
      <c r="K46" s="159"/>
      <c r="L46" s="159"/>
      <c r="M46" s="161"/>
      <c r="N46" s="161"/>
      <c r="O46" s="161"/>
      <c r="P46" s="161"/>
      <c r="Q46" s="161"/>
      <c r="R46" s="161"/>
      <c r="S46" s="161"/>
      <c r="T46" s="159"/>
      <c r="U46" s="159"/>
    </row>
    <row r="47" spans="1:21" ht="30" customHeight="1" x14ac:dyDescent="0.25">
      <c r="A47" s="455" t="s">
        <v>112</v>
      </c>
      <c r="B47" s="455"/>
      <c r="C47" s="455"/>
      <c r="D47" s="455"/>
      <c r="E47" s="455"/>
      <c r="F47" s="455"/>
      <c r="G47" s="455"/>
      <c r="H47" s="159"/>
      <c r="I47" s="159"/>
      <c r="J47" s="159"/>
      <c r="K47" s="159"/>
      <c r="L47" s="159"/>
      <c r="M47" s="161"/>
      <c r="N47" s="161"/>
      <c r="O47" s="161"/>
      <c r="P47" s="161"/>
      <c r="Q47" s="161"/>
      <c r="R47" s="161"/>
      <c r="S47" s="161"/>
      <c r="T47" s="159"/>
      <c r="U47" s="159"/>
    </row>
    <row r="48" spans="1:21" x14ac:dyDescent="0.25">
      <c r="A48" s="455" t="s">
        <v>113</v>
      </c>
      <c r="B48" s="455"/>
      <c r="C48" s="455"/>
      <c r="D48" s="455"/>
      <c r="E48" s="455"/>
      <c r="F48" s="455"/>
      <c r="G48" s="455"/>
      <c r="H48" s="159"/>
      <c r="I48" s="159"/>
      <c r="J48" s="159"/>
      <c r="K48" s="159"/>
      <c r="L48" s="159"/>
      <c r="M48" s="160"/>
      <c r="N48" s="160"/>
      <c r="O48" s="160"/>
      <c r="P48" s="160"/>
      <c r="Q48" s="160"/>
      <c r="R48" s="160"/>
      <c r="S48" s="160"/>
      <c r="T48" s="159"/>
      <c r="U48" s="159"/>
    </row>
    <row r="49" spans="1:21" x14ac:dyDescent="0.25">
      <c r="A49" s="454" t="s">
        <v>114</v>
      </c>
      <c r="B49" s="454"/>
      <c r="C49" s="454"/>
      <c r="D49" s="454"/>
      <c r="E49" s="454"/>
      <c r="F49" s="454"/>
      <c r="G49" s="454"/>
      <c r="H49" s="74">
        <f>SUM(H50:H56)</f>
        <v>66.599999999999994</v>
      </c>
      <c r="I49" s="74">
        <f t="shared" ref="I49:U49" si="21">SUM(I50:I56)</f>
        <v>66.599999999999994</v>
      </c>
      <c r="J49" s="74">
        <f t="shared" si="21"/>
        <v>0</v>
      </c>
      <c r="K49" s="74">
        <f t="shared" si="21"/>
        <v>0</v>
      </c>
      <c r="L49" s="74">
        <f t="shared" si="21"/>
        <v>60</v>
      </c>
      <c r="M49" s="74">
        <f t="shared" si="21"/>
        <v>60</v>
      </c>
      <c r="N49" s="74">
        <f t="shared" si="21"/>
        <v>0</v>
      </c>
      <c r="O49" s="74">
        <f t="shared" si="21"/>
        <v>0</v>
      </c>
      <c r="P49" s="74">
        <f t="shared" si="21"/>
        <v>0</v>
      </c>
      <c r="Q49" s="74">
        <f t="shared" si="21"/>
        <v>0</v>
      </c>
      <c r="R49" s="74">
        <f t="shared" si="21"/>
        <v>0</v>
      </c>
      <c r="S49" s="74">
        <f t="shared" si="21"/>
        <v>0</v>
      </c>
      <c r="T49" s="74">
        <f t="shared" si="21"/>
        <v>60</v>
      </c>
      <c r="U49" s="74">
        <f t="shared" si="21"/>
        <v>60</v>
      </c>
    </row>
    <row r="50" spans="1:21" x14ac:dyDescent="0.25">
      <c r="A50" s="456" t="s">
        <v>115</v>
      </c>
      <c r="B50" s="456"/>
      <c r="C50" s="456"/>
      <c r="D50" s="456"/>
      <c r="E50" s="456"/>
      <c r="F50" s="456"/>
      <c r="G50" s="456"/>
      <c r="H50" s="161">
        <f>SUM(H13,H19,H25,H31)</f>
        <v>0</v>
      </c>
      <c r="I50" s="161">
        <f t="shared" ref="I50:U50" si="22">SUM(I13,I19,I25,I31)</f>
        <v>0</v>
      </c>
      <c r="J50" s="161">
        <f t="shared" si="22"/>
        <v>0</v>
      </c>
      <c r="K50" s="161">
        <f t="shared" si="22"/>
        <v>0</v>
      </c>
      <c r="L50" s="161">
        <f t="shared" si="22"/>
        <v>0</v>
      </c>
      <c r="M50" s="161">
        <f t="shared" si="22"/>
        <v>0</v>
      </c>
      <c r="N50" s="161">
        <f t="shared" si="22"/>
        <v>0</v>
      </c>
      <c r="O50" s="161">
        <f t="shared" si="22"/>
        <v>0</v>
      </c>
      <c r="P50" s="161">
        <f t="shared" si="22"/>
        <v>0</v>
      </c>
      <c r="Q50" s="161">
        <f t="shared" si="22"/>
        <v>0</v>
      </c>
      <c r="R50" s="161">
        <f t="shared" si="22"/>
        <v>0</v>
      </c>
      <c r="S50" s="161">
        <f t="shared" si="22"/>
        <v>0</v>
      </c>
      <c r="T50" s="161">
        <f t="shared" si="22"/>
        <v>0</v>
      </c>
      <c r="U50" s="161">
        <f t="shared" si="22"/>
        <v>0</v>
      </c>
    </row>
    <row r="51" spans="1:21" x14ac:dyDescent="0.25">
      <c r="A51" s="456" t="s">
        <v>116</v>
      </c>
      <c r="B51" s="456"/>
      <c r="C51" s="456"/>
      <c r="D51" s="456"/>
      <c r="E51" s="456"/>
      <c r="F51" s="456"/>
      <c r="G51" s="456"/>
      <c r="H51" s="159"/>
      <c r="I51" s="159"/>
      <c r="J51" s="159"/>
      <c r="K51" s="159"/>
      <c r="L51" s="159"/>
      <c r="M51" s="161"/>
      <c r="N51" s="161"/>
      <c r="O51" s="161"/>
      <c r="P51" s="161"/>
      <c r="Q51" s="161"/>
      <c r="R51" s="161"/>
      <c r="S51" s="161"/>
      <c r="T51" s="159"/>
      <c r="U51" s="159"/>
    </row>
    <row r="52" spans="1:21" x14ac:dyDescent="0.25">
      <c r="A52" s="455" t="s">
        <v>117</v>
      </c>
      <c r="B52" s="455"/>
      <c r="C52" s="455"/>
      <c r="D52" s="455"/>
      <c r="E52" s="455"/>
      <c r="F52" s="455"/>
      <c r="G52" s="455"/>
      <c r="H52" s="159">
        <f>SUM(H32)</f>
        <v>33.299999999999997</v>
      </c>
      <c r="I52" s="159">
        <f t="shared" ref="I52:U52" si="23">SUM(I32)</f>
        <v>33.299999999999997</v>
      </c>
      <c r="J52" s="159">
        <f t="shared" si="23"/>
        <v>0</v>
      </c>
      <c r="K52" s="159">
        <f t="shared" si="23"/>
        <v>0</v>
      </c>
      <c r="L52" s="159">
        <f t="shared" si="23"/>
        <v>30</v>
      </c>
      <c r="M52" s="159">
        <f t="shared" si="23"/>
        <v>30</v>
      </c>
      <c r="N52" s="159">
        <f t="shared" si="23"/>
        <v>0</v>
      </c>
      <c r="O52" s="159">
        <f t="shared" si="23"/>
        <v>0</v>
      </c>
      <c r="P52" s="159">
        <f t="shared" si="23"/>
        <v>0</v>
      </c>
      <c r="Q52" s="159">
        <f t="shared" si="23"/>
        <v>0</v>
      </c>
      <c r="R52" s="159">
        <f t="shared" si="23"/>
        <v>0</v>
      </c>
      <c r="S52" s="159">
        <f t="shared" si="23"/>
        <v>0</v>
      </c>
      <c r="T52" s="159">
        <f t="shared" si="23"/>
        <v>30</v>
      </c>
      <c r="U52" s="159">
        <f t="shared" si="23"/>
        <v>30</v>
      </c>
    </row>
    <row r="53" spans="1:21" x14ac:dyDescent="0.25">
      <c r="A53" s="449" t="s">
        <v>118</v>
      </c>
      <c r="B53" s="450"/>
      <c r="C53" s="450"/>
      <c r="D53" s="450"/>
      <c r="E53" s="450"/>
      <c r="F53" s="450"/>
      <c r="G53" s="451"/>
      <c r="H53" s="159"/>
      <c r="I53" s="159"/>
      <c r="J53" s="159"/>
      <c r="K53" s="159"/>
      <c r="L53" s="159"/>
      <c r="M53" s="161"/>
      <c r="N53" s="161"/>
      <c r="O53" s="161"/>
      <c r="P53" s="161"/>
      <c r="Q53" s="161"/>
      <c r="R53" s="161"/>
      <c r="S53" s="161"/>
      <c r="T53" s="159"/>
      <c r="U53" s="159"/>
    </row>
    <row r="54" spans="1:21" x14ac:dyDescent="0.25">
      <c r="A54" s="449" t="s">
        <v>119</v>
      </c>
      <c r="B54" s="450"/>
      <c r="C54" s="450"/>
      <c r="D54" s="450"/>
      <c r="E54" s="450"/>
      <c r="F54" s="450"/>
      <c r="G54" s="451"/>
      <c r="H54" s="159"/>
      <c r="I54" s="159"/>
      <c r="J54" s="159"/>
      <c r="K54" s="159"/>
      <c r="L54" s="159"/>
      <c r="M54" s="161"/>
      <c r="N54" s="161"/>
      <c r="O54" s="161"/>
      <c r="P54" s="161"/>
      <c r="Q54" s="161"/>
      <c r="R54" s="161"/>
      <c r="S54" s="161"/>
      <c r="T54" s="159"/>
      <c r="U54" s="159"/>
    </row>
    <row r="55" spans="1:21" x14ac:dyDescent="0.25">
      <c r="A55" s="449" t="s">
        <v>120</v>
      </c>
      <c r="B55" s="450"/>
      <c r="C55" s="450"/>
      <c r="D55" s="450"/>
      <c r="E55" s="450"/>
      <c r="F55" s="450"/>
      <c r="G55" s="451"/>
      <c r="H55" s="159"/>
      <c r="I55" s="159"/>
      <c r="J55" s="159"/>
      <c r="K55" s="159"/>
      <c r="L55" s="159"/>
      <c r="M55" s="161"/>
      <c r="N55" s="161"/>
      <c r="O55" s="161"/>
      <c r="P55" s="161"/>
      <c r="Q55" s="161"/>
      <c r="R55" s="161"/>
      <c r="S55" s="161"/>
      <c r="T55" s="159"/>
      <c r="U55" s="159"/>
    </row>
    <row r="56" spans="1:21" x14ac:dyDescent="0.25">
      <c r="A56" s="455" t="s">
        <v>121</v>
      </c>
      <c r="B56" s="455"/>
      <c r="C56" s="455"/>
      <c r="D56" s="455"/>
      <c r="E56" s="455"/>
      <c r="F56" s="455"/>
      <c r="G56" s="455"/>
      <c r="H56" s="159">
        <f>SUM(H14,H20,H26,H32)</f>
        <v>33.299999999999997</v>
      </c>
      <c r="I56" s="159">
        <f t="shared" ref="I56:U56" si="24">SUM(I14,I20,I26,I32)</f>
        <v>33.299999999999997</v>
      </c>
      <c r="J56" s="159">
        <f t="shared" si="24"/>
        <v>0</v>
      </c>
      <c r="K56" s="159">
        <f t="shared" si="24"/>
        <v>0</v>
      </c>
      <c r="L56" s="159">
        <f t="shared" si="24"/>
        <v>30</v>
      </c>
      <c r="M56" s="159">
        <f t="shared" si="24"/>
        <v>30</v>
      </c>
      <c r="N56" s="159">
        <f t="shared" si="24"/>
        <v>0</v>
      </c>
      <c r="O56" s="159">
        <f t="shared" si="24"/>
        <v>0</v>
      </c>
      <c r="P56" s="159">
        <f t="shared" si="24"/>
        <v>0</v>
      </c>
      <c r="Q56" s="159">
        <f t="shared" si="24"/>
        <v>0</v>
      </c>
      <c r="R56" s="159">
        <f t="shared" si="24"/>
        <v>0</v>
      </c>
      <c r="S56" s="159">
        <f t="shared" si="24"/>
        <v>0</v>
      </c>
      <c r="T56" s="159">
        <f t="shared" si="24"/>
        <v>30</v>
      </c>
      <c r="U56" s="159">
        <f t="shared" si="24"/>
        <v>30</v>
      </c>
    </row>
    <row r="57" spans="1:21" x14ac:dyDescent="0.25">
      <c r="A57" s="457" t="s">
        <v>122</v>
      </c>
      <c r="B57" s="457"/>
      <c r="C57" s="457"/>
      <c r="D57" s="457"/>
      <c r="E57" s="457"/>
      <c r="F57" s="457"/>
      <c r="G57" s="457"/>
      <c r="H57" s="79">
        <f t="shared" ref="H57:U57" si="25">SUM(H49,H38)</f>
        <v>154.74</v>
      </c>
      <c r="I57" s="79">
        <f t="shared" si="25"/>
        <v>154.74</v>
      </c>
      <c r="J57" s="79">
        <f t="shared" si="25"/>
        <v>0</v>
      </c>
      <c r="K57" s="79">
        <f t="shared" si="25"/>
        <v>0</v>
      </c>
      <c r="L57" s="79">
        <f t="shared" si="25"/>
        <v>176</v>
      </c>
      <c r="M57" s="79">
        <f t="shared" si="25"/>
        <v>176</v>
      </c>
      <c r="N57" s="79">
        <f t="shared" si="25"/>
        <v>0</v>
      </c>
      <c r="O57" s="79">
        <f t="shared" si="25"/>
        <v>0</v>
      </c>
      <c r="P57" s="79">
        <f t="shared" si="25"/>
        <v>106</v>
      </c>
      <c r="Q57" s="79">
        <f t="shared" si="25"/>
        <v>106</v>
      </c>
      <c r="R57" s="79">
        <f t="shared" si="25"/>
        <v>0</v>
      </c>
      <c r="S57" s="79">
        <f t="shared" si="25"/>
        <v>0</v>
      </c>
      <c r="T57" s="79">
        <f t="shared" si="25"/>
        <v>177</v>
      </c>
      <c r="U57" s="79">
        <f t="shared" si="25"/>
        <v>182</v>
      </c>
    </row>
  </sheetData>
  <mergeCells count="82">
    <mergeCell ref="A30:A33"/>
    <mergeCell ref="B30:B33"/>
    <mergeCell ref="A57:G57"/>
    <mergeCell ref="A51:G51"/>
    <mergeCell ref="A52:G52"/>
    <mergeCell ref="A53:G53"/>
    <mergeCell ref="A54:G54"/>
    <mergeCell ref="C34:G34"/>
    <mergeCell ref="A55:G55"/>
    <mergeCell ref="A47:G47"/>
    <mergeCell ref="A48:G48"/>
    <mergeCell ref="A49:G49"/>
    <mergeCell ref="A44:G44"/>
    <mergeCell ref="A50:G50"/>
    <mergeCell ref="A45:G45"/>
    <mergeCell ref="B35:G35"/>
    <mergeCell ref="A37:G37"/>
    <mergeCell ref="A38:G38"/>
    <mergeCell ref="A39:G39"/>
    <mergeCell ref="A56:G56"/>
    <mergeCell ref="A40:G40"/>
    <mergeCell ref="A41:G41"/>
    <mergeCell ref="A42:G42"/>
    <mergeCell ref="A43:G43"/>
    <mergeCell ref="A46:G46"/>
    <mergeCell ref="B36:G36"/>
    <mergeCell ref="C22:G22"/>
    <mergeCell ref="C30:C33"/>
    <mergeCell ref="D30:D33"/>
    <mergeCell ref="E30:E33"/>
    <mergeCell ref="F30:F33"/>
    <mergeCell ref="C23:U23"/>
    <mergeCell ref="C29:U29"/>
    <mergeCell ref="E24:E27"/>
    <mergeCell ref="F24:F27"/>
    <mergeCell ref="C28:G28"/>
    <mergeCell ref="A24:A27"/>
    <mergeCell ref="B24:B27"/>
    <mergeCell ref="C24:C27"/>
    <mergeCell ref="D24:D27"/>
    <mergeCell ref="C16:G16"/>
    <mergeCell ref="F12:F15"/>
    <mergeCell ref="C17:U17"/>
    <mergeCell ref="A18:A21"/>
    <mergeCell ref="B18:B21"/>
    <mergeCell ref="C18:C21"/>
    <mergeCell ref="D18:D21"/>
    <mergeCell ref="E18:E21"/>
    <mergeCell ref="F18:F21"/>
    <mergeCell ref="A12:A15"/>
    <mergeCell ref="B12:B15"/>
    <mergeCell ref="C12:C15"/>
    <mergeCell ref="D12:D15"/>
    <mergeCell ref="E12:E15"/>
    <mergeCell ref="C11:U11"/>
    <mergeCell ref="O6:O7"/>
    <mergeCell ref="P6:P7"/>
    <mergeCell ref="Q6:R6"/>
    <mergeCell ref="S6:S7"/>
    <mergeCell ref="H6:H7"/>
    <mergeCell ref="I6:J6"/>
    <mergeCell ref="K6:K7"/>
    <mergeCell ref="A8:U8"/>
    <mergeCell ref="U5:U7"/>
    <mergeCell ref="A9:U9"/>
    <mergeCell ref="B10:U10"/>
    <mergeCell ref="A2:U2"/>
    <mergeCell ref="A3:U3"/>
    <mergeCell ref="A5:A7"/>
    <mergeCell ref="B5:B7"/>
    <mergeCell ref="C5:C7"/>
    <mergeCell ref="D5:D7"/>
    <mergeCell ref="E5:E7"/>
    <mergeCell ref="F5:F7"/>
    <mergeCell ref="G5:G7"/>
    <mergeCell ref="H5:K5"/>
    <mergeCell ref="L5:O5"/>
    <mergeCell ref="P5:S5"/>
    <mergeCell ref="T5:T7"/>
    <mergeCell ref="L6:L7"/>
    <mergeCell ref="M6:N6"/>
    <mergeCell ref="T4:U4"/>
  </mergeCells>
  <pageMargins left="0.7" right="0.7" top="0.75" bottom="0.75" header="0.3" footer="0.3"/>
  <pageSetup paperSize="9" scale="58" fitToHeight="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pageSetUpPr fitToPage="1"/>
  </sheetPr>
  <dimension ref="A1:IK125"/>
  <sheetViews>
    <sheetView tabSelected="1" topLeftCell="B1" zoomScale="80" zoomScaleNormal="80" workbookViewId="0">
      <selection activeCell="D98" sqref="D98:D101"/>
    </sheetView>
  </sheetViews>
  <sheetFormatPr defaultColWidth="9.140625" defaultRowHeight="15.75" x14ac:dyDescent="0.25"/>
  <cols>
    <col min="1" max="1" width="4.140625" style="75" customWidth="1"/>
    <col min="2" max="3" width="2.5703125" style="75" customWidth="1"/>
    <col min="4" max="4" width="30.140625" style="75" customWidth="1"/>
    <col min="5" max="5" width="3.7109375" style="75" customWidth="1"/>
    <col min="6" max="6" width="11.5703125" style="75" customWidth="1"/>
    <col min="7" max="7" width="8.140625" style="76" customWidth="1"/>
    <col min="8" max="8" width="10" style="65" customWidth="1"/>
    <col min="9" max="9" width="9.5703125" style="65" customWidth="1"/>
    <col min="10" max="10" width="9.7109375" style="65" customWidth="1"/>
    <col min="11" max="11" width="8" style="65" customWidth="1"/>
    <col min="12" max="12" width="9.5703125" style="65" customWidth="1"/>
    <col min="13" max="13" width="9.140625" style="75" customWidth="1"/>
    <col min="14" max="14" width="9.42578125" style="75" customWidth="1"/>
    <col min="15" max="15" width="7.5703125" style="75" customWidth="1"/>
    <col min="16" max="16" width="9.140625" style="75" customWidth="1"/>
    <col min="17" max="17" width="9.42578125" style="75" customWidth="1"/>
    <col min="18" max="18" width="9.140625" style="75" customWidth="1"/>
    <col min="19" max="19" width="7.5703125" style="75" customWidth="1"/>
    <col min="20" max="20" width="9.28515625" style="65" customWidth="1"/>
    <col min="21" max="21" width="9.42578125" style="65" customWidth="1"/>
    <col min="22" max="22" width="8.42578125" style="68" customWidth="1"/>
    <col min="23" max="243" width="9.140625" style="68"/>
    <col min="244" max="16384" width="9.140625" style="69"/>
  </cols>
  <sheetData>
    <row r="1" spans="1:243" s="67" customFormat="1" x14ac:dyDescent="0.25">
      <c r="A1" s="65"/>
      <c r="B1" s="65"/>
      <c r="C1" s="65"/>
      <c r="D1" s="65"/>
      <c r="E1" s="65"/>
      <c r="F1" s="65"/>
      <c r="G1" s="66"/>
      <c r="H1" s="65"/>
      <c r="I1" s="65"/>
      <c r="J1" s="65"/>
      <c r="K1" s="65"/>
      <c r="L1" s="65"/>
      <c r="M1" s="65"/>
      <c r="N1" s="65"/>
      <c r="O1" s="65"/>
      <c r="P1" s="65"/>
      <c r="Q1" s="65"/>
      <c r="R1" s="65"/>
      <c r="S1" s="65"/>
      <c r="T1" s="65"/>
      <c r="U1" s="65"/>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row>
    <row r="2" spans="1:243" s="67" customFormat="1" ht="14.1" customHeight="1" x14ac:dyDescent="0.25">
      <c r="A2" s="419" t="s">
        <v>347</v>
      </c>
      <c r="B2" s="419"/>
      <c r="C2" s="419"/>
      <c r="D2" s="419"/>
      <c r="E2" s="419"/>
      <c r="F2" s="419"/>
      <c r="G2" s="419"/>
      <c r="H2" s="419"/>
      <c r="I2" s="419"/>
      <c r="J2" s="419"/>
      <c r="K2" s="419"/>
      <c r="L2" s="419"/>
      <c r="M2" s="419"/>
      <c r="N2" s="419"/>
      <c r="O2" s="419"/>
      <c r="P2" s="419"/>
      <c r="Q2" s="419"/>
      <c r="R2" s="419"/>
      <c r="S2" s="419"/>
      <c r="T2" s="419"/>
      <c r="U2" s="419"/>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row>
    <row r="3" spans="1:243" s="67" customFormat="1" ht="15.75" customHeight="1" x14ac:dyDescent="0.25">
      <c r="A3" s="419" t="s">
        <v>1</v>
      </c>
      <c r="B3" s="419"/>
      <c r="C3" s="419"/>
      <c r="D3" s="419"/>
      <c r="E3" s="419"/>
      <c r="F3" s="419"/>
      <c r="G3" s="419"/>
      <c r="H3" s="419"/>
      <c r="I3" s="419"/>
      <c r="J3" s="419"/>
      <c r="K3" s="419"/>
      <c r="L3" s="419"/>
      <c r="M3" s="419"/>
      <c r="N3" s="419"/>
      <c r="O3" s="419"/>
      <c r="P3" s="419"/>
      <c r="Q3" s="419"/>
      <c r="R3" s="419"/>
      <c r="S3" s="419"/>
      <c r="T3" s="419"/>
      <c r="U3" s="419"/>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row>
    <row r="4" spans="1:243" s="67" customFormat="1" ht="15.75" customHeight="1" x14ac:dyDescent="0.25">
      <c r="A4" s="65"/>
      <c r="B4" s="65"/>
      <c r="C4" s="65"/>
      <c r="D4" s="65"/>
      <c r="E4" s="65"/>
      <c r="F4" s="65"/>
      <c r="G4" s="66"/>
      <c r="H4" s="65"/>
      <c r="I4" s="65"/>
      <c r="J4" s="65"/>
      <c r="K4" s="65"/>
      <c r="L4" s="65"/>
      <c r="M4" s="65"/>
      <c r="N4" s="65"/>
      <c r="O4" s="65"/>
      <c r="P4" s="65"/>
      <c r="Q4" s="65"/>
      <c r="R4" s="65"/>
      <c r="S4" s="65"/>
      <c r="T4" s="420" t="s">
        <v>2</v>
      </c>
      <c r="U4" s="420"/>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row>
    <row r="5" spans="1:243" ht="30.75" customHeight="1" x14ac:dyDescent="0.25">
      <c r="A5" s="340" t="s">
        <v>3</v>
      </c>
      <c r="B5" s="340" t="s">
        <v>4</v>
      </c>
      <c r="C5" s="340" t="s">
        <v>5</v>
      </c>
      <c r="D5" s="341" t="s">
        <v>6</v>
      </c>
      <c r="E5" s="344" t="s">
        <v>7</v>
      </c>
      <c r="F5" s="345" t="s">
        <v>8</v>
      </c>
      <c r="G5" s="344" t="s">
        <v>9</v>
      </c>
      <c r="H5" s="348" t="s">
        <v>10</v>
      </c>
      <c r="I5" s="349"/>
      <c r="J5" s="349"/>
      <c r="K5" s="350"/>
      <c r="L5" s="351" t="s">
        <v>11</v>
      </c>
      <c r="M5" s="352"/>
      <c r="N5" s="352"/>
      <c r="O5" s="353"/>
      <c r="P5" s="351" t="s">
        <v>12</v>
      </c>
      <c r="Q5" s="352"/>
      <c r="R5" s="352"/>
      <c r="S5" s="353"/>
      <c r="T5" s="354" t="s">
        <v>13</v>
      </c>
      <c r="U5" s="354" t="s">
        <v>14</v>
      </c>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row>
    <row r="6" spans="1:243" ht="15" customHeight="1" x14ac:dyDescent="0.25">
      <c r="A6" s="340"/>
      <c r="B6" s="340"/>
      <c r="C6" s="340"/>
      <c r="D6" s="342"/>
      <c r="E6" s="344"/>
      <c r="F6" s="346"/>
      <c r="G6" s="344"/>
      <c r="H6" s="354" t="s">
        <v>17</v>
      </c>
      <c r="I6" s="359" t="s">
        <v>18</v>
      </c>
      <c r="J6" s="359"/>
      <c r="K6" s="354" t="s">
        <v>19</v>
      </c>
      <c r="L6" s="354" t="s">
        <v>17</v>
      </c>
      <c r="M6" s="358" t="s">
        <v>18</v>
      </c>
      <c r="N6" s="358"/>
      <c r="O6" s="357" t="s">
        <v>19</v>
      </c>
      <c r="P6" s="344" t="s">
        <v>17</v>
      </c>
      <c r="Q6" s="358" t="s">
        <v>18</v>
      </c>
      <c r="R6" s="358"/>
      <c r="S6" s="357" t="s">
        <v>19</v>
      </c>
      <c r="T6" s="354"/>
      <c r="U6" s="354"/>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row>
    <row r="7" spans="1:243" ht="110.25" customHeight="1" x14ac:dyDescent="0.25">
      <c r="A7" s="340"/>
      <c r="B7" s="340"/>
      <c r="C7" s="340"/>
      <c r="D7" s="343"/>
      <c r="E7" s="344"/>
      <c r="F7" s="347"/>
      <c r="G7" s="344"/>
      <c r="H7" s="354"/>
      <c r="I7" s="20" t="s">
        <v>17</v>
      </c>
      <c r="J7" s="20" t="s">
        <v>20</v>
      </c>
      <c r="K7" s="354"/>
      <c r="L7" s="354"/>
      <c r="M7" s="292" t="s">
        <v>17</v>
      </c>
      <c r="N7" s="294" t="s">
        <v>20</v>
      </c>
      <c r="O7" s="357"/>
      <c r="P7" s="344"/>
      <c r="Q7" s="292" t="s">
        <v>17</v>
      </c>
      <c r="R7" s="21" t="s">
        <v>20</v>
      </c>
      <c r="S7" s="357"/>
      <c r="T7" s="354"/>
      <c r="U7" s="354"/>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row>
    <row r="8" spans="1:243" ht="15" customHeight="1" x14ac:dyDescent="0.25">
      <c r="A8" s="425" t="s">
        <v>26</v>
      </c>
      <c r="B8" s="426"/>
      <c r="C8" s="426"/>
      <c r="D8" s="426"/>
      <c r="E8" s="426"/>
      <c r="F8" s="426"/>
      <c r="G8" s="426"/>
      <c r="H8" s="426"/>
      <c r="I8" s="426"/>
      <c r="J8" s="426"/>
      <c r="K8" s="426"/>
      <c r="L8" s="426"/>
      <c r="M8" s="426"/>
      <c r="N8" s="426"/>
      <c r="O8" s="426"/>
      <c r="P8" s="426"/>
      <c r="Q8" s="426"/>
      <c r="R8" s="426"/>
      <c r="S8" s="426"/>
      <c r="T8" s="426"/>
      <c r="U8" s="427"/>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row>
    <row r="9" spans="1:243" ht="16.5" customHeight="1" x14ac:dyDescent="0.25">
      <c r="A9" s="428" t="s">
        <v>348</v>
      </c>
      <c r="B9" s="428"/>
      <c r="C9" s="428"/>
      <c r="D9" s="428"/>
      <c r="E9" s="428"/>
      <c r="F9" s="428"/>
      <c r="G9" s="428"/>
      <c r="H9" s="428"/>
      <c r="I9" s="428"/>
      <c r="J9" s="428"/>
      <c r="K9" s="428"/>
      <c r="L9" s="428"/>
      <c r="M9" s="428"/>
      <c r="N9" s="428"/>
      <c r="O9" s="428"/>
      <c r="P9" s="428"/>
      <c r="Q9" s="428"/>
      <c r="R9" s="428"/>
      <c r="S9" s="428"/>
      <c r="T9" s="428"/>
      <c r="U9" s="428"/>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row>
    <row r="10" spans="1:243" ht="20.25" customHeight="1" x14ac:dyDescent="0.25">
      <c r="A10" s="1" t="s">
        <v>28</v>
      </c>
      <c r="B10" s="464" t="s">
        <v>349</v>
      </c>
      <c r="C10" s="464"/>
      <c r="D10" s="464"/>
      <c r="E10" s="464"/>
      <c r="F10" s="464"/>
      <c r="G10" s="464"/>
      <c r="H10" s="464"/>
      <c r="I10" s="464"/>
      <c r="J10" s="464"/>
      <c r="K10" s="464"/>
      <c r="L10" s="464"/>
      <c r="M10" s="464"/>
      <c r="N10" s="464"/>
      <c r="O10" s="464"/>
      <c r="P10" s="464"/>
      <c r="Q10" s="464"/>
      <c r="R10" s="464"/>
      <c r="S10" s="464"/>
      <c r="T10" s="464"/>
      <c r="U10" s="464"/>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row>
    <row r="11" spans="1:243" ht="15.75" customHeight="1" x14ac:dyDescent="0.25">
      <c r="A11" s="147" t="s">
        <v>28</v>
      </c>
      <c r="B11" s="148" t="s">
        <v>28</v>
      </c>
      <c r="C11" s="424" t="s">
        <v>350</v>
      </c>
      <c r="D11" s="424"/>
      <c r="E11" s="424"/>
      <c r="F11" s="424"/>
      <c r="G11" s="424"/>
      <c r="H11" s="424"/>
      <c r="I11" s="424"/>
      <c r="J11" s="424"/>
      <c r="K11" s="424"/>
      <c r="L11" s="424"/>
      <c r="M11" s="424"/>
      <c r="N11" s="424"/>
      <c r="O11" s="424"/>
      <c r="P11" s="424"/>
      <c r="Q11" s="424"/>
      <c r="R11" s="424"/>
      <c r="S11" s="424"/>
      <c r="T11" s="424"/>
      <c r="U11" s="424"/>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row>
    <row r="12" spans="1:243" ht="17.100000000000001" customHeight="1" x14ac:dyDescent="0.25">
      <c r="A12" s="432" t="s">
        <v>28</v>
      </c>
      <c r="B12" s="435" t="s">
        <v>28</v>
      </c>
      <c r="C12" s="438" t="s">
        <v>28</v>
      </c>
      <c r="D12" s="441" t="s">
        <v>351</v>
      </c>
      <c r="E12" s="472" t="s">
        <v>352</v>
      </c>
      <c r="F12" s="472" t="s">
        <v>353</v>
      </c>
      <c r="G12" s="142" t="s">
        <v>34</v>
      </c>
      <c r="H12" s="149">
        <f>I12+K12</f>
        <v>2354.77</v>
      </c>
      <c r="I12" s="250">
        <v>2354.77</v>
      </c>
      <c r="J12" s="232">
        <v>1196.6400000000001</v>
      </c>
      <c r="K12" s="226"/>
      <c r="L12" s="150">
        <f>SUM(M12,O12)</f>
        <v>2308.2999999999997</v>
      </c>
      <c r="M12" s="150">
        <v>2294.3999999999996</v>
      </c>
      <c r="N12" s="156">
        <v>1217.4000000000001</v>
      </c>
      <c r="O12" s="149">
        <v>13.9</v>
      </c>
      <c r="P12" s="149">
        <f>SUM(Q12,S12)</f>
        <v>2308.2999999999997</v>
      </c>
      <c r="Q12" s="150">
        <v>2294.3999999999996</v>
      </c>
      <c r="R12" s="156">
        <v>1217.4000000000001</v>
      </c>
      <c r="S12" s="149">
        <v>13.9</v>
      </c>
      <c r="T12" s="167">
        <f>L12*1.03</f>
        <v>2377.549</v>
      </c>
      <c r="U12" s="167">
        <f>T12*1.03</f>
        <v>2448.87547</v>
      </c>
      <c r="V12" s="144"/>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row>
    <row r="13" spans="1:243" ht="17.850000000000001" customHeight="1" x14ac:dyDescent="0.25">
      <c r="A13" s="433"/>
      <c r="B13" s="436"/>
      <c r="C13" s="439"/>
      <c r="D13" s="442"/>
      <c r="E13" s="473"/>
      <c r="F13" s="502"/>
      <c r="G13" s="142" t="s">
        <v>37</v>
      </c>
      <c r="H13" s="149">
        <f t="shared" ref="H13:H16" si="0">I13+K13</f>
        <v>0</v>
      </c>
      <c r="I13" s="250"/>
      <c r="J13" s="232"/>
      <c r="K13" s="226"/>
      <c r="L13" s="150">
        <f t="shared" ref="L13:L15" si="1">SUM(M13,O13)</f>
        <v>0</v>
      </c>
      <c r="M13" s="150"/>
      <c r="N13" s="156"/>
      <c r="O13" s="149"/>
      <c r="P13" s="149">
        <f t="shared" ref="P13:P16" si="2">SUM(Q13,S13)</f>
        <v>0</v>
      </c>
      <c r="Q13" s="150"/>
      <c r="R13" s="156"/>
      <c r="S13" s="149"/>
      <c r="T13" s="167">
        <f t="shared" ref="T13:T14" si="3">L13*1.03</f>
        <v>0</v>
      </c>
      <c r="U13" s="167">
        <f t="shared" ref="U13:U14" si="4">T13*1.03</f>
        <v>0</v>
      </c>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row>
    <row r="14" spans="1:243" ht="17.850000000000001" customHeight="1" x14ac:dyDescent="0.25">
      <c r="A14" s="433"/>
      <c r="B14" s="436"/>
      <c r="C14" s="439"/>
      <c r="D14" s="442"/>
      <c r="E14" s="473"/>
      <c r="F14" s="502"/>
      <c r="G14" s="142" t="s">
        <v>44</v>
      </c>
      <c r="H14" s="149">
        <f t="shared" si="0"/>
        <v>23.9</v>
      </c>
      <c r="I14" s="250">
        <v>23.9</v>
      </c>
      <c r="J14" s="232"/>
      <c r="K14" s="226"/>
      <c r="L14" s="150">
        <f t="shared" ref="L14" si="5">SUM(M14,O14)</f>
        <v>29</v>
      </c>
      <c r="M14" s="169">
        <v>29</v>
      </c>
      <c r="N14" s="170">
        <v>4.7</v>
      </c>
      <c r="O14" s="167"/>
      <c r="P14" s="167">
        <f t="shared" si="2"/>
        <v>29</v>
      </c>
      <c r="Q14" s="169">
        <v>29</v>
      </c>
      <c r="R14" s="170">
        <v>4.7</v>
      </c>
      <c r="S14" s="149"/>
      <c r="T14" s="167">
        <f t="shared" si="3"/>
        <v>29.87</v>
      </c>
      <c r="U14" s="167">
        <f t="shared" si="4"/>
        <v>30.766100000000002</v>
      </c>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row>
    <row r="15" spans="1:243" ht="17.850000000000001" customHeight="1" x14ac:dyDescent="0.25">
      <c r="A15" s="433"/>
      <c r="B15" s="436"/>
      <c r="C15" s="439"/>
      <c r="D15" s="442"/>
      <c r="E15" s="473"/>
      <c r="F15" s="502"/>
      <c r="G15" s="142" t="s">
        <v>48</v>
      </c>
      <c r="H15" s="149">
        <f t="shared" si="0"/>
        <v>90.14</v>
      </c>
      <c r="I15" s="250">
        <v>90.14</v>
      </c>
      <c r="J15" s="232"/>
      <c r="K15" s="226"/>
      <c r="L15" s="101">
        <f t="shared" si="1"/>
        <v>101.90000000000002</v>
      </c>
      <c r="M15" s="150">
        <v>101.90000000000002</v>
      </c>
      <c r="N15" s="156"/>
      <c r="O15" s="149"/>
      <c r="P15" s="149">
        <f t="shared" si="2"/>
        <v>101.90000000000002</v>
      </c>
      <c r="Q15" s="150">
        <v>101.90000000000002</v>
      </c>
      <c r="R15" s="156"/>
      <c r="S15" s="149"/>
      <c r="T15" s="167">
        <f>L15*1.03</f>
        <v>104.95700000000002</v>
      </c>
      <c r="U15" s="167">
        <f t="shared" ref="U15:U16" si="6">T15*1.03</f>
        <v>108.10571000000003</v>
      </c>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row>
    <row r="16" spans="1:243" ht="30.75" customHeight="1" x14ac:dyDescent="0.25">
      <c r="A16" s="433"/>
      <c r="B16" s="436"/>
      <c r="C16" s="439"/>
      <c r="D16" s="442"/>
      <c r="E16" s="473"/>
      <c r="F16" s="502"/>
      <c r="G16" s="142" t="s">
        <v>325</v>
      </c>
      <c r="H16" s="149">
        <f t="shared" si="0"/>
        <v>4039.75</v>
      </c>
      <c r="I16" s="250">
        <v>4039.75</v>
      </c>
      <c r="J16" s="232">
        <v>2861.0108099999998</v>
      </c>
      <c r="K16" s="226"/>
      <c r="L16" s="101">
        <f>SUM(M16,O16)</f>
        <v>4120.9000000000005</v>
      </c>
      <c r="M16" s="150">
        <v>4104.9000000000005</v>
      </c>
      <c r="N16" s="156">
        <v>3003.4999999999995</v>
      </c>
      <c r="O16" s="149">
        <v>16</v>
      </c>
      <c r="P16" s="149">
        <f t="shared" si="2"/>
        <v>4120.9000000000005</v>
      </c>
      <c r="Q16" s="150">
        <v>4104.9000000000005</v>
      </c>
      <c r="R16" s="156">
        <v>3003.4999999999995</v>
      </c>
      <c r="S16" s="149">
        <v>16</v>
      </c>
      <c r="T16" s="167">
        <f>L16*1.03</f>
        <v>4244.527000000001</v>
      </c>
      <c r="U16" s="167">
        <f t="shared" si="6"/>
        <v>4371.8628100000014</v>
      </c>
      <c r="V16" s="145"/>
      <c r="W16" s="145"/>
      <c r="X16" s="145"/>
      <c r="Y16" s="145"/>
      <c r="Z16" s="145"/>
      <c r="AA16" s="145" t="s">
        <v>354</v>
      </c>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row>
    <row r="17" spans="1:245" ht="39" customHeight="1" x14ac:dyDescent="0.25">
      <c r="A17" s="434"/>
      <c r="B17" s="437"/>
      <c r="C17" s="440"/>
      <c r="D17" s="442"/>
      <c r="E17" s="474"/>
      <c r="F17" s="503"/>
      <c r="G17" s="177" t="s">
        <v>39</v>
      </c>
      <c r="H17" s="153">
        <f t="shared" ref="H17:U17" si="7">SUM(H12:H16)</f>
        <v>6508.5599999999995</v>
      </c>
      <c r="I17" s="153">
        <f t="shared" si="7"/>
        <v>6508.5599999999995</v>
      </c>
      <c r="J17" s="153">
        <f t="shared" si="7"/>
        <v>4057.6508100000001</v>
      </c>
      <c r="K17" s="153">
        <f t="shared" si="7"/>
        <v>0</v>
      </c>
      <c r="L17" s="180">
        <f t="shared" si="7"/>
        <v>6560.1</v>
      </c>
      <c r="M17" s="183">
        <f t="shared" si="7"/>
        <v>6530.2000000000007</v>
      </c>
      <c r="N17" s="183">
        <f t="shared" si="7"/>
        <v>4225.5999999999995</v>
      </c>
      <c r="O17" s="181">
        <f t="shared" si="7"/>
        <v>29.9</v>
      </c>
      <c r="P17" s="153">
        <f t="shared" si="7"/>
        <v>6560.1</v>
      </c>
      <c r="Q17" s="153">
        <f t="shared" si="7"/>
        <v>6530.2000000000007</v>
      </c>
      <c r="R17" s="153">
        <f t="shared" si="7"/>
        <v>4225.5999999999995</v>
      </c>
      <c r="S17" s="153">
        <f t="shared" si="7"/>
        <v>29.9</v>
      </c>
      <c r="T17" s="153">
        <f t="shared" si="7"/>
        <v>6756.9030000000002</v>
      </c>
      <c r="U17" s="153">
        <f t="shared" si="7"/>
        <v>6959.610090000001</v>
      </c>
      <c r="V17" s="144"/>
      <c r="W17" s="144"/>
      <c r="X17" s="144"/>
      <c r="Y17" s="144"/>
      <c r="Z17" s="144"/>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6"/>
      <c r="IK17" s="146"/>
    </row>
    <row r="18" spans="1:245" s="146" customFormat="1" ht="15" customHeight="1" x14ac:dyDescent="0.25">
      <c r="A18" s="432" t="s">
        <v>28</v>
      </c>
      <c r="B18" s="435" t="s">
        <v>28</v>
      </c>
      <c r="C18" s="438" t="s">
        <v>40</v>
      </c>
      <c r="D18" s="441" t="s">
        <v>355</v>
      </c>
      <c r="E18" s="429" t="s">
        <v>234</v>
      </c>
      <c r="F18" s="501" t="s">
        <v>33</v>
      </c>
      <c r="G18" s="142" t="s">
        <v>34</v>
      </c>
      <c r="H18" s="149">
        <f>SUM(I18,K18)</f>
        <v>311.41000000000003</v>
      </c>
      <c r="I18" s="226">
        <v>311.41000000000003</v>
      </c>
      <c r="J18" s="149"/>
      <c r="K18" s="149"/>
      <c r="L18" s="101">
        <f>SUM(M18,O18)</f>
        <v>323</v>
      </c>
      <c r="M18" s="102">
        <v>323</v>
      </c>
      <c r="N18" s="166"/>
      <c r="O18" s="151"/>
      <c r="P18" s="176">
        <f>SUM(Q18,S18)</f>
        <v>322.3</v>
      </c>
      <c r="Q18" s="167">
        <v>322.3</v>
      </c>
      <c r="R18" s="149"/>
      <c r="S18" s="172"/>
      <c r="T18" s="102">
        <v>324</v>
      </c>
      <c r="U18" s="102">
        <v>324</v>
      </c>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row>
    <row r="19" spans="1:245" s="146" customFormat="1" x14ac:dyDescent="0.25">
      <c r="A19" s="433"/>
      <c r="B19" s="436"/>
      <c r="C19" s="439"/>
      <c r="D19" s="442"/>
      <c r="E19" s="430"/>
      <c r="F19" s="502"/>
      <c r="G19" s="142" t="s">
        <v>44</v>
      </c>
      <c r="H19" s="149">
        <f t="shared" ref="H19:H20" si="8">SUM(I19,K19)</f>
        <v>5.2</v>
      </c>
      <c r="I19" s="256">
        <v>5.2</v>
      </c>
      <c r="J19" s="149"/>
      <c r="K19" s="149"/>
      <c r="L19" s="101">
        <f t="shared" ref="L19:L21" si="9">SUM(M19,O19)</f>
        <v>10</v>
      </c>
      <c r="M19" s="102">
        <v>10</v>
      </c>
      <c r="N19" s="166"/>
      <c r="O19" s="151"/>
      <c r="P19" s="176">
        <f t="shared" ref="P19:P21" si="10">SUM(Q19,S19)</f>
        <v>0</v>
      </c>
      <c r="Q19" s="167"/>
      <c r="R19" s="149"/>
      <c r="S19" s="172"/>
      <c r="T19" s="102">
        <v>10</v>
      </c>
      <c r="U19" s="102">
        <v>10</v>
      </c>
      <c r="V19" s="144"/>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row>
    <row r="20" spans="1:245" s="146" customFormat="1" x14ac:dyDescent="0.25">
      <c r="A20" s="433"/>
      <c r="B20" s="436"/>
      <c r="C20" s="439"/>
      <c r="D20" s="442"/>
      <c r="E20" s="430"/>
      <c r="F20" s="502"/>
      <c r="G20" s="142" t="s">
        <v>48</v>
      </c>
      <c r="H20" s="149">
        <f t="shared" si="8"/>
        <v>0</v>
      </c>
      <c r="I20" s="149"/>
      <c r="J20" s="149"/>
      <c r="K20" s="149"/>
      <c r="L20" s="101">
        <f t="shared" si="9"/>
        <v>0</v>
      </c>
      <c r="M20" s="102"/>
      <c r="N20" s="166"/>
      <c r="O20" s="151"/>
      <c r="P20" s="176">
        <f t="shared" si="10"/>
        <v>0</v>
      </c>
      <c r="Q20" s="167"/>
      <c r="R20" s="149"/>
      <c r="S20" s="176"/>
      <c r="T20" s="165"/>
      <c r="U20" s="149"/>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row>
    <row r="21" spans="1:245" s="146" customFormat="1" ht="30" customHeight="1" x14ac:dyDescent="0.25">
      <c r="A21" s="433"/>
      <c r="B21" s="436"/>
      <c r="C21" s="439"/>
      <c r="D21" s="442"/>
      <c r="E21" s="430"/>
      <c r="F21" s="502"/>
      <c r="G21" s="142" t="s">
        <v>325</v>
      </c>
      <c r="H21" s="149">
        <f>SUM(I21,K21)</f>
        <v>0</v>
      </c>
      <c r="I21" s="241"/>
      <c r="J21" s="156"/>
      <c r="K21" s="149"/>
      <c r="L21" s="150">
        <f t="shared" si="9"/>
        <v>0</v>
      </c>
      <c r="M21" s="173"/>
      <c r="N21" s="152"/>
      <c r="O21" s="152"/>
      <c r="P21" s="176">
        <f t="shared" si="10"/>
        <v>0</v>
      </c>
      <c r="Q21" s="152"/>
      <c r="R21" s="152"/>
      <c r="S21" s="157"/>
      <c r="T21" s="149"/>
      <c r="U21" s="149"/>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row>
    <row r="22" spans="1:245" s="146" customFormat="1" ht="18.75" customHeight="1" x14ac:dyDescent="0.25">
      <c r="A22" s="434"/>
      <c r="B22" s="437"/>
      <c r="C22" s="440"/>
      <c r="D22" s="443"/>
      <c r="E22" s="431"/>
      <c r="F22" s="503"/>
      <c r="G22" s="177" t="s">
        <v>39</v>
      </c>
      <c r="H22" s="153">
        <f t="shared" ref="H22:U22" si="11">SUM(H18:H21)</f>
        <v>316.61</v>
      </c>
      <c r="I22" s="153">
        <f t="shared" si="11"/>
        <v>316.61</v>
      </c>
      <c r="J22" s="153">
        <f t="shared" si="11"/>
        <v>0</v>
      </c>
      <c r="K22" s="153">
        <f t="shared" si="11"/>
        <v>0</v>
      </c>
      <c r="L22" s="153">
        <f t="shared" si="11"/>
        <v>333</v>
      </c>
      <c r="M22" s="153">
        <f t="shared" si="11"/>
        <v>333</v>
      </c>
      <c r="N22" s="153">
        <f t="shared" si="11"/>
        <v>0</v>
      </c>
      <c r="O22" s="153">
        <f t="shared" si="11"/>
        <v>0</v>
      </c>
      <c r="P22" s="153">
        <f t="shared" si="11"/>
        <v>322.3</v>
      </c>
      <c r="Q22" s="153">
        <f t="shared" si="11"/>
        <v>322.3</v>
      </c>
      <c r="R22" s="153">
        <f t="shared" si="11"/>
        <v>0</v>
      </c>
      <c r="S22" s="153">
        <f t="shared" si="11"/>
        <v>0</v>
      </c>
      <c r="T22" s="112">
        <f t="shared" si="11"/>
        <v>334</v>
      </c>
      <c r="U22" s="153">
        <f t="shared" si="11"/>
        <v>334</v>
      </c>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row>
    <row r="23" spans="1:245" x14ac:dyDescent="0.25">
      <c r="A23" s="147" t="s">
        <v>28</v>
      </c>
      <c r="B23" s="148" t="s">
        <v>28</v>
      </c>
      <c r="C23" s="445" t="s">
        <v>65</v>
      </c>
      <c r="D23" s="446"/>
      <c r="E23" s="446"/>
      <c r="F23" s="446"/>
      <c r="G23" s="447"/>
      <c r="H23" s="154">
        <f>SUM(H17,H22)</f>
        <v>6825.1699999999992</v>
      </c>
      <c r="I23" s="154">
        <f t="shared" ref="I23:U23" si="12">SUM(I17,I22)</f>
        <v>6825.1699999999992</v>
      </c>
      <c r="J23" s="154">
        <f t="shared" si="12"/>
        <v>4057.6508100000001</v>
      </c>
      <c r="K23" s="154">
        <f t="shared" si="12"/>
        <v>0</v>
      </c>
      <c r="L23" s="154">
        <f t="shared" si="12"/>
        <v>6893.1</v>
      </c>
      <c r="M23" s="154">
        <f t="shared" si="12"/>
        <v>6863.2000000000007</v>
      </c>
      <c r="N23" s="154">
        <f t="shared" si="12"/>
        <v>4225.5999999999995</v>
      </c>
      <c r="O23" s="154">
        <f t="shared" si="12"/>
        <v>29.9</v>
      </c>
      <c r="P23" s="154">
        <f t="shared" si="12"/>
        <v>6882.4000000000005</v>
      </c>
      <c r="Q23" s="154">
        <f t="shared" si="12"/>
        <v>6852.5000000000009</v>
      </c>
      <c r="R23" s="154">
        <f t="shared" si="12"/>
        <v>4225.5999999999995</v>
      </c>
      <c r="S23" s="154">
        <f t="shared" si="12"/>
        <v>29.9</v>
      </c>
      <c r="T23" s="154">
        <f t="shared" si="12"/>
        <v>7090.9030000000002</v>
      </c>
      <c r="U23" s="154">
        <f t="shared" si="12"/>
        <v>7293.610090000001</v>
      </c>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6"/>
      <c r="IK23" s="146"/>
    </row>
    <row r="24" spans="1:245" x14ac:dyDescent="0.25">
      <c r="A24" s="147" t="s">
        <v>28</v>
      </c>
      <c r="B24" s="444" t="s">
        <v>100</v>
      </c>
      <c r="C24" s="444"/>
      <c r="D24" s="444"/>
      <c r="E24" s="444"/>
      <c r="F24" s="444"/>
      <c r="G24" s="444"/>
      <c r="H24" s="158">
        <f>SUM(H23)</f>
        <v>6825.1699999999992</v>
      </c>
      <c r="I24" s="158">
        <f t="shared" ref="I24:U24" si="13">SUM(I23)</f>
        <v>6825.1699999999992</v>
      </c>
      <c r="J24" s="158">
        <f t="shared" si="13"/>
        <v>4057.6508100000001</v>
      </c>
      <c r="K24" s="158">
        <f t="shared" si="13"/>
        <v>0</v>
      </c>
      <c r="L24" s="158">
        <f t="shared" si="13"/>
        <v>6893.1</v>
      </c>
      <c r="M24" s="158">
        <f t="shared" si="13"/>
        <v>6863.2000000000007</v>
      </c>
      <c r="N24" s="158">
        <f t="shared" si="13"/>
        <v>4225.5999999999995</v>
      </c>
      <c r="O24" s="158">
        <f t="shared" si="13"/>
        <v>29.9</v>
      </c>
      <c r="P24" s="158">
        <f t="shared" si="13"/>
        <v>6882.4000000000005</v>
      </c>
      <c r="Q24" s="158">
        <f t="shared" si="13"/>
        <v>6852.5000000000009</v>
      </c>
      <c r="R24" s="158">
        <f t="shared" si="13"/>
        <v>4225.5999999999995</v>
      </c>
      <c r="S24" s="158">
        <f t="shared" si="13"/>
        <v>29.9</v>
      </c>
      <c r="T24" s="158">
        <f t="shared" si="13"/>
        <v>7090.9030000000002</v>
      </c>
      <c r="U24" s="158">
        <f t="shared" si="13"/>
        <v>7293.610090000001</v>
      </c>
      <c r="V24" s="144"/>
      <c r="W24" s="144"/>
      <c r="X24" s="144"/>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6"/>
      <c r="IK24" s="146"/>
    </row>
    <row r="25" spans="1:245" ht="18.75" customHeight="1" x14ac:dyDescent="0.25">
      <c r="A25" s="1" t="s">
        <v>40</v>
      </c>
      <c r="B25" s="464" t="s">
        <v>356</v>
      </c>
      <c r="C25" s="464"/>
      <c r="D25" s="464"/>
      <c r="E25" s="464"/>
      <c r="F25" s="464"/>
      <c r="G25" s="464"/>
      <c r="H25" s="464"/>
      <c r="I25" s="464"/>
      <c r="J25" s="464"/>
      <c r="K25" s="464"/>
      <c r="L25" s="464"/>
      <c r="M25" s="464"/>
      <c r="N25" s="464"/>
      <c r="O25" s="464"/>
      <c r="P25" s="464"/>
      <c r="Q25" s="464"/>
      <c r="R25" s="464"/>
      <c r="S25" s="464"/>
      <c r="T25" s="464"/>
      <c r="U25" s="464"/>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6"/>
      <c r="IK25" s="146"/>
    </row>
    <row r="26" spans="1:245" x14ac:dyDescent="0.25">
      <c r="A26" s="147" t="s">
        <v>40</v>
      </c>
      <c r="B26" s="148" t="s">
        <v>28</v>
      </c>
      <c r="C26" s="424" t="s">
        <v>357</v>
      </c>
      <c r="D26" s="424"/>
      <c r="E26" s="424"/>
      <c r="F26" s="424"/>
      <c r="G26" s="424"/>
      <c r="H26" s="424"/>
      <c r="I26" s="424"/>
      <c r="J26" s="424"/>
      <c r="K26" s="424"/>
      <c r="L26" s="424"/>
      <c r="M26" s="424"/>
      <c r="N26" s="424"/>
      <c r="O26" s="424"/>
      <c r="P26" s="424"/>
      <c r="Q26" s="424"/>
      <c r="R26" s="424"/>
      <c r="S26" s="424"/>
      <c r="T26" s="424"/>
      <c r="U26" s="424"/>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6"/>
      <c r="IK26" s="146"/>
    </row>
    <row r="27" spans="1:245" ht="15" customHeight="1" x14ac:dyDescent="0.25">
      <c r="A27" s="432" t="s">
        <v>40</v>
      </c>
      <c r="B27" s="435" t="s">
        <v>28</v>
      </c>
      <c r="C27" s="438" t="s">
        <v>28</v>
      </c>
      <c r="D27" s="475" t="s">
        <v>358</v>
      </c>
      <c r="E27" s="429" t="s">
        <v>331</v>
      </c>
      <c r="F27" s="429" t="s">
        <v>33</v>
      </c>
      <c r="G27" s="142" t="s">
        <v>34</v>
      </c>
      <c r="H27" s="149">
        <f>SUM(I27,K27)</f>
        <v>3.69</v>
      </c>
      <c r="I27" s="239">
        <v>3.69</v>
      </c>
      <c r="J27" s="149"/>
      <c r="K27" s="149"/>
      <c r="L27" s="150">
        <f>SUM(M27,O27)</f>
        <v>4.7</v>
      </c>
      <c r="M27" s="164">
        <v>4.7</v>
      </c>
      <c r="N27" s="152"/>
      <c r="O27" s="151"/>
      <c r="P27" s="151">
        <f>SUM(Q27,S27)</f>
        <v>4.5</v>
      </c>
      <c r="Q27" s="151">
        <v>4.5</v>
      </c>
      <c r="R27" s="152"/>
      <c r="S27" s="176"/>
      <c r="T27" s="149">
        <v>4.7</v>
      </c>
      <c r="U27" s="176">
        <v>4.7</v>
      </c>
      <c r="V27" s="144"/>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6"/>
      <c r="IK27" s="146"/>
    </row>
    <row r="28" spans="1:245" x14ac:dyDescent="0.25">
      <c r="A28" s="433"/>
      <c r="B28" s="436"/>
      <c r="C28" s="439"/>
      <c r="D28" s="476"/>
      <c r="E28" s="430"/>
      <c r="F28" s="430"/>
      <c r="G28" s="142" t="s">
        <v>37</v>
      </c>
      <c r="H28" s="149">
        <f t="shared" ref="H28:H29" si="14">SUM(I28,K28)</f>
        <v>0</v>
      </c>
      <c r="I28" s="149"/>
      <c r="J28" s="149"/>
      <c r="K28" s="149"/>
      <c r="L28" s="150">
        <f t="shared" ref="L28:L29" si="15">SUM(M28,O28)</f>
        <v>0</v>
      </c>
      <c r="M28" s="151"/>
      <c r="N28" s="152"/>
      <c r="O28" s="151"/>
      <c r="P28" s="151">
        <f t="shared" ref="P28:P29" si="16">SUM(Q28,S28)</f>
        <v>0</v>
      </c>
      <c r="Q28" s="151"/>
      <c r="R28" s="152"/>
      <c r="S28" s="176"/>
      <c r="T28" s="149"/>
      <c r="U28" s="149"/>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6"/>
      <c r="IK28" s="146"/>
    </row>
    <row r="29" spans="1:245" x14ac:dyDescent="0.25">
      <c r="A29" s="433"/>
      <c r="B29" s="436"/>
      <c r="C29" s="439"/>
      <c r="D29" s="476"/>
      <c r="E29" s="430"/>
      <c r="F29" s="430"/>
      <c r="G29" s="142" t="s">
        <v>36</v>
      </c>
      <c r="H29" s="149">
        <f t="shared" si="14"/>
        <v>0</v>
      </c>
      <c r="I29" s="156"/>
      <c r="J29" s="156"/>
      <c r="K29" s="149"/>
      <c r="L29" s="150">
        <f t="shared" si="15"/>
        <v>0</v>
      </c>
      <c r="M29" s="152"/>
      <c r="N29" s="152"/>
      <c r="O29" s="152"/>
      <c r="P29" s="151">
        <f t="shared" si="16"/>
        <v>0</v>
      </c>
      <c r="Q29" s="151"/>
      <c r="R29" s="152"/>
      <c r="S29" s="176"/>
      <c r="T29" s="149"/>
      <c r="U29" s="149"/>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6"/>
      <c r="IK29" s="146"/>
    </row>
    <row r="30" spans="1:245" x14ac:dyDescent="0.25">
      <c r="A30" s="434"/>
      <c r="B30" s="437"/>
      <c r="C30" s="440"/>
      <c r="D30" s="477"/>
      <c r="E30" s="431"/>
      <c r="F30" s="431"/>
      <c r="G30" s="177" t="s">
        <v>39</v>
      </c>
      <c r="H30" s="153">
        <f t="shared" ref="H30:U30" si="17">SUM(H27:H29)</f>
        <v>3.69</v>
      </c>
      <c r="I30" s="153">
        <f t="shared" si="17"/>
        <v>3.69</v>
      </c>
      <c r="J30" s="153">
        <f t="shared" si="17"/>
        <v>0</v>
      </c>
      <c r="K30" s="153">
        <f t="shared" si="17"/>
        <v>0</v>
      </c>
      <c r="L30" s="153">
        <f t="shared" si="17"/>
        <v>4.7</v>
      </c>
      <c r="M30" s="153">
        <f t="shared" si="17"/>
        <v>4.7</v>
      </c>
      <c r="N30" s="153">
        <f t="shared" si="17"/>
        <v>0</v>
      </c>
      <c r="O30" s="153">
        <f t="shared" si="17"/>
        <v>0</v>
      </c>
      <c r="P30" s="153">
        <f t="shared" si="17"/>
        <v>4.5</v>
      </c>
      <c r="Q30" s="153">
        <f t="shared" si="17"/>
        <v>4.5</v>
      </c>
      <c r="R30" s="153">
        <f t="shared" si="17"/>
        <v>0</v>
      </c>
      <c r="S30" s="153">
        <f t="shared" si="17"/>
        <v>0</v>
      </c>
      <c r="T30" s="153">
        <f t="shared" si="17"/>
        <v>4.7</v>
      </c>
      <c r="U30" s="153">
        <f t="shared" si="17"/>
        <v>4.7</v>
      </c>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6"/>
      <c r="IK30" s="146"/>
    </row>
    <row r="31" spans="1:245" ht="12.75" customHeight="1" x14ac:dyDescent="0.25">
      <c r="A31" s="432" t="s">
        <v>40</v>
      </c>
      <c r="B31" s="435" t="s">
        <v>28</v>
      </c>
      <c r="C31" s="438" t="s">
        <v>40</v>
      </c>
      <c r="D31" s="475" t="s">
        <v>359</v>
      </c>
      <c r="E31" s="429" t="s">
        <v>331</v>
      </c>
      <c r="F31" s="429" t="s">
        <v>33</v>
      </c>
      <c r="G31" s="142" t="s">
        <v>34</v>
      </c>
      <c r="H31" s="149">
        <f>SUM(I31,K31)</f>
        <v>101.59</v>
      </c>
      <c r="I31" s="226">
        <v>101.59</v>
      </c>
      <c r="J31" s="149"/>
      <c r="K31" s="149"/>
      <c r="L31" s="150">
        <f>SUM(M31,O31)</f>
        <v>110</v>
      </c>
      <c r="M31" s="96">
        <v>110</v>
      </c>
      <c r="N31" s="156"/>
      <c r="O31" s="150"/>
      <c r="P31" s="150">
        <f>SUM(Q31,S31)</f>
        <v>110</v>
      </c>
      <c r="Q31" s="151">
        <v>110</v>
      </c>
      <c r="R31" s="152"/>
      <c r="S31" s="176"/>
      <c r="T31" s="164">
        <v>110</v>
      </c>
      <c r="U31" s="95">
        <v>110</v>
      </c>
      <c r="V31" s="144"/>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6"/>
      <c r="IK31" s="146"/>
    </row>
    <row r="32" spans="1:245" x14ac:dyDescent="0.25">
      <c r="A32" s="433"/>
      <c r="B32" s="436"/>
      <c r="C32" s="439"/>
      <c r="D32" s="476"/>
      <c r="E32" s="430"/>
      <c r="F32" s="430"/>
      <c r="G32" s="142" t="s">
        <v>37</v>
      </c>
      <c r="H32" s="149">
        <f t="shared" ref="H32:H33" si="18">SUM(I32,K32)</f>
        <v>0</v>
      </c>
      <c r="I32" s="149"/>
      <c r="J32" s="149"/>
      <c r="K32" s="149"/>
      <c r="L32" s="150">
        <f t="shared" ref="L32:L33" si="19">SUM(M32,O32)</f>
        <v>0</v>
      </c>
      <c r="M32" s="150"/>
      <c r="N32" s="156"/>
      <c r="O32" s="150"/>
      <c r="P32" s="150">
        <f t="shared" ref="P32:P33" si="20">SUM(Q32,S32)</f>
        <v>0</v>
      </c>
      <c r="Q32" s="150"/>
      <c r="R32" s="152"/>
      <c r="S32" s="176"/>
      <c r="T32" s="149"/>
      <c r="U32" s="149"/>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6"/>
      <c r="IK32" s="146"/>
    </row>
    <row r="33" spans="1:243" x14ac:dyDescent="0.25">
      <c r="A33" s="433"/>
      <c r="B33" s="436"/>
      <c r="C33" s="439"/>
      <c r="D33" s="476"/>
      <c r="E33" s="430"/>
      <c r="F33" s="430"/>
      <c r="G33" s="142" t="s">
        <v>36</v>
      </c>
      <c r="H33" s="149">
        <f t="shared" si="18"/>
        <v>0</v>
      </c>
      <c r="I33" s="156"/>
      <c r="J33" s="156"/>
      <c r="K33" s="149"/>
      <c r="L33" s="150">
        <f t="shared" si="19"/>
        <v>0</v>
      </c>
      <c r="M33" s="152"/>
      <c r="N33" s="152"/>
      <c r="O33" s="152"/>
      <c r="P33" s="150">
        <f t="shared" si="20"/>
        <v>0</v>
      </c>
      <c r="Q33" s="151"/>
      <c r="R33" s="152"/>
      <c r="S33" s="176"/>
      <c r="T33" s="149"/>
      <c r="U33" s="149"/>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row>
    <row r="34" spans="1:243" x14ac:dyDescent="0.25">
      <c r="A34" s="434"/>
      <c r="B34" s="437"/>
      <c r="C34" s="440"/>
      <c r="D34" s="477"/>
      <c r="E34" s="431"/>
      <c r="F34" s="431"/>
      <c r="G34" s="177" t="s">
        <v>39</v>
      </c>
      <c r="H34" s="153">
        <f t="shared" ref="H34:U34" si="21">SUM(H31:H33)</f>
        <v>101.59</v>
      </c>
      <c r="I34" s="153">
        <f t="shared" si="21"/>
        <v>101.59</v>
      </c>
      <c r="J34" s="153">
        <f t="shared" si="21"/>
        <v>0</v>
      </c>
      <c r="K34" s="153">
        <f t="shared" si="21"/>
        <v>0</v>
      </c>
      <c r="L34" s="153">
        <f t="shared" si="21"/>
        <v>110</v>
      </c>
      <c r="M34" s="153">
        <f t="shared" si="21"/>
        <v>110</v>
      </c>
      <c r="N34" s="153">
        <f t="shared" si="21"/>
        <v>0</v>
      </c>
      <c r="O34" s="153">
        <f t="shared" si="21"/>
        <v>0</v>
      </c>
      <c r="P34" s="153">
        <f t="shared" si="21"/>
        <v>110</v>
      </c>
      <c r="Q34" s="153">
        <f t="shared" si="21"/>
        <v>110</v>
      </c>
      <c r="R34" s="153">
        <f t="shared" si="21"/>
        <v>0</v>
      </c>
      <c r="S34" s="153">
        <f t="shared" si="21"/>
        <v>0</v>
      </c>
      <c r="T34" s="153">
        <f t="shared" si="21"/>
        <v>110</v>
      </c>
      <c r="U34" s="153">
        <f t="shared" si="21"/>
        <v>110</v>
      </c>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row>
    <row r="35" spans="1:243" s="146" customFormat="1" x14ac:dyDescent="0.25">
      <c r="A35" s="147" t="s">
        <v>45</v>
      </c>
      <c r="B35" s="148" t="s">
        <v>28</v>
      </c>
      <c r="C35" s="445" t="s">
        <v>65</v>
      </c>
      <c r="D35" s="446"/>
      <c r="E35" s="446"/>
      <c r="F35" s="446"/>
      <c r="G35" s="447"/>
      <c r="H35" s="154">
        <f>SUM(H34,H30)</f>
        <v>105.28</v>
      </c>
      <c r="I35" s="154">
        <f t="shared" ref="I35:U35" si="22">SUM(I34,I30)</f>
        <v>105.28</v>
      </c>
      <c r="J35" s="154">
        <f t="shared" si="22"/>
        <v>0</v>
      </c>
      <c r="K35" s="154">
        <f t="shared" si="22"/>
        <v>0</v>
      </c>
      <c r="L35" s="154">
        <f t="shared" si="22"/>
        <v>114.7</v>
      </c>
      <c r="M35" s="154">
        <f t="shared" si="22"/>
        <v>114.7</v>
      </c>
      <c r="N35" s="154">
        <f t="shared" si="22"/>
        <v>0</v>
      </c>
      <c r="O35" s="154">
        <f t="shared" si="22"/>
        <v>0</v>
      </c>
      <c r="P35" s="154">
        <f t="shared" si="22"/>
        <v>114.5</v>
      </c>
      <c r="Q35" s="154">
        <f t="shared" si="22"/>
        <v>114.5</v>
      </c>
      <c r="R35" s="154">
        <f t="shared" si="22"/>
        <v>0</v>
      </c>
      <c r="S35" s="154">
        <f t="shared" si="22"/>
        <v>0</v>
      </c>
      <c r="T35" s="154">
        <f t="shared" si="22"/>
        <v>114.7</v>
      </c>
      <c r="U35" s="154">
        <f t="shared" si="22"/>
        <v>114.7</v>
      </c>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row>
    <row r="36" spans="1:243" x14ac:dyDescent="0.25">
      <c r="A36" s="147" t="s">
        <v>40</v>
      </c>
      <c r="B36" s="148" t="s">
        <v>40</v>
      </c>
      <c r="C36" s="424" t="s">
        <v>360</v>
      </c>
      <c r="D36" s="424"/>
      <c r="E36" s="424"/>
      <c r="F36" s="424"/>
      <c r="G36" s="424"/>
      <c r="H36" s="424"/>
      <c r="I36" s="424"/>
      <c r="J36" s="424"/>
      <c r="K36" s="424"/>
      <c r="L36" s="424"/>
      <c r="M36" s="424"/>
      <c r="N36" s="424"/>
      <c r="O36" s="424"/>
      <c r="P36" s="424"/>
      <c r="Q36" s="424"/>
      <c r="R36" s="424"/>
      <c r="S36" s="424"/>
      <c r="T36" s="424"/>
      <c r="U36" s="424"/>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row>
    <row r="37" spans="1:243" ht="15" customHeight="1" x14ac:dyDescent="0.25">
      <c r="A37" s="432" t="s">
        <v>40</v>
      </c>
      <c r="B37" s="435" t="s">
        <v>40</v>
      </c>
      <c r="C37" s="438" t="s">
        <v>28</v>
      </c>
      <c r="D37" s="475" t="s">
        <v>361</v>
      </c>
      <c r="E37" s="478" t="s">
        <v>32</v>
      </c>
      <c r="F37" s="478" t="s">
        <v>33</v>
      </c>
      <c r="G37" s="142" t="s">
        <v>34</v>
      </c>
      <c r="H37" s="149">
        <f>SUM(I37,K37)</f>
        <v>0</v>
      </c>
      <c r="I37" s="258"/>
      <c r="J37" s="179"/>
      <c r="K37" s="179"/>
      <c r="L37" s="150">
        <f t="shared" ref="L37:L41" si="23">SUM(M37,O37)</f>
        <v>0</v>
      </c>
      <c r="M37" s="95"/>
      <c r="N37" s="152"/>
      <c r="O37" s="151"/>
      <c r="P37" s="151">
        <f>SUM(Q37,S37)</f>
        <v>0</v>
      </c>
      <c r="Q37" s="260"/>
      <c r="R37" s="179"/>
      <c r="S37" s="179"/>
      <c r="T37" s="167"/>
      <c r="U37" s="167"/>
      <c r="V37" s="144"/>
      <c r="W37" s="144"/>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row>
    <row r="38" spans="1:243" x14ac:dyDescent="0.25">
      <c r="A38" s="433"/>
      <c r="B38" s="436"/>
      <c r="C38" s="439"/>
      <c r="D38" s="476"/>
      <c r="E38" s="479"/>
      <c r="F38" s="479"/>
      <c r="G38" s="142" t="s">
        <v>37</v>
      </c>
      <c r="H38" s="149">
        <f t="shared" ref="H38:H41" si="24">SUM(I38,K38)</f>
        <v>16.36</v>
      </c>
      <c r="I38" s="257">
        <v>16.36</v>
      </c>
      <c r="J38" s="261">
        <v>0</v>
      </c>
      <c r="K38" s="179"/>
      <c r="L38" s="150">
        <f t="shared" si="23"/>
        <v>65.5</v>
      </c>
      <c r="M38" s="150">
        <v>65.5</v>
      </c>
      <c r="N38" s="156">
        <v>2.2000000000000002</v>
      </c>
      <c r="O38" s="151"/>
      <c r="P38" s="151">
        <f t="shared" ref="P38:P41" si="25">SUM(Q38,S38)</f>
        <v>65.5</v>
      </c>
      <c r="Q38" s="178">
        <v>65.5</v>
      </c>
      <c r="R38" s="194">
        <v>2.2000000000000002</v>
      </c>
      <c r="S38" s="179"/>
      <c r="T38" s="260">
        <v>17</v>
      </c>
      <c r="U38" s="260">
        <v>17</v>
      </c>
      <c r="V38" s="144"/>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row>
    <row r="39" spans="1:243" ht="31.5" x14ac:dyDescent="0.25">
      <c r="A39" s="433"/>
      <c r="B39" s="436"/>
      <c r="C39" s="439"/>
      <c r="D39" s="476"/>
      <c r="E39" s="479"/>
      <c r="F39" s="479"/>
      <c r="G39" s="184" t="s">
        <v>362</v>
      </c>
      <c r="H39" s="149">
        <f t="shared" si="24"/>
        <v>54.3</v>
      </c>
      <c r="I39" s="259">
        <v>54.3</v>
      </c>
      <c r="J39" s="262">
        <v>0</v>
      </c>
      <c r="K39" s="194"/>
      <c r="L39" s="150">
        <f t="shared" si="23"/>
        <v>0</v>
      </c>
      <c r="M39" s="156"/>
      <c r="N39" s="156"/>
      <c r="O39" s="156"/>
      <c r="P39" s="150">
        <f t="shared" si="25"/>
        <v>0</v>
      </c>
      <c r="Q39" s="193"/>
      <c r="R39" s="194"/>
      <c r="S39" s="194"/>
      <c r="T39" s="260">
        <v>54</v>
      </c>
      <c r="U39" s="260">
        <v>54</v>
      </c>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row>
    <row r="40" spans="1:243" s="146" customFormat="1" ht="31.5" x14ac:dyDescent="0.25">
      <c r="A40" s="433"/>
      <c r="B40" s="436"/>
      <c r="C40" s="439"/>
      <c r="D40" s="476"/>
      <c r="E40" s="479"/>
      <c r="F40" s="479"/>
      <c r="G40" s="184" t="s">
        <v>325</v>
      </c>
      <c r="H40" s="149">
        <f t="shared" si="24"/>
        <v>0</v>
      </c>
      <c r="I40" s="193"/>
      <c r="J40" s="194"/>
      <c r="K40" s="194"/>
      <c r="L40" s="150">
        <f t="shared" si="23"/>
        <v>0</v>
      </c>
      <c r="M40" s="156"/>
      <c r="N40" s="156"/>
      <c r="O40" s="156"/>
      <c r="P40" s="150">
        <f t="shared" si="25"/>
        <v>0</v>
      </c>
      <c r="Q40" s="193"/>
      <c r="R40" s="194"/>
      <c r="S40" s="194"/>
      <c r="T40" s="167"/>
      <c r="U40" s="167"/>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row>
    <row r="41" spans="1:243" s="192" customFormat="1" x14ac:dyDescent="0.25">
      <c r="A41" s="433"/>
      <c r="B41" s="436"/>
      <c r="C41" s="439"/>
      <c r="D41" s="476"/>
      <c r="E41" s="479"/>
      <c r="F41" s="479"/>
      <c r="G41" s="142" t="s">
        <v>48</v>
      </c>
      <c r="H41" s="149">
        <f t="shared" si="24"/>
        <v>0</v>
      </c>
      <c r="I41" s="82"/>
      <c r="J41" s="176"/>
      <c r="K41" s="176"/>
      <c r="L41" s="150">
        <f t="shared" si="23"/>
        <v>0</v>
      </c>
      <c r="M41" s="176"/>
      <c r="N41" s="176"/>
      <c r="O41" s="176"/>
      <c r="P41" s="82">
        <f t="shared" si="25"/>
        <v>0</v>
      </c>
      <c r="Q41" s="82"/>
      <c r="R41" s="176"/>
      <c r="S41" s="176"/>
      <c r="T41" s="167"/>
      <c r="U41" s="167"/>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row>
    <row r="42" spans="1:243" x14ac:dyDescent="0.25">
      <c r="A42" s="434"/>
      <c r="B42" s="437"/>
      <c r="C42" s="440"/>
      <c r="D42" s="477"/>
      <c r="E42" s="480"/>
      <c r="F42" s="480"/>
      <c r="G42" s="177" t="s">
        <v>39</v>
      </c>
      <c r="H42" s="153">
        <f t="shared" ref="H42:U42" si="26">SUM(H37:H39)</f>
        <v>70.66</v>
      </c>
      <c r="I42" s="153">
        <f t="shared" si="26"/>
        <v>70.66</v>
      </c>
      <c r="J42" s="153">
        <f t="shared" si="26"/>
        <v>0</v>
      </c>
      <c r="K42" s="153">
        <f t="shared" si="26"/>
        <v>0</v>
      </c>
      <c r="L42" s="153">
        <f t="shared" si="26"/>
        <v>65.5</v>
      </c>
      <c r="M42" s="153">
        <f t="shared" si="26"/>
        <v>65.5</v>
      </c>
      <c r="N42" s="153">
        <f t="shared" si="26"/>
        <v>2.2000000000000002</v>
      </c>
      <c r="O42" s="153">
        <f t="shared" si="26"/>
        <v>0</v>
      </c>
      <c r="P42" s="153">
        <f>SUM(P37:P41)</f>
        <v>65.5</v>
      </c>
      <c r="Q42" s="153">
        <f t="shared" si="26"/>
        <v>65.5</v>
      </c>
      <c r="R42" s="153">
        <f t="shared" si="26"/>
        <v>2.2000000000000002</v>
      </c>
      <c r="S42" s="153">
        <f t="shared" si="26"/>
        <v>0</v>
      </c>
      <c r="T42" s="153">
        <f t="shared" si="26"/>
        <v>71</v>
      </c>
      <c r="U42" s="153">
        <f t="shared" si="26"/>
        <v>71</v>
      </c>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c r="IF42" s="145"/>
      <c r="IG42" s="145"/>
      <c r="IH42" s="145"/>
      <c r="II42" s="145"/>
    </row>
    <row r="43" spans="1:243" s="146" customFormat="1" ht="15" customHeight="1" x14ac:dyDescent="0.25">
      <c r="A43" s="432" t="s">
        <v>40</v>
      </c>
      <c r="B43" s="435" t="s">
        <v>40</v>
      </c>
      <c r="C43" s="438" t="s">
        <v>40</v>
      </c>
      <c r="D43" s="475" t="s">
        <v>363</v>
      </c>
      <c r="E43" s="478" t="s">
        <v>331</v>
      </c>
      <c r="F43" s="478" t="s">
        <v>33</v>
      </c>
      <c r="G43" s="142" t="s">
        <v>34</v>
      </c>
      <c r="H43" s="149">
        <f>SUM(I43,K43)</f>
        <v>0</v>
      </c>
      <c r="I43" s="240">
        <v>0</v>
      </c>
      <c r="J43" s="179"/>
      <c r="K43" s="179"/>
      <c r="L43" s="150">
        <f>SUM(M43,O43)</f>
        <v>9</v>
      </c>
      <c r="M43" s="95">
        <v>9</v>
      </c>
      <c r="N43" s="152"/>
      <c r="O43" s="151"/>
      <c r="P43" s="151">
        <f>SUM(Q43,S43)</f>
        <v>9</v>
      </c>
      <c r="Q43" s="178">
        <v>9</v>
      </c>
      <c r="R43" s="179"/>
      <c r="S43" s="179"/>
      <c r="T43" s="167">
        <v>9</v>
      </c>
      <c r="U43" s="167">
        <v>9</v>
      </c>
      <c r="V43" s="144"/>
      <c r="W43" s="144"/>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5"/>
      <c r="GV43" s="145"/>
      <c r="GW43" s="145"/>
      <c r="GX43" s="145"/>
      <c r="GY43" s="145"/>
      <c r="GZ43" s="145"/>
      <c r="HA43" s="145"/>
      <c r="HB43" s="145"/>
      <c r="HC43" s="145"/>
      <c r="HD43" s="145"/>
      <c r="HE43" s="145"/>
      <c r="HF43" s="145"/>
      <c r="HG43" s="145"/>
      <c r="HH43" s="145"/>
      <c r="HI43" s="145"/>
      <c r="HJ43" s="145"/>
      <c r="HK43" s="145"/>
      <c r="HL43" s="145"/>
      <c r="HM43" s="145"/>
      <c r="HN43" s="145"/>
      <c r="HO43" s="145"/>
      <c r="HP43" s="145"/>
      <c r="HQ43" s="145"/>
      <c r="HR43" s="145"/>
      <c r="HS43" s="145"/>
      <c r="HT43" s="145"/>
      <c r="HU43" s="145"/>
      <c r="HV43" s="145"/>
      <c r="HW43" s="145"/>
      <c r="HX43" s="145"/>
      <c r="HY43" s="145"/>
      <c r="HZ43" s="145"/>
      <c r="IA43" s="145"/>
      <c r="IB43" s="145"/>
      <c r="IC43" s="145"/>
      <c r="ID43" s="145"/>
      <c r="IE43" s="145"/>
      <c r="IF43" s="145"/>
      <c r="IG43" s="145"/>
      <c r="IH43" s="145"/>
      <c r="II43" s="145"/>
    </row>
    <row r="44" spans="1:243" s="146" customFormat="1" x14ac:dyDescent="0.25">
      <c r="A44" s="433"/>
      <c r="B44" s="436"/>
      <c r="C44" s="439"/>
      <c r="D44" s="476"/>
      <c r="E44" s="479"/>
      <c r="F44" s="479"/>
      <c r="G44" s="142" t="s">
        <v>37</v>
      </c>
      <c r="H44" s="149">
        <f t="shared" ref="H44:H47" si="27">SUM(I44,K44)</f>
        <v>0</v>
      </c>
      <c r="I44" s="178"/>
      <c r="J44" s="179"/>
      <c r="K44" s="179"/>
      <c r="L44" s="150">
        <f t="shared" ref="L44:L47" si="28">SUM(M44,O44)</f>
        <v>0</v>
      </c>
      <c r="M44" s="151"/>
      <c r="N44" s="152"/>
      <c r="O44" s="151"/>
      <c r="P44" s="151">
        <f t="shared" ref="P44:P47" si="29">SUM(Q44,S44)</f>
        <v>0</v>
      </c>
      <c r="Q44" s="178"/>
      <c r="R44" s="179"/>
      <c r="S44" s="179"/>
      <c r="T44" s="149"/>
      <c r="U44" s="149"/>
      <c r="V44" s="144"/>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c r="GW44" s="145"/>
      <c r="GX44" s="145"/>
      <c r="GY44" s="145"/>
      <c r="GZ44" s="145"/>
      <c r="HA44" s="145"/>
      <c r="HB44" s="145"/>
      <c r="HC44" s="145"/>
      <c r="HD44" s="145"/>
      <c r="HE44" s="145"/>
      <c r="HF44" s="145"/>
      <c r="HG44" s="145"/>
      <c r="HH44" s="145"/>
      <c r="HI44" s="145"/>
      <c r="HJ44" s="145"/>
      <c r="HK44" s="145"/>
      <c r="HL44" s="145"/>
      <c r="HM44" s="145"/>
      <c r="HN44" s="145"/>
      <c r="HO44" s="145"/>
      <c r="HP44" s="145"/>
      <c r="HQ44" s="145"/>
      <c r="HR44" s="145"/>
      <c r="HS44" s="145"/>
      <c r="HT44" s="145"/>
      <c r="HU44" s="145"/>
      <c r="HV44" s="145"/>
      <c r="HW44" s="145"/>
      <c r="HX44" s="145"/>
      <c r="HY44" s="145"/>
      <c r="HZ44" s="145"/>
      <c r="IA44" s="145"/>
      <c r="IB44" s="145"/>
      <c r="IC44" s="145"/>
      <c r="ID44" s="145"/>
      <c r="IE44" s="145"/>
      <c r="IF44" s="145"/>
      <c r="IG44" s="145"/>
      <c r="IH44" s="145"/>
      <c r="II44" s="145"/>
    </row>
    <row r="45" spans="1:243" s="146" customFormat="1" ht="31.5" x14ac:dyDescent="0.25">
      <c r="A45" s="433"/>
      <c r="B45" s="436"/>
      <c r="C45" s="439"/>
      <c r="D45" s="476"/>
      <c r="E45" s="479"/>
      <c r="F45" s="479"/>
      <c r="G45" s="184" t="s">
        <v>362</v>
      </c>
      <c r="H45" s="149">
        <f t="shared" si="27"/>
        <v>0</v>
      </c>
      <c r="I45" s="193"/>
      <c r="J45" s="194"/>
      <c r="K45" s="194"/>
      <c r="L45" s="150">
        <f t="shared" si="28"/>
        <v>0</v>
      </c>
      <c r="M45" s="156"/>
      <c r="N45" s="156"/>
      <c r="O45" s="156"/>
      <c r="P45" s="150">
        <f t="shared" si="29"/>
        <v>0</v>
      </c>
      <c r="Q45" s="193"/>
      <c r="R45" s="194"/>
      <c r="S45" s="194"/>
      <c r="T45" s="149"/>
      <c r="U45" s="149"/>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c r="GT45" s="145"/>
      <c r="GU45" s="145"/>
      <c r="GV45" s="145"/>
      <c r="GW45" s="145"/>
      <c r="GX45" s="145"/>
      <c r="GY45" s="145"/>
      <c r="GZ45" s="145"/>
      <c r="HA45" s="145"/>
      <c r="HB45" s="145"/>
      <c r="HC45" s="145"/>
      <c r="HD45" s="145"/>
      <c r="HE45" s="145"/>
      <c r="HF45" s="145"/>
      <c r="HG45" s="145"/>
      <c r="HH45" s="145"/>
      <c r="HI45" s="145"/>
      <c r="HJ45" s="145"/>
      <c r="HK45" s="145"/>
      <c r="HL45" s="145"/>
      <c r="HM45" s="145"/>
      <c r="HN45" s="145"/>
      <c r="HO45" s="145"/>
      <c r="HP45" s="145"/>
      <c r="HQ45" s="145"/>
      <c r="HR45" s="145"/>
      <c r="HS45" s="145"/>
      <c r="HT45" s="145"/>
      <c r="HU45" s="145"/>
      <c r="HV45" s="145"/>
      <c r="HW45" s="145"/>
      <c r="HX45" s="145"/>
      <c r="HY45" s="145"/>
      <c r="HZ45" s="145"/>
      <c r="IA45" s="145"/>
      <c r="IB45" s="145"/>
      <c r="IC45" s="145"/>
      <c r="ID45" s="145"/>
      <c r="IE45" s="145"/>
      <c r="IF45" s="145"/>
      <c r="IG45" s="145"/>
      <c r="IH45" s="145"/>
      <c r="II45" s="145"/>
    </row>
    <row r="46" spans="1:243" s="146" customFormat="1" ht="31.5" x14ac:dyDescent="0.25">
      <c r="A46" s="433"/>
      <c r="B46" s="436"/>
      <c r="C46" s="439"/>
      <c r="D46" s="476"/>
      <c r="E46" s="479"/>
      <c r="F46" s="479"/>
      <c r="G46" s="184" t="s">
        <v>325</v>
      </c>
      <c r="H46" s="149">
        <f t="shared" si="27"/>
        <v>0</v>
      </c>
      <c r="I46" s="248"/>
      <c r="J46" s="194"/>
      <c r="K46" s="194"/>
      <c r="L46" s="150">
        <f t="shared" si="28"/>
        <v>0</v>
      </c>
      <c r="M46" s="156"/>
      <c r="N46" s="156"/>
      <c r="O46" s="156"/>
      <c r="P46" s="150">
        <f t="shared" si="29"/>
        <v>0</v>
      </c>
      <c r="Q46" s="193"/>
      <c r="R46" s="194"/>
      <c r="S46" s="194"/>
      <c r="T46" s="149"/>
      <c r="U46" s="149"/>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c r="GT46" s="145"/>
      <c r="GU46" s="145"/>
      <c r="GV46" s="145"/>
      <c r="GW46" s="145"/>
      <c r="GX46" s="145"/>
      <c r="GY46" s="145"/>
      <c r="GZ46" s="145"/>
      <c r="HA46" s="145"/>
      <c r="HB46" s="145"/>
      <c r="HC46" s="145"/>
      <c r="HD46" s="145"/>
      <c r="HE46" s="145"/>
      <c r="HF46" s="145"/>
      <c r="HG46" s="145"/>
      <c r="HH46" s="145"/>
      <c r="HI46" s="145"/>
      <c r="HJ46" s="145"/>
      <c r="HK46" s="145"/>
      <c r="HL46" s="145"/>
      <c r="HM46" s="145"/>
      <c r="HN46" s="145"/>
      <c r="HO46" s="145"/>
      <c r="HP46" s="145"/>
      <c r="HQ46" s="145"/>
      <c r="HR46" s="145"/>
      <c r="HS46" s="145"/>
      <c r="HT46" s="145"/>
      <c r="HU46" s="145"/>
      <c r="HV46" s="145"/>
      <c r="HW46" s="145"/>
      <c r="HX46" s="145"/>
      <c r="HY46" s="145"/>
      <c r="HZ46" s="145"/>
      <c r="IA46" s="145"/>
      <c r="IB46" s="145"/>
      <c r="IC46" s="145"/>
      <c r="ID46" s="145"/>
      <c r="IE46" s="145"/>
      <c r="IF46" s="145"/>
      <c r="IG46" s="145"/>
      <c r="IH46" s="145"/>
      <c r="II46" s="145"/>
    </row>
    <row r="47" spans="1:243" s="192" customFormat="1" x14ac:dyDescent="0.25">
      <c r="A47" s="433"/>
      <c r="B47" s="436"/>
      <c r="C47" s="439"/>
      <c r="D47" s="476"/>
      <c r="E47" s="479"/>
      <c r="F47" s="479"/>
      <c r="G47" s="142" t="s">
        <v>48</v>
      </c>
      <c r="H47" s="149">
        <f t="shared" si="27"/>
        <v>0</v>
      </c>
      <c r="I47" s="82"/>
      <c r="J47" s="176"/>
      <c r="K47" s="176"/>
      <c r="L47" s="150">
        <f t="shared" si="28"/>
        <v>0</v>
      </c>
      <c r="M47" s="176"/>
      <c r="N47" s="176"/>
      <c r="O47" s="176"/>
      <c r="P47" s="82">
        <f t="shared" si="29"/>
        <v>0</v>
      </c>
      <c r="Q47" s="82"/>
      <c r="R47" s="176"/>
      <c r="S47" s="176"/>
      <c r="T47" s="149"/>
      <c r="U47" s="149"/>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c r="GT47" s="145"/>
      <c r="GU47" s="145"/>
      <c r="GV47" s="145"/>
      <c r="GW47" s="145"/>
      <c r="GX47" s="145"/>
      <c r="GY47" s="145"/>
      <c r="GZ47" s="145"/>
      <c r="HA47" s="145"/>
      <c r="HB47" s="145"/>
      <c r="HC47" s="145"/>
      <c r="HD47" s="145"/>
      <c r="HE47" s="145"/>
      <c r="HF47" s="145"/>
      <c r="HG47" s="145"/>
      <c r="HH47" s="145"/>
      <c r="HI47" s="145"/>
      <c r="HJ47" s="145"/>
      <c r="HK47" s="145"/>
      <c r="HL47" s="145"/>
      <c r="HM47" s="145"/>
      <c r="HN47" s="145"/>
      <c r="HO47" s="145"/>
      <c r="HP47" s="145"/>
      <c r="HQ47" s="145"/>
      <c r="HR47" s="145"/>
      <c r="HS47" s="145"/>
      <c r="HT47" s="145"/>
      <c r="HU47" s="145"/>
      <c r="HV47" s="145"/>
      <c r="HW47" s="145"/>
      <c r="HX47" s="145"/>
      <c r="HY47" s="145"/>
      <c r="HZ47" s="145"/>
      <c r="IA47" s="145"/>
      <c r="IB47" s="145"/>
      <c r="IC47" s="145"/>
      <c r="ID47" s="145"/>
      <c r="IE47" s="145"/>
      <c r="IF47" s="145"/>
      <c r="IG47" s="145"/>
      <c r="IH47" s="145"/>
      <c r="II47" s="145"/>
    </row>
    <row r="48" spans="1:243" s="146" customFormat="1" x14ac:dyDescent="0.25">
      <c r="A48" s="434"/>
      <c r="B48" s="437"/>
      <c r="C48" s="440"/>
      <c r="D48" s="477"/>
      <c r="E48" s="480"/>
      <c r="F48" s="480"/>
      <c r="G48" s="177" t="s">
        <v>39</v>
      </c>
      <c r="H48" s="153">
        <f t="shared" ref="H48:O48" si="30">SUM(H43:H45)</f>
        <v>0</v>
      </c>
      <c r="I48" s="153">
        <f t="shared" si="30"/>
        <v>0</v>
      </c>
      <c r="J48" s="153">
        <f t="shared" si="30"/>
        <v>0</v>
      </c>
      <c r="K48" s="153">
        <f t="shared" si="30"/>
        <v>0</v>
      </c>
      <c r="L48" s="153">
        <f t="shared" si="30"/>
        <v>9</v>
      </c>
      <c r="M48" s="153">
        <f t="shared" si="30"/>
        <v>9</v>
      </c>
      <c r="N48" s="153">
        <f t="shared" si="30"/>
        <v>0</v>
      </c>
      <c r="O48" s="153">
        <f t="shared" si="30"/>
        <v>0</v>
      </c>
      <c r="P48" s="153">
        <f>SUM(P43:P47)</f>
        <v>9</v>
      </c>
      <c r="Q48" s="153">
        <f t="shared" ref="Q48:U48" si="31">SUM(Q43:Q45)</f>
        <v>9</v>
      </c>
      <c r="R48" s="153">
        <f t="shared" si="31"/>
        <v>0</v>
      </c>
      <c r="S48" s="153">
        <f t="shared" si="31"/>
        <v>0</v>
      </c>
      <c r="T48" s="153">
        <f t="shared" si="31"/>
        <v>9</v>
      </c>
      <c r="U48" s="153">
        <f t="shared" si="31"/>
        <v>9</v>
      </c>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c r="GT48" s="145"/>
      <c r="GU48" s="145"/>
      <c r="GV48" s="145"/>
      <c r="GW48" s="145"/>
      <c r="GX48" s="145"/>
      <c r="GY48" s="145"/>
      <c r="GZ48" s="145"/>
      <c r="HA48" s="145"/>
      <c r="HB48" s="145"/>
      <c r="HC48" s="145"/>
      <c r="HD48" s="145"/>
      <c r="HE48" s="145"/>
      <c r="HF48" s="145"/>
      <c r="HG48" s="145"/>
      <c r="HH48" s="145"/>
      <c r="HI48" s="145"/>
      <c r="HJ48" s="145"/>
      <c r="HK48" s="145"/>
      <c r="HL48" s="145"/>
      <c r="HM48" s="145"/>
      <c r="HN48" s="145"/>
      <c r="HO48" s="145"/>
      <c r="HP48" s="145"/>
      <c r="HQ48" s="145"/>
      <c r="HR48" s="145"/>
      <c r="HS48" s="145"/>
      <c r="HT48" s="145"/>
      <c r="HU48" s="145"/>
      <c r="HV48" s="145"/>
      <c r="HW48" s="145"/>
      <c r="HX48" s="145"/>
      <c r="HY48" s="145"/>
      <c r="HZ48" s="145"/>
      <c r="IA48" s="145"/>
      <c r="IB48" s="145"/>
      <c r="IC48" s="145"/>
      <c r="ID48" s="145"/>
      <c r="IE48" s="145"/>
      <c r="IF48" s="145"/>
      <c r="IG48" s="145"/>
      <c r="IH48" s="145"/>
      <c r="II48" s="145"/>
    </row>
    <row r="49" spans="1:243" s="146" customFormat="1" ht="15" customHeight="1" x14ac:dyDescent="0.25">
      <c r="A49" s="432" t="s">
        <v>40</v>
      </c>
      <c r="B49" s="435" t="s">
        <v>40</v>
      </c>
      <c r="C49" s="438" t="s">
        <v>45</v>
      </c>
      <c r="D49" s="475" t="s">
        <v>364</v>
      </c>
      <c r="E49" s="429" t="s">
        <v>365</v>
      </c>
      <c r="F49" s="501" t="s">
        <v>366</v>
      </c>
      <c r="G49" s="142" t="s">
        <v>34</v>
      </c>
      <c r="H49" s="149">
        <f>SUM(I49,K49)</f>
        <v>292.58999999999997</v>
      </c>
      <c r="I49" s="249">
        <v>292.58999999999997</v>
      </c>
      <c r="J49" s="261">
        <v>224.15</v>
      </c>
      <c r="K49" s="179"/>
      <c r="L49" s="150">
        <f>SUM(M49,O49)</f>
        <v>329.5</v>
      </c>
      <c r="M49" s="95">
        <v>329.5</v>
      </c>
      <c r="N49" s="152">
        <v>248.4</v>
      </c>
      <c r="O49" s="151">
        <v>0</v>
      </c>
      <c r="P49" s="151">
        <f>SUM(Q49,S49)</f>
        <v>329.5</v>
      </c>
      <c r="Q49" s="193">
        <v>329.5</v>
      </c>
      <c r="R49" s="194">
        <v>248.4</v>
      </c>
      <c r="S49" s="194">
        <v>0</v>
      </c>
      <c r="T49" s="176">
        <v>330</v>
      </c>
      <c r="U49" s="176">
        <v>332</v>
      </c>
      <c r="V49" s="144"/>
      <c r="W49" s="144"/>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c r="IF49" s="145"/>
      <c r="IG49" s="145"/>
      <c r="IH49" s="145"/>
      <c r="II49" s="145"/>
    </row>
    <row r="50" spans="1:243" s="146" customFormat="1" x14ac:dyDescent="0.25">
      <c r="A50" s="433"/>
      <c r="B50" s="436"/>
      <c r="C50" s="439"/>
      <c r="D50" s="476"/>
      <c r="E50" s="430"/>
      <c r="F50" s="502"/>
      <c r="G50" s="142" t="s">
        <v>37</v>
      </c>
      <c r="H50" s="149">
        <f t="shared" ref="H50:H53" si="32">SUM(I50,K50)</f>
        <v>0</v>
      </c>
      <c r="I50" s="178"/>
      <c r="J50" s="261"/>
      <c r="K50" s="179"/>
      <c r="L50" s="150">
        <f t="shared" ref="L50:L53" si="33">SUM(M50,O50)</f>
        <v>0</v>
      </c>
      <c r="M50" s="151"/>
      <c r="N50" s="152"/>
      <c r="O50" s="151"/>
      <c r="P50" s="151">
        <f t="shared" ref="P50:P53" si="34">SUM(Q50,S50)</f>
        <v>0</v>
      </c>
      <c r="Q50" s="193"/>
      <c r="R50" s="194"/>
      <c r="S50" s="194"/>
      <c r="T50" s="149"/>
      <c r="U50" s="149"/>
      <c r="V50" s="144"/>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45"/>
      <c r="HW50" s="145"/>
      <c r="HX50" s="145"/>
      <c r="HY50" s="145"/>
      <c r="HZ50" s="145"/>
      <c r="IA50" s="145"/>
      <c r="IB50" s="145"/>
      <c r="IC50" s="145"/>
      <c r="ID50" s="145"/>
      <c r="IE50" s="145"/>
      <c r="IF50" s="145"/>
      <c r="IG50" s="145"/>
      <c r="IH50" s="145"/>
      <c r="II50" s="145"/>
    </row>
    <row r="51" spans="1:243" s="146" customFormat="1" ht="31.5" x14ac:dyDescent="0.25">
      <c r="A51" s="433"/>
      <c r="B51" s="436"/>
      <c r="C51" s="439"/>
      <c r="D51" s="476"/>
      <c r="E51" s="430"/>
      <c r="F51" s="502"/>
      <c r="G51" s="184" t="s">
        <v>362</v>
      </c>
      <c r="H51" s="149">
        <f t="shared" si="32"/>
        <v>0</v>
      </c>
      <c r="I51" s="193"/>
      <c r="J51" s="262"/>
      <c r="K51" s="194"/>
      <c r="L51" s="150">
        <f t="shared" si="33"/>
        <v>0</v>
      </c>
      <c r="M51" s="156"/>
      <c r="N51" s="156"/>
      <c r="O51" s="156"/>
      <c r="P51" s="150">
        <f t="shared" si="34"/>
        <v>0</v>
      </c>
      <c r="Q51" s="193"/>
      <c r="R51" s="194"/>
      <c r="S51" s="194"/>
      <c r="T51" s="149"/>
      <c r="U51" s="149"/>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45"/>
      <c r="HW51" s="145"/>
      <c r="HX51" s="145"/>
      <c r="HY51" s="145"/>
      <c r="HZ51" s="145"/>
      <c r="IA51" s="145"/>
      <c r="IB51" s="145"/>
      <c r="IC51" s="145"/>
      <c r="ID51" s="145"/>
      <c r="IE51" s="145"/>
      <c r="IF51" s="145"/>
      <c r="IG51" s="145"/>
      <c r="IH51" s="145"/>
      <c r="II51" s="145"/>
    </row>
    <row r="52" spans="1:243" s="146" customFormat="1" ht="31.5" x14ac:dyDescent="0.25">
      <c r="A52" s="433"/>
      <c r="B52" s="436"/>
      <c r="C52" s="439"/>
      <c r="D52" s="476"/>
      <c r="E52" s="430"/>
      <c r="F52" s="502"/>
      <c r="G52" s="184" t="s">
        <v>325</v>
      </c>
      <c r="H52" s="149">
        <f t="shared" si="32"/>
        <v>40.11</v>
      </c>
      <c r="I52" s="248">
        <v>40.11</v>
      </c>
      <c r="J52" s="262">
        <v>30.6</v>
      </c>
      <c r="K52" s="194"/>
      <c r="L52" s="150">
        <f t="shared" si="33"/>
        <v>38.4</v>
      </c>
      <c r="M52" s="156">
        <v>38.4</v>
      </c>
      <c r="N52" s="156">
        <v>31.2</v>
      </c>
      <c r="O52" s="156">
        <v>0</v>
      </c>
      <c r="P52" s="150">
        <f t="shared" si="34"/>
        <v>38.4</v>
      </c>
      <c r="Q52" s="193">
        <v>38.4</v>
      </c>
      <c r="R52" s="194">
        <v>31.2</v>
      </c>
      <c r="S52" s="194">
        <v>0</v>
      </c>
      <c r="T52" s="149">
        <v>40</v>
      </c>
      <c r="U52" s="149">
        <v>40</v>
      </c>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c r="IF52" s="145"/>
      <c r="IG52" s="145"/>
      <c r="IH52" s="145"/>
      <c r="II52" s="145"/>
    </row>
    <row r="53" spans="1:243" s="192" customFormat="1" x14ac:dyDescent="0.25">
      <c r="A53" s="433"/>
      <c r="B53" s="436"/>
      <c r="C53" s="439"/>
      <c r="D53" s="476"/>
      <c r="E53" s="430"/>
      <c r="F53" s="502"/>
      <c r="G53" s="142" t="s">
        <v>48</v>
      </c>
      <c r="H53" s="149">
        <f t="shared" si="32"/>
        <v>35.71</v>
      </c>
      <c r="I53" s="240">
        <v>35.71</v>
      </c>
      <c r="J53" s="228">
        <v>0</v>
      </c>
      <c r="K53" s="176"/>
      <c r="L53" s="150">
        <f t="shared" si="33"/>
        <v>41.9</v>
      </c>
      <c r="M53" s="176">
        <v>28.9</v>
      </c>
      <c r="N53" s="176">
        <v>0</v>
      </c>
      <c r="O53" s="176">
        <v>13</v>
      </c>
      <c r="P53" s="82">
        <f t="shared" si="34"/>
        <v>41.9</v>
      </c>
      <c r="Q53" s="81">
        <v>28.9</v>
      </c>
      <c r="R53" s="149">
        <v>0</v>
      </c>
      <c r="S53" s="149">
        <v>13</v>
      </c>
      <c r="T53" s="149">
        <v>29</v>
      </c>
      <c r="U53" s="149">
        <v>29</v>
      </c>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45"/>
      <c r="HW53" s="145"/>
      <c r="HX53" s="145"/>
      <c r="HY53" s="145"/>
      <c r="HZ53" s="145"/>
      <c r="IA53" s="145"/>
      <c r="IB53" s="145"/>
      <c r="IC53" s="145"/>
      <c r="ID53" s="145"/>
      <c r="IE53" s="145"/>
      <c r="IF53" s="145"/>
      <c r="IG53" s="145"/>
      <c r="IH53" s="145"/>
      <c r="II53" s="145"/>
    </row>
    <row r="54" spans="1:243" s="146" customFormat="1" x14ac:dyDescent="0.25">
      <c r="A54" s="434"/>
      <c r="B54" s="437"/>
      <c r="C54" s="440"/>
      <c r="D54" s="477"/>
      <c r="E54" s="431"/>
      <c r="F54" s="503"/>
      <c r="G54" s="177" t="s">
        <v>39</v>
      </c>
      <c r="H54" s="153">
        <f t="shared" ref="H54:O54" si="35">SUM(H49:H51)</f>
        <v>292.58999999999997</v>
      </c>
      <c r="I54" s="153">
        <f t="shared" si="35"/>
        <v>292.58999999999997</v>
      </c>
      <c r="J54" s="153">
        <f t="shared" si="35"/>
        <v>224.15</v>
      </c>
      <c r="K54" s="153">
        <f t="shared" si="35"/>
        <v>0</v>
      </c>
      <c r="L54" s="153">
        <f t="shared" si="35"/>
        <v>329.5</v>
      </c>
      <c r="M54" s="153">
        <f t="shared" si="35"/>
        <v>329.5</v>
      </c>
      <c r="N54" s="153">
        <f t="shared" si="35"/>
        <v>248.4</v>
      </c>
      <c r="O54" s="153">
        <f t="shared" si="35"/>
        <v>0</v>
      </c>
      <c r="P54" s="153">
        <f>SUM(P49:P53)</f>
        <v>409.79999999999995</v>
      </c>
      <c r="Q54" s="153">
        <f t="shared" ref="Q54:U54" si="36">SUM(Q49:Q51)</f>
        <v>329.5</v>
      </c>
      <c r="R54" s="153">
        <f t="shared" si="36"/>
        <v>248.4</v>
      </c>
      <c r="S54" s="153">
        <f t="shared" si="36"/>
        <v>0</v>
      </c>
      <c r="T54" s="153">
        <f t="shared" si="36"/>
        <v>330</v>
      </c>
      <c r="U54" s="153">
        <f t="shared" si="36"/>
        <v>332</v>
      </c>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45"/>
      <c r="HW54" s="145"/>
      <c r="HX54" s="145"/>
      <c r="HY54" s="145"/>
      <c r="HZ54" s="145"/>
      <c r="IA54" s="145"/>
      <c r="IB54" s="145"/>
      <c r="IC54" s="145"/>
      <c r="ID54" s="145"/>
      <c r="IE54" s="145"/>
      <c r="IF54" s="145"/>
      <c r="IG54" s="145"/>
      <c r="IH54" s="145"/>
      <c r="II54" s="145"/>
    </row>
    <row r="55" spans="1:243" s="146" customFormat="1" ht="15" customHeight="1" x14ac:dyDescent="0.25">
      <c r="A55" s="432" t="s">
        <v>40</v>
      </c>
      <c r="B55" s="435" t="s">
        <v>40</v>
      </c>
      <c r="C55" s="438" t="s">
        <v>49</v>
      </c>
      <c r="D55" s="475" t="s">
        <v>367</v>
      </c>
      <c r="E55" s="478" t="s">
        <v>331</v>
      </c>
      <c r="F55" s="478" t="s">
        <v>33</v>
      </c>
      <c r="G55" s="142" t="s">
        <v>34</v>
      </c>
      <c r="H55" s="149">
        <f>SUM(I55,K55)</f>
        <v>0</v>
      </c>
      <c r="I55" s="105">
        <v>0</v>
      </c>
      <c r="J55" s="179"/>
      <c r="K55" s="179"/>
      <c r="L55" s="150">
        <f>SUM(M55,O55)</f>
        <v>12</v>
      </c>
      <c r="M55" s="95">
        <v>12</v>
      </c>
      <c r="N55" s="152"/>
      <c r="O55" s="151"/>
      <c r="P55" s="151">
        <f>SUM(Q55,S55)</f>
        <v>12</v>
      </c>
      <c r="Q55" s="178">
        <v>12</v>
      </c>
      <c r="R55" s="179"/>
      <c r="S55" s="179"/>
      <c r="T55" s="176">
        <v>14</v>
      </c>
      <c r="U55" s="176">
        <v>14</v>
      </c>
      <c r="V55" s="144"/>
      <c r="W55" s="144"/>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c r="IF55" s="145"/>
      <c r="IG55" s="145"/>
      <c r="IH55" s="145"/>
      <c r="II55" s="145"/>
    </row>
    <row r="56" spans="1:243" s="146" customFormat="1" x14ac:dyDescent="0.25">
      <c r="A56" s="433"/>
      <c r="B56" s="436"/>
      <c r="C56" s="439"/>
      <c r="D56" s="476"/>
      <c r="E56" s="479"/>
      <c r="F56" s="479"/>
      <c r="G56" s="142" t="s">
        <v>37</v>
      </c>
      <c r="H56" s="149">
        <f t="shared" ref="H56:H59" si="37">SUM(I56,K56)</f>
        <v>0</v>
      </c>
      <c r="I56" s="178"/>
      <c r="J56" s="179"/>
      <c r="K56" s="179"/>
      <c r="L56" s="150">
        <f t="shared" ref="L56:L59" si="38">SUM(M56,O56)</f>
        <v>0</v>
      </c>
      <c r="M56" s="151"/>
      <c r="N56" s="152"/>
      <c r="O56" s="151"/>
      <c r="P56" s="151">
        <f t="shared" ref="P56:P59" si="39">SUM(Q56,S56)</f>
        <v>0</v>
      </c>
      <c r="Q56" s="178"/>
      <c r="R56" s="179"/>
      <c r="S56" s="179"/>
      <c r="T56" s="149"/>
      <c r="U56" s="149"/>
      <c r="V56" s="144"/>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c r="IF56" s="145"/>
      <c r="IG56" s="145"/>
      <c r="IH56" s="145"/>
      <c r="II56" s="145"/>
    </row>
    <row r="57" spans="1:243" s="146" customFormat="1" ht="31.5" x14ac:dyDescent="0.25">
      <c r="A57" s="433"/>
      <c r="B57" s="436"/>
      <c r="C57" s="439"/>
      <c r="D57" s="476"/>
      <c r="E57" s="479"/>
      <c r="F57" s="479"/>
      <c r="G57" s="184" t="s">
        <v>362</v>
      </c>
      <c r="H57" s="149">
        <f t="shared" si="37"/>
        <v>0</v>
      </c>
      <c r="I57" s="193"/>
      <c r="J57" s="194"/>
      <c r="K57" s="194"/>
      <c r="L57" s="150">
        <f t="shared" si="38"/>
        <v>0</v>
      </c>
      <c r="M57" s="156"/>
      <c r="N57" s="156"/>
      <c r="O57" s="156"/>
      <c r="P57" s="150">
        <f t="shared" si="39"/>
        <v>0</v>
      </c>
      <c r="Q57" s="193"/>
      <c r="R57" s="194"/>
      <c r="S57" s="194"/>
      <c r="T57" s="149"/>
      <c r="U57" s="149"/>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5"/>
    </row>
    <row r="58" spans="1:243" s="146" customFormat="1" ht="31.5" x14ac:dyDescent="0.25">
      <c r="A58" s="433"/>
      <c r="B58" s="436"/>
      <c r="C58" s="439"/>
      <c r="D58" s="476"/>
      <c r="E58" s="479"/>
      <c r="F58" s="479"/>
      <c r="G58" s="184" t="s">
        <v>325</v>
      </c>
      <c r="H58" s="149">
        <f t="shared" si="37"/>
        <v>0</v>
      </c>
      <c r="I58" s="193"/>
      <c r="J58" s="194"/>
      <c r="K58" s="194"/>
      <c r="L58" s="150">
        <f t="shared" si="38"/>
        <v>0</v>
      </c>
      <c r="M58" s="156"/>
      <c r="N58" s="156"/>
      <c r="O58" s="156"/>
      <c r="P58" s="150">
        <f t="shared" si="39"/>
        <v>0</v>
      </c>
      <c r="Q58" s="193"/>
      <c r="R58" s="194"/>
      <c r="S58" s="194"/>
      <c r="T58" s="149"/>
      <c r="U58" s="149"/>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c r="GT58" s="145"/>
      <c r="GU58" s="145"/>
      <c r="GV58" s="145"/>
      <c r="GW58" s="145"/>
      <c r="GX58" s="145"/>
      <c r="GY58" s="145"/>
      <c r="GZ58" s="145"/>
      <c r="HA58" s="145"/>
      <c r="HB58" s="145"/>
      <c r="HC58" s="145"/>
      <c r="HD58" s="145"/>
      <c r="HE58" s="145"/>
      <c r="HF58" s="145"/>
      <c r="HG58" s="145"/>
      <c r="HH58" s="145"/>
      <c r="HI58" s="145"/>
      <c r="HJ58" s="145"/>
      <c r="HK58" s="145"/>
      <c r="HL58" s="145"/>
      <c r="HM58" s="145"/>
      <c r="HN58" s="145"/>
      <c r="HO58" s="145"/>
      <c r="HP58" s="145"/>
      <c r="HQ58" s="145"/>
      <c r="HR58" s="145"/>
      <c r="HS58" s="145"/>
      <c r="HT58" s="145"/>
      <c r="HU58" s="145"/>
      <c r="HV58" s="145"/>
      <c r="HW58" s="145"/>
      <c r="HX58" s="145"/>
      <c r="HY58" s="145"/>
      <c r="HZ58" s="145"/>
      <c r="IA58" s="145"/>
      <c r="IB58" s="145"/>
      <c r="IC58" s="145"/>
      <c r="ID58" s="145"/>
      <c r="IE58" s="145"/>
      <c r="IF58" s="145"/>
      <c r="IG58" s="145"/>
      <c r="IH58" s="145"/>
      <c r="II58" s="145"/>
    </row>
    <row r="59" spans="1:243" s="192" customFormat="1" x14ac:dyDescent="0.25">
      <c r="A59" s="433"/>
      <c r="B59" s="436"/>
      <c r="C59" s="439"/>
      <c r="D59" s="476"/>
      <c r="E59" s="479"/>
      <c r="F59" s="479"/>
      <c r="G59" s="142" t="s">
        <v>48</v>
      </c>
      <c r="H59" s="149">
        <f t="shared" si="37"/>
        <v>0</v>
      </c>
      <c r="I59" s="82"/>
      <c r="J59" s="176"/>
      <c r="K59" s="176"/>
      <c r="L59" s="150">
        <f t="shared" si="38"/>
        <v>0</v>
      </c>
      <c r="M59" s="176"/>
      <c r="N59" s="176"/>
      <c r="O59" s="176"/>
      <c r="P59" s="82">
        <f t="shared" si="39"/>
        <v>0</v>
      </c>
      <c r="Q59" s="82"/>
      <c r="R59" s="176"/>
      <c r="S59" s="176"/>
      <c r="T59" s="149"/>
      <c r="U59" s="149"/>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c r="IF59" s="145"/>
      <c r="IG59" s="145"/>
      <c r="IH59" s="145"/>
      <c r="II59" s="145"/>
    </row>
    <row r="60" spans="1:243" s="146" customFormat="1" x14ac:dyDescent="0.25">
      <c r="A60" s="434"/>
      <c r="B60" s="437"/>
      <c r="C60" s="440"/>
      <c r="D60" s="477"/>
      <c r="E60" s="480"/>
      <c r="F60" s="480"/>
      <c r="G60" s="177" t="s">
        <v>39</v>
      </c>
      <c r="H60" s="153">
        <f t="shared" ref="H60:O60" si="40">SUM(H55:H57)</f>
        <v>0</v>
      </c>
      <c r="I60" s="153">
        <f t="shared" si="40"/>
        <v>0</v>
      </c>
      <c r="J60" s="153">
        <f t="shared" si="40"/>
        <v>0</v>
      </c>
      <c r="K60" s="153">
        <f t="shared" si="40"/>
        <v>0</v>
      </c>
      <c r="L60" s="153">
        <f t="shared" si="40"/>
        <v>12</v>
      </c>
      <c r="M60" s="153">
        <f t="shared" si="40"/>
        <v>12</v>
      </c>
      <c r="N60" s="153">
        <f t="shared" si="40"/>
        <v>0</v>
      </c>
      <c r="O60" s="153">
        <f t="shared" si="40"/>
        <v>0</v>
      </c>
      <c r="P60" s="153">
        <f>SUM(P55:P59)</f>
        <v>12</v>
      </c>
      <c r="Q60" s="153">
        <f t="shared" ref="Q60:U60" si="41">SUM(Q55:Q57)</f>
        <v>12</v>
      </c>
      <c r="R60" s="153">
        <f t="shared" si="41"/>
        <v>0</v>
      </c>
      <c r="S60" s="153">
        <f t="shared" si="41"/>
        <v>0</v>
      </c>
      <c r="T60" s="153">
        <f t="shared" si="41"/>
        <v>14</v>
      </c>
      <c r="U60" s="153">
        <f t="shared" si="41"/>
        <v>14</v>
      </c>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c r="IF60" s="145"/>
      <c r="IG60" s="145"/>
      <c r="IH60" s="145"/>
      <c r="II60" s="145"/>
    </row>
    <row r="61" spans="1:243" x14ac:dyDescent="0.25">
      <c r="A61" s="147" t="s">
        <v>40</v>
      </c>
      <c r="B61" s="148" t="s">
        <v>28</v>
      </c>
      <c r="C61" s="448" t="s">
        <v>65</v>
      </c>
      <c r="D61" s="448"/>
      <c r="E61" s="448"/>
      <c r="F61" s="448"/>
      <c r="G61" s="448"/>
      <c r="H61" s="154">
        <f>SUM(H42,H48,H54,H60)</f>
        <v>363.25</v>
      </c>
      <c r="I61" s="154">
        <f t="shared" ref="I61:U61" si="42">SUM(I42,I48,I54,I60)</f>
        <v>363.25</v>
      </c>
      <c r="J61" s="154">
        <f t="shared" si="42"/>
        <v>224.15</v>
      </c>
      <c r="K61" s="154">
        <f t="shared" si="42"/>
        <v>0</v>
      </c>
      <c r="L61" s="154">
        <f t="shared" si="42"/>
        <v>416</v>
      </c>
      <c r="M61" s="154">
        <f t="shared" si="42"/>
        <v>416</v>
      </c>
      <c r="N61" s="154">
        <f t="shared" si="42"/>
        <v>250.6</v>
      </c>
      <c r="O61" s="154">
        <f t="shared" si="42"/>
        <v>0</v>
      </c>
      <c r="P61" s="154">
        <f t="shared" si="42"/>
        <v>496.29999999999995</v>
      </c>
      <c r="Q61" s="154">
        <f t="shared" si="42"/>
        <v>416</v>
      </c>
      <c r="R61" s="154">
        <f t="shared" si="42"/>
        <v>250.6</v>
      </c>
      <c r="S61" s="154">
        <f t="shared" si="42"/>
        <v>0</v>
      </c>
      <c r="T61" s="154">
        <f t="shared" si="42"/>
        <v>424</v>
      </c>
      <c r="U61" s="154">
        <f t="shared" si="42"/>
        <v>426</v>
      </c>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c r="GT61" s="145"/>
      <c r="GU61" s="145"/>
      <c r="GV61" s="145"/>
      <c r="GW61" s="145"/>
      <c r="GX61" s="145"/>
      <c r="GY61" s="145"/>
      <c r="GZ61" s="145"/>
      <c r="HA61" s="145"/>
      <c r="HB61" s="145"/>
      <c r="HC61" s="145"/>
      <c r="HD61" s="145"/>
      <c r="HE61" s="145"/>
      <c r="HF61" s="145"/>
      <c r="HG61" s="145"/>
      <c r="HH61" s="145"/>
      <c r="HI61" s="145"/>
      <c r="HJ61" s="145"/>
      <c r="HK61" s="145"/>
      <c r="HL61" s="145"/>
      <c r="HM61" s="145"/>
      <c r="HN61" s="145"/>
      <c r="HO61" s="145"/>
      <c r="HP61" s="145"/>
      <c r="HQ61" s="145"/>
      <c r="HR61" s="145"/>
      <c r="HS61" s="145"/>
      <c r="HT61" s="145"/>
      <c r="HU61" s="145"/>
      <c r="HV61" s="145"/>
      <c r="HW61" s="145"/>
      <c r="HX61" s="145"/>
      <c r="HY61" s="145"/>
      <c r="HZ61" s="145"/>
      <c r="IA61" s="145"/>
      <c r="IB61" s="145"/>
      <c r="IC61" s="145"/>
      <c r="ID61" s="145"/>
      <c r="IE61" s="145"/>
      <c r="IF61" s="145"/>
      <c r="IG61" s="145"/>
      <c r="IH61" s="145"/>
      <c r="II61" s="145"/>
    </row>
    <row r="62" spans="1:243" x14ac:dyDescent="0.25">
      <c r="A62" s="147" t="s">
        <v>40</v>
      </c>
      <c r="B62" s="444" t="s">
        <v>100</v>
      </c>
      <c r="C62" s="444"/>
      <c r="D62" s="444"/>
      <c r="E62" s="444"/>
      <c r="F62" s="444"/>
      <c r="G62" s="444"/>
      <c r="H62" s="158">
        <f>SUM(H61,H35)</f>
        <v>468.53</v>
      </c>
      <c r="I62" s="158">
        <f t="shared" ref="I62:U62" si="43">SUM(I61,I35)</f>
        <v>468.53</v>
      </c>
      <c r="J62" s="158">
        <f t="shared" si="43"/>
        <v>224.15</v>
      </c>
      <c r="K62" s="158">
        <f t="shared" si="43"/>
        <v>0</v>
      </c>
      <c r="L62" s="158">
        <f t="shared" si="43"/>
        <v>530.70000000000005</v>
      </c>
      <c r="M62" s="158">
        <f t="shared" si="43"/>
        <v>530.70000000000005</v>
      </c>
      <c r="N62" s="158">
        <f t="shared" si="43"/>
        <v>250.6</v>
      </c>
      <c r="O62" s="158">
        <f t="shared" si="43"/>
        <v>0</v>
      </c>
      <c r="P62" s="158">
        <f t="shared" si="43"/>
        <v>610.79999999999995</v>
      </c>
      <c r="Q62" s="158">
        <f t="shared" si="43"/>
        <v>530.5</v>
      </c>
      <c r="R62" s="158">
        <f t="shared" si="43"/>
        <v>250.6</v>
      </c>
      <c r="S62" s="158">
        <f t="shared" si="43"/>
        <v>0</v>
      </c>
      <c r="T62" s="158">
        <f t="shared" si="43"/>
        <v>538.70000000000005</v>
      </c>
      <c r="U62" s="158">
        <f t="shared" si="43"/>
        <v>540.70000000000005</v>
      </c>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5"/>
    </row>
    <row r="63" spans="1:243" ht="17.25" customHeight="1" x14ac:dyDescent="0.25">
      <c r="A63" s="1" t="s">
        <v>45</v>
      </c>
      <c r="B63" s="464" t="s">
        <v>368</v>
      </c>
      <c r="C63" s="464"/>
      <c r="D63" s="464"/>
      <c r="E63" s="464"/>
      <c r="F63" s="464"/>
      <c r="G63" s="464"/>
      <c r="H63" s="464"/>
      <c r="I63" s="464"/>
      <c r="J63" s="464"/>
      <c r="K63" s="464"/>
      <c r="L63" s="464"/>
      <c r="M63" s="464"/>
      <c r="N63" s="464"/>
      <c r="O63" s="464"/>
      <c r="P63" s="464"/>
      <c r="Q63" s="464"/>
      <c r="R63" s="464"/>
      <c r="S63" s="464"/>
      <c r="T63" s="464"/>
      <c r="U63" s="464"/>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c r="GT63" s="145"/>
      <c r="GU63" s="145"/>
      <c r="GV63" s="145"/>
      <c r="GW63" s="145"/>
      <c r="GX63" s="145"/>
      <c r="GY63" s="145"/>
      <c r="GZ63" s="145"/>
      <c r="HA63" s="145"/>
      <c r="HB63" s="145"/>
      <c r="HC63" s="145"/>
      <c r="HD63" s="145"/>
      <c r="HE63" s="145"/>
      <c r="HF63" s="145"/>
      <c r="HG63" s="145"/>
      <c r="HH63" s="145"/>
      <c r="HI63" s="145"/>
      <c r="HJ63" s="145"/>
      <c r="HK63" s="145"/>
      <c r="HL63" s="145"/>
      <c r="HM63" s="145"/>
      <c r="HN63" s="145"/>
      <c r="HO63" s="145"/>
      <c r="HP63" s="145"/>
      <c r="HQ63" s="145"/>
      <c r="HR63" s="145"/>
      <c r="HS63" s="145"/>
      <c r="HT63" s="145"/>
      <c r="HU63" s="145"/>
      <c r="HV63" s="145"/>
      <c r="HW63" s="145"/>
      <c r="HX63" s="145"/>
      <c r="HY63" s="145"/>
      <c r="HZ63" s="145"/>
      <c r="IA63" s="145"/>
      <c r="IB63" s="145"/>
      <c r="IC63" s="145"/>
      <c r="ID63" s="145"/>
      <c r="IE63" s="145"/>
      <c r="IF63" s="145"/>
      <c r="IG63" s="145"/>
      <c r="IH63" s="145"/>
      <c r="II63" s="145"/>
    </row>
    <row r="64" spans="1:243" x14ac:dyDescent="0.25">
      <c r="A64" s="147" t="s">
        <v>45</v>
      </c>
      <c r="B64" s="148" t="s">
        <v>28</v>
      </c>
      <c r="C64" s="424" t="s">
        <v>369</v>
      </c>
      <c r="D64" s="424"/>
      <c r="E64" s="424"/>
      <c r="F64" s="424"/>
      <c r="G64" s="424"/>
      <c r="H64" s="424"/>
      <c r="I64" s="424"/>
      <c r="J64" s="424"/>
      <c r="K64" s="424"/>
      <c r="L64" s="424"/>
      <c r="M64" s="424"/>
      <c r="N64" s="424"/>
      <c r="O64" s="424"/>
      <c r="P64" s="424"/>
      <c r="Q64" s="424"/>
      <c r="R64" s="424"/>
      <c r="S64" s="424"/>
      <c r="T64" s="424"/>
      <c r="U64" s="424"/>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c r="GT64" s="145"/>
      <c r="GU64" s="145"/>
      <c r="GV64" s="145"/>
      <c r="GW64" s="145"/>
      <c r="GX64" s="145"/>
      <c r="GY64" s="145"/>
      <c r="GZ64" s="145"/>
      <c r="HA64" s="145"/>
      <c r="HB64" s="145"/>
      <c r="HC64" s="145"/>
      <c r="HD64" s="145"/>
      <c r="HE64" s="145"/>
      <c r="HF64" s="145"/>
      <c r="HG64" s="145"/>
      <c r="HH64" s="145"/>
      <c r="HI64" s="145"/>
      <c r="HJ64" s="145"/>
      <c r="HK64" s="145"/>
      <c r="HL64" s="145"/>
      <c r="HM64" s="145"/>
      <c r="HN64" s="145"/>
      <c r="HO64" s="145"/>
      <c r="HP64" s="145"/>
      <c r="HQ64" s="145"/>
      <c r="HR64" s="145"/>
      <c r="HS64" s="145"/>
      <c r="HT64" s="145"/>
      <c r="HU64" s="145"/>
      <c r="HV64" s="145"/>
      <c r="HW64" s="145"/>
      <c r="HX64" s="145"/>
      <c r="HY64" s="145"/>
      <c r="HZ64" s="145"/>
      <c r="IA64" s="145"/>
      <c r="IB64" s="145"/>
      <c r="IC64" s="145"/>
      <c r="ID64" s="145"/>
      <c r="IE64" s="145"/>
      <c r="IF64" s="145"/>
      <c r="IG64" s="145"/>
      <c r="IH64" s="145"/>
      <c r="II64" s="145"/>
    </row>
    <row r="65" spans="1:244" ht="15" customHeight="1" x14ac:dyDescent="0.25">
      <c r="A65" s="432" t="s">
        <v>45</v>
      </c>
      <c r="B65" s="435" t="s">
        <v>28</v>
      </c>
      <c r="C65" s="438" t="s">
        <v>28</v>
      </c>
      <c r="D65" s="484" t="s">
        <v>370</v>
      </c>
      <c r="E65" s="501" t="s">
        <v>371</v>
      </c>
      <c r="F65" s="429" t="s">
        <v>33</v>
      </c>
      <c r="G65" s="142" t="s">
        <v>34</v>
      </c>
      <c r="H65" s="149">
        <f t="shared" ref="H65:H68" si="44">SUM(I65,K65)</f>
        <v>75.760000000000005</v>
      </c>
      <c r="I65" s="250">
        <v>75.760000000000005</v>
      </c>
      <c r="J65" s="149"/>
      <c r="K65" s="149"/>
      <c r="L65" s="150">
        <f>SUM(M65,O65)</f>
        <v>80</v>
      </c>
      <c r="M65" s="164">
        <v>80</v>
      </c>
      <c r="N65" s="152"/>
      <c r="O65" s="151"/>
      <c r="P65" s="150">
        <f>SUM(Q65,S65)</f>
        <v>78.400000000000006</v>
      </c>
      <c r="Q65" s="150">
        <v>78.400000000000006</v>
      </c>
      <c r="R65" s="152"/>
      <c r="S65" s="176"/>
      <c r="T65" s="149">
        <v>80</v>
      </c>
      <c r="U65" s="176">
        <v>80</v>
      </c>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c r="GT65" s="145"/>
      <c r="GU65" s="145"/>
      <c r="GV65" s="145"/>
      <c r="GW65" s="145"/>
      <c r="GX65" s="145"/>
      <c r="GY65" s="145"/>
      <c r="GZ65" s="145"/>
      <c r="HA65" s="145"/>
      <c r="HB65" s="145"/>
      <c r="HC65" s="145"/>
      <c r="HD65" s="145"/>
      <c r="HE65" s="145"/>
      <c r="HF65" s="145"/>
      <c r="HG65" s="145"/>
      <c r="HH65" s="145"/>
      <c r="HI65" s="145"/>
      <c r="HJ65" s="145"/>
      <c r="HK65" s="145"/>
      <c r="HL65" s="145"/>
      <c r="HM65" s="145"/>
      <c r="HN65" s="145"/>
      <c r="HO65" s="145"/>
      <c r="HP65" s="145"/>
      <c r="HQ65" s="145"/>
      <c r="HR65" s="145"/>
      <c r="HS65" s="145"/>
      <c r="HT65" s="145"/>
      <c r="HU65" s="145"/>
      <c r="HV65" s="145"/>
      <c r="HW65" s="145"/>
      <c r="HX65" s="145"/>
      <c r="HY65" s="145"/>
      <c r="HZ65" s="145"/>
      <c r="IA65" s="145"/>
      <c r="IB65" s="145"/>
      <c r="IC65" s="145"/>
      <c r="ID65" s="145"/>
      <c r="IE65" s="145"/>
      <c r="IF65" s="145"/>
      <c r="IG65" s="145"/>
      <c r="IH65" s="145"/>
      <c r="II65" s="145"/>
      <c r="IJ65" s="146"/>
    </row>
    <row r="66" spans="1:244" x14ac:dyDescent="0.25">
      <c r="A66" s="433"/>
      <c r="B66" s="436"/>
      <c r="C66" s="439"/>
      <c r="D66" s="485"/>
      <c r="E66" s="502"/>
      <c r="F66" s="430"/>
      <c r="G66" s="142" t="s">
        <v>37</v>
      </c>
      <c r="H66" s="149">
        <f t="shared" si="44"/>
        <v>0</v>
      </c>
      <c r="I66" s="250"/>
      <c r="J66" s="149"/>
      <c r="K66" s="149"/>
      <c r="L66" s="150">
        <f t="shared" ref="L66:L68" si="45">SUM(M66,O66)</f>
        <v>0</v>
      </c>
      <c r="M66" s="151"/>
      <c r="N66" s="152"/>
      <c r="O66" s="151"/>
      <c r="P66" s="150">
        <f t="shared" ref="P66:P68" si="46">SUM(Q66,S66)</f>
        <v>0</v>
      </c>
      <c r="Q66" s="150"/>
      <c r="R66" s="152"/>
      <c r="S66" s="176"/>
      <c r="T66" s="149"/>
      <c r="U66" s="117"/>
      <c r="V66" s="144"/>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c r="GT66" s="145"/>
      <c r="GU66" s="145"/>
      <c r="GV66" s="145"/>
      <c r="GW66" s="145"/>
      <c r="GX66" s="145"/>
      <c r="GY66" s="145"/>
      <c r="GZ66" s="145"/>
      <c r="HA66" s="145"/>
      <c r="HB66" s="145"/>
      <c r="HC66" s="145"/>
      <c r="HD66" s="145"/>
      <c r="HE66" s="145"/>
      <c r="HF66" s="145"/>
      <c r="HG66" s="145"/>
      <c r="HH66" s="145"/>
      <c r="HI66" s="145"/>
      <c r="HJ66" s="145"/>
      <c r="HK66" s="145"/>
      <c r="HL66" s="145"/>
      <c r="HM66" s="145"/>
      <c r="HN66" s="145"/>
      <c r="HO66" s="145"/>
      <c r="HP66" s="145"/>
      <c r="HQ66" s="145"/>
      <c r="HR66" s="145"/>
      <c r="HS66" s="145"/>
      <c r="HT66" s="145"/>
      <c r="HU66" s="145"/>
      <c r="HV66" s="145"/>
      <c r="HW66" s="145"/>
      <c r="HX66" s="145"/>
      <c r="HY66" s="145"/>
      <c r="HZ66" s="145"/>
      <c r="IA66" s="145"/>
      <c r="IB66" s="145"/>
      <c r="IC66" s="145"/>
      <c r="ID66" s="145"/>
      <c r="IE66" s="145"/>
      <c r="IF66" s="145"/>
      <c r="IG66" s="145"/>
      <c r="IH66" s="145"/>
      <c r="II66" s="145"/>
      <c r="IJ66" s="146"/>
    </row>
    <row r="67" spans="1:244" ht="31.5" x14ac:dyDescent="0.25">
      <c r="A67" s="433"/>
      <c r="B67" s="436"/>
      <c r="C67" s="439"/>
      <c r="D67" s="485"/>
      <c r="E67" s="502"/>
      <c r="F67" s="430"/>
      <c r="G67" s="142" t="s">
        <v>325</v>
      </c>
      <c r="H67" s="149">
        <f t="shared" si="44"/>
        <v>36.1</v>
      </c>
      <c r="I67" s="250">
        <v>36.1</v>
      </c>
      <c r="J67" s="149"/>
      <c r="K67" s="149"/>
      <c r="L67" s="150">
        <f>SUM(M67,O67)</f>
        <v>38</v>
      </c>
      <c r="M67" s="164">
        <v>38</v>
      </c>
      <c r="N67" s="152"/>
      <c r="O67" s="151"/>
      <c r="P67" s="150">
        <f>SUM(Q67,S67)</f>
        <v>37.4</v>
      </c>
      <c r="Q67" s="150">
        <v>37.4</v>
      </c>
      <c r="R67" s="152"/>
      <c r="S67" s="176"/>
      <c r="T67" s="164">
        <v>38</v>
      </c>
      <c r="U67" s="175">
        <v>38</v>
      </c>
      <c r="V67" s="144"/>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c r="GT67" s="145"/>
      <c r="GU67" s="145"/>
      <c r="GV67" s="145"/>
      <c r="GW67" s="145"/>
      <c r="GX67" s="145"/>
      <c r="GY67" s="145"/>
      <c r="GZ67" s="145"/>
      <c r="HA67" s="145"/>
      <c r="HB67" s="145"/>
      <c r="HC67" s="145"/>
      <c r="HD67" s="145"/>
      <c r="HE67" s="145"/>
      <c r="HF67" s="145"/>
      <c r="HG67" s="145"/>
      <c r="HH67" s="145"/>
      <c r="HI67" s="145"/>
      <c r="HJ67" s="145"/>
      <c r="HK67" s="145"/>
      <c r="HL67" s="145"/>
      <c r="HM67" s="145"/>
      <c r="HN67" s="145"/>
      <c r="HO67" s="145"/>
      <c r="HP67" s="145"/>
      <c r="HQ67" s="145"/>
      <c r="HR67" s="145"/>
      <c r="HS67" s="145"/>
      <c r="HT67" s="145"/>
      <c r="HU67" s="145"/>
      <c r="HV67" s="145"/>
      <c r="HW67" s="145"/>
      <c r="HX67" s="145"/>
      <c r="HY67" s="145"/>
      <c r="HZ67" s="145"/>
      <c r="IA67" s="145"/>
      <c r="IB67" s="145"/>
      <c r="IC67" s="145"/>
      <c r="ID67" s="145"/>
      <c r="IE67" s="145"/>
      <c r="IF67" s="145"/>
      <c r="IG67" s="145"/>
      <c r="IH67" s="145"/>
      <c r="II67" s="145"/>
      <c r="IJ67" s="146"/>
    </row>
    <row r="68" spans="1:244" x14ac:dyDescent="0.25">
      <c r="A68" s="433"/>
      <c r="B68" s="436"/>
      <c r="C68" s="439"/>
      <c r="D68" s="485"/>
      <c r="E68" s="502"/>
      <c r="F68" s="430"/>
      <c r="G68" s="142" t="s">
        <v>36</v>
      </c>
      <c r="H68" s="149">
        <f t="shared" si="44"/>
        <v>0</v>
      </c>
      <c r="I68" s="156"/>
      <c r="J68" s="156"/>
      <c r="K68" s="149"/>
      <c r="L68" s="150">
        <f t="shared" si="45"/>
        <v>0</v>
      </c>
      <c r="M68" s="152"/>
      <c r="N68" s="152"/>
      <c r="O68" s="152"/>
      <c r="P68" s="150">
        <f t="shared" si="46"/>
        <v>0</v>
      </c>
      <c r="Q68" s="151"/>
      <c r="R68" s="152"/>
      <c r="S68" s="176"/>
      <c r="T68" s="149">
        <f t="shared" ref="T68" si="47">P68*1.03</f>
        <v>0</v>
      </c>
      <c r="U68" s="165">
        <f t="shared" ref="U68" si="48">T68*1.03</f>
        <v>0</v>
      </c>
      <c r="V68" s="144"/>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c r="GT68" s="145"/>
      <c r="GU68" s="145"/>
      <c r="GV68" s="145"/>
      <c r="GW68" s="145"/>
      <c r="GX68" s="145"/>
      <c r="GY68" s="145"/>
      <c r="GZ68" s="145"/>
      <c r="HA68" s="145"/>
      <c r="HB68" s="145"/>
      <c r="HC68" s="145"/>
      <c r="HD68" s="145"/>
      <c r="HE68" s="145"/>
      <c r="HF68" s="145"/>
      <c r="HG68" s="145"/>
      <c r="HH68" s="145"/>
      <c r="HI68" s="145"/>
      <c r="HJ68" s="145"/>
      <c r="HK68" s="145"/>
      <c r="HL68" s="145"/>
      <c r="HM68" s="145"/>
      <c r="HN68" s="145"/>
      <c r="HO68" s="145"/>
      <c r="HP68" s="145"/>
      <c r="HQ68" s="145"/>
      <c r="HR68" s="145"/>
      <c r="HS68" s="145"/>
      <c r="HT68" s="145"/>
      <c r="HU68" s="145"/>
      <c r="HV68" s="145"/>
      <c r="HW68" s="145"/>
      <c r="HX68" s="145"/>
      <c r="HY68" s="145"/>
      <c r="HZ68" s="145"/>
      <c r="IA68" s="145"/>
      <c r="IB68" s="145"/>
      <c r="IC68" s="145"/>
      <c r="ID68" s="145"/>
      <c r="IE68" s="145"/>
      <c r="IF68" s="145"/>
      <c r="IG68" s="145"/>
      <c r="IH68" s="145"/>
      <c r="II68" s="145"/>
      <c r="IJ68" s="146"/>
    </row>
    <row r="69" spans="1:244" x14ac:dyDescent="0.25">
      <c r="A69" s="434"/>
      <c r="B69" s="437"/>
      <c r="C69" s="440"/>
      <c r="D69" s="486"/>
      <c r="E69" s="503"/>
      <c r="F69" s="431"/>
      <c r="G69" s="177" t="s">
        <v>39</v>
      </c>
      <c r="H69" s="153">
        <f t="shared" ref="H69:U69" si="49">SUM(H65:H68)</f>
        <v>111.86000000000001</v>
      </c>
      <c r="I69" s="153">
        <f t="shared" si="49"/>
        <v>111.86000000000001</v>
      </c>
      <c r="J69" s="153">
        <f t="shared" si="49"/>
        <v>0</v>
      </c>
      <c r="K69" s="153">
        <f t="shared" si="49"/>
        <v>0</v>
      </c>
      <c r="L69" s="153">
        <f t="shared" si="49"/>
        <v>118</v>
      </c>
      <c r="M69" s="153">
        <f t="shared" si="49"/>
        <v>118</v>
      </c>
      <c r="N69" s="153">
        <f t="shared" si="49"/>
        <v>0</v>
      </c>
      <c r="O69" s="153">
        <f t="shared" si="49"/>
        <v>0</v>
      </c>
      <c r="P69" s="153">
        <f t="shared" si="49"/>
        <v>115.80000000000001</v>
      </c>
      <c r="Q69" s="153">
        <f t="shared" si="49"/>
        <v>115.80000000000001</v>
      </c>
      <c r="R69" s="153">
        <f t="shared" si="49"/>
        <v>0</v>
      </c>
      <c r="S69" s="153">
        <f t="shared" si="49"/>
        <v>0</v>
      </c>
      <c r="T69" s="153">
        <f t="shared" si="49"/>
        <v>118</v>
      </c>
      <c r="U69" s="153">
        <f t="shared" si="49"/>
        <v>118</v>
      </c>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c r="GT69" s="145"/>
      <c r="GU69" s="145"/>
      <c r="GV69" s="145"/>
      <c r="GW69" s="145"/>
      <c r="GX69" s="145"/>
      <c r="GY69" s="145"/>
      <c r="GZ69" s="145"/>
      <c r="HA69" s="145"/>
      <c r="HB69" s="145"/>
      <c r="HC69" s="145"/>
      <c r="HD69" s="145"/>
      <c r="HE69" s="145"/>
      <c r="HF69" s="145"/>
      <c r="HG69" s="145"/>
      <c r="HH69" s="145"/>
      <c r="HI69" s="145"/>
      <c r="HJ69" s="145"/>
      <c r="HK69" s="145"/>
      <c r="HL69" s="145"/>
      <c r="HM69" s="145"/>
      <c r="HN69" s="145"/>
      <c r="HO69" s="145"/>
      <c r="HP69" s="145"/>
      <c r="HQ69" s="145"/>
      <c r="HR69" s="145"/>
      <c r="HS69" s="145"/>
      <c r="HT69" s="145"/>
      <c r="HU69" s="145"/>
      <c r="HV69" s="145"/>
      <c r="HW69" s="145"/>
      <c r="HX69" s="145"/>
      <c r="HY69" s="145"/>
      <c r="HZ69" s="145"/>
      <c r="IA69" s="145"/>
      <c r="IB69" s="145"/>
      <c r="IC69" s="145"/>
      <c r="ID69" s="145"/>
      <c r="IE69" s="145"/>
      <c r="IF69" s="145"/>
      <c r="IG69" s="145"/>
      <c r="IH69" s="145"/>
      <c r="II69" s="145"/>
      <c r="IJ69" s="146"/>
    </row>
    <row r="70" spans="1:244" x14ac:dyDescent="0.25">
      <c r="A70" s="147" t="s">
        <v>45</v>
      </c>
      <c r="B70" s="148" t="s">
        <v>28</v>
      </c>
      <c r="C70" s="445" t="s">
        <v>65</v>
      </c>
      <c r="D70" s="446"/>
      <c r="E70" s="446"/>
      <c r="F70" s="446"/>
      <c r="G70" s="447"/>
      <c r="H70" s="154">
        <f>SUM(H69)</f>
        <v>111.86000000000001</v>
      </c>
      <c r="I70" s="154">
        <f t="shared" ref="I70:U70" si="50">SUM(I69)</f>
        <v>111.86000000000001</v>
      </c>
      <c r="J70" s="154">
        <f t="shared" si="50"/>
        <v>0</v>
      </c>
      <c r="K70" s="154">
        <f t="shared" si="50"/>
        <v>0</v>
      </c>
      <c r="L70" s="154">
        <f t="shared" si="50"/>
        <v>118</v>
      </c>
      <c r="M70" s="155">
        <f t="shared" si="50"/>
        <v>118</v>
      </c>
      <c r="N70" s="155">
        <f t="shared" si="50"/>
        <v>0</v>
      </c>
      <c r="O70" s="155">
        <f t="shared" si="50"/>
        <v>0</v>
      </c>
      <c r="P70" s="155">
        <f t="shared" si="50"/>
        <v>115.80000000000001</v>
      </c>
      <c r="Q70" s="155">
        <f t="shared" si="50"/>
        <v>115.80000000000001</v>
      </c>
      <c r="R70" s="155">
        <f t="shared" si="50"/>
        <v>0</v>
      </c>
      <c r="S70" s="155">
        <f t="shared" si="50"/>
        <v>0</v>
      </c>
      <c r="T70" s="154">
        <f t="shared" si="50"/>
        <v>118</v>
      </c>
      <c r="U70" s="154">
        <f t="shared" si="50"/>
        <v>118</v>
      </c>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c r="GT70" s="145"/>
      <c r="GU70" s="145"/>
      <c r="GV70" s="145"/>
      <c r="GW70" s="145"/>
      <c r="GX70" s="145"/>
      <c r="GY70" s="145"/>
      <c r="GZ70" s="145"/>
      <c r="HA70" s="145"/>
      <c r="HB70" s="145"/>
      <c r="HC70" s="145"/>
      <c r="HD70" s="145"/>
      <c r="HE70" s="145"/>
      <c r="HF70" s="145"/>
      <c r="HG70" s="145"/>
      <c r="HH70" s="145"/>
      <c r="HI70" s="145"/>
      <c r="HJ70" s="145"/>
      <c r="HK70" s="145"/>
      <c r="HL70" s="145"/>
      <c r="HM70" s="145"/>
      <c r="HN70" s="145"/>
      <c r="HO70" s="145"/>
      <c r="HP70" s="145"/>
      <c r="HQ70" s="145"/>
      <c r="HR70" s="145"/>
      <c r="HS70" s="145"/>
      <c r="HT70" s="145"/>
      <c r="HU70" s="145"/>
      <c r="HV70" s="145"/>
      <c r="HW70" s="145"/>
      <c r="HX70" s="145"/>
      <c r="HY70" s="145"/>
      <c r="HZ70" s="145"/>
      <c r="IA70" s="145"/>
      <c r="IB70" s="145"/>
      <c r="IC70" s="145"/>
      <c r="ID70" s="145"/>
      <c r="IE70" s="145"/>
      <c r="IF70" s="145"/>
      <c r="IG70" s="145"/>
      <c r="IH70" s="145"/>
      <c r="II70" s="145"/>
      <c r="IJ70" s="146"/>
    </row>
    <row r="71" spans="1:244" x14ac:dyDescent="0.25">
      <c r="A71" s="147" t="s">
        <v>45</v>
      </c>
      <c r="B71" s="444" t="s">
        <v>100</v>
      </c>
      <c r="C71" s="444"/>
      <c r="D71" s="444"/>
      <c r="E71" s="444"/>
      <c r="F71" s="444"/>
      <c r="G71" s="444"/>
      <c r="H71" s="158">
        <f>SUM(H70)</f>
        <v>111.86000000000001</v>
      </c>
      <c r="I71" s="158">
        <f t="shared" ref="I71:U71" si="51">SUM(I70)</f>
        <v>111.86000000000001</v>
      </c>
      <c r="J71" s="158">
        <f t="shared" si="51"/>
        <v>0</v>
      </c>
      <c r="K71" s="158">
        <f t="shared" si="51"/>
        <v>0</v>
      </c>
      <c r="L71" s="158">
        <f t="shared" si="51"/>
        <v>118</v>
      </c>
      <c r="M71" s="158">
        <f t="shared" si="51"/>
        <v>118</v>
      </c>
      <c r="N71" s="158">
        <f t="shared" si="51"/>
        <v>0</v>
      </c>
      <c r="O71" s="158">
        <f t="shared" si="51"/>
        <v>0</v>
      </c>
      <c r="P71" s="158">
        <f t="shared" si="51"/>
        <v>115.80000000000001</v>
      </c>
      <c r="Q71" s="158">
        <f t="shared" si="51"/>
        <v>115.80000000000001</v>
      </c>
      <c r="R71" s="158">
        <f t="shared" si="51"/>
        <v>0</v>
      </c>
      <c r="S71" s="158">
        <f t="shared" si="51"/>
        <v>0</v>
      </c>
      <c r="T71" s="158">
        <f t="shared" si="51"/>
        <v>118</v>
      </c>
      <c r="U71" s="158">
        <f t="shared" si="51"/>
        <v>118</v>
      </c>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c r="GT71" s="145"/>
      <c r="GU71" s="145"/>
      <c r="GV71" s="145"/>
      <c r="GW71" s="145"/>
      <c r="GX71" s="145"/>
      <c r="GY71" s="145"/>
      <c r="GZ71" s="145"/>
      <c r="HA71" s="145"/>
      <c r="HB71" s="145"/>
      <c r="HC71" s="145"/>
      <c r="HD71" s="145"/>
      <c r="HE71" s="145"/>
      <c r="HF71" s="145"/>
      <c r="HG71" s="145"/>
      <c r="HH71" s="145"/>
      <c r="HI71" s="145"/>
      <c r="HJ71" s="145"/>
      <c r="HK71" s="145"/>
      <c r="HL71" s="145"/>
      <c r="HM71" s="145"/>
      <c r="HN71" s="145"/>
      <c r="HO71" s="145"/>
      <c r="HP71" s="145"/>
      <c r="HQ71" s="145"/>
      <c r="HR71" s="145"/>
      <c r="HS71" s="145"/>
      <c r="HT71" s="145"/>
      <c r="HU71" s="145"/>
      <c r="HV71" s="145"/>
      <c r="HW71" s="145"/>
      <c r="HX71" s="145"/>
      <c r="HY71" s="145"/>
      <c r="HZ71" s="145"/>
      <c r="IA71" s="145"/>
      <c r="IB71" s="145"/>
      <c r="IC71" s="145"/>
      <c r="ID71" s="145"/>
      <c r="IE71" s="145"/>
      <c r="IF71" s="145"/>
      <c r="IG71" s="145"/>
      <c r="IH71" s="145"/>
      <c r="II71" s="145"/>
      <c r="IJ71" s="146"/>
    </row>
    <row r="72" spans="1:244" ht="21" customHeight="1" x14ac:dyDescent="0.25">
      <c r="A72" s="1" t="s">
        <v>49</v>
      </c>
      <c r="B72" s="464" t="s">
        <v>372</v>
      </c>
      <c r="C72" s="464"/>
      <c r="D72" s="464"/>
      <c r="E72" s="464"/>
      <c r="F72" s="464"/>
      <c r="G72" s="464"/>
      <c r="H72" s="464"/>
      <c r="I72" s="464"/>
      <c r="J72" s="464"/>
      <c r="K72" s="464"/>
      <c r="L72" s="464"/>
      <c r="M72" s="464"/>
      <c r="N72" s="464"/>
      <c r="O72" s="464"/>
      <c r="P72" s="464"/>
      <c r="Q72" s="464"/>
      <c r="R72" s="464"/>
      <c r="S72" s="464"/>
      <c r="T72" s="464"/>
      <c r="U72" s="464"/>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c r="GT72" s="145"/>
      <c r="GU72" s="145"/>
      <c r="GV72" s="145"/>
      <c r="GW72" s="145"/>
      <c r="GX72" s="145"/>
      <c r="GY72" s="145"/>
      <c r="GZ72" s="145"/>
      <c r="HA72" s="145"/>
      <c r="HB72" s="145"/>
      <c r="HC72" s="145"/>
      <c r="HD72" s="145"/>
      <c r="HE72" s="145"/>
      <c r="HF72" s="145"/>
      <c r="HG72" s="145"/>
      <c r="HH72" s="145"/>
      <c r="HI72" s="145"/>
      <c r="HJ72" s="145"/>
      <c r="HK72" s="145"/>
      <c r="HL72" s="145"/>
      <c r="HM72" s="145"/>
      <c r="HN72" s="145"/>
      <c r="HO72" s="145"/>
      <c r="HP72" s="145"/>
      <c r="HQ72" s="145"/>
      <c r="HR72" s="145"/>
      <c r="HS72" s="145"/>
      <c r="HT72" s="145"/>
      <c r="HU72" s="145"/>
      <c r="HV72" s="145"/>
      <c r="HW72" s="145"/>
      <c r="HX72" s="145"/>
      <c r="HY72" s="145"/>
      <c r="HZ72" s="145"/>
      <c r="IA72" s="145"/>
      <c r="IB72" s="145"/>
      <c r="IC72" s="145"/>
      <c r="ID72" s="145"/>
      <c r="IE72" s="145"/>
      <c r="IF72" s="145"/>
      <c r="IG72" s="145"/>
      <c r="IH72" s="145"/>
      <c r="II72" s="145"/>
      <c r="IJ72" s="146"/>
    </row>
    <row r="73" spans="1:244" x14ac:dyDescent="0.25">
      <c r="A73" s="147" t="s">
        <v>49</v>
      </c>
      <c r="B73" s="148" t="s">
        <v>28</v>
      </c>
      <c r="C73" s="424" t="s">
        <v>373</v>
      </c>
      <c r="D73" s="424"/>
      <c r="E73" s="424"/>
      <c r="F73" s="424"/>
      <c r="G73" s="424"/>
      <c r="H73" s="424"/>
      <c r="I73" s="424"/>
      <c r="J73" s="424"/>
      <c r="K73" s="424"/>
      <c r="L73" s="424"/>
      <c r="M73" s="424"/>
      <c r="N73" s="424"/>
      <c r="O73" s="424"/>
      <c r="P73" s="424"/>
      <c r="Q73" s="491"/>
      <c r="R73" s="424"/>
      <c r="S73" s="424"/>
      <c r="T73" s="424"/>
      <c r="U73" s="424"/>
      <c r="V73" s="144"/>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c r="GT73" s="145"/>
      <c r="GU73" s="145"/>
      <c r="GV73" s="145"/>
      <c r="GW73" s="145"/>
      <c r="GX73" s="145"/>
      <c r="GY73" s="145"/>
      <c r="GZ73" s="145"/>
      <c r="HA73" s="145"/>
      <c r="HB73" s="145"/>
      <c r="HC73" s="145"/>
      <c r="HD73" s="145"/>
      <c r="HE73" s="145"/>
      <c r="HF73" s="145"/>
      <c r="HG73" s="145"/>
      <c r="HH73" s="145"/>
      <c r="HI73" s="145"/>
      <c r="HJ73" s="145"/>
      <c r="HK73" s="145"/>
      <c r="HL73" s="145"/>
      <c r="HM73" s="145"/>
      <c r="HN73" s="145"/>
      <c r="HO73" s="145"/>
      <c r="HP73" s="145"/>
      <c r="HQ73" s="145"/>
      <c r="HR73" s="145"/>
      <c r="HS73" s="145"/>
      <c r="HT73" s="145"/>
      <c r="HU73" s="145"/>
      <c r="HV73" s="145"/>
      <c r="HW73" s="145"/>
      <c r="HX73" s="145"/>
      <c r="HY73" s="145"/>
      <c r="HZ73" s="145"/>
      <c r="IA73" s="145"/>
      <c r="IB73" s="145"/>
      <c r="IC73" s="145"/>
      <c r="ID73" s="145"/>
      <c r="IE73" s="145"/>
      <c r="IF73" s="145"/>
      <c r="IG73" s="145"/>
      <c r="IH73" s="145"/>
      <c r="II73" s="145"/>
      <c r="IJ73" s="146"/>
    </row>
    <row r="74" spans="1:244" ht="17.25" customHeight="1" x14ac:dyDescent="0.25">
      <c r="A74" s="432" t="s">
        <v>49</v>
      </c>
      <c r="B74" s="435" t="s">
        <v>28</v>
      </c>
      <c r="C74" s="438" t="s">
        <v>28</v>
      </c>
      <c r="D74" s="484" t="s">
        <v>374</v>
      </c>
      <c r="E74" s="429" t="s">
        <v>331</v>
      </c>
      <c r="F74" s="429" t="s">
        <v>33</v>
      </c>
      <c r="G74" s="142" t="s">
        <v>34</v>
      </c>
      <c r="H74" s="149">
        <f>SUM(I74,K74)</f>
        <v>4</v>
      </c>
      <c r="I74" s="251">
        <v>4</v>
      </c>
      <c r="J74" s="149"/>
      <c r="K74" s="149"/>
      <c r="L74" s="150">
        <f>SUM(M74,O74)</f>
        <v>9</v>
      </c>
      <c r="M74" s="164">
        <v>9</v>
      </c>
      <c r="N74" s="152"/>
      <c r="O74" s="151"/>
      <c r="P74" s="98">
        <f>SUM(Q74,S74)</f>
        <v>9</v>
      </c>
      <c r="Q74" s="100">
        <v>9</v>
      </c>
      <c r="R74" s="166"/>
      <c r="S74" s="176"/>
      <c r="T74" s="176">
        <v>10</v>
      </c>
      <c r="U74" s="176">
        <v>10</v>
      </c>
      <c r="V74" s="144"/>
      <c r="W74" s="144"/>
      <c r="X74" s="144"/>
      <c r="Y74" s="144"/>
      <c r="Z74" s="144"/>
      <c r="AA74" s="144"/>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c r="GT74" s="145"/>
      <c r="GU74" s="145"/>
      <c r="GV74" s="145"/>
      <c r="GW74" s="145"/>
      <c r="GX74" s="145"/>
      <c r="GY74" s="145"/>
      <c r="GZ74" s="145"/>
      <c r="HA74" s="145"/>
      <c r="HB74" s="145"/>
      <c r="HC74" s="145"/>
      <c r="HD74" s="145"/>
      <c r="HE74" s="145"/>
      <c r="HF74" s="145"/>
      <c r="HG74" s="145"/>
      <c r="HH74" s="145"/>
      <c r="HI74" s="145"/>
      <c r="HJ74" s="145"/>
      <c r="HK74" s="145"/>
      <c r="HL74" s="145"/>
      <c r="HM74" s="145"/>
      <c r="HN74" s="145"/>
      <c r="HO74" s="145"/>
      <c r="HP74" s="145"/>
      <c r="HQ74" s="145"/>
      <c r="HR74" s="145"/>
      <c r="HS74" s="145"/>
      <c r="HT74" s="145"/>
      <c r="HU74" s="145"/>
      <c r="HV74" s="145"/>
      <c r="HW74" s="145"/>
      <c r="HX74" s="145"/>
      <c r="HY74" s="145"/>
      <c r="HZ74" s="145"/>
      <c r="IA74" s="145"/>
      <c r="IB74" s="145"/>
      <c r="IC74" s="145"/>
      <c r="ID74" s="145"/>
      <c r="IE74" s="145"/>
      <c r="IF74" s="145"/>
      <c r="IG74" s="145"/>
      <c r="IH74" s="145"/>
      <c r="II74" s="145"/>
      <c r="IJ74" s="146"/>
    </row>
    <row r="75" spans="1:244" x14ac:dyDescent="0.25">
      <c r="A75" s="433"/>
      <c r="B75" s="436"/>
      <c r="C75" s="439"/>
      <c r="D75" s="485"/>
      <c r="E75" s="430"/>
      <c r="F75" s="430"/>
      <c r="G75" s="142" t="s">
        <v>37</v>
      </c>
      <c r="H75" s="149">
        <f t="shared" ref="H75:H76" si="52">SUM(I75,K75)</f>
        <v>0</v>
      </c>
      <c r="I75" s="149"/>
      <c r="J75" s="149"/>
      <c r="K75" s="149"/>
      <c r="L75" s="150">
        <f t="shared" ref="L75:L76" si="53">SUM(M75,O75)</f>
        <v>0</v>
      </c>
      <c r="M75" s="151"/>
      <c r="N75" s="152"/>
      <c r="O75" s="151"/>
      <c r="P75" s="151">
        <f t="shared" ref="P75:P76" si="54">SUM(Q75,S75)</f>
        <v>0</v>
      </c>
      <c r="Q75" s="99"/>
      <c r="R75" s="152"/>
      <c r="S75" s="176"/>
      <c r="T75" s="149"/>
      <c r="U75" s="149"/>
      <c r="V75" s="144"/>
      <c r="W75" s="144"/>
      <c r="X75" s="144"/>
      <c r="Y75" s="144"/>
      <c r="Z75" s="144"/>
      <c r="AA75" s="144"/>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c r="GT75" s="145"/>
      <c r="GU75" s="145"/>
      <c r="GV75" s="145"/>
      <c r="GW75" s="145"/>
      <c r="GX75" s="145"/>
      <c r="GY75" s="145"/>
      <c r="GZ75" s="145"/>
      <c r="HA75" s="145"/>
      <c r="HB75" s="145"/>
      <c r="HC75" s="145"/>
      <c r="HD75" s="145"/>
      <c r="HE75" s="145"/>
      <c r="HF75" s="145"/>
      <c r="HG75" s="145"/>
      <c r="HH75" s="145"/>
      <c r="HI75" s="145"/>
      <c r="HJ75" s="145"/>
      <c r="HK75" s="145"/>
      <c r="HL75" s="145"/>
      <c r="HM75" s="145"/>
      <c r="HN75" s="145"/>
      <c r="HO75" s="145"/>
      <c r="HP75" s="145"/>
      <c r="HQ75" s="145"/>
      <c r="HR75" s="145"/>
      <c r="HS75" s="145"/>
      <c r="HT75" s="145"/>
      <c r="HU75" s="145"/>
      <c r="HV75" s="145"/>
      <c r="HW75" s="145"/>
      <c r="HX75" s="145"/>
      <c r="HY75" s="145"/>
      <c r="HZ75" s="145"/>
      <c r="IA75" s="145"/>
      <c r="IB75" s="145"/>
      <c r="IC75" s="145"/>
      <c r="ID75" s="145"/>
      <c r="IE75" s="145"/>
      <c r="IF75" s="145"/>
      <c r="IG75" s="145"/>
      <c r="IH75" s="145"/>
      <c r="II75" s="145"/>
      <c r="IJ75" s="146"/>
    </row>
    <row r="76" spans="1:244" ht="17.25" customHeight="1" x14ac:dyDescent="0.25">
      <c r="A76" s="433"/>
      <c r="B76" s="436"/>
      <c r="C76" s="439"/>
      <c r="D76" s="485"/>
      <c r="E76" s="430"/>
      <c r="F76" s="430"/>
      <c r="G76" s="142" t="s">
        <v>36</v>
      </c>
      <c r="H76" s="149">
        <f t="shared" si="52"/>
        <v>0</v>
      </c>
      <c r="I76" s="156"/>
      <c r="J76" s="156"/>
      <c r="K76" s="149"/>
      <c r="L76" s="150">
        <f t="shared" si="53"/>
        <v>0</v>
      </c>
      <c r="M76" s="152"/>
      <c r="N76" s="152"/>
      <c r="O76" s="152"/>
      <c r="P76" s="151">
        <f t="shared" si="54"/>
        <v>0</v>
      </c>
      <c r="Q76" s="151"/>
      <c r="R76" s="152"/>
      <c r="S76" s="176"/>
      <c r="T76" s="149"/>
      <c r="U76" s="149"/>
      <c r="V76" s="144"/>
      <c r="W76" s="144"/>
      <c r="X76" s="144"/>
      <c r="Y76" s="144"/>
      <c r="Z76" s="144"/>
      <c r="AA76" s="144"/>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c r="GT76" s="145"/>
      <c r="GU76" s="145"/>
      <c r="GV76" s="145"/>
      <c r="GW76" s="145"/>
      <c r="GX76" s="145"/>
      <c r="GY76" s="145"/>
      <c r="GZ76" s="145"/>
      <c r="HA76" s="145"/>
      <c r="HB76" s="145"/>
      <c r="HC76" s="145"/>
      <c r="HD76" s="145"/>
      <c r="HE76" s="145"/>
      <c r="HF76" s="145"/>
      <c r="HG76" s="145"/>
      <c r="HH76" s="145"/>
      <c r="HI76" s="145"/>
      <c r="HJ76" s="145"/>
      <c r="HK76" s="145"/>
      <c r="HL76" s="145"/>
      <c r="HM76" s="145"/>
      <c r="HN76" s="145"/>
      <c r="HO76" s="145"/>
      <c r="HP76" s="145"/>
      <c r="HQ76" s="145"/>
      <c r="HR76" s="145"/>
      <c r="HS76" s="145"/>
      <c r="HT76" s="145"/>
      <c r="HU76" s="145"/>
      <c r="HV76" s="145"/>
      <c r="HW76" s="145"/>
      <c r="HX76" s="145"/>
      <c r="HY76" s="145"/>
      <c r="HZ76" s="145"/>
      <c r="IA76" s="145"/>
      <c r="IB76" s="145"/>
      <c r="IC76" s="145"/>
      <c r="ID76" s="145"/>
      <c r="IE76" s="145"/>
      <c r="IF76" s="145"/>
      <c r="IG76" s="145"/>
      <c r="IH76" s="145"/>
      <c r="II76" s="145"/>
      <c r="IJ76" s="146"/>
    </row>
    <row r="77" spans="1:244" x14ac:dyDescent="0.25">
      <c r="A77" s="434"/>
      <c r="B77" s="437"/>
      <c r="C77" s="440"/>
      <c r="D77" s="486"/>
      <c r="E77" s="431"/>
      <c r="F77" s="431"/>
      <c r="G77" s="177" t="s">
        <v>39</v>
      </c>
      <c r="H77" s="153">
        <f t="shared" ref="H77:U77" si="55">SUM(H74:H76)</f>
        <v>4</v>
      </c>
      <c r="I77" s="153">
        <f t="shared" si="55"/>
        <v>4</v>
      </c>
      <c r="J77" s="153">
        <f t="shared" si="55"/>
        <v>0</v>
      </c>
      <c r="K77" s="153">
        <f t="shared" si="55"/>
        <v>0</v>
      </c>
      <c r="L77" s="153">
        <f t="shared" si="55"/>
        <v>9</v>
      </c>
      <c r="M77" s="153">
        <f t="shared" si="55"/>
        <v>9</v>
      </c>
      <c r="N77" s="153">
        <f t="shared" si="55"/>
        <v>0</v>
      </c>
      <c r="O77" s="153">
        <f t="shared" si="55"/>
        <v>0</v>
      </c>
      <c r="P77" s="153">
        <f t="shared" si="55"/>
        <v>9</v>
      </c>
      <c r="Q77" s="153">
        <f t="shared" si="55"/>
        <v>9</v>
      </c>
      <c r="R77" s="153">
        <f t="shared" si="55"/>
        <v>0</v>
      </c>
      <c r="S77" s="153">
        <f t="shared" si="55"/>
        <v>0</v>
      </c>
      <c r="T77" s="153">
        <f t="shared" si="55"/>
        <v>10</v>
      </c>
      <c r="U77" s="153">
        <f t="shared" si="55"/>
        <v>10</v>
      </c>
      <c r="V77" s="144"/>
      <c r="W77" s="144"/>
      <c r="X77" s="144"/>
      <c r="Y77" s="144"/>
      <c r="Z77" s="144"/>
      <c r="AA77" s="144"/>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c r="GT77" s="145"/>
      <c r="GU77" s="145"/>
      <c r="GV77" s="145"/>
      <c r="GW77" s="145"/>
      <c r="GX77" s="145"/>
      <c r="GY77" s="145"/>
      <c r="GZ77" s="145"/>
      <c r="HA77" s="145"/>
      <c r="HB77" s="145"/>
      <c r="HC77" s="145"/>
      <c r="HD77" s="145"/>
      <c r="HE77" s="145"/>
      <c r="HF77" s="145"/>
      <c r="HG77" s="145"/>
      <c r="HH77" s="145"/>
      <c r="HI77" s="145"/>
      <c r="HJ77" s="145"/>
      <c r="HK77" s="145"/>
      <c r="HL77" s="145"/>
      <c r="HM77" s="145"/>
      <c r="HN77" s="145"/>
      <c r="HO77" s="145"/>
      <c r="HP77" s="145"/>
      <c r="HQ77" s="145"/>
      <c r="HR77" s="145"/>
      <c r="HS77" s="145"/>
      <c r="HT77" s="145"/>
      <c r="HU77" s="145"/>
      <c r="HV77" s="145"/>
      <c r="HW77" s="145"/>
      <c r="HX77" s="145"/>
      <c r="HY77" s="145"/>
      <c r="HZ77" s="145"/>
      <c r="IA77" s="145"/>
      <c r="IB77" s="145"/>
      <c r="IC77" s="145"/>
      <c r="ID77" s="145"/>
      <c r="IE77" s="145"/>
      <c r="IF77" s="145"/>
      <c r="IG77" s="145"/>
      <c r="IH77" s="145"/>
      <c r="II77" s="145"/>
      <c r="IJ77" s="146"/>
    </row>
    <row r="78" spans="1:244" s="146" customFormat="1" x14ac:dyDescent="0.25">
      <c r="A78" s="147" t="s">
        <v>45</v>
      </c>
      <c r="B78" s="148" t="s">
        <v>28</v>
      </c>
      <c r="C78" s="445" t="s">
        <v>65</v>
      </c>
      <c r="D78" s="446"/>
      <c r="E78" s="446"/>
      <c r="F78" s="446"/>
      <c r="G78" s="447"/>
      <c r="H78" s="154">
        <f>SUM(H77)</f>
        <v>4</v>
      </c>
      <c r="I78" s="154">
        <f t="shared" ref="I78:U79" si="56">SUM(I77)</f>
        <v>4</v>
      </c>
      <c r="J78" s="154">
        <f t="shared" si="56"/>
        <v>0</v>
      </c>
      <c r="K78" s="154">
        <f t="shared" si="56"/>
        <v>0</v>
      </c>
      <c r="L78" s="154">
        <f t="shared" si="56"/>
        <v>9</v>
      </c>
      <c r="M78" s="155">
        <f t="shared" si="56"/>
        <v>9</v>
      </c>
      <c r="N78" s="155">
        <f t="shared" si="56"/>
        <v>0</v>
      </c>
      <c r="O78" s="155">
        <f t="shared" si="56"/>
        <v>0</v>
      </c>
      <c r="P78" s="155">
        <f t="shared" si="56"/>
        <v>9</v>
      </c>
      <c r="Q78" s="155">
        <f t="shared" si="56"/>
        <v>9</v>
      </c>
      <c r="R78" s="155">
        <f t="shared" si="56"/>
        <v>0</v>
      </c>
      <c r="S78" s="155">
        <f t="shared" si="56"/>
        <v>0</v>
      </c>
      <c r="T78" s="154">
        <f t="shared" si="56"/>
        <v>10</v>
      </c>
      <c r="U78" s="154">
        <f t="shared" si="56"/>
        <v>10</v>
      </c>
      <c r="V78" s="144"/>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c r="GT78" s="145"/>
      <c r="GU78" s="145"/>
      <c r="GV78" s="145"/>
      <c r="GW78" s="145"/>
      <c r="GX78" s="145"/>
      <c r="GY78" s="145"/>
      <c r="GZ78" s="145"/>
      <c r="HA78" s="145"/>
      <c r="HB78" s="145"/>
      <c r="HC78" s="145"/>
      <c r="HD78" s="145"/>
      <c r="HE78" s="145"/>
      <c r="HF78" s="145"/>
      <c r="HG78" s="145"/>
      <c r="HH78" s="145"/>
      <c r="HI78" s="145"/>
      <c r="HJ78" s="145"/>
      <c r="HK78" s="145"/>
      <c r="HL78" s="145"/>
      <c r="HM78" s="145"/>
      <c r="HN78" s="145"/>
      <c r="HO78" s="145"/>
      <c r="HP78" s="145"/>
      <c r="HQ78" s="145"/>
      <c r="HR78" s="145"/>
      <c r="HS78" s="145"/>
      <c r="HT78" s="145"/>
      <c r="HU78" s="145"/>
      <c r="HV78" s="145"/>
      <c r="HW78" s="145"/>
      <c r="HX78" s="145"/>
      <c r="HY78" s="145"/>
      <c r="HZ78" s="145"/>
      <c r="IA78" s="145"/>
      <c r="IB78" s="145"/>
      <c r="IC78" s="145"/>
      <c r="ID78" s="145"/>
      <c r="IE78" s="145"/>
      <c r="IF78" s="145"/>
      <c r="IG78" s="145"/>
      <c r="IH78" s="145"/>
      <c r="II78" s="145"/>
    </row>
    <row r="79" spans="1:244" s="146" customFormat="1" x14ac:dyDescent="0.25">
      <c r="A79" s="147" t="s">
        <v>45</v>
      </c>
      <c r="B79" s="444" t="s">
        <v>100</v>
      </c>
      <c r="C79" s="444"/>
      <c r="D79" s="444"/>
      <c r="E79" s="444"/>
      <c r="F79" s="444"/>
      <c r="G79" s="444"/>
      <c r="H79" s="158">
        <f>SUM(H78)</f>
        <v>4</v>
      </c>
      <c r="I79" s="158">
        <f t="shared" si="56"/>
        <v>4</v>
      </c>
      <c r="J79" s="158">
        <f t="shared" si="56"/>
        <v>0</v>
      </c>
      <c r="K79" s="158">
        <f t="shared" si="56"/>
        <v>0</v>
      </c>
      <c r="L79" s="158">
        <f t="shared" si="56"/>
        <v>9</v>
      </c>
      <c r="M79" s="158">
        <f t="shared" si="56"/>
        <v>9</v>
      </c>
      <c r="N79" s="158">
        <f t="shared" si="56"/>
        <v>0</v>
      </c>
      <c r="O79" s="158">
        <f t="shared" si="56"/>
        <v>0</v>
      </c>
      <c r="P79" s="158">
        <f t="shared" si="56"/>
        <v>9</v>
      </c>
      <c r="Q79" s="158">
        <f t="shared" si="56"/>
        <v>9</v>
      </c>
      <c r="R79" s="158">
        <f t="shared" si="56"/>
        <v>0</v>
      </c>
      <c r="S79" s="158">
        <f t="shared" si="56"/>
        <v>0</v>
      </c>
      <c r="T79" s="158">
        <f t="shared" si="56"/>
        <v>10</v>
      </c>
      <c r="U79" s="158">
        <f t="shared" si="56"/>
        <v>10</v>
      </c>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5"/>
      <c r="HL79" s="145"/>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row>
    <row r="80" spans="1:244" s="10" customFormat="1" ht="17.25" customHeight="1" x14ac:dyDescent="0.25">
      <c r="A80" s="290" t="s">
        <v>28</v>
      </c>
      <c r="B80" s="518" t="s">
        <v>375</v>
      </c>
      <c r="C80" s="518"/>
      <c r="D80" s="518"/>
      <c r="E80" s="518"/>
      <c r="F80" s="518"/>
      <c r="G80" s="518"/>
      <c r="H80" s="518"/>
      <c r="I80" s="518"/>
      <c r="J80" s="518"/>
      <c r="K80" s="518"/>
      <c r="L80" s="518"/>
      <c r="M80" s="518"/>
      <c r="N80" s="518"/>
      <c r="O80" s="518"/>
      <c r="P80" s="518"/>
      <c r="Q80" s="518"/>
      <c r="R80" s="518"/>
      <c r="S80" s="518"/>
      <c r="T80" s="518"/>
      <c r="U80" s="518"/>
      <c r="V80" s="7"/>
      <c r="W80" s="7"/>
      <c r="X80" s="7"/>
      <c r="Y80" s="7"/>
      <c r="Z80" s="7"/>
      <c r="AA80" s="7"/>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row>
    <row r="81" spans="1:244" s="10" customFormat="1" ht="18" customHeight="1" x14ac:dyDescent="0.25">
      <c r="A81" s="297" t="s">
        <v>28</v>
      </c>
      <c r="B81" s="298" t="s">
        <v>28</v>
      </c>
      <c r="C81" s="332" t="s">
        <v>376</v>
      </c>
      <c r="D81" s="332"/>
      <c r="E81" s="332"/>
      <c r="F81" s="332"/>
      <c r="G81" s="332"/>
      <c r="H81" s="332"/>
      <c r="I81" s="332"/>
      <c r="J81" s="332"/>
      <c r="K81" s="332"/>
      <c r="L81" s="332"/>
      <c r="M81" s="332"/>
      <c r="N81" s="332"/>
      <c r="O81" s="332"/>
      <c r="P81" s="332"/>
      <c r="Q81" s="332"/>
      <c r="R81" s="332"/>
      <c r="S81" s="332"/>
      <c r="T81" s="332"/>
      <c r="U81" s="332"/>
      <c r="V81" s="7"/>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row>
    <row r="82" spans="1:244" s="10" customFormat="1" ht="17.100000000000001" customHeight="1" x14ac:dyDescent="0.25">
      <c r="A82" s="513" t="s">
        <v>28</v>
      </c>
      <c r="B82" s="514" t="s">
        <v>28</v>
      </c>
      <c r="C82" s="515" t="s">
        <v>28</v>
      </c>
      <c r="D82" s="387" t="s">
        <v>377</v>
      </c>
      <c r="E82" s="517" t="s">
        <v>331</v>
      </c>
      <c r="F82" s="329" t="s">
        <v>33</v>
      </c>
      <c r="G82" s="22" t="s">
        <v>34</v>
      </c>
      <c r="H82" s="3">
        <f>SUM(I82,K82)</f>
        <v>5</v>
      </c>
      <c r="I82" s="246">
        <v>5</v>
      </c>
      <c r="J82" s="3"/>
      <c r="K82" s="3"/>
      <c r="L82" s="3">
        <f>SUM(M82,O82)</f>
        <v>5</v>
      </c>
      <c r="M82" s="94">
        <v>5</v>
      </c>
      <c r="N82" s="11"/>
      <c r="O82" s="11"/>
      <c r="P82" s="11">
        <f>SUM(Q82,S82)</f>
        <v>10</v>
      </c>
      <c r="Q82" s="3">
        <v>10</v>
      </c>
      <c r="R82" s="11"/>
      <c r="S82" s="11"/>
      <c r="T82" s="94">
        <v>5</v>
      </c>
      <c r="U82" s="139">
        <v>5</v>
      </c>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row>
    <row r="83" spans="1:244" s="10" customFormat="1" ht="17.850000000000001" customHeight="1" x14ac:dyDescent="0.25">
      <c r="A83" s="513"/>
      <c r="B83" s="514"/>
      <c r="C83" s="515"/>
      <c r="D83" s="387"/>
      <c r="E83" s="517"/>
      <c r="F83" s="330"/>
      <c r="G83" s="22" t="s">
        <v>36</v>
      </c>
      <c r="H83" s="3">
        <f t="shared" ref="H83:H84" si="57">SUM(I83,K83)</f>
        <v>0</v>
      </c>
      <c r="I83" s="3"/>
      <c r="J83" s="3"/>
      <c r="K83" s="3"/>
      <c r="L83" s="3">
        <f t="shared" ref="L83:L84" si="58">SUM(M83,O83)</f>
        <v>0</v>
      </c>
      <c r="M83" s="12"/>
      <c r="N83" s="11"/>
      <c r="O83" s="12"/>
      <c r="P83" s="11">
        <f t="shared" ref="P83:P84" si="59">SUM(Q83,S83)</f>
        <v>0</v>
      </c>
      <c r="Q83" s="11"/>
      <c r="R83" s="11"/>
      <c r="S83" s="11"/>
      <c r="T83" s="31"/>
      <c r="U83" s="31"/>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row>
    <row r="84" spans="1:244" s="10" customFormat="1" ht="19.350000000000001" customHeight="1" x14ac:dyDescent="0.25">
      <c r="A84" s="513"/>
      <c r="B84" s="514"/>
      <c r="C84" s="515"/>
      <c r="D84" s="387"/>
      <c r="E84" s="517"/>
      <c r="F84" s="330"/>
      <c r="G84" s="22" t="s">
        <v>143</v>
      </c>
      <c r="H84" s="3">
        <f t="shared" si="57"/>
        <v>0</v>
      </c>
      <c r="I84" s="3"/>
      <c r="J84" s="3"/>
      <c r="K84" s="3"/>
      <c r="L84" s="3">
        <f t="shared" si="58"/>
        <v>0</v>
      </c>
      <c r="M84" s="4"/>
      <c r="N84" s="4"/>
      <c r="O84" s="4"/>
      <c r="P84" s="11">
        <f t="shared" si="59"/>
        <v>0</v>
      </c>
      <c r="Q84" s="4"/>
      <c r="R84" s="4"/>
      <c r="S84" s="4"/>
      <c r="T84" s="3"/>
      <c r="U84" s="3"/>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row>
    <row r="85" spans="1:244" s="10" customFormat="1" ht="16.5" customHeight="1" x14ac:dyDescent="0.25">
      <c r="A85" s="513"/>
      <c r="B85" s="514"/>
      <c r="C85" s="515"/>
      <c r="D85" s="387"/>
      <c r="E85" s="517"/>
      <c r="F85" s="331"/>
      <c r="G85" s="5" t="s">
        <v>17</v>
      </c>
      <c r="H85" s="6">
        <f>SUM(H82:H84)</f>
        <v>5</v>
      </c>
      <c r="I85" s="6">
        <f t="shared" ref="I85:U85" si="60">SUM(I82:I84)</f>
        <v>5</v>
      </c>
      <c r="J85" s="6">
        <f t="shared" si="60"/>
        <v>0</v>
      </c>
      <c r="K85" s="6">
        <f t="shared" si="60"/>
        <v>0</v>
      </c>
      <c r="L85" s="6">
        <f t="shared" si="60"/>
        <v>5</v>
      </c>
      <c r="M85" s="6">
        <f>SUM(M82:M84)</f>
        <v>5</v>
      </c>
      <c r="N85" s="6">
        <f t="shared" si="60"/>
        <v>0</v>
      </c>
      <c r="O85" s="6">
        <f t="shared" si="60"/>
        <v>0</v>
      </c>
      <c r="P85" s="6">
        <f t="shared" si="60"/>
        <v>10</v>
      </c>
      <c r="Q85" s="6">
        <f t="shared" si="60"/>
        <v>10</v>
      </c>
      <c r="R85" s="6">
        <f t="shared" si="60"/>
        <v>0</v>
      </c>
      <c r="S85" s="6">
        <f t="shared" si="60"/>
        <v>0</v>
      </c>
      <c r="T85" s="6">
        <f t="shared" si="60"/>
        <v>5</v>
      </c>
      <c r="U85" s="6">
        <f t="shared" si="60"/>
        <v>5</v>
      </c>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row>
    <row r="86" spans="1:244" s="10" customFormat="1" ht="17.25" customHeight="1" x14ac:dyDescent="0.25">
      <c r="A86" s="513" t="s">
        <v>28</v>
      </c>
      <c r="B86" s="514" t="s">
        <v>28</v>
      </c>
      <c r="C86" s="515" t="s">
        <v>40</v>
      </c>
      <c r="D86" s="307" t="s">
        <v>378</v>
      </c>
      <c r="E86" s="517" t="s">
        <v>32</v>
      </c>
      <c r="F86" s="329" t="s">
        <v>33</v>
      </c>
      <c r="G86" s="22" t="s">
        <v>34</v>
      </c>
      <c r="H86" s="3">
        <f>SUM(I86,K86)</f>
        <v>15.51</v>
      </c>
      <c r="I86" s="246">
        <v>15.51</v>
      </c>
      <c r="J86" s="3"/>
      <c r="K86" s="3"/>
      <c r="L86" s="3">
        <f>SUM(M86,O86)</f>
        <v>18</v>
      </c>
      <c r="M86" s="94">
        <v>18</v>
      </c>
      <c r="N86" s="11"/>
      <c r="O86" s="12"/>
      <c r="P86" s="11">
        <f>SUM(Q86,S86)</f>
        <v>17</v>
      </c>
      <c r="Q86" s="3">
        <v>17</v>
      </c>
      <c r="R86" s="11"/>
      <c r="S86" s="11"/>
      <c r="T86" s="94">
        <v>18</v>
      </c>
      <c r="U86" s="139">
        <v>18</v>
      </c>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row>
    <row r="87" spans="1:244" s="10" customFormat="1" ht="17.25" customHeight="1" x14ac:dyDescent="0.25">
      <c r="A87" s="513"/>
      <c r="B87" s="514"/>
      <c r="C87" s="515"/>
      <c r="D87" s="307"/>
      <c r="E87" s="517"/>
      <c r="F87" s="330"/>
      <c r="G87" s="22" t="s">
        <v>36</v>
      </c>
      <c r="H87" s="3">
        <f t="shared" ref="H87:H88" si="61">SUM(I87,K87)</f>
        <v>0</v>
      </c>
      <c r="I87" s="3"/>
      <c r="J87" s="3"/>
      <c r="K87" s="3"/>
      <c r="L87" s="3">
        <f t="shared" ref="L87:L88" si="62">SUM(M87,O87)</f>
        <v>0</v>
      </c>
      <c r="M87" s="12"/>
      <c r="N87" s="11"/>
      <c r="O87" s="12"/>
      <c r="P87" s="11">
        <f t="shared" ref="P87:P88" si="63">SUM(Q87,S87)</f>
        <v>0</v>
      </c>
      <c r="Q87" s="11"/>
      <c r="R87" s="11"/>
      <c r="S87" s="11"/>
      <c r="T87" s="31"/>
      <c r="U87" s="31"/>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row>
    <row r="88" spans="1:244" s="10" customFormat="1" ht="17.25" customHeight="1" x14ac:dyDescent="0.25">
      <c r="A88" s="513"/>
      <c r="B88" s="514"/>
      <c r="C88" s="515"/>
      <c r="D88" s="307"/>
      <c r="E88" s="517"/>
      <c r="F88" s="330"/>
      <c r="G88" s="22" t="s">
        <v>143</v>
      </c>
      <c r="H88" s="3">
        <f t="shared" si="61"/>
        <v>0</v>
      </c>
      <c r="I88" s="3"/>
      <c r="J88" s="3"/>
      <c r="K88" s="3"/>
      <c r="L88" s="3">
        <f t="shared" si="62"/>
        <v>0</v>
      </c>
      <c r="M88" s="4"/>
      <c r="N88" s="4"/>
      <c r="O88" s="4"/>
      <c r="P88" s="11">
        <f t="shared" si="63"/>
        <v>0</v>
      </c>
      <c r="Q88" s="4"/>
      <c r="R88" s="4"/>
      <c r="S88" s="4"/>
      <c r="T88" s="3"/>
      <c r="U88" s="3"/>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row>
    <row r="89" spans="1:244" s="10" customFormat="1" ht="17.25" customHeight="1" x14ac:dyDescent="0.25">
      <c r="A89" s="513"/>
      <c r="B89" s="514"/>
      <c r="C89" s="515"/>
      <c r="D89" s="307"/>
      <c r="E89" s="517"/>
      <c r="F89" s="331"/>
      <c r="G89" s="5" t="s">
        <v>17</v>
      </c>
      <c r="H89" s="6">
        <f>SUM(H86:H88)</f>
        <v>15.51</v>
      </c>
      <c r="I89" s="6">
        <f t="shared" ref="I89:U89" si="64">SUM(I86:I88)</f>
        <v>15.51</v>
      </c>
      <c r="J89" s="6">
        <f t="shared" si="64"/>
        <v>0</v>
      </c>
      <c r="K89" s="6">
        <f t="shared" si="64"/>
        <v>0</v>
      </c>
      <c r="L89" s="6">
        <f t="shared" si="64"/>
        <v>18</v>
      </c>
      <c r="M89" s="6">
        <f t="shared" si="64"/>
        <v>18</v>
      </c>
      <c r="N89" s="6">
        <f t="shared" si="64"/>
        <v>0</v>
      </c>
      <c r="O89" s="6">
        <f t="shared" si="64"/>
        <v>0</v>
      </c>
      <c r="P89" s="6">
        <f t="shared" si="64"/>
        <v>17</v>
      </c>
      <c r="Q89" s="6">
        <f t="shared" si="64"/>
        <v>17</v>
      </c>
      <c r="R89" s="6">
        <f t="shared" si="64"/>
        <v>0</v>
      </c>
      <c r="S89" s="6">
        <f t="shared" si="64"/>
        <v>0</v>
      </c>
      <c r="T89" s="6">
        <f t="shared" si="64"/>
        <v>18</v>
      </c>
      <c r="U89" s="6">
        <f t="shared" si="64"/>
        <v>18</v>
      </c>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row>
    <row r="90" spans="1:244" s="10" customFormat="1" ht="15" customHeight="1" x14ac:dyDescent="0.25">
      <c r="A90" s="513" t="s">
        <v>28</v>
      </c>
      <c r="B90" s="514" t="s">
        <v>40</v>
      </c>
      <c r="C90" s="515" t="s">
        <v>28</v>
      </c>
      <c r="D90" s="360" t="s">
        <v>379</v>
      </c>
      <c r="E90" s="516" t="s">
        <v>32</v>
      </c>
      <c r="F90" s="309" t="s">
        <v>33</v>
      </c>
      <c r="G90" s="22" t="s">
        <v>34</v>
      </c>
      <c r="H90" s="3">
        <f>SUM(I90,K90)</f>
        <v>5</v>
      </c>
      <c r="I90" s="246">
        <v>5</v>
      </c>
      <c r="J90" s="3"/>
      <c r="K90" s="3"/>
      <c r="L90" s="3">
        <f>SUM(M90,O90)</f>
        <v>7</v>
      </c>
      <c r="M90" s="94">
        <v>7</v>
      </c>
      <c r="N90" s="11"/>
      <c r="O90" s="11"/>
      <c r="P90" s="11">
        <f>SUM(Q90,S90)</f>
        <v>7</v>
      </c>
      <c r="Q90" s="3">
        <v>7</v>
      </c>
      <c r="R90" s="11"/>
      <c r="S90" s="11"/>
      <c r="T90" s="94">
        <v>7</v>
      </c>
      <c r="U90" s="139">
        <v>7</v>
      </c>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row>
    <row r="91" spans="1:244" s="10" customFormat="1" ht="14.25" customHeight="1" x14ac:dyDescent="0.25">
      <c r="A91" s="513"/>
      <c r="B91" s="514"/>
      <c r="C91" s="515"/>
      <c r="D91" s="360"/>
      <c r="E91" s="516"/>
      <c r="F91" s="310"/>
      <c r="G91" s="22" t="s">
        <v>36</v>
      </c>
      <c r="H91" s="3">
        <f t="shared" ref="H91:H92" si="65">SUM(I91,K91)</f>
        <v>0</v>
      </c>
      <c r="I91" s="3"/>
      <c r="J91" s="3"/>
      <c r="K91" s="3"/>
      <c r="L91" s="3">
        <f t="shared" ref="L91:L92" si="66">SUM(M91,O91)</f>
        <v>0</v>
      </c>
      <c r="M91" s="12"/>
      <c r="N91" s="11"/>
      <c r="O91" s="12"/>
      <c r="P91" s="11">
        <f t="shared" ref="P91:P92" si="67">SUM(Q91,S91)</f>
        <v>0</v>
      </c>
      <c r="Q91" s="11"/>
      <c r="R91" s="11"/>
      <c r="S91" s="11"/>
      <c r="T91" s="31"/>
      <c r="U91" s="31"/>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row>
    <row r="92" spans="1:244" s="8" customFormat="1" ht="27.75" customHeight="1" x14ac:dyDescent="0.25">
      <c r="A92" s="513"/>
      <c r="B92" s="514"/>
      <c r="C92" s="515"/>
      <c r="D92" s="360"/>
      <c r="E92" s="516"/>
      <c r="F92" s="310"/>
      <c r="G92" s="57" t="s">
        <v>143</v>
      </c>
      <c r="H92" s="3">
        <f t="shared" si="65"/>
        <v>0</v>
      </c>
      <c r="I92" s="3"/>
      <c r="J92" s="3"/>
      <c r="K92" s="3"/>
      <c r="L92" s="3">
        <f t="shared" si="66"/>
        <v>0</v>
      </c>
      <c r="M92" s="3"/>
      <c r="N92" s="3"/>
      <c r="O92" s="3"/>
      <c r="P92" s="11">
        <f t="shared" si="67"/>
        <v>0</v>
      </c>
      <c r="Q92" s="3"/>
      <c r="R92" s="3"/>
      <c r="S92" s="3"/>
      <c r="T92" s="3"/>
      <c r="U92" s="3"/>
      <c r="V92" s="9"/>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row>
    <row r="93" spans="1:244" s="8" customFormat="1" ht="19.5" customHeight="1" x14ac:dyDescent="0.25">
      <c r="A93" s="513"/>
      <c r="B93" s="514"/>
      <c r="C93" s="515"/>
      <c r="D93" s="360"/>
      <c r="E93" s="516"/>
      <c r="F93" s="311"/>
      <c r="G93" s="13" t="s">
        <v>17</v>
      </c>
      <c r="H93" s="6">
        <f>SUM(H90:H92)</f>
        <v>5</v>
      </c>
      <c r="I93" s="6">
        <f t="shared" ref="I93:U93" si="68">SUM(I90:I92)</f>
        <v>5</v>
      </c>
      <c r="J93" s="6">
        <f t="shared" si="68"/>
        <v>0</v>
      </c>
      <c r="K93" s="6">
        <f t="shared" si="68"/>
        <v>0</v>
      </c>
      <c r="L93" s="6">
        <f t="shared" si="68"/>
        <v>7</v>
      </c>
      <c r="M93" s="6">
        <f t="shared" si="68"/>
        <v>7</v>
      </c>
      <c r="N93" s="6">
        <f t="shared" si="68"/>
        <v>0</v>
      </c>
      <c r="O93" s="6">
        <f t="shared" si="68"/>
        <v>0</v>
      </c>
      <c r="P93" s="6">
        <f t="shared" si="68"/>
        <v>7</v>
      </c>
      <c r="Q93" s="6">
        <f t="shared" si="68"/>
        <v>7</v>
      </c>
      <c r="R93" s="6">
        <f t="shared" si="68"/>
        <v>0</v>
      </c>
      <c r="S93" s="6">
        <f t="shared" si="68"/>
        <v>0</v>
      </c>
      <c r="T93" s="6">
        <f t="shared" si="68"/>
        <v>7</v>
      </c>
      <c r="U93" s="6">
        <f t="shared" si="68"/>
        <v>7</v>
      </c>
      <c r="V93" s="9"/>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row>
    <row r="94" spans="1:244" x14ac:dyDescent="0.25">
      <c r="A94" s="147" t="s">
        <v>49</v>
      </c>
      <c r="B94" s="148" t="s">
        <v>28</v>
      </c>
      <c r="C94" s="445" t="s">
        <v>65</v>
      </c>
      <c r="D94" s="446"/>
      <c r="E94" s="446"/>
      <c r="F94" s="446"/>
      <c r="G94" s="447"/>
      <c r="H94" s="154">
        <f>SUM(H85,H89,H93)</f>
        <v>25.509999999999998</v>
      </c>
      <c r="I94" s="154">
        <f t="shared" ref="I94:U94" si="69">SUM(I85,I89,I93)</f>
        <v>25.509999999999998</v>
      </c>
      <c r="J94" s="154">
        <f t="shared" si="69"/>
        <v>0</v>
      </c>
      <c r="K94" s="154">
        <f t="shared" si="69"/>
        <v>0</v>
      </c>
      <c r="L94" s="154">
        <f t="shared" si="69"/>
        <v>30</v>
      </c>
      <c r="M94" s="154">
        <f t="shared" si="69"/>
        <v>30</v>
      </c>
      <c r="N94" s="154">
        <f t="shared" si="69"/>
        <v>0</v>
      </c>
      <c r="O94" s="154">
        <f t="shared" si="69"/>
        <v>0</v>
      </c>
      <c r="P94" s="154">
        <f t="shared" si="69"/>
        <v>34</v>
      </c>
      <c r="Q94" s="154">
        <f t="shared" si="69"/>
        <v>34</v>
      </c>
      <c r="R94" s="154">
        <f t="shared" si="69"/>
        <v>0</v>
      </c>
      <c r="S94" s="154">
        <f t="shared" si="69"/>
        <v>0</v>
      </c>
      <c r="T94" s="154">
        <f t="shared" si="69"/>
        <v>30</v>
      </c>
      <c r="U94" s="154">
        <f t="shared" si="69"/>
        <v>30</v>
      </c>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c r="GT94" s="145"/>
      <c r="GU94" s="145"/>
      <c r="GV94" s="145"/>
      <c r="GW94" s="145"/>
      <c r="GX94" s="145"/>
      <c r="GY94" s="145"/>
      <c r="GZ94" s="145"/>
      <c r="HA94" s="145"/>
      <c r="HB94" s="145"/>
      <c r="HC94" s="145"/>
      <c r="HD94" s="145"/>
      <c r="HE94" s="145"/>
      <c r="HF94" s="145"/>
      <c r="HG94" s="145"/>
      <c r="HH94" s="145"/>
      <c r="HI94" s="145"/>
      <c r="HJ94" s="145"/>
      <c r="HK94" s="145"/>
      <c r="HL94" s="145"/>
      <c r="HM94" s="145"/>
      <c r="HN94" s="145"/>
      <c r="HO94" s="145"/>
      <c r="HP94" s="145"/>
      <c r="HQ94" s="145"/>
      <c r="HR94" s="145"/>
      <c r="HS94" s="145"/>
      <c r="HT94" s="145"/>
      <c r="HU94" s="145"/>
      <c r="HV94" s="145"/>
      <c r="HW94" s="145"/>
      <c r="HX94" s="145"/>
      <c r="HY94" s="145"/>
      <c r="HZ94" s="145"/>
      <c r="IA94" s="145"/>
      <c r="IB94" s="145"/>
      <c r="IC94" s="145"/>
      <c r="ID94" s="145"/>
      <c r="IE94" s="145"/>
      <c r="IF94" s="145"/>
      <c r="IG94" s="145"/>
      <c r="IH94" s="145"/>
      <c r="II94" s="145"/>
      <c r="IJ94" s="146"/>
    </row>
    <row r="95" spans="1:244" x14ac:dyDescent="0.25">
      <c r="A95" s="147" t="s">
        <v>49</v>
      </c>
      <c r="B95" s="444" t="s">
        <v>100</v>
      </c>
      <c r="C95" s="444"/>
      <c r="D95" s="444"/>
      <c r="E95" s="444"/>
      <c r="F95" s="444"/>
      <c r="G95" s="444"/>
      <c r="H95" s="158">
        <f>SUM(H94)</f>
        <v>25.509999999999998</v>
      </c>
      <c r="I95" s="158">
        <f t="shared" ref="I95:U95" si="70">SUM(I94)</f>
        <v>25.509999999999998</v>
      </c>
      <c r="J95" s="158">
        <f t="shared" si="70"/>
        <v>0</v>
      </c>
      <c r="K95" s="158">
        <f t="shared" si="70"/>
        <v>0</v>
      </c>
      <c r="L95" s="158">
        <f t="shared" si="70"/>
        <v>30</v>
      </c>
      <c r="M95" s="158">
        <f t="shared" si="70"/>
        <v>30</v>
      </c>
      <c r="N95" s="158">
        <f t="shared" si="70"/>
        <v>0</v>
      </c>
      <c r="O95" s="158">
        <f t="shared" si="70"/>
        <v>0</v>
      </c>
      <c r="P95" s="158">
        <f t="shared" si="70"/>
        <v>34</v>
      </c>
      <c r="Q95" s="158">
        <f t="shared" si="70"/>
        <v>34</v>
      </c>
      <c r="R95" s="158">
        <f t="shared" si="70"/>
        <v>0</v>
      </c>
      <c r="S95" s="158">
        <f t="shared" si="70"/>
        <v>0</v>
      </c>
      <c r="T95" s="158">
        <f t="shared" si="70"/>
        <v>30</v>
      </c>
      <c r="U95" s="158">
        <f t="shared" si="70"/>
        <v>30</v>
      </c>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c r="GT95" s="145"/>
      <c r="GU95" s="145"/>
      <c r="GV95" s="145"/>
      <c r="GW95" s="145"/>
      <c r="GX95" s="145"/>
      <c r="GY95" s="145"/>
      <c r="GZ95" s="145"/>
      <c r="HA95" s="145"/>
      <c r="HB95" s="145"/>
      <c r="HC95" s="145"/>
      <c r="HD95" s="145"/>
      <c r="HE95" s="145"/>
      <c r="HF95" s="145"/>
      <c r="HG95" s="145"/>
      <c r="HH95" s="145"/>
      <c r="HI95" s="145"/>
      <c r="HJ95" s="145"/>
      <c r="HK95" s="145"/>
      <c r="HL95" s="145"/>
      <c r="HM95" s="145"/>
      <c r="HN95" s="145"/>
      <c r="HO95" s="145"/>
      <c r="HP95" s="145"/>
      <c r="HQ95" s="145"/>
      <c r="HR95" s="145"/>
      <c r="HS95" s="145"/>
      <c r="HT95" s="145"/>
      <c r="HU95" s="145"/>
      <c r="HV95" s="145"/>
      <c r="HW95" s="145"/>
      <c r="HX95" s="145"/>
      <c r="HY95" s="145"/>
      <c r="HZ95" s="145"/>
      <c r="IA95" s="145"/>
      <c r="IB95" s="145"/>
      <c r="IC95" s="145"/>
      <c r="ID95" s="145"/>
      <c r="IE95" s="145"/>
      <c r="IF95" s="145"/>
      <c r="IG95" s="145"/>
      <c r="IH95" s="145"/>
      <c r="II95" s="145"/>
      <c r="IJ95" s="146"/>
    </row>
    <row r="96" spans="1:244" s="146" customFormat="1" ht="22.5" customHeight="1" x14ac:dyDescent="0.25">
      <c r="A96" s="1" t="s">
        <v>51</v>
      </c>
      <c r="B96" s="464" t="s">
        <v>380</v>
      </c>
      <c r="C96" s="464"/>
      <c r="D96" s="464"/>
      <c r="E96" s="464"/>
      <c r="F96" s="464"/>
      <c r="G96" s="464"/>
      <c r="H96" s="464"/>
      <c r="I96" s="464"/>
      <c r="J96" s="464"/>
      <c r="K96" s="464"/>
      <c r="L96" s="464"/>
      <c r="M96" s="464"/>
      <c r="N96" s="464"/>
      <c r="O96" s="464"/>
      <c r="P96" s="464"/>
      <c r="Q96" s="464"/>
      <c r="R96" s="464"/>
      <c r="S96" s="464"/>
      <c r="T96" s="464"/>
      <c r="U96" s="464"/>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c r="GT96" s="145"/>
      <c r="GU96" s="145"/>
      <c r="GV96" s="145"/>
      <c r="GW96" s="145"/>
      <c r="GX96" s="145"/>
      <c r="GY96" s="145"/>
      <c r="GZ96" s="145"/>
      <c r="HA96" s="145"/>
      <c r="HB96" s="145"/>
      <c r="HC96" s="145"/>
      <c r="HD96" s="145"/>
      <c r="HE96" s="145"/>
      <c r="HF96" s="145"/>
      <c r="HG96" s="145"/>
      <c r="HH96" s="145"/>
      <c r="HI96" s="145"/>
      <c r="HJ96" s="145"/>
      <c r="HK96" s="145"/>
      <c r="HL96" s="145"/>
      <c r="HM96" s="145"/>
      <c r="HN96" s="145"/>
      <c r="HO96" s="145"/>
      <c r="HP96" s="145"/>
      <c r="HQ96" s="145"/>
      <c r="HR96" s="145"/>
      <c r="HS96" s="145"/>
      <c r="HT96" s="145"/>
      <c r="HU96" s="145"/>
      <c r="HV96" s="145"/>
      <c r="HW96" s="145"/>
      <c r="HX96" s="145"/>
      <c r="HY96" s="145"/>
      <c r="HZ96" s="145"/>
      <c r="IA96" s="145"/>
      <c r="IB96" s="145"/>
      <c r="IC96" s="145"/>
      <c r="ID96" s="145"/>
      <c r="IE96" s="145"/>
      <c r="IF96" s="145"/>
      <c r="IG96" s="145"/>
      <c r="IH96" s="145"/>
      <c r="II96" s="145"/>
    </row>
    <row r="97" spans="1:243" s="146" customFormat="1" ht="30" customHeight="1" x14ac:dyDescent="0.25">
      <c r="A97" s="147" t="s">
        <v>51</v>
      </c>
      <c r="B97" s="148" t="s">
        <v>28</v>
      </c>
      <c r="C97" s="424" t="s">
        <v>381</v>
      </c>
      <c r="D97" s="424"/>
      <c r="E97" s="424"/>
      <c r="F97" s="424"/>
      <c r="G97" s="424"/>
      <c r="H97" s="424"/>
      <c r="I97" s="424"/>
      <c r="J97" s="424"/>
      <c r="K97" s="424"/>
      <c r="L97" s="424"/>
      <c r="M97" s="424"/>
      <c r="N97" s="424"/>
      <c r="O97" s="424"/>
      <c r="P97" s="424"/>
      <c r="Q97" s="424"/>
      <c r="R97" s="424"/>
      <c r="S97" s="424"/>
      <c r="T97" s="424"/>
      <c r="U97" s="424"/>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c r="GT97" s="145"/>
      <c r="GU97" s="145"/>
      <c r="GV97" s="145"/>
      <c r="GW97" s="145"/>
      <c r="GX97" s="145"/>
      <c r="GY97" s="145"/>
      <c r="GZ97" s="145"/>
      <c r="HA97" s="145"/>
      <c r="HB97" s="145"/>
      <c r="HC97" s="145"/>
      <c r="HD97" s="145"/>
      <c r="HE97" s="145"/>
      <c r="HF97" s="145"/>
      <c r="HG97" s="145"/>
      <c r="HH97" s="145"/>
      <c r="HI97" s="145"/>
      <c r="HJ97" s="145"/>
      <c r="HK97" s="145"/>
      <c r="HL97" s="145"/>
      <c r="HM97" s="145"/>
      <c r="HN97" s="145"/>
      <c r="HO97" s="145"/>
      <c r="HP97" s="145"/>
      <c r="HQ97" s="145"/>
      <c r="HR97" s="145"/>
      <c r="HS97" s="145"/>
      <c r="HT97" s="145"/>
      <c r="HU97" s="145"/>
      <c r="HV97" s="145"/>
      <c r="HW97" s="145"/>
      <c r="HX97" s="145"/>
      <c r="HY97" s="145"/>
      <c r="HZ97" s="145"/>
      <c r="IA97" s="145"/>
      <c r="IB97" s="145"/>
      <c r="IC97" s="145"/>
      <c r="ID97" s="145"/>
      <c r="IE97" s="145"/>
      <c r="IF97" s="145"/>
      <c r="IG97" s="145"/>
      <c r="IH97" s="145"/>
      <c r="II97" s="145"/>
    </row>
    <row r="98" spans="1:243" s="146" customFormat="1" ht="12.75" customHeight="1" x14ac:dyDescent="0.25">
      <c r="A98" s="432" t="s">
        <v>51</v>
      </c>
      <c r="B98" s="435" t="s">
        <v>28</v>
      </c>
      <c r="C98" s="438" t="s">
        <v>28</v>
      </c>
      <c r="D98" s="484" t="s">
        <v>382</v>
      </c>
      <c r="E98" s="429" t="s">
        <v>331</v>
      </c>
      <c r="F98" s="429" t="s">
        <v>33</v>
      </c>
      <c r="G98" s="142" t="s">
        <v>34</v>
      </c>
      <c r="H98" s="149">
        <f>SUM(I98,K98)</f>
        <v>0</v>
      </c>
      <c r="I98" s="167"/>
      <c r="J98" s="167"/>
      <c r="K98" s="149"/>
      <c r="L98" s="150">
        <f>SUM(M98,O98)</f>
        <v>0</v>
      </c>
      <c r="M98" s="281"/>
      <c r="N98" s="282"/>
      <c r="O98" s="150"/>
      <c r="P98" s="150">
        <f>SUM(Q98,S98)</f>
        <v>0</v>
      </c>
      <c r="Q98" s="169"/>
      <c r="R98" s="170"/>
      <c r="S98" s="149"/>
      <c r="T98" s="280">
        <f>P98*1.03</f>
        <v>0</v>
      </c>
      <c r="U98" s="280">
        <f>T98*1.03</f>
        <v>0</v>
      </c>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c r="GT98" s="145"/>
      <c r="GU98" s="145"/>
      <c r="GV98" s="145"/>
      <c r="GW98" s="145"/>
      <c r="GX98" s="145"/>
      <c r="GY98" s="145"/>
      <c r="GZ98" s="145"/>
      <c r="HA98" s="145"/>
      <c r="HB98" s="145"/>
      <c r="HC98" s="145"/>
      <c r="HD98" s="145"/>
      <c r="HE98" s="145"/>
      <c r="HF98" s="145"/>
      <c r="HG98" s="145"/>
      <c r="HH98" s="145"/>
      <c r="HI98" s="145"/>
      <c r="HJ98" s="145"/>
      <c r="HK98" s="145"/>
      <c r="HL98" s="145"/>
      <c r="HM98" s="145"/>
      <c r="HN98" s="145"/>
      <c r="HO98" s="145"/>
      <c r="HP98" s="145"/>
      <c r="HQ98" s="145"/>
      <c r="HR98" s="145"/>
      <c r="HS98" s="145"/>
      <c r="HT98" s="145"/>
      <c r="HU98" s="145"/>
      <c r="HV98" s="145"/>
      <c r="HW98" s="145"/>
      <c r="HX98" s="145"/>
      <c r="HY98" s="145"/>
      <c r="HZ98" s="145"/>
      <c r="IA98" s="145"/>
      <c r="IB98" s="145"/>
      <c r="IC98" s="145"/>
      <c r="ID98" s="145"/>
      <c r="IE98" s="145"/>
      <c r="IF98" s="145"/>
      <c r="IG98" s="145"/>
      <c r="IH98" s="145"/>
      <c r="II98" s="145"/>
    </row>
    <row r="99" spans="1:243" s="146" customFormat="1" x14ac:dyDescent="0.25">
      <c r="A99" s="433"/>
      <c r="B99" s="436"/>
      <c r="C99" s="439"/>
      <c r="D99" s="485"/>
      <c r="E99" s="430"/>
      <c r="F99" s="430"/>
      <c r="G99" s="142" t="s">
        <v>37</v>
      </c>
      <c r="H99" s="149">
        <f t="shared" ref="H99:H100" si="71">SUM(I99,K99)</f>
        <v>0</v>
      </c>
      <c r="I99" s="167"/>
      <c r="J99" s="167"/>
      <c r="K99" s="167"/>
      <c r="L99" s="101">
        <f>SUM(M99,O99)</f>
        <v>0</v>
      </c>
      <c r="M99" s="102"/>
      <c r="N99" s="102"/>
      <c r="O99" s="196"/>
      <c r="P99" s="150">
        <f t="shared" ref="P99:P100" si="72">SUM(Q99,S99)</f>
        <v>0</v>
      </c>
      <c r="Q99" s="169"/>
      <c r="R99" s="169"/>
      <c r="S99" s="163"/>
      <c r="T99" s="171">
        <f t="shared" ref="T99" si="73">P99*1.03</f>
        <v>0</v>
      </c>
      <c r="U99" s="171">
        <f t="shared" ref="U99" si="74">T99*1.03</f>
        <v>0</v>
      </c>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c r="GM99" s="145"/>
      <c r="GN99" s="145"/>
      <c r="GO99" s="145"/>
      <c r="GP99" s="145"/>
      <c r="GQ99" s="145"/>
      <c r="GR99" s="145"/>
      <c r="GS99" s="145"/>
      <c r="GT99" s="145"/>
      <c r="GU99" s="145"/>
      <c r="GV99" s="145"/>
      <c r="GW99" s="145"/>
      <c r="GX99" s="145"/>
      <c r="GY99" s="145"/>
      <c r="GZ99" s="145"/>
      <c r="HA99" s="145"/>
      <c r="HB99" s="145"/>
      <c r="HC99" s="145"/>
      <c r="HD99" s="145"/>
      <c r="HE99" s="145"/>
      <c r="HF99" s="145"/>
      <c r="HG99" s="145"/>
      <c r="HH99" s="145"/>
      <c r="HI99" s="145"/>
      <c r="HJ99" s="145"/>
      <c r="HK99" s="145"/>
      <c r="HL99" s="145"/>
      <c r="HM99" s="145"/>
      <c r="HN99" s="145"/>
      <c r="HO99" s="145"/>
      <c r="HP99" s="145"/>
      <c r="HQ99" s="145"/>
      <c r="HR99" s="145"/>
      <c r="HS99" s="145"/>
      <c r="HT99" s="145"/>
      <c r="HU99" s="145"/>
      <c r="HV99" s="145"/>
      <c r="HW99" s="145"/>
      <c r="HX99" s="145"/>
      <c r="HY99" s="145"/>
      <c r="HZ99" s="145"/>
      <c r="IA99" s="145"/>
      <c r="IB99" s="145"/>
      <c r="IC99" s="145"/>
      <c r="ID99" s="145"/>
      <c r="IE99" s="145"/>
      <c r="IF99" s="145"/>
      <c r="IG99" s="145"/>
      <c r="IH99" s="145"/>
      <c r="II99" s="145"/>
    </row>
    <row r="100" spans="1:243" s="146" customFormat="1" x14ac:dyDescent="0.25">
      <c r="A100" s="433"/>
      <c r="B100" s="436"/>
      <c r="C100" s="439"/>
      <c r="D100" s="485"/>
      <c r="E100" s="430"/>
      <c r="F100" s="430"/>
      <c r="G100" s="142" t="s">
        <v>36</v>
      </c>
      <c r="H100" s="149">
        <f t="shared" si="71"/>
        <v>3.5</v>
      </c>
      <c r="I100" s="170">
        <v>3.5</v>
      </c>
      <c r="J100" s="170"/>
      <c r="K100" s="167"/>
      <c r="L100" s="101">
        <f>SUM(M100,O100)</f>
        <v>11.452</v>
      </c>
      <c r="M100" s="102">
        <v>11.452</v>
      </c>
      <c r="N100" s="102"/>
      <c r="O100" s="188"/>
      <c r="P100" s="150">
        <f t="shared" si="72"/>
        <v>0</v>
      </c>
      <c r="Q100" s="169"/>
      <c r="R100" s="169"/>
      <c r="S100" s="163"/>
      <c r="T100" s="171">
        <v>11.45</v>
      </c>
      <c r="U100" s="171">
        <v>11.45</v>
      </c>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c r="GM100" s="145"/>
      <c r="GN100" s="145"/>
      <c r="GO100" s="145"/>
      <c r="GP100" s="145"/>
      <c r="GQ100" s="145"/>
      <c r="GR100" s="145"/>
      <c r="GS100" s="145"/>
      <c r="GT100" s="145"/>
      <c r="GU100" s="145"/>
      <c r="GV100" s="145"/>
      <c r="GW100" s="145"/>
      <c r="GX100" s="145"/>
      <c r="GY100" s="145"/>
      <c r="GZ100" s="145"/>
      <c r="HA100" s="145"/>
      <c r="HB100" s="145"/>
      <c r="HC100" s="145"/>
      <c r="HD100" s="145"/>
      <c r="HE100" s="145"/>
      <c r="HF100" s="145"/>
      <c r="HG100" s="145"/>
      <c r="HH100" s="145"/>
      <c r="HI100" s="145"/>
      <c r="HJ100" s="145"/>
      <c r="HK100" s="145"/>
      <c r="HL100" s="145"/>
      <c r="HM100" s="145"/>
      <c r="HN100" s="145"/>
      <c r="HO100" s="145"/>
      <c r="HP100" s="145"/>
      <c r="HQ100" s="145"/>
      <c r="HR100" s="145"/>
      <c r="HS100" s="145"/>
      <c r="HT100" s="145"/>
      <c r="HU100" s="145"/>
      <c r="HV100" s="145"/>
      <c r="HW100" s="145"/>
      <c r="HX100" s="145"/>
      <c r="HY100" s="145"/>
      <c r="HZ100" s="145"/>
      <c r="IA100" s="145"/>
      <c r="IB100" s="145"/>
      <c r="IC100" s="145"/>
      <c r="ID100" s="145"/>
      <c r="IE100" s="145"/>
      <c r="IF100" s="145"/>
      <c r="IG100" s="145"/>
      <c r="IH100" s="145"/>
      <c r="II100" s="145"/>
    </row>
    <row r="101" spans="1:243" s="146" customFormat="1" ht="69" customHeight="1" x14ac:dyDescent="0.25">
      <c r="A101" s="434"/>
      <c r="B101" s="437"/>
      <c r="C101" s="440"/>
      <c r="D101" s="486"/>
      <c r="E101" s="431"/>
      <c r="F101" s="431"/>
      <c r="G101" s="177" t="s">
        <v>39</v>
      </c>
      <c r="H101" s="153">
        <f t="shared" ref="H101:U101" si="75">SUM(H98:H100)</f>
        <v>3.5</v>
      </c>
      <c r="I101" s="153">
        <f t="shared" si="75"/>
        <v>3.5</v>
      </c>
      <c r="J101" s="153">
        <f t="shared" si="75"/>
        <v>0</v>
      </c>
      <c r="K101" s="153">
        <f t="shared" si="75"/>
        <v>0</v>
      </c>
      <c r="L101" s="153">
        <f t="shared" si="75"/>
        <v>11.452</v>
      </c>
      <c r="M101" s="80">
        <f t="shared" si="75"/>
        <v>11.452</v>
      </c>
      <c r="N101" s="80">
        <f t="shared" si="75"/>
        <v>0</v>
      </c>
      <c r="O101" s="153">
        <f t="shared" si="75"/>
        <v>0</v>
      </c>
      <c r="P101" s="153">
        <f t="shared" si="75"/>
        <v>0</v>
      </c>
      <c r="Q101" s="153">
        <f t="shared" si="75"/>
        <v>0</v>
      </c>
      <c r="R101" s="153">
        <f t="shared" si="75"/>
        <v>0</v>
      </c>
      <c r="S101" s="153">
        <f t="shared" si="75"/>
        <v>0</v>
      </c>
      <c r="T101" s="80">
        <f t="shared" si="75"/>
        <v>11.45</v>
      </c>
      <c r="U101" s="80">
        <f t="shared" si="75"/>
        <v>11.45</v>
      </c>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c r="GM101" s="145"/>
      <c r="GN101" s="145"/>
      <c r="GO101" s="145"/>
      <c r="GP101" s="145"/>
      <c r="GQ101" s="145"/>
      <c r="GR101" s="145"/>
      <c r="GS101" s="145"/>
      <c r="GT101" s="145"/>
      <c r="GU101" s="145"/>
      <c r="GV101" s="145"/>
      <c r="GW101" s="145"/>
      <c r="GX101" s="145"/>
      <c r="GY101" s="145"/>
      <c r="GZ101" s="145"/>
      <c r="HA101" s="145"/>
      <c r="HB101" s="145"/>
      <c r="HC101" s="145"/>
      <c r="HD101" s="145"/>
      <c r="HE101" s="145"/>
      <c r="HF101" s="145"/>
      <c r="HG101" s="145"/>
      <c r="HH101" s="145"/>
      <c r="HI101" s="145"/>
      <c r="HJ101" s="145"/>
      <c r="HK101" s="145"/>
      <c r="HL101" s="145"/>
      <c r="HM101" s="145"/>
      <c r="HN101" s="145"/>
      <c r="HO101" s="145"/>
      <c r="HP101" s="145"/>
      <c r="HQ101" s="145"/>
      <c r="HR101" s="145"/>
      <c r="HS101" s="145"/>
      <c r="HT101" s="145"/>
      <c r="HU101" s="145"/>
      <c r="HV101" s="145"/>
      <c r="HW101" s="145"/>
      <c r="HX101" s="145"/>
      <c r="HY101" s="145"/>
      <c r="HZ101" s="145"/>
      <c r="IA101" s="145"/>
      <c r="IB101" s="145"/>
      <c r="IC101" s="145"/>
      <c r="ID101" s="145"/>
      <c r="IE101" s="145"/>
      <c r="IF101" s="145"/>
      <c r="IG101" s="145"/>
      <c r="IH101" s="145"/>
      <c r="II101" s="145"/>
    </row>
    <row r="102" spans="1:243" s="146" customFormat="1" x14ac:dyDescent="0.25">
      <c r="A102" s="147" t="s">
        <v>51</v>
      </c>
      <c r="B102" s="148" t="s">
        <v>28</v>
      </c>
      <c r="C102" s="445" t="s">
        <v>65</v>
      </c>
      <c r="D102" s="446"/>
      <c r="E102" s="446"/>
      <c r="F102" s="446"/>
      <c r="G102" s="447"/>
      <c r="H102" s="154">
        <f>SUM(H101)</f>
        <v>3.5</v>
      </c>
      <c r="I102" s="154">
        <f t="shared" ref="I102:U103" si="76">SUM(I101)</f>
        <v>3.5</v>
      </c>
      <c r="J102" s="154">
        <f t="shared" si="76"/>
        <v>0</v>
      </c>
      <c r="K102" s="154">
        <f t="shared" si="76"/>
        <v>0</v>
      </c>
      <c r="L102" s="154">
        <f t="shared" si="76"/>
        <v>11.452</v>
      </c>
      <c r="M102" s="155">
        <f t="shared" si="76"/>
        <v>11.452</v>
      </c>
      <c r="N102" s="155">
        <f t="shared" si="76"/>
        <v>0</v>
      </c>
      <c r="O102" s="155">
        <f t="shared" si="76"/>
        <v>0</v>
      </c>
      <c r="P102" s="155">
        <f t="shared" si="76"/>
        <v>0</v>
      </c>
      <c r="Q102" s="155">
        <f t="shared" si="76"/>
        <v>0</v>
      </c>
      <c r="R102" s="155">
        <f t="shared" si="76"/>
        <v>0</v>
      </c>
      <c r="S102" s="155">
        <f t="shared" si="76"/>
        <v>0</v>
      </c>
      <c r="T102" s="154">
        <f t="shared" si="76"/>
        <v>11.45</v>
      </c>
      <c r="U102" s="154">
        <f t="shared" si="76"/>
        <v>11.45</v>
      </c>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c r="GM102" s="145"/>
      <c r="GN102" s="145"/>
      <c r="GO102" s="145"/>
      <c r="GP102" s="145"/>
      <c r="GQ102" s="145"/>
      <c r="GR102" s="145"/>
      <c r="GS102" s="145"/>
      <c r="GT102" s="145"/>
      <c r="GU102" s="145"/>
      <c r="GV102" s="145"/>
      <c r="GW102" s="145"/>
      <c r="GX102" s="145"/>
      <c r="GY102" s="145"/>
      <c r="GZ102" s="145"/>
      <c r="HA102" s="145"/>
      <c r="HB102" s="145"/>
      <c r="HC102" s="145"/>
      <c r="HD102" s="145"/>
      <c r="HE102" s="145"/>
      <c r="HF102" s="145"/>
      <c r="HG102" s="145"/>
      <c r="HH102" s="145"/>
      <c r="HI102" s="145"/>
      <c r="HJ102" s="145"/>
      <c r="HK102" s="145"/>
      <c r="HL102" s="145"/>
      <c r="HM102" s="145"/>
      <c r="HN102" s="145"/>
      <c r="HO102" s="145"/>
      <c r="HP102" s="145"/>
      <c r="HQ102" s="145"/>
      <c r="HR102" s="145"/>
      <c r="HS102" s="145"/>
      <c r="HT102" s="145"/>
      <c r="HU102" s="145"/>
      <c r="HV102" s="145"/>
      <c r="HW102" s="145"/>
      <c r="HX102" s="145"/>
      <c r="HY102" s="145"/>
      <c r="HZ102" s="145"/>
      <c r="IA102" s="145"/>
      <c r="IB102" s="145"/>
      <c r="IC102" s="145"/>
      <c r="ID102" s="145"/>
      <c r="IE102" s="145"/>
      <c r="IF102" s="145"/>
      <c r="IG102" s="145"/>
      <c r="IH102" s="145"/>
      <c r="II102" s="145"/>
    </row>
    <row r="103" spans="1:243" s="146" customFormat="1" x14ac:dyDescent="0.25">
      <c r="A103" s="147" t="s">
        <v>51</v>
      </c>
      <c r="B103" s="444" t="s">
        <v>100</v>
      </c>
      <c r="C103" s="444"/>
      <c r="D103" s="444"/>
      <c r="E103" s="444"/>
      <c r="F103" s="444"/>
      <c r="G103" s="444"/>
      <c r="H103" s="158">
        <f>SUM(H102)</f>
        <v>3.5</v>
      </c>
      <c r="I103" s="158">
        <f t="shared" si="76"/>
        <v>3.5</v>
      </c>
      <c r="J103" s="158">
        <f t="shared" si="76"/>
        <v>0</v>
      </c>
      <c r="K103" s="158">
        <f t="shared" si="76"/>
        <v>0</v>
      </c>
      <c r="L103" s="158">
        <f t="shared" si="76"/>
        <v>11.452</v>
      </c>
      <c r="M103" s="158">
        <f t="shared" si="76"/>
        <v>11.452</v>
      </c>
      <c r="N103" s="158">
        <f t="shared" si="76"/>
        <v>0</v>
      </c>
      <c r="O103" s="158">
        <f t="shared" si="76"/>
        <v>0</v>
      </c>
      <c r="P103" s="158">
        <f>SUM(P102)</f>
        <v>0</v>
      </c>
      <c r="Q103" s="158">
        <f t="shared" si="76"/>
        <v>0</v>
      </c>
      <c r="R103" s="158">
        <f t="shared" si="76"/>
        <v>0</v>
      </c>
      <c r="S103" s="158">
        <f t="shared" si="76"/>
        <v>0</v>
      </c>
      <c r="T103" s="158">
        <f t="shared" si="76"/>
        <v>11.45</v>
      </c>
      <c r="U103" s="158">
        <f t="shared" si="76"/>
        <v>11.45</v>
      </c>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5"/>
      <c r="BX103" s="145"/>
      <c r="BY103" s="145"/>
      <c r="BZ103" s="145"/>
      <c r="CA103" s="145"/>
      <c r="CB103" s="145"/>
      <c r="CC103" s="145"/>
      <c r="CD103" s="145"/>
      <c r="CE103" s="145"/>
      <c r="CF103" s="145"/>
      <c r="CG103" s="145"/>
      <c r="CH103" s="145"/>
      <c r="CI103" s="145"/>
      <c r="CJ103" s="145"/>
      <c r="CK103" s="145"/>
      <c r="CL103" s="145"/>
      <c r="CM103" s="145"/>
      <c r="CN103" s="145"/>
      <c r="CO103" s="145"/>
      <c r="CP103" s="145"/>
      <c r="CQ103" s="145"/>
      <c r="CR103" s="145"/>
      <c r="CS103" s="145"/>
      <c r="CT103" s="145"/>
      <c r="CU103" s="145"/>
      <c r="CV103" s="145"/>
      <c r="CW103" s="145"/>
      <c r="CX103" s="145"/>
      <c r="CY103" s="145"/>
      <c r="CZ103" s="145"/>
      <c r="DA103" s="145"/>
      <c r="DB103" s="145"/>
      <c r="DC103" s="145"/>
      <c r="DD103" s="145"/>
      <c r="DE103" s="145"/>
      <c r="DF103" s="145"/>
      <c r="DG103" s="145"/>
      <c r="DH103" s="145"/>
      <c r="DI103" s="145"/>
      <c r="DJ103" s="145"/>
      <c r="DK103" s="145"/>
      <c r="DL103" s="145"/>
      <c r="DM103" s="145"/>
      <c r="DN103" s="145"/>
      <c r="DO103" s="145"/>
      <c r="DP103" s="145"/>
      <c r="DQ103" s="145"/>
      <c r="DR103" s="145"/>
      <c r="DS103" s="145"/>
      <c r="DT103" s="145"/>
      <c r="DU103" s="145"/>
      <c r="DV103" s="145"/>
      <c r="DW103" s="145"/>
      <c r="DX103" s="145"/>
      <c r="DY103" s="145"/>
      <c r="DZ103" s="145"/>
      <c r="EA103" s="145"/>
      <c r="EB103" s="145"/>
      <c r="EC103" s="145"/>
      <c r="ED103" s="145"/>
      <c r="EE103" s="145"/>
      <c r="EF103" s="145"/>
      <c r="EG103" s="145"/>
      <c r="EH103" s="145"/>
      <c r="EI103" s="145"/>
      <c r="EJ103" s="145"/>
      <c r="EK103" s="145"/>
      <c r="EL103" s="145"/>
      <c r="EM103" s="145"/>
      <c r="EN103" s="145"/>
      <c r="EO103" s="145"/>
      <c r="EP103" s="145"/>
      <c r="EQ103" s="145"/>
      <c r="ER103" s="145"/>
      <c r="ES103" s="145"/>
      <c r="ET103" s="145"/>
      <c r="EU103" s="145"/>
      <c r="EV103" s="145"/>
      <c r="EW103" s="145"/>
      <c r="EX103" s="145"/>
      <c r="EY103" s="145"/>
      <c r="EZ103" s="145"/>
      <c r="FA103" s="145"/>
      <c r="FB103" s="145"/>
      <c r="FC103" s="145"/>
      <c r="FD103" s="145"/>
      <c r="FE103" s="145"/>
      <c r="FF103" s="145"/>
      <c r="FG103" s="145"/>
      <c r="FH103" s="145"/>
      <c r="FI103" s="145"/>
      <c r="FJ103" s="145"/>
      <c r="FK103" s="145"/>
      <c r="FL103" s="145"/>
      <c r="FM103" s="145"/>
      <c r="FN103" s="145"/>
      <c r="FO103" s="145"/>
      <c r="FP103" s="145"/>
      <c r="FQ103" s="145"/>
      <c r="FR103" s="145"/>
      <c r="FS103" s="145"/>
      <c r="FT103" s="145"/>
      <c r="FU103" s="145"/>
      <c r="FV103" s="145"/>
      <c r="FW103" s="145"/>
      <c r="FX103" s="145"/>
      <c r="FY103" s="145"/>
      <c r="FZ103" s="145"/>
      <c r="GA103" s="145"/>
      <c r="GB103" s="145"/>
      <c r="GC103" s="145"/>
      <c r="GD103" s="145"/>
      <c r="GE103" s="145"/>
      <c r="GF103" s="145"/>
      <c r="GG103" s="145"/>
      <c r="GH103" s="145"/>
      <c r="GI103" s="145"/>
      <c r="GJ103" s="145"/>
      <c r="GK103" s="145"/>
      <c r="GL103" s="145"/>
      <c r="GM103" s="145"/>
      <c r="GN103" s="145"/>
      <c r="GO103" s="145"/>
      <c r="GP103" s="145"/>
      <c r="GQ103" s="145"/>
      <c r="GR103" s="145"/>
      <c r="GS103" s="145"/>
      <c r="GT103" s="145"/>
      <c r="GU103" s="145"/>
      <c r="GV103" s="145"/>
      <c r="GW103" s="145"/>
      <c r="GX103" s="145"/>
      <c r="GY103" s="145"/>
      <c r="GZ103" s="145"/>
      <c r="HA103" s="145"/>
      <c r="HB103" s="145"/>
      <c r="HC103" s="145"/>
      <c r="HD103" s="145"/>
      <c r="HE103" s="145"/>
      <c r="HF103" s="145"/>
      <c r="HG103" s="145"/>
      <c r="HH103" s="145"/>
      <c r="HI103" s="145"/>
      <c r="HJ103" s="145"/>
      <c r="HK103" s="145"/>
      <c r="HL103" s="145"/>
      <c r="HM103" s="145"/>
      <c r="HN103" s="145"/>
      <c r="HO103" s="145"/>
      <c r="HP103" s="145"/>
      <c r="HQ103" s="145"/>
      <c r="HR103" s="145"/>
      <c r="HS103" s="145"/>
      <c r="HT103" s="145"/>
      <c r="HU103" s="145"/>
      <c r="HV103" s="145"/>
      <c r="HW103" s="145"/>
      <c r="HX103" s="145"/>
      <c r="HY103" s="145"/>
      <c r="HZ103" s="145"/>
      <c r="IA103" s="145"/>
      <c r="IB103" s="145"/>
      <c r="IC103" s="145"/>
      <c r="ID103" s="145"/>
      <c r="IE103" s="145"/>
      <c r="IF103" s="145"/>
      <c r="IG103" s="145"/>
      <c r="IH103" s="145"/>
      <c r="II103" s="145"/>
    </row>
    <row r="104" spans="1:243" x14ac:dyDescent="0.25">
      <c r="A104" s="70" t="s">
        <v>226</v>
      </c>
      <c r="B104" s="452" t="s">
        <v>101</v>
      </c>
      <c r="C104" s="452"/>
      <c r="D104" s="452"/>
      <c r="E104" s="452"/>
      <c r="F104" s="452"/>
      <c r="G104" s="452"/>
      <c r="H104" s="71">
        <f>SUM(H24,H62,H71,H95,H103,H79)</f>
        <v>7438.5699999999988</v>
      </c>
      <c r="I104" s="71">
        <f t="shared" ref="I104:U104" si="77">SUM(I24,I62,I71,I95,I103)</f>
        <v>7434.5699999999988</v>
      </c>
      <c r="J104" s="71">
        <f t="shared" si="77"/>
        <v>4281.8008099999997</v>
      </c>
      <c r="K104" s="71">
        <f t="shared" si="77"/>
        <v>0</v>
      </c>
      <c r="L104" s="71">
        <f t="shared" si="77"/>
        <v>7583.2520000000004</v>
      </c>
      <c r="M104" s="71">
        <f t="shared" si="77"/>
        <v>7553.3520000000008</v>
      </c>
      <c r="N104" s="71">
        <f t="shared" si="77"/>
        <v>4476.2</v>
      </c>
      <c r="O104" s="71">
        <f t="shared" si="77"/>
        <v>29.9</v>
      </c>
      <c r="P104" s="71">
        <f t="shared" si="77"/>
        <v>7643.0000000000009</v>
      </c>
      <c r="Q104" s="71">
        <f t="shared" si="77"/>
        <v>7532.8000000000011</v>
      </c>
      <c r="R104" s="71">
        <f t="shared" si="77"/>
        <v>4476.2</v>
      </c>
      <c r="S104" s="71">
        <f t="shared" si="77"/>
        <v>29.9</v>
      </c>
      <c r="T104" s="71">
        <f t="shared" si="77"/>
        <v>7789.0529999999999</v>
      </c>
      <c r="U104" s="71">
        <f t="shared" si="77"/>
        <v>7993.7600900000007</v>
      </c>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5"/>
      <c r="BY104" s="145"/>
      <c r="BZ104" s="145"/>
      <c r="CA104" s="145"/>
      <c r="CB104" s="145"/>
      <c r="CC104" s="145"/>
      <c r="CD104" s="145"/>
      <c r="CE104" s="145"/>
      <c r="CF104" s="145"/>
      <c r="CG104" s="145"/>
      <c r="CH104" s="145"/>
      <c r="CI104" s="145"/>
      <c r="CJ104" s="145"/>
      <c r="CK104" s="145"/>
      <c r="CL104" s="145"/>
      <c r="CM104" s="145"/>
      <c r="CN104" s="145"/>
      <c r="CO104" s="145"/>
      <c r="CP104" s="145"/>
      <c r="CQ104" s="145"/>
      <c r="CR104" s="145"/>
      <c r="CS104" s="145"/>
      <c r="CT104" s="145"/>
      <c r="CU104" s="145"/>
      <c r="CV104" s="145"/>
      <c r="CW104" s="145"/>
      <c r="CX104" s="145"/>
      <c r="CY104" s="145"/>
      <c r="CZ104" s="145"/>
      <c r="DA104" s="145"/>
      <c r="DB104" s="145"/>
      <c r="DC104" s="145"/>
      <c r="DD104" s="145"/>
      <c r="DE104" s="145"/>
      <c r="DF104" s="145"/>
      <c r="DG104" s="145"/>
      <c r="DH104" s="145"/>
      <c r="DI104" s="145"/>
      <c r="DJ104" s="145"/>
      <c r="DK104" s="145"/>
      <c r="DL104" s="145"/>
      <c r="DM104" s="145"/>
      <c r="DN104" s="145"/>
      <c r="DO104" s="145"/>
      <c r="DP104" s="145"/>
      <c r="DQ104" s="145"/>
      <c r="DR104" s="145"/>
      <c r="DS104" s="145"/>
      <c r="DT104" s="145"/>
      <c r="DU104" s="145"/>
      <c r="DV104" s="145"/>
      <c r="DW104" s="145"/>
      <c r="DX104" s="145"/>
      <c r="DY104" s="145"/>
      <c r="DZ104" s="145"/>
      <c r="EA104" s="145"/>
      <c r="EB104" s="145"/>
      <c r="EC104" s="145"/>
      <c r="ED104" s="145"/>
      <c r="EE104" s="145"/>
      <c r="EF104" s="145"/>
      <c r="EG104" s="145"/>
      <c r="EH104" s="145"/>
      <c r="EI104" s="145"/>
      <c r="EJ104" s="145"/>
      <c r="EK104" s="145"/>
      <c r="EL104" s="145"/>
      <c r="EM104" s="145"/>
      <c r="EN104" s="145"/>
      <c r="EO104" s="145"/>
      <c r="EP104" s="145"/>
      <c r="EQ104" s="145"/>
      <c r="ER104" s="145"/>
      <c r="ES104" s="145"/>
      <c r="ET104" s="145"/>
      <c r="EU104" s="145"/>
      <c r="EV104" s="145"/>
      <c r="EW104" s="145"/>
      <c r="EX104" s="145"/>
      <c r="EY104" s="145"/>
      <c r="EZ104" s="145"/>
      <c r="FA104" s="145"/>
      <c r="FB104" s="145"/>
      <c r="FC104" s="145"/>
      <c r="FD104" s="145"/>
      <c r="FE104" s="145"/>
      <c r="FF104" s="145"/>
      <c r="FG104" s="145"/>
      <c r="FH104" s="145"/>
      <c r="FI104" s="145"/>
      <c r="FJ104" s="145"/>
      <c r="FK104" s="145"/>
      <c r="FL104" s="145"/>
      <c r="FM104" s="145"/>
      <c r="FN104" s="145"/>
      <c r="FO104" s="145"/>
      <c r="FP104" s="145"/>
      <c r="FQ104" s="145"/>
      <c r="FR104" s="145"/>
      <c r="FS104" s="145"/>
      <c r="FT104" s="145"/>
      <c r="FU104" s="145"/>
      <c r="FV104" s="145"/>
      <c r="FW104" s="145"/>
      <c r="FX104" s="145"/>
      <c r="FY104" s="145"/>
      <c r="FZ104" s="145"/>
      <c r="GA104" s="145"/>
      <c r="GB104" s="145"/>
      <c r="GC104" s="145"/>
      <c r="GD104" s="145"/>
      <c r="GE104" s="145"/>
      <c r="GF104" s="145"/>
      <c r="GG104" s="145"/>
      <c r="GH104" s="145"/>
      <c r="GI104" s="145"/>
      <c r="GJ104" s="145"/>
      <c r="GK104" s="145"/>
      <c r="GL104" s="145"/>
      <c r="GM104" s="145"/>
      <c r="GN104" s="145"/>
      <c r="GO104" s="145"/>
      <c r="GP104" s="145"/>
      <c r="GQ104" s="145"/>
      <c r="GR104" s="145"/>
      <c r="GS104" s="145"/>
      <c r="GT104" s="145"/>
      <c r="GU104" s="145"/>
      <c r="GV104" s="145"/>
      <c r="GW104" s="145"/>
      <c r="GX104" s="145"/>
      <c r="GY104" s="145"/>
      <c r="GZ104" s="145"/>
      <c r="HA104" s="145"/>
      <c r="HB104" s="145"/>
      <c r="HC104" s="145"/>
      <c r="HD104" s="145"/>
      <c r="HE104" s="145"/>
      <c r="HF104" s="145"/>
      <c r="HG104" s="145"/>
      <c r="HH104" s="145"/>
      <c r="HI104" s="145"/>
      <c r="HJ104" s="145"/>
      <c r="HK104" s="145"/>
      <c r="HL104" s="145"/>
      <c r="HM104" s="145"/>
      <c r="HN104" s="145"/>
      <c r="HO104" s="145"/>
      <c r="HP104" s="145"/>
      <c r="HQ104" s="145"/>
      <c r="HR104" s="145"/>
      <c r="HS104" s="145"/>
      <c r="HT104" s="145"/>
      <c r="HU104" s="145"/>
      <c r="HV104" s="145"/>
      <c r="HW104" s="145"/>
      <c r="HX104" s="145"/>
      <c r="HY104" s="145"/>
      <c r="HZ104" s="145"/>
      <c r="IA104" s="145"/>
      <c r="IB104" s="145"/>
      <c r="IC104" s="145"/>
      <c r="ID104" s="145"/>
      <c r="IE104" s="145"/>
      <c r="IF104" s="145"/>
      <c r="IG104" s="145"/>
      <c r="IH104" s="145"/>
      <c r="II104" s="145"/>
    </row>
    <row r="105" spans="1:243" ht="30" customHeight="1" x14ac:dyDescent="0.25">
      <c r="A105" s="453" t="s">
        <v>102</v>
      </c>
      <c r="B105" s="453"/>
      <c r="C105" s="453"/>
      <c r="D105" s="453"/>
      <c r="E105" s="453"/>
      <c r="F105" s="453"/>
      <c r="G105" s="453"/>
      <c r="H105" s="72"/>
      <c r="I105" s="72"/>
      <c r="J105" s="72"/>
      <c r="K105" s="72"/>
      <c r="L105" s="72"/>
      <c r="M105" s="73"/>
      <c r="N105" s="73"/>
      <c r="O105" s="73"/>
      <c r="P105" s="73"/>
      <c r="Q105" s="73"/>
      <c r="R105" s="73"/>
      <c r="S105" s="73"/>
      <c r="T105" s="72"/>
      <c r="U105" s="72"/>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c r="CA105" s="145"/>
      <c r="CB105" s="145"/>
      <c r="CC105" s="145"/>
      <c r="CD105" s="145"/>
      <c r="CE105" s="145"/>
      <c r="CF105" s="145"/>
      <c r="CG105" s="145"/>
      <c r="CH105" s="145"/>
      <c r="CI105" s="145"/>
      <c r="CJ105" s="145"/>
      <c r="CK105" s="145"/>
      <c r="CL105" s="145"/>
      <c r="CM105" s="145"/>
      <c r="CN105" s="145"/>
      <c r="CO105" s="145"/>
      <c r="CP105" s="145"/>
      <c r="CQ105" s="145"/>
      <c r="CR105" s="145"/>
      <c r="CS105" s="145"/>
      <c r="CT105" s="145"/>
      <c r="CU105" s="145"/>
      <c r="CV105" s="145"/>
      <c r="CW105" s="145"/>
      <c r="CX105" s="145"/>
      <c r="CY105" s="145"/>
      <c r="CZ105" s="145"/>
      <c r="DA105" s="145"/>
      <c r="DB105" s="145"/>
      <c r="DC105" s="145"/>
      <c r="DD105" s="145"/>
      <c r="DE105" s="145"/>
      <c r="DF105" s="145"/>
      <c r="DG105" s="145"/>
      <c r="DH105" s="145"/>
      <c r="DI105" s="145"/>
      <c r="DJ105" s="145"/>
      <c r="DK105" s="145"/>
      <c r="DL105" s="145"/>
      <c r="DM105" s="145"/>
      <c r="DN105" s="145"/>
      <c r="DO105" s="145"/>
      <c r="DP105" s="145"/>
      <c r="DQ105" s="145"/>
      <c r="DR105" s="145"/>
      <c r="DS105" s="145"/>
      <c r="DT105" s="145"/>
      <c r="DU105" s="145"/>
      <c r="DV105" s="145"/>
      <c r="DW105" s="145"/>
      <c r="DX105" s="145"/>
      <c r="DY105" s="145"/>
      <c r="DZ105" s="145"/>
      <c r="EA105" s="145"/>
      <c r="EB105" s="145"/>
      <c r="EC105" s="145"/>
      <c r="ED105" s="145"/>
      <c r="EE105" s="145"/>
      <c r="EF105" s="145"/>
      <c r="EG105" s="145"/>
      <c r="EH105" s="145"/>
      <c r="EI105" s="145"/>
      <c r="EJ105" s="145"/>
      <c r="EK105" s="145"/>
      <c r="EL105" s="145"/>
      <c r="EM105" s="145"/>
      <c r="EN105" s="145"/>
      <c r="EO105" s="145"/>
      <c r="EP105" s="145"/>
      <c r="EQ105" s="145"/>
      <c r="ER105" s="145"/>
      <c r="ES105" s="145"/>
      <c r="ET105" s="145"/>
      <c r="EU105" s="145"/>
      <c r="EV105" s="145"/>
      <c r="EW105" s="145"/>
      <c r="EX105" s="145"/>
      <c r="EY105" s="145"/>
      <c r="EZ105" s="145"/>
      <c r="FA105" s="145"/>
      <c r="FB105" s="145"/>
      <c r="FC105" s="145"/>
      <c r="FD105" s="145"/>
      <c r="FE105" s="145"/>
      <c r="FF105" s="145"/>
      <c r="FG105" s="145"/>
      <c r="FH105" s="145"/>
      <c r="FI105" s="145"/>
      <c r="FJ105" s="145"/>
      <c r="FK105" s="145"/>
      <c r="FL105" s="145"/>
      <c r="FM105" s="145"/>
      <c r="FN105" s="145"/>
      <c r="FO105" s="145"/>
      <c r="FP105" s="145"/>
      <c r="FQ105" s="145"/>
      <c r="FR105" s="145"/>
      <c r="FS105" s="145"/>
      <c r="FT105" s="145"/>
      <c r="FU105" s="145"/>
      <c r="FV105" s="145"/>
      <c r="FW105" s="145"/>
      <c r="FX105" s="145"/>
      <c r="FY105" s="145"/>
      <c r="FZ105" s="145"/>
      <c r="GA105" s="145"/>
      <c r="GB105" s="145"/>
      <c r="GC105" s="145"/>
      <c r="GD105" s="145"/>
      <c r="GE105" s="145"/>
      <c r="GF105" s="145"/>
      <c r="GG105" s="145"/>
      <c r="GH105" s="145"/>
      <c r="GI105" s="145"/>
      <c r="GJ105" s="145"/>
      <c r="GK105" s="145"/>
      <c r="GL105" s="145"/>
      <c r="GM105" s="145"/>
      <c r="GN105" s="145"/>
      <c r="GO105" s="145"/>
      <c r="GP105" s="145"/>
      <c r="GQ105" s="145"/>
      <c r="GR105" s="145"/>
      <c r="GS105" s="145"/>
      <c r="GT105" s="145"/>
      <c r="GU105" s="145"/>
      <c r="GV105" s="145"/>
      <c r="GW105" s="145"/>
      <c r="GX105" s="145"/>
      <c r="GY105" s="145"/>
      <c r="GZ105" s="145"/>
      <c r="HA105" s="145"/>
      <c r="HB105" s="145"/>
      <c r="HC105" s="145"/>
      <c r="HD105" s="145"/>
      <c r="HE105" s="145"/>
      <c r="HF105" s="145"/>
      <c r="HG105" s="145"/>
      <c r="HH105" s="145"/>
      <c r="HI105" s="145"/>
      <c r="HJ105" s="145"/>
      <c r="HK105" s="145"/>
      <c r="HL105" s="145"/>
      <c r="HM105" s="145"/>
      <c r="HN105" s="145"/>
      <c r="HO105" s="145"/>
      <c r="HP105" s="145"/>
      <c r="HQ105" s="145"/>
      <c r="HR105" s="145"/>
      <c r="HS105" s="145"/>
      <c r="HT105" s="145"/>
      <c r="HU105" s="145"/>
      <c r="HV105" s="145"/>
      <c r="HW105" s="145"/>
      <c r="HX105" s="145"/>
      <c r="HY105" s="145"/>
      <c r="HZ105" s="145"/>
      <c r="IA105" s="145"/>
      <c r="IB105" s="145"/>
      <c r="IC105" s="145"/>
      <c r="ID105" s="145"/>
      <c r="IE105" s="145"/>
      <c r="IF105" s="145"/>
      <c r="IG105" s="145"/>
      <c r="IH105" s="145"/>
      <c r="II105" s="145"/>
    </row>
    <row r="106" spans="1:243" ht="30" customHeight="1" x14ac:dyDescent="0.25">
      <c r="A106" s="454" t="s">
        <v>103</v>
      </c>
      <c r="B106" s="454"/>
      <c r="C106" s="454"/>
      <c r="D106" s="454"/>
      <c r="E106" s="454"/>
      <c r="F106" s="454"/>
      <c r="G106" s="454"/>
      <c r="H106" s="74">
        <f t="shared" ref="H106:U106" si="78">SUM(H107:H116)</f>
        <v>7494.5300000000007</v>
      </c>
      <c r="I106" s="74">
        <f t="shared" si="78"/>
        <v>7494.5300000000007</v>
      </c>
      <c r="J106" s="74">
        <f t="shared" si="78"/>
        <v>4312.4008100000001</v>
      </c>
      <c r="K106" s="74">
        <f t="shared" si="78"/>
        <v>0</v>
      </c>
      <c r="L106" s="74">
        <f t="shared" si="78"/>
        <v>7595.5999999999995</v>
      </c>
      <c r="M106" s="74">
        <f t="shared" si="78"/>
        <v>7552.7</v>
      </c>
      <c r="N106" s="74">
        <f t="shared" si="78"/>
        <v>4505.2</v>
      </c>
      <c r="O106" s="74">
        <f t="shared" si="78"/>
        <v>42.9</v>
      </c>
      <c r="P106" s="74">
        <f>SUM(P107:P116)</f>
        <v>7586.5</v>
      </c>
      <c r="Q106" s="74">
        <f>SUM(Q107:Q116)</f>
        <v>7543.5999999999995</v>
      </c>
      <c r="R106" s="74">
        <f t="shared" si="78"/>
        <v>4505.2</v>
      </c>
      <c r="S106" s="74">
        <f t="shared" si="78"/>
        <v>42.9</v>
      </c>
      <c r="T106" s="74">
        <f t="shared" si="78"/>
        <v>7839.603000000001</v>
      </c>
      <c r="U106" s="74">
        <f t="shared" si="78"/>
        <v>8044.3100900000009</v>
      </c>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c r="BZ106" s="145"/>
      <c r="CA106" s="145"/>
      <c r="CB106" s="145"/>
      <c r="CC106" s="145"/>
      <c r="CD106" s="145"/>
      <c r="CE106" s="145"/>
      <c r="CF106" s="145"/>
      <c r="CG106" s="145"/>
      <c r="CH106" s="145"/>
      <c r="CI106" s="145"/>
      <c r="CJ106" s="145"/>
      <c r="CK106" s="145"/>
      <c r="CL106" s="145"/>
      <c r="CM106" s="145"/>
      <c r="CN106" s="145"/>
      <c r="CO106" s="145"/>
      <c r="CP106" s="145"/>
      <c r="CQ106" s="145"/>
      <c r="CR106" s="145"/>
      <c r="CS106" s="145"/>
      <c r="CT106" s="145"/>
      <c r="CU106" s="145"/>
      <c r="CV106" s="145"/>
      <c r="CW106" s="145"/>
      <c r="CX106" s="145"/>
      <c r="CY106" s="145"/>
      <c r="CZ106" s="145"/>
      <c r="DA106" s="145"/>
      <c r="DB106" s="145"/>
      <c r="DC106" s="145"/>
      <c r="DD106" s="145"/>
      <c r="DE106" s="145"/>
      <c r="DF106" s="145"/>
      <c r="DG106" s="145"/>
      <c r="DH106" s="145"/>
      <c r="DI106" s="145"/>
      <c r="DJ106" s="145"/>
      <c r="DK106" s="145"/>
      <c r="DL106" s="145"/>
      <c r="DM106" s="145"/>
      <c r="DN106" s="145"/>
      <c r="DO106" s="145"/>
      <c r="DP106" s="145"/>
      <c r="DQ106" s="145"/>
      <c r="DR106" s="145"/>
      <c r="DS106" s="145"/>
      <c r="DT106" s="145"/>
      <c r="DU106" s="145"/>
      <c r="DV106" s="145"/>
      <c r="DW106" s="145"/>
      <c r="DX106" s="145"/>
      <c r="DY106" s="145"/>
      <c r="DZ106" s="145"/>
      <c r="EA106" s="145"/>
      <c r="EB106" s="145"/>
      <c r="EC106" s="145"/>
      <c r="ED106" s="145"/>
      <c r="EE106" s="145"/>
      <c r="EF106" s="145"/>
      <c r="EG106" s="145"/>
      <c r="EH106" s="145"/>
      <c r="EI106" s="145"/>
      <c r="EJ106" s="145"/>
      <c r="EK106" s="145"/>
      <c r="EL106" s="145"/>
      <c r="EM106" s="145"/>
      <c r="EN106" s="145"/>
      <c r="EO106" s="145"/>
      <c r="EP106" s="145"/>
      <c r="EQ106" s="145"/>
      <c r="ER106" s="145"/>
      <c r="ES106" s="145"/>
      <c r="ET106" s="145"/>
      <c r="EU106" s="145"/>
      <c r="EV106" s="145"/>
      <c r="EW106" s="145"/>
      <c r="EX106" s="145"/>
      <c r="EY106" s="145"/>
      <c r="EZ106" s="145"/>
      <c r="FA106" s="145"/>
      <c r="FB106" s="145"/>
      <c r="FC106" s="145"/>
      <c r="FD106" s="145"/>
      <c r="FE106" s="145"/>
      <c r="FF106" s="145"/>
      <c r="FG106" s="145"/>
      <c r="FH106" s="145"/>
      <c r="FI106" s="145"/>
      <c r="FJ106" s="145"/>
      <c r="FK106" s="145"/>
      <c r="FL106" s="145"/>
      <c r="FM106" s="145"/>
      <c r="FN106" s="145"/>
      <c r="FO106" s="145"/>
      <c r="FP106" s="145"/>
      <c r="FQ106" s="145"/>
      <c r="FR106" s="145"/>
      <c r="FS106" s="145"/>
      <c r="FT106" s="145"/>
      <c r="FU106" s="145"/>
      <c r="FV106" s="145"/>
      <c r="FW106" s="145"/>
      <c r="FX106" s="145"/>
      <c r="FY106" s="145"/>
      <c r="FZ106" s="145"/>
      <c r="GA106" s="145"/>
      <c r="GB106" s="145"/>
      <c r="GC106" s="145"/>
      <c r="GD106" s="145"/>
      <c r="GE106" s="145"/>
      <c r="GF106" s="145"/>
      <c r="GG106" s="145"/>
      <c r="GH106" s="145"/>
      <c r="GI106" s="145"/>
      <c r="GJ106" s="145"/>
      <c r="GK106" s="145"/>
      <c r="GL106" s="145"/>
      <c r="GM106" s="145"/>
      <c r="GN106" s="145"/>
      <c r="GO106" s="145"/>
      <c r="GP106" s="145"/>
      <c r="GQ106" s="145"/>
      <c r="GR106" s="145"/>
      <c r="GS106" s="145"/>
      <c r="GT106" s="145"/>
      <c r="GU106" s="145"/>
      <c r="GV106" s="145"/>
      <c r="GW106" s="145"/>
      <c r="GX106" s="145"/>
      <c r="GY106" s="145"/>
      <c r="GZ106" s="145"/>
      <c r="HA106" s="145"/>
      <c r="HB106" s="145"/>
      <c r="HC106" s="145"/>
      <c r="HD106" s="145"/>
      <c r="HE106" s="145"/>
      <c r="HF106" s="145"/>
      <c r="HG106" s="145"/>
      <c r="HH106" s="145"/>
      <c r="HI106" s="145"/>
      <c r="HJ106" s="145"/>
      <c r="HK106" s="145"/>
      <c r="HL106" s="145"/>
      <c r="HM106" s="145"/>
      <c r="HN106" s="145"/>
      <c r="HO106" s="145"/>
      <c r="HP106" s="145"/>
      <c r="HQ106" s="145"/>
      <c r="HR106" s="145"/>
      <c r="HS106" s="145"/>
      <c r="HT106" s="145"/>
      <c r="HU106" s="145"/>
      <c r="HV106" s="145"/>
      <c r="HW106" s="145"/>
      <c r="HX106" s="145"/>
      <c r="HY106" s="145"/>
      <c r="HZ106" s="145"/>
      <c r="IA106" s="145"/>
      <c r="IB106" s="145"/>
      <c r="IC106" s="145"/>
      <c r="ID106" s="145"/>
      <c r="IE106" s="145"/>
      <c r="IF106" s="145"/>
      <c r="IG106" s="145"/>
      <c r="IH106" s="145"/>
      <c r="II106" s="145"/>
    </row>
    <row r="107" spans="1:243" ht="30" customHeight="1" x14ac:dyDescent="0.25">
      <c r="A107" s="455" t="s">
        <v>104</v>
      </c>
      <c r="B107" s="455"/>
      <c r="C107" s="455"/>
      <c r="D107" s="455"/>
      <c r="E107" s="455"/>
      <c r="F107" s="455"/>
      <c r="G107" s="455"/>
      <c r="H107" s="159">
        <f>SUM(H74,H65,H31,H27,H12,H37,H18,H43,H49,H55,H82,H86,H90)</f>
        <v>3169.32</v>
      </c>
      <c r="I107" s="159">
        <f t="shared" ref="I107:U107" si="79">SUM(I74,I65,I31,I27,I12,I37,I18,I43,I49,I55,I82,I86,I90)</f>
        <v>3169.32</v>
      </c>
      <c r="J107" s="159">
        <f t="shared" si="79"/>
        <v>1420.7900000000002</v>
      </c>
      <c r="K107" s="159">
        <f t="shared" si="79"/>
        <v>0</v>
      </c>
      <c r="L107" s="159">
        <f t="shared" si="79"/>
        <v>3215.4999999999995</v>
      </c>
      <c r="M107" s="159">
        <f t="shared" si="79"/>
        <v>3201.5999999999995</v>
      </c>
      <c r="N107" s="159">
        <f t="shared" si="79"/>
        <v>1465.8000000000002</v>
      </c>
      <c r="O107" s="159">
        <f t="shared" si="79"/>
        <v>13.9</v>
      </c>
      <c r="P107" s="159">
        <f t="shared" si="79"/>
        <v>3217</v>
      </c>
      <c r="Q107" s="159">
        <f t="shared" si="79"/>
        <v>3203.1</v>
      </c>
      <c r="R107" s="159">
        <f t="shared" si="79"/>
        <v>1465.8000000000002</v>
      </c>
      <c r="S107" s="159">
        <f t="shared" si="79"/>
        <v>13.9</v>
      </c>
      <c r="T107" s="159">
        <f t="shared" si="79"/>
        <v>3289.2489999999998</v>
      </c>
      <c r="U107" s="159">
        <f t="shared" si="79"/>
        <v>3362.5754699999998</v>
      </c>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145"/>
      <c r="CP107" s="145"/>
      <c r="CQ107" s="145"/>
      <c r="CR107" s="145"/>
      <c r="CS107" s="145"/>
      <c r="CT107" s="145"/>
      <c r="CU107" s="145"/>
      <c r="CV107" s="145"/>
      <c r="CW107" s="145"/>
      <c r="CX107" s="145"/>
      <c r="CY107" s="145"/>
      <c r="CZ107" s="145"/>
      <c r="DA107" s="145"/>
      <c r="DB107" s="145"/>
      <c r="DC107" s="145"/>
      <c r="DD107" s="145"/>
      <c r="DE107" s="145"/>
      <c r="DF107" s="145"/>
      <c r="DG107" s="145"/>
      <c r="DH107" s="145"/>
      <c r="DI107" s="145"/>
      <c r="DJ107" s="145"/>
      <c r="DK107" s="145"/>
      <c r="DL107" s="145"/>
      <c r="DM107" s="145"/>
      <c r="DN107" s="145"/>
      <c r="DO107" s="145"/>
      <c r="DP107" s="145"/>
      <c r="DQ107" s="145"/>
      <c r="DR107" s="145"/>
      <c r="DS107" s="145"/>
      <c r="DT107" s="145"/>
      <c r="DU107" s="145"/>
      <c r="DV107" s="145"/>
      <c r="DW107" s="145"/>
      <c r="DX107" s="145"/>
      <c r="DY107" s="145"/>
      <c r="DZ107" s="145"/>
      <c r="EA107" s="145"/>
      <c r="EB107" s="145"/>
      <c r="EC107" s="145"/>
      <c r="ED107" s="145"/>
      <c r="EE107" s="145"/>
      <c r="EF107" s="145"/>
      <c r="EG107" s="145"/>
      <c r="EH107" s="145"/>
      <c r="EI107" s="145"/>
      <c r="EJ107" s="145"/>
      <c r="EK107" s="145"/>
      <c r="EL107" s="145"/>
      <c r="EM107" s="145"/>
      <c r="EN107" s="145"/>
      <c r="EO107" s="145"/>
      <c r="EP107" s="145"/>
      <c r="EQ107" s="145"/>
      <c r="ER107" s="145"/>
      <c r="ES107" s="145"/>
      <c r="ET107" s="145"/>
      <c r="EU107" s="145"/>
      <c r="EV107" s="145"/>
      <c r="EW107" s="145"/>
      <c r="EX107" s="145"/>
      <c r="EY107" s="145"/>
      <c r="EZ107" s="145"/>
      <c r="FA107" s="145"/>
      <c r="FB107" s="145"/>
      <c r="FC107" s="145"/>
      <c r="FD107" s="145"/>
      <c r="FE107" s="145"/>
      <c r="FF107" s="145"/>
      <c r="FG107" s="145"/>
      <c r="FH107" s="145"/>
      <c r="FI107" s="145"/>
      <c r="FJ107" s="145"/>
      <c r="FK107" s="145"/>
      <c r="FL107" s="145"/>
      <c r="FM107" s="145"/>
      <c r="FN107" s="145"/>
      <c r="FO107" s="145"/>
      <c r="FP107" s="145"/>
      <c r="FQ107" s="145"/>
      <c r="FR107" s="145"/>
      <c r="FS107" s="145"/>
      <c r="FT107" s="145"/>
      <c r="FU107" s="145"/>
      <c r="FV107" s="145"/>
      <c r="FW107" s="145"/>
      <c r="FX107" s="145"/>
      <c r="FY107" s="145"/>
      <c r="FZ107" s="145"/>
      <c r="GA107" s="145"/>
      <c r="GB107" s="145"/>
      <c r="GC107" s="145"/>
      <c r="GD107" s="145"/>
      <c r="GE107" s="145"/>
      <c r="GF107" s="145"/>
      <c r="GG107" s="145"/>
      <c r="GH107" s="145"/>
      <c r="GI107" s="145"/>
      <c r="GJ107" s="145"/>
      <c r="GK107" s="145"/>
      <c r="GL107" s="145"/>
      <c r="GM107" s="145"/>
      <c r="GN107" s="145"/>
      <c r="GO107" s="145"/>
      <c r="GP107" s="145"/>
      <c r="GQ107" s="145"/>
      <c r="GR107" s="145"/>
      <c r="GS107" s="145"/>
      <c r="GT107" s="145"/>
      <c r="GU107" s="145"/>
      <c r="GV107" s="145"/>
      <c r="GW107" s="145"/>
      <c r="GX107" s="145"/>
      <c r="GY107" s="145"/>
      <c r="GZ107" s="145"/>
      <c r="HA107" s="145"/>
      <c r="HB107" s="145"/>
      <c r="HC107" s="145"/>
      <c r="HD107" s="145"/>
      <c r="HE107" s="145"/>
      <c r="HF107" s="145"/>
      <c r="HG107" s="145"/>
      <c r="HH107" s="145"/>
      <c r="HI107" s="145"/>
      <c r="HJ107" s="145"/>
      <c r="HK107" s="145"/>
      <c r="HL107" s="145"/>
      <c r="HM107" s="145"/>
      <c r="HN107" s="145"/>
      <c r="HO107" s="145"/>
      <c r="HP107" s="145"/>
      <c r="HQ107" s="145"/>
      <c r="HR107" s="145"/>
      <c r="HS107" s="145"/>
      <c r="HT107" s="145"/>
      <c r="HU107" s="145"/>
      <c r="HV107" s="145"/>
      <c r="HW107" s="145"/>
      <c r="HX107" s="145"/>
      <c r="HY107" s="145"/>
      <c r="HZ107" s="145"/>
      <c r="IA107" s="145"/>
      <c r="IB107" s="145"/>
      <c r="IC107" s="145"/>
      <c r="ID107" s="145"/>
      <c r="IE107" s="145"/>
      <c r="IF107" s="145"/>
      <c r="IG107" s="145"/>
      <c r="IH107" s="145"/>
      <c r="II107" s="145"/>
    </row>
    <row r="108" spans="1:243" ht="30" customHeight="1" x14ac:dyDescent="0.25">
      <c r="A108" s="455" t="s">
        <v>105</v>
      </c>
      <c r="B108" s="455"/>
      <c r="C108" s="455"/>
      <c r="D108" s="455"/>
      <c r="E108" s="455"/>
      <c r="F108" s="455"/>
      <c r="G108" s="455"/>
      <c r="H108" s="159"/>
      <c r="I108" s="159"/>
      <c r="J108" s="159"/>
      <c r="K108" s="159"/>
      <c r="L108" s="159"/>
      <c r="M108" s="160"/>
      <c r="N108" s="160"/>
      <c r="O108" s="160"/>
      <c r="P108" s="160"/>
      <c r="Q108" s="160"/>
      <c r="R108" s="160"/>
      <c r="S108" s="160"/>
      <c r="T108" s="159"/>
      <c r="U108" s="159"/>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5"/>
      <c r="CE108" s="145"/>
      <c r="CF108" s="145"/>
      <c r="CG108" s="145"/>
      <c r="CH108" s="145"/>
      <c r="CI108" s="145"/>
      <c r="CJ108" s="145"/>
      <c r="CK108" s="145"/>
      <c r="CL108" s="145"/>
      <c r="CM108" s="145"/>
      <c r="CN108" s="145"/>
      <c r="CO108" s="145"/>
      <c r="CP108" s="145"/>
      <c r="CQ108" s="145"/>
      <c r="CR108" s="145"/>
      <c r="CS108" s="145"/>
      <c r="CT108" s="145"/>
      <c r="CU108" s="145"/>
      <c r="CV108" s="145"/>
      <c r="CW108" s="145"/>
      <c r="CX108" s="145"/>
      <c r="CY108" s="145"/>
      <c r="CZ108" s="145"/>
      <c r="DA108" s="145"/>
      <c r="DB108" s="145"/>
      <c r="DC108" s="145"/>
      <c r="DD108" s="145"/>
      <c r="DE108" s="145"/>
      <c r="DF108" s="145"/>
      <c r="DG108" s="145"/>
      <c r="DH108" s="145"/>
      <c r="DI108" s="145"/>
      <c r="DJ108" s="145"/>
      <c r="DK108" s="145"/>
      <c r="DL108" s="145"/>
      <c r="DM108" s="145"/>
      <c r="DN108" s="145"/>
      <c r="DO108" s="145"/>
      <c r="DP108" s="145"/>
      <c r="DQ108" s="145"/>
      <c r="DR108" s="145"/>
      <c r="DS108" s="145"/>
      <c r="DT108" s="145"/>
      <c r="DU108" s="145"/>
      <c r="DV108" s="145"/>
      <c r="DW108" s="145"/>
      <c r="DX108" s="145"/>
      <c r="DY108" s="145"/>
      <c r="DZ108" s="145"/>
      <c r="EA108" s="145"/>
      <c r="EB108" s="145"/>
      <c r="EC108" s="145"/>
      <c r="ED108" s="145"/>
      <c r="EE108" s="145"/>
      <c r="EF108" s="145"/>
      <c r="EG108" s="145"/>
      <c r="EH108" s="145"/>
      <c r="EI108" s="145"/>
      <c r="EJ108" s="145"/>
      <c r="EK108" s="145"/>
      <c r="EL108" s="145"/>
      <c r="EM108" s="145"/>
      <c r="EN108" s="145"/>
      <c r="EO108" s="145"/>
      <c r="EP108" s="145"/>
      <c r="EQ108" s="145"/>
      <c r="ER108" s="145"/>
      <c r="ES108" s="145"/>
      <c r="ET108" s="145"/>
      <c r="EU108" s="145"/>
      <c r="EV108" s="145"/>
      <c r="EW108" s="145"/>
      <c r="EX108" s="145"/>
      <c r="EY108" s="145"/>
      <c r="EZ108" s="145"/>
      <c r="FA108" s="145"/>
      <c r="FB108" s="145"/>
      <c r="FC108" s="145"/>
      <c r="FD108" s="145"/>
      <c r="FE108" s="145"/>
      <c r="FF108" s="145"/>
      <c r="FG108" s="145"/>
      <c r="FH108" s="145"/>
      <c r="FI108" s="145"/>
      <c r="FJ108" s="145"/>
      <c r="FK108" s="145"/>
      <c r="FL108" s="145"/>
      <c r="FM108" s="145"/>
      <c r="FN108" s="145"/>
      <c r="FO108" s="145"/>
      <c r="FP108" s="145"/>
      <c r="FQ108" s="145"/>
      <c r="FR108" s="145"/>
      <c r="FS108" s="145"/>
      <c r="FT108" s="145"/>
      <c r="FU108" s="145"/>
      <c r="FV108" s="145"/>
      <c r="FW108" s="145"/>
      <c r="FX108" s="145"/>
      <c r="FY108" s="145"/>
      <c r="FZ108" s="145"/>
      <c r="GA108" s="145"/>
      <c r="GB108" s="145"/>
      <c r="GC108" s="145"/>
      <c r="GD108" s="145"/>
      <c r="GE108" s="145"/>
      <c r="GF108" s="145"/>
      <c r="GG108" s="145"/>
      <c r="GH108" s="145"/>
      <c r="GI108" s="145"/>
      <c r="GJ108" s="145"/>
      <c r="GK108" s="145"/>
      <c r="GL108" s="145"/>
      <c r="GM108" s="145"/>
      <c r="GN108" s="145"/>
      <c r="GO108" s="145"/>
      <c r="GP108" s="145"/>
      <c r="GQ108" s="145"/>
      <c r="GR108" s="145"/>
      <c r="GS108" s="145"/>
      <c r="GT108" s="145"/>
      <c r="GU108" s="145"/>
      <c r="GV108" s="145"/>
      <c r="GW108" s="145"/>
      <c r="GX108" s="145"/>
      <c r="GY108" s="145"/>
      <c r="GZ108" s="145"/>
      <c r="HA108" s="145"/>
      <c r="HB108" s="145"/>
      <c r="HC108" s="145"/>
      <c r="HD108" s="145"/>
      <c r="HE108" s="145"/>
      <c r="HF108" s="145"/>
      <c r="HG108" s="145"/>
      <c r="HH108" s="145"/>
      <c r="HI108" s="145"/>
      <c r="HJ108" s="145"/>
      <c r="HK108" s="145"/>
      <c r="HL108" s="145"/>
      <c r="HM108" s="145"/>
      <c r="HN108" s="145"/>
      <c r="HO108" s="145"/>
      <c r="HP108" s="145"/>
      <c r="HQ108" s="145"/>
      <c r="HR108" s="145"/>
      <c r="HS108" s="145"/>
      <c r="HT108" s="145"/>
      <c r="HU108" s="145"/>
      <c r="HV108" s="145"/>
      <c r="HW108" s="145"/>
      <c r="HX108" s="145"/>
      <c r="HY108" s="145"/>
      <c r="HZ108" s="145"/>
      <c r="IA108" s="145"/>
      <c r="IB108" s="145"/>
      <c r="IC108" s="145"/>
      <c r="ID108" s="145"/>
      <c r="IE108" s="145"/>
      <c r="IF108" s="145"/>
      <c r="IG108" s="145"/>
      <c r="IH108" s="145"/>
      <c r="II108" s="145"/>
    </row>
    <row r="109" spans="1:243" ht="30" customHeight="1" x14ac:dyDescent="0.25">
      <c r="A109" s="455" t="s">
        <v>383</v>
      </c>
      <c r="B109" s="455"/>
      <c r="C109" s="455"/>
      <c r="D109" s="455"/>
      <c r="E109" s="455"/>
      <c r="F109" s="455"/>
      <c r="G109" s="455"/>
      <c r="H109" s="159">
        <f>SUM(H14,H19,H39,H45,H51,H57)</f>
        <v>83.399999999999991</v>
      </c>
      <c r="I109" s="159">
        <f t="shared" ref="I109:U109" si="80">SUM(I14,I19,I39,I45,I51,I57)</f>
        <v>83.399999999999991</v>
      </c>
      <c r="J109" s="159">
        <f t="shared" si="80"/>
        <v>0</v>
      </c>
      <c r="K109" s="159">
        <f t="shared" si="80"/>
        <v>0</v>
      </c>
      <c r="L109" s="159">
        <f t="shared" si="80"/>
        <v>39</v>
      </c>
      <c r="M109" s="159">
        <f t="shared" si="80"/>
        <v>39</v>
      </c>
      <c r="N109" s="159">
        <f t="shared" si="80"/>
        <v>4.7</v>
      </c>
      <c r="O109" s="159">
        <f t="shared" si="80"/>
        <v>0</v>
      </c>
      <c r="P109" s="159">
        <f t="shared" si="80"/>
        <v>29</v>
      </c>
      <c r="Q109" s="159">
        <f t="shared" si="80"/>
        <v>29</v>
      </c>
      <c r="R109" s="159">
        <f t="shared" si="80"/>
        <v>4.7</v>
      </c>
      <c r="S109" s="159">
        <f t="shared" si="80"/>
        <v>0</v>
      </c>
      <c r="T109" s="159">
        <f t="shared" si="80"/>
        <v>93.87</v>
      </c>
      <c r="U109" s="159">
        <f t="shared" si="80"/>
        <v>94.766099999999994</v>
      </c>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c r="CA109" s="145"/>
      <c r="CB109" s="145"/>
      <c r="CC109" s="145"/>
      <c r="CD109" s="145"/>
      <c r="CE109" s="145"/>
      <c r="CF109" s="145"/>
      <c r="CG109" s="145"/>
      <c r="CH109" s="145"/>
      <c r="CI109" s="145"/>
      <c r="CJ109" s="145"/>
      <c r="CK109" s="145"/>
      <c r="CL109" s="145"/>
      <c r="CM109" s="145"/>
      <c r="CN109" s="145"/>
      <c r="CO109" s="145"/>
      <c r="CP109" s="145"/>
      <c r="CQ109" s="145"/>
      <c r="CR109" s="145"/>
      <c r="CS109" s="145"/>
      <c r="CT109" s="145"/>
      <c r="CU109" s="145"/>
      <c r="CV109" s="145"/>
      <c r="CW109" s="145"/>
      <c r="CX109" s="145"/>
      <c r="CY109" s="145"/>
      <c r="CZ109" s="145"/>
      <c r="DA109" s="145"/>
      <c r="DB109" s="145"/>
      <c r="DC109" s="145"/>
      <c r="DD109" s="145"/>
      <c r="DE109" s="145"/>
      <c r="DF109" s="145"/>
      <c r="DG109" s="145"/>
      <c r="DH109" s="145"/>
      <c r="DI109" s="145"/>
      <c r="DJ109" s="145"/>
      <c r="DK109" s="145"/>
      <c r="DL109" s="145"/>
      <c r="DM109" s="145"/>
      <c r="DN109" s="145"/>
      <c r="DO109" s="145"/>
      <c r="DP109" s="145"/>
      <c r="DQ109" s="145"/>
      <c r="DR109" s="145"/>
      <c r="DS109" s="145"/>
      <c r="DT109" s="145"/>
      <c r="DU109" s="145"/>
      <c r="DV109" s="145"/>
      <c r="DW109" s="145"/>
      <c r="DX109" s="145"/>
      <c r="DY109" s="145"/>
      <c r="DZ109" s="145"/>
      <c r="EA109" s="145"/>
      <c r="EB109" s="145"/>
      <c r="EC109" s="145"/>
      <c r="ED109" s="145"/>
      <c r="EE109" s="145"/>
      <c r="EF109" s="145"/>
      <c r="EG109" s="145"/>
      <c r="EH109" s="145"/>
      <c r="EI109" s="145"/>
      <c r="EJ109" s="145"/>
      <c r="EK109" s="145"/>
      <c r="EL109" s="145"/>
      <c r="EM109" s="145"/>
      <c r="EN109" s="145"/>
      <c r="EO109" s="145"/>
      <c r="EP109" s="145"/>
      <c r="EQ109" s="145"/>
      <c r="ER109" s="145"/>
      <c r="ES109" s="145"/>
      <c r="ET109" s="145"/>
      <c r="EU109" s="145"/>
      <c r="EV109" s="145"/>
      <c r="EW109" s="145"/>
      <c r="EX109" s="145"/>
      <c r="EY109" s="145"/>
      <c r="EZ109" s="145"/>
      <c r="FA109" s="145"/>
      <c r="FB109" s="145"/>
      <c r="FC109" s="145"/>
      <c r="FD109" s="145"/>
      <c r="FE109" s="145"/>
      <c r="FF109" s="145"/>
      <c r="FG109" s="145"/>
      <c r="FH109" s="145"/>
      <c r="FI109" s="145"/>
      <c r="FJ109" s="145"/>
      <c r="FK109" s="145"/>
      <c r="FL109" s="145"/>
      <c r="FM109" s="145"/>
      <c r="FN109" s="145"/>
      <c r="FO109" s="145"/>
      <c r="FP109" s="145"/>
      <c r="FQ109" s="145"/>
      <c r="FR109" s="145"/>
      <c r="FS109" s="145"/>
      <c r="FT109" s="145"/>
      <c r="FU109" s="145"/>
      <c r="FV109" s="145"/>
      <c r="FW109" s="145"/>
      <c r="FX109" s="145"/>
      <c r="FY109" s="145"/>
      <c r="FZ109" s="145"/>
      <c r="GA109" s="145"/>
      <c r="GB109" s="145"/>
      <c r="GC109" s="145"/>
      <c r="GD109" s="145"/>
      <c r="GE109" s="145"/>
      <c r="GF109" s="145"/>
      <c r="GG109" s="145"/>
      <c r="GH109" s="145"/>
      <c r="GI109" s="145"/>
      <c r="GJ109" s="145"/>
      <c r="GK109" s="145"/>
      <c r="GL109" s="145"/>
      <c r="GM109" s="145"/>
      <c r="GN109" s="145"/>
      <c r="GO109" s="145"/>
      <c r="GP109" s="145"/>
      <c r="GQ109" s="145"/>
      <c r="GR109" s="145"/>
      <c r="GS109" s="145"/>
      <c r="GT109" s="145"/>
      <c r="GU109" s="145"/>
      <c r="GV109" s="145"/>
      <c r="GW109" s="145"/>
      <c r="GX109" s="145"/>
      <c r="GY109" s="145"/>
      <c r="GZ109" s="145"/>
      <c r="HA109" s="145"/>
      <c r="HB109" s="145"/>
      <c r="HC109" s="145"/>
      <c r="HD109" s="145"/>
      <c r="HE109" s="145"/>
      <c r="HF109" s="145"/>
      <c r="HG109" s="145"/>
      <c r="HH109" s="145"/>
      <c r="HI109" s="145"/>
      <c r="HJ109" s="145"/>
      <c r="HK109" s="145"/>
      <c r="HL109" s="145"/>
      <c r="HM109" s="145"/>
      <c r="HN109" s="145"/>
      <c r="HO109" s="145"/>
      <c r="HP109" s="145"/>
      <c r="HQ109" s="145"/>
      <c r="HR109" s="145"/>
      <c r="HS109" s="145"/>
      <c r="HT109" s="145"/>
      <c r="HU109" s="145"/>
      <c r="HV109" s="145"/>
      <c r="HW109" s="145"/>
      <c r="HX109" s="145"/>
      <c r="HY109" s="145"/>
      <c r="HZ109" s="145"/>
      <c r="IA109" s="145"/>
      <c r="IB109" s="145"/>
      <c r="IC109" s="145"/>
      <c r="ID109" s="145"/>
      <c r="IE109" s="145"/>
      <c r="IF109" s="145"/>
      <c r="IG109" s="145"/>
      <c r="IH109" s="145"/>
      <c r="II109" s="145"/>
    </row>
    <row r="110" spans="1:243" ht="30" customHeight="1" x14ac:dyDescent="0.25">
      <c r="A110" s="455" t="s">
        <v>107</v>
      </c>
      <c r="B110" s="455"/>
      <c r="C110" s="455"/>
      <c r="D110" s="455"/>
      <c r="E110" s="455"/>
      <c r="F110" s="455"/>
      <c r="G110" s="455"/>
      <c r="H110" s="159"/>
      <c r="I110" s="159"/>
      <c r="J110" s="159"/>
      <c r="K110" s="159"/>
      <c r="L110" s="159"/>
      <c r="M110" s="159"/>
      <c r="N110" s="159"/>
      <c r="O110" s="159"/>
      <c r="P110" s="159"/>
      <c r="Q110" s="159"/>
      <c r="R110" s="159"/>
      <c r="S110" s="159"/>
      <c r="T110" s="159"/>
      <c r="U110" s="159"/>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c r="CA110" s="145"/>
      <c r="CB110" s="145"/>
      <c r="CC110" s="145"/>
      <c r="CD110" s="145"/>
      <c r="CE110" s="145"/>
      <c r="CF110" s="145"/>
      <c r="CG110" s="145"/>
      <c r="CH110" s="145"/>
      <c r="CI110" s="145"/>
      <c r="CJ110" s="145"/>
      <c r="CK110" s="145"/>
      <c r="CL110" s="145"/>
      <c r="CM110" s="145"/>
      <c r="CN110" s="145"/>
      <c r="CO110" s="145"/>
      <c r="CP110" s="145"/>
      <c r="CQ110" s="145"/>
      <c r="CR110" s="145"/>
      <c r="CS110" s="145"/>
      <c r="CT110" s="145"/>
      <c r="CU110" s="145"/>
      <c r="CV110" s="145"/>
      <c r="CW110" s="145"/>
      <c r="CX110" s="145"/>
      <c r="CY110" s="145"/>
      <c r="CZ110" s="145"/>
      <c r="DA110" s="145"/>
      <c r="DB110" s="145"/>
      <c r="DC110" s="145"/>
      <c r="DD110" s="145"/>
      <c r="DE110" s="145"/>
      <c r="DF110" s="145"/>
      <c r="DG110" s="145"/>
      <c r="DH110" s="145"/>
      <c r="DI110" s="145"/>
      <c r="DJ110" s="145"/>
      <c r="DK110" s="145"/>
      <c r="DL110" s="145"/>
      <c r="DM110" s="145"/>
      <c r="DN110" s="145"/>
      <c r="DO110" s="145"/>
      <c r="DP110" s="145"/>
      <c r="DQ110" s="145"/>
      <c r="DR110" s="145"/>
      <c r="DS110" s="145"/>
      <c r="DT110" s="145"/>
      <c r="DU110" s="145"/>
      <c r="DV110" s="145"/>
      <c r="DW110" s="145"/>
      <c r="DX110" s="145"/>
      <c r="DY110" s="145"/>
      <c r="DZ110" s="145"/>
      <c r="EA110" s="145"/>
      <c r="EB110" s="145"/>
      <c r="EC110" s="145"/>
      <c r="ED110" s="145"/>
      <c r="EE110" s="145"/>
      <c r="EF110" s="145"/>
      <c r="EG110" s="145"/>
      <c r="EH110" s="145"/>
      <c r="EI110" s="145"/>
      <c r="EJ110" s="145"/>
      <c r="EK110" s="145"/>
      <c r="EL110" s="145"/>
      <c r="EM110" s="145"/>
      <c r="EN110" s="145"/>
      <c r="EO110" s="145"/>
      <c r="EP110" s="145"/>
      <c r="EQ110" s="145"/>
      <c r="ER110" s="145"/>
      <c r="ES110" s="145"/>
      <c r="ET110" s="145"/>
      <c r="EU110" s="145"/>
      <c r="EV110" s="145"/>
      <c r="EW110" s="145"/>
      <c r="EX110" s="145"/>
      <c r="EY110" s="145"/>
      <c r="EZ110" s="145"/>
      <c r="FA110" s="145"/>
      <c r="FB110" s="145"/>
      <c r="FC110" s="145"/>
      <c r="FD110" s="145"/>
      <c r="FE110" s="145"/>
      <c r="FF110" s="145"/>
      <c r="FG110" s="145"/>
      <c r="FH110" s="145"/>
      <c r="FI110" s="145"/>
      <c r="FJ110" s="145"/>
      <c r="FK110" s="145"/>
      <c r="FL110" s="145"/>
      <c r="FM110" s="145"/>
      <c r="FN110" s="145"/>
      <c r="FO110" s="145"/>
      <c r="FP110" s="145"/>
      <c r="FQ110" s="145"/>
      <c r="FR110" s="145"/>
      <c r="FS110" s="145"/>
      <c r="FT110" s="145"/>
      <c r="FU110" s="145"/>
      <c r="FV110" s="145"/>
      <c r="FW110" s="145"/>
      <c r="FX110" s="145"/>
      <c r="FY110" s="145"/>
      <c r="FZ110" s="145"/>
      <c r="GA110" s="145"/>
      <c r="GB110" s="145"/>
      <c r="GC110" s="145"/>
      <c r="GD110" s="145"/>
      <c r="GE110" s="145"/>
      <c r="GF110" s="145"/>
      <c r="GG110" s="145"/>
      <c r="GH110" s="145"/>
      <c r="GI110" s="145"/>
      <c r="GJ110" s="145"/>
      <c r="GK110" s="145"/>
      <c r="GL110" s="145"/>
      <c r="GM110" s="145"/>
      <c r="GN110" s="145"/>
      <c r="GO110" s="145"/>
      <c r="GP110" s="145"/>
      <c r="GQ110" s="145"/>
      <c r="GR110" s="145"/>
      <c r="GS110" s="145"/>
      <c r="GT110" s="145"/>
      <c r="GU110" s="145"/>
      <c r="GV110" s="145"/>
      <c r="GW110" s="145"/>
      <c r="GX110" s="145"/>
      <c r="GY110" s="145"/>
      <c r="GZ110" s="145"/>
      <c r="HA110" s="145"/>
      <c r="HB110" s="145"/>
      <c r="HC110" s="145"/>
      <c r="HD110" s="145"/>
      <c r="HE110" s="145"/>
      <c r="HF110" s="145"/>
      <c r="HG110" s="145"/>
      <c r="HH110" s="145"/>
      <c r="HI110" s="145"/>
      <c r="HJ110" s="145"/>
      <c r="HK110" s="145"/>
      <c r="HL110" s="145"/>
      <c r="HM110" s="145"/>
      <c r="HN110" s="145"/>
      <c r="HO110" s="145"/>
      <c r="HP110" s="145"/>
      <c r="HQ110" s="145"/>
      <c r="HR110" s="145"/>
      <c r="HS110" s="145"/>
      <c r="HT110" s="145"/>
      <c r="HU110" s="145"/>
      <c r="HV110" s="145"/>
      <c r="HW110" s="145"/>
      <c r="HX110" s="145"/>
      <c r="HY110" s="145"/>
      <c r="HZ110" s="145"/>
      <c r="IA110" s="145"/>
      <c r="IB110" s="145"/>
      <c r="IC110" s="145"/>
      <c r="ID110" s="145"/>
      <c r="IE110" s="145"/>
      <c r="IF110" s="145"/>
      <c r="IG110" s="145"/>
      <c r="IH110" s="145"/>
      <c r="II110" s="145"/>
    </row>
    <row r="111" spans="1:243" ht="30" customHeight="1" x14ac:dyDescent="0.25">
      <c r="A111" s="455" t="s">
        <v>108</v>
      </c>
      <c r="B111" s="455"/>
      <c r="C111" s="455"/>
      <c r="D111" s="455"/>
      <c r="E111" s="455"/>
      <c r="F111" s="455"/>
      <c r="G111" s="455"/>
      <c r="H111" s="159"/>
      <c r="I111" s="159"/>
      <c r="J111" s="159"/>
      <c r="K111" s="159"/>
      <c r="L111" s="159"/>
      <c r="M111" s="160"/>
      <c r="N111" s="160"/>
      <c r="O111" s="160"/>
      <c r="P111" s="160"/>
      <c r="Q111" s="160"/>
      <c r="R111" s="160"/>
      <c r="S111" s="160"/>
      <c r="T111" s="159"/>
      <c r="U111" s="159"/>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46"/>
      <c r="BY111" s="146"/>
      <c r="BZ111" s="146"/>
      <c r="CA111" s="146"/>
      <c r="CB111" s="146"/>
      <c r="CC111" s="146"/>
      <c r="CD111" s="146"/>
      <c r="CE111" s="146"/>
      <c r="CF111" s="146"/>
      <c r="CG111" s="146"/>
      <c r="CH111" s="146"/>
      <c r="CI111" s="146"/>
      <c r="CJ111" s="146"/>
      <c r="CK111" s="146"/>
      <c r="CL111" s="146"/>
      <c r="CM111" s="146"/>
      <c r="CN111" s="146"/>
      <c r="CO111" s="146"/>
      <c r="CP111" s="146"/>
      <c r="CQ111" s="146"/>
      <c r="CR111" s="146"/>
      <c r="CS111" s="146"/>
      <c r="CT111" s="146"/>
      <c r="CU111" s="146"/>
      <c r="CV111" s="146"/>
      <c r="CW111" s="146"/>
      <c r="CX111" s="146"/>
      <c r="CY111" s="146"/>
      <c r="CZ111" s="146"/>
      <c r="DA111" s="146"/>
      <c r="DB111" s="146"/>
      <c r="DC111" s="146"/>
      <c r="DD111" s="146"/>
      <c r="DE111" s="146"/>
      <c r="DF111" s="146"/>
      <c r="DG111" s="146"/>
      <c r="DH111" s="146"/>
      <c r="DI111" s="146"/>
      <c r="DJ111" s="146"/>
      <c r="DK111" s="146"/>
      <c r="DL111" s="146"/>
      <c r="DM111" s="146"/>
      <c r="DN111" s="146"/>
      <c r="DO111" s="146"/>
      <c r="DP111" s="146"/>
      <c r="DQ111" s="146"/>
      <c r="DR111" s="146"/>
      <c r="DS111" s="146"/>
      <c r="DT111" s="146"/>
      <c r="DU111" s="146"/>
      <c r="DV111" s="146"/>
      <c r="DW111" s="146"/>
      <c r="DX111" s="146"/>
      <c r="DY111" s="146"/>
      <c r="DZ111" s="146"/>
      <c r="EA111" s="146"/>
      <c r="EB111" s="146"/>
      <c r="EC111" s="146"/>
      <c r="ED111" s="146"/>
      <c r="EE111" s="146"/>
      <c r="EF111" s="146"/>
      <c r="EG111" s="146"/>
      <c r="EH111" s="146"/>
      <c r="EI111" s="146"/>
      <c r="EJ111" s="146"/>
      <c r="EK111" s="146"/>
      <c r="EL111" s="146"/>
      <c r="EM111" s="146"/>
      <c r="EN111" s="146"/>
      <c r="EO111" s="146"/>
      <c r="EP111" s="146"/>
      <c r="EQ111" s="146"/>
      <c r="ER111" s="146"/>
      <c r="ES111" s="146"/>
      <c r="ET111" s="146"/>
      <c r="EU111" s="146"/>
      <c r="EV111" s="146"/>
      <c r="EW111" s="146"/>
      <c r="EX111" s="146"/>
      <c r="EY111" s="146"/>
      <c r="EZ111" s="146"/>
      <c r="FA111" s="146"/>
      <c r="FB111" s="146"/>
      <c r="FC111" s="146"/>
      <c r="FD111" s="146"/>
      <c r="FE111" s="146"/>
      <c r="FF111" s="146"/>
      <c r="FG111" s="146"/>
      <c r="FH111" s="146"/>
      <c r="FI111" s="146"/>
      <c r="FJ111" s="146"/>
      <c r="FK111" s="146"/>
      <c r="FL111" s="146"/>
      <c r="FM111" s="146"/>
      <c r="FN111" s="146"/>
      <c r="FO111" s="146"/>
      <c r="FP111" s="146"/>
      <c r="FQ111" s="146"/>
      <c r="FR111" s="146"/>
      <c r="FS111" s="146"/>
      <c r="FT111" s="146"/>
      <c r="FU111" s="146"/>
      <c r="FV111" s="146"/>
      <c r="FW111" s="146"/>
      <c r="FX111" s="146"/>
      <c r="FY111" s="146"/>
      <c r="FZ111" s="146"/>
      <c r="GA111" s="146"/>
      <c r="GB111" s="146"/>
      <c r="GC111" s="146"/>
      <c r="GD111" s="146"/>
      <c r="GE111" s="146"/>
      <c r="GF111" s="146"/>
      <c r="GG111" s="146"/>
      <c r="GH111" s="146"/>
      <c r="GI111" s="146"/>
      <c r="GJ111" s="146"/>
      <c r="GK111" s="146"/>
      <c r="GL111" s="146"/>
      <c r="GM111" s="146"/>
      <c r="GN111" s="146"/>
      <c r="GO111" s="146"/>
      <c r="GP111" s="146"/>
      <c r="GQ111" s="146"/>
      <c r="GR111" s="146"/>
      <c r="GS111" s="146"/>
      <c r="GT111" s="146"/>
      <c r="GU111" s="146"/>
      <c r="GV111" s="146"/>
      <c r="GW111" s="146"/>
      <c r="GX111" s="146"/>
      <c r="GY111" s="146"/>
      <c r="GZ111" s="146"/>
      <c r="HA111" s="146"/>
      <c r="HB111" s="146"/>
      <c r="HC111" s="146"/>
      <c r="HD111" s="146"/>
      <c r="HE111" s="146"/>
      <c r="HF111" s="146"/>
      <c r="HG111" s="146"/>
      <c r="HH111" s="146"/>
      <c r="HI111" s="146"/>
      <c r="HJ111" s="146"/>
      <c r="HK111" s="146"/>
      <c r="HL111" s="146"/>
      <c r="HM111" s="146"/>
      <c r="HN111" s="146"/>
      <c r="HO111" s="146"/>
      <c r="HP111" s="146"/>
      <c r="HQ111" s="146"/>
      <c r="HR111" s="146"/>
      <c r="HS111" s="146"/>
      <c r="HT111" s="146"/>
      <c r="HU111" s="146"/>
      <c r="HV111" s="146"/>
      <c r="HW111" s="146"/>
      <c r="HX111" s="146"/>
      <c r="HY111" s="146"/>
      <c r="HZ111" s="146"/>
      <c r="IA111" s="146"/>
      <c r="IB111" s="146"/>
      <c r="IC111" s="146"/>
      <c r="ID111" s="146"/>
      <c r="IE111" s="146"/>
      <c r="IF111" s="146"/>
      <c r="IG111" s="146"/>
      <c r="IH111" s="146"/>
      <c r="II111" s="146"/>
    </row>
    <row r="112" spans="1:243" ht="30" customHeight="1" x14ac:dyDescent="0.25">
      <c r="A112" s="455" t="s">
        <v>109</v>
      </c>
      <c r="B112" s="455"/>
      <c r="C112" s="455"/>
      <c r="D112" s="455"/>
      <c r="E112" s="455"/>
      <c r="F112" s="455"/>
      <c r="G112" s="455"/>
      <c r="H112" s="159"/>
      <c r="I112" s="159"/>
      <c r="J112" s="159"/>
      <c r="K112" s="159"/>
      <c r="L112" s="159"/>
      <c r="M112" s="160"/>
      <c r="N112" s="160"/>
      <c r="O112" s="160"/>
      <c r="P112" s="160"/>
      <c r="Q112" s="160"/>
      <c r="R112" s="160"/>
      <c r="S112" s="160"/>
      <c r="T112" s="159"/>
      <c r="U112" s="159"/>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146"/>
      <c r="BY112" s="146"/>
      <c r="BZ112" s="146"/>
      <c r="CA112" s="146"/>
      <c r="CB112" s="146"/>
      <c r="CC112" s="146"/>
      <c r="CD112" s="146"/>
      <c r="CE112" s="146"/>
      <c r="CF112" s="146"/>
      <c r="CG112" s="146"/>
      <c r="CH112" s="146"/>
      <c r="CI112" s="146"/>
      <c r="CJ112" s="146"/>
      <c r="CK112" s="146"/>
      <c r="CL112" s="146"/>
      <c r="CM112" s="146"/>
      <c r="CN112" s="146"/>
      <c r="CO112" s="146"/>
      <c r="CP112" s="146"/>
      <c r="CQ112" s="146"/>
      <c r="CR112" s="146"/>
      <c r="CS112" s="146"/>
      <c r="CT112" s="146"/>
      <c r="CU112" s="146"/>
      <c r="CV112" s="146"/>
      <c r="CW112" s="146"/>
      <c r="CX112" s="146"/>
      <c r="CY112" s="146"/>
      <c r="CZ112" s="146"/>
      <c r="DA112" s="146"/>
      <c r="DB112" s="146"/>
      <c r="DC112" s="146"/>
      <c r="DD112" s="146"/>
      <c r="DE112" s="146"/>
      <c r="DF112" s="146"/>
      <c r="DG112" s="146"/>
      <c r="DH112" s="146"/>
      <c r="DI112" s="146"/>
      <c r="DJ112" s="146"/>
      <c r="DK112" s="146"/>
      <c r="DL112" s="146"/>
      <c r="DM112" s="146"/>
      <c r="DN112" s="146"/>
      <c r="DO112" s="146"/>
      <c r="DP112" s="146"/>
      <c r="DQ112" s="146"/>
      <c r="DR112" s="146"/>
      <c r="DS112" s="146"/>
      <c r="DT112" s="146"/>
      <c r="DU112" s="146"/>
      <c r="DV112" s="146"/>
      <c r="DW112" s="146"/>
      <c r="DX112" s="146"/>
      <c r="DY112" s="146"/>
      <c r="DZ112" s="146"/>
      <c r="EA112" s="146"/>
      <c r="EB112" s="146"/>
      <c r="EC112" s="146"/>
      <c r="ED112" s="146"/>
      <c r="EE112" s="146"/>
      <c r="EF112" s="146"/>
      <c r="EG112" s="146"/>
      <c r="EH112" s="146"/>
      <c r="EI112" s="146"/>
      <c r="EJ112" s="146"/>
      <c r="EK112" s="146"/>
      <c r="EL112" s="146"/>
      <c r="EM112" s="146"/>
      <c r="EN112" s="146"/>
      <c r="EO112" s="146"/>
      <c r="EP112" s="146"/>
      <c r="EQ112" s="146"/>
      <c r="ER112" s="146"/>
      <c r="ES112" s="146"/>
      <c r="ET112" s="146"/>
      <c r="EU112" s="146"/>
      <c r="EV112" s="146"/>
      <c r="EW112" s="146"/>
      <c r="EX112" s="146"/>
      <c r="EY112" s="146"/>
      <c r="EZ112" s="146"/>
      <c r="FA112" s="146"/>
      <c r="FB112" s="146"/>
      <c r="FC112" s="146"/>
      <c r="FD112" s="146"/>
      <c r="FE112" s="146"/>
      <c r="FF112" s="146"/>
      <c r="FG112" s="146"/>
      <c r="FH112" s="146"/>
      <c r="FI112" s="146"/>
      <c r="FJ112" s="146"/>
      <c r="FK112" s="146"/>
      <c r="FL112" s="146"/>
      <c r="FM112" s="146"/>
      <c r="FN112" s="146"/>
      <c r="FO112" s="146"/>
      <c r="FP112" s="146"/>
      <c r="FQ112" s="146"/>
      <c r="FR112" s="146"/>
      <c r="FS112" s="146"/>
      <c r="FT112" s="146"/>
      <c r="FU112" s="146"/>
      <c r="FV112" s="146"/>
      <c r="FW112" s="146"/>
      <c r="FX112" s="146"/>
      <c r="FY112" s="146"/>
      <c r="FZ112" s="146"/>
      <c r="GA112" s="146"/>
      <c r="GB112" s="146"/>
      <c r="GC112" s="146"/>
      <c r="GD112" s="146"/>
      <c r="GE112" s="146"/>
      <c r="GF112" s="146"/>
      <c r="GG112" s="146"/>
      <c r="GH112" s="146"/>
      <c r="GI112" s="146"/>
      <c r="GJ112" s="146"/>
      <c r="GK112" s="146"/>
      <c r="GL112" s="146"/>
      <c r="GM112" s="146"/>
      <c r="GN112" s="146"/>
      <c r="GO112" s="146"/>
      <c r="GP112" s="146"/>
      <c r="GQ112" s="146"/>
      <c r="GR112" s="146"/>
      <c r="GS112" s="146"/>
      <c r="GT112" s="146"/>
      <c r="GU112" s="146"/>
      <c r="GV112" s="146"/>
      <c r="GW112" s="146"/>
      <c r="GX112" s="146"/>
      <c r="GY112" s="146"/>
      <c r="GZ112" s="146"/>
      <c r="HA112" s="146"/>
      <c r="HB112" s="146"/>
      <c r="HC112" s="146"/>
      <c r="HD112" s="146"/>
      <c r="HE112" s="146"/>
      <c r="HF112" s="146"/>
      <c r="HG112" s="146"/>
      <c r="HH112" s="146"/>
      <c r="HI112" s="146"/>
      <c r="HJ112" s="146"/>
      <c r="HK112" s="146"/>
      <c r="HL112" s="146"/>
      <c r="HM112" s="146"/>
      <c r="HN112" s="146"/>
      <c r="HO112" s="146"/>
      <c r="HP112" s="146"/>
      <c r="HQ112" s="146"/>
      <c r="HR112" s="146"/>
      <c r="HS112" s="146"/>
      <c r="HT112" s="146"/>
      <c r="HU112" s="146"/>
      <c r="HV112" s="146"/>
      <c r="HW112" s="146"/>
      <c r="HX112" s="146"/>
      <c r="HY112" s="146"/>
      <c r="HZ112" s="146"/>
      <c r="IA112" s="146"/>
      <c r="IB112" s="146"/>
      <c r="IC112" s="146"/>
      <c r="ID112" s="146"/>
      <c r="IE112" s="146"/>
      <c r="IF112" s="146"/>
      <c r="IG112" s="146"/>
      <c r="IH112" s="146"/>
      <c r="II112" s="146"/>
    </row>
    <row r="113" spans="1:243" ht="30" customHeight="1" x14ac:dyDescent="0.25">
      <c r="A113" s="455" t="s">
        <v>110</v>
      </c>
      <c r="B113" s="455"/>
      <c r="C113" s="455"/>
      <c r="D113" s="455"/>
      <c r="E113" s="455"/>
      <c r="F113" s="455"/>
      <c r="G113" s="455"/>
      <c r="H113" s="159">
        <f>SUM(H67,H16,H40,H21,H46,H52,H58)</f>
        <v>4115.96</v>
      </c>
      <c r="I113" s="159">
        <f t="shared" ref="I113:U113" si="81">SUM(I67,I16,I40,I21,I46,I52,I58)</f>
        <v>4115.96</v>
      </c>
      <c r="J113" s="159">
        <f t="shared" si="81"/>
        <v>2891.6108099999997</v>
      </c>
      <c r="K113" s="159">
        <f t="shared" si="81"/>
        <v>0</v>
      </c>
      <c r="L113" s="159">
        <f t="shared" si="81"/>
        <v>4197.3</v>
      </c>
      <c r="M113" s="159">
        <f t="shared" si="81"/>
        <v>4181.3</v>
      </c>
      <c r="N113" s="159">
        <f t="shared" si="81"/>
        <v>3034.6999999999994</v>
      </c>
      <c r="O113" s="159">
        <f t="shared" si="81"/>
        <v>16</v>
      </c>
      <c r="P113" s="159">
        <f t="shared" si="81"/>
        <v>4196.7</v>
      </c>
      <c r="Q113" s="159">
        <f t="shared" si="81"/>
        <v>4180.7</v>
      </c>
      <c r="R113" s="159">
        <f t="shared" si="81"/>
        <v>3034.6999999999994</v>
      </c>
      <c r="S113" s="159">
        <f t="shared" si="81"/>
        <v>16</v>
      </c>
      <c r="T113" s="159">
        <f t="shared" si="81"/>
        <v>4322.527000000001</v>
      </c>
      <c r="U113" s="159">
        <f t="shared" si="81"/>
        <v>4449.8628100000014</v>
      </c>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46"/>
      <c r="BY113" s="146"/>
      <c r="BZ113" s="146"/>
      <c r="CA113" s="146"/>
      <c r="CB113" s="146"/>
      <c r="CC113" s="146"/>
      <c r="CD113" s="146"/>
      <c r="CE113" s="146"/>
      <c r="CF113" s="146"/>
      <c r="CG113" s="146"/>
      <c r="CH113" s="146"/>
      <c r="CI113" s="146"/>
      <c r="CJ113" s="146"/>
      <c r="CK113" s="146"/>
      <c r="CL113" s="146"/>
      <c r="CM113" s="146"/>
      <c r="CN113" s="146"/>
      <c r="CO113" s="146"/>
      <c r="CP113" s="146"/>
      <c r="CQ113" s="146"/>
      <c r="CR113" s="146"/>
      <c r="CS113" s="146"/>
      <c r="CT113" s="146"/>
      <c r="CU113" s="146"/>
      <c r="CV113" s="146"/>
      <c r="CW113" s="146"/>
      <c r="CX113" s="146"/>
      <c r="CY113" s="146"/>
      <c r="CZ113" s="146"/>
      <c r="DA113" s="146"/>
      <c r="DB113" s="146"/>
      <c r="DC113" s="146"/>
      <c r="DD113" s="146"/>
      <c r="DE113" s="146"/>
      <c r="DF113" s="146"/>
      <c r="DG113" s="146"/>
      <c r="DH113" s="146"/>
      <c r="DI113" s="146"/>
      <c r="DJ113" s="146"/>
      <c r="DK113" s="146"/>
      <c r="DL113" s="146"/>
      <c r="DM113" s="146"/>
      <c r="DN113" s="146"/>
      <c r="DO113" s="146"/>
      <c r="DP113" s="146"/>
      <c r="DQ113" s="146"/>
      <c r="DR113" s="146"/>
      <c r="DS113" s="146"/>
      <c r="DT113" s="146"/>
      <c r="DU113" s="146"/>
      <c r="DV113" s="146"/>
      <c r="DW113" s="146"/>
      <c r="DX113" s="146"/>
      <c r="DY113" s="146"/>
      <c r="DZ113" s="146"/>
      <c r="EA113" s="146"/>
      <c r="EB113" s="146"/>
      <c r="EC113" s="146"/>
      <c r="ED113" s="146"/>
      <c r="EE113" s="146"/>
      <c r="EF113" s="146"/>
      <c r="EG113" s="146"/>
      <c r="EH113" s="146"/>
      <c r="EI113" s="146"/>
      <c r="EJ113" s="146"/>
      <c r="EK113" s="146"/>
      <c r="EL113" s="146"/>
      <c r="EM113" s="146"/>
      <c r="EN113" s="146"/>
      <c r="EO113" s="146"/>
      <c r="EP113" s="146"/>
      <c r="EQ113" s="146"/>
      <c r="ER113" s="146"/>
      <c r="ES113" s="146"/>
      <c r="ET113" s="146"/>
      <c r="EU113" s="146"/>
      <c r="EV113" s="146"/>
      <c r="EW113" s="146"/>
      <c r="EX113" s="146"/>
      <c r="EY113" s="146"/>
      <c r="EZ113" s="146"/>
      <c r="FA113" s="146"/>
      <c r="FB113" s="146"/>
      <c r="FC113" s="146"/>
      <c r="FD113" s="146"/>
      <c r="FE113" s="146"/>
      <c r="FF113" s="146"/>
      <c r="FG113" s="146"/>
      <c r="FH113" s="146"/>
      <c r="FI113" s="146"/>
      <c r="FJ113" s="146"/>
      <c r="FK113" s="146"/>
      <c r="FL113" s="146"/>
      <c r="FM113" s="146"/>
      <c r="FN113" s="146"/>
      <c r="FO113" s="146"/>
      <c r="FP113" s="146"/>
      <c r="FQ113" s="146"/>
      <c r="FR113" s="146"/>
      <c r="FS113" s="146"/>
      <c r="FT113" s="146"/>
      <c r="FU113" s="146"/>
      <c r="FV113" s="146"/>
      <c r="FW113" s="146"/>
      <c r="FX113" s="146"/>
      <c r="FY113" s="146"/>
      <c r="FZ113" s="146"/>
      <c r="GA113" s="146"/>
      <c r="GB113" s="146"/>
      <c r="GC113" s="146"/>
      <c r="GD113" s="146"/>
      <c r="GE113" s="146"/>
      <c r="GF113" s="146"/>
      <c r="GG113" s="146"/>
      <c r="GH113" s="146"/>
      <c r="GI113" s="146"/>
      <c r="GJ113" s="146"/>
      <c r="GK113" s="146"/>
      <c r="GL113" s="146"/>
      <c r="GM113" s="146"/>
      <c r="GN113" s="146"/>
      <c r="GO113" s="146"/>
      <c r="GP113" s="146"/>
      <c r="GQ113" s="146"/>
      <c r="GR113" s="146"/>
      <c r="GS113" s="146"/>
      <c r="GT113" s="146"/>
      <c r="GU113" s="146"/>
      <c r="GV113" s="146"/>
      <c r="GW113" s="146"/>
      <c r="GX113" s="146"/>
      <c r="GY113" s="146"/>
      <c r="GZ113" s="146"/>
      <c r="HA113" s="146"/>
      <c r="HB113" s="146"/>
      <c r="HC113" s="146"/>
      <c r="HD113" s="146"/>
      <c r="HE113" s="146"/>
      <c r="HF113" s="146"/>
      <c r="HG113" s="146"/>
      <c r="HH113" s="146"/>
      <c r="HI113" s="146"/>
      <c r="HJ113" s="146"/>
      <c r="HK113" s="146"/>
      <c r="HL113" s="146"/>
      <c r="HM113" s="146"/>
      <c r="HN113" s="146"/>
      <c r="HO113" s="146"/>
      <c r="HP113" s="146"/>
      <c r="HQ113" s="146"/>
      <c r="HR113" s="146"/>
      <c r="HS113" s="146"/>
      <c r="HT113" s="146"/>
      <c r="HU113" s="146"/>
      <c r="HV113" s="146"/>
      <c r="HW113" s="146"/>
      <c r="HX113" s="146"/>
      <c r="HY113" s="146"/>
      <c r="HZ113" s="146"/>
      <c r="IA113" s="146"/>
      <c r="IB113" s="146"/>
      <c r="IC113" s="146"/>
      <c r="ID113" s="146"/>
      <c r="IE113" s="146"/>
      <c r="IF113" s="146"/>
      <c r="IG113" s="146"/>
      <c r="IH113" s="146"/>
      <c r="II113" s="146"/>
    </row>
    <row r="114" spans="1:243" ht="30" customHeight="1" x14ac:dyDescent="0.25">
      <c r="A114" s="449" t="s">
        <v>111</v>
      </c>
      <c r="B114" s="450"/>
      <c r="C114" s="450"/>
      <c r="D114" s="450"/>
      <c r="E114" s="450"/>
      <c r="F114" s="450"/>
      <c r="G114" s="451"/>
      <c r="H114" s="159">
        <f>SUM(H41,H15,H20,H47,H53,H59)</f>
        <v>125.85</v>
      </c>
      <c r="I114" s="159">
        <f t="shared" ref="I114:U114" si="82">SUM(I41,I15,I20,I47,I53,I59)</f>
        <v>125.85</v>
      </c>
      <c r="J114" s="159">
        <f t="shared" si="82"/>
        <v>0</v>
      </c>
      <c r="K114" s="159">
        <f t="shared" si="82"/>
        <v>0</v>
      </c>
      <c r="L114" s="159">
        <f t="shared" si="82"/>
        <v>143.80000000000001</v>
      </c>
      <c r="M114" s="159">
        <f t="shared" si="82"/>
        <v>130.80000000000001</v>
      </c>
      <c r="N114" s="159">
        <f t="shared" si="82"/>
        <v>0</v>
      </c>
      <c r="O114" s="159">
        <f t="shared" si="82"/>
        <v>13</v>
      </c>
      <c r="P114" s="159">
        <f t="shared" si="82"/>
        <v>143.80000000000001</v>
      </c>
      <c r="Q114" s="159">
        <f t="shared" si="82"/>
        <v>130.80000000000001</v>
      </c>
      <c r="R114" s="159">
        <f t="shared" si="82"/>
        <v>0</v>
      </c>
      <c r="S114" s="159">
        <f t="shared" si="82"/>
        <v>13</v>
      </c>
      <c r="T114" s="159">
        <f t="shared" si="82"/>
        <v>133.95700000000002</v>
      </c>
      <c r="U114" s="159">
        <f t="shared" si="82"/>
        <v>137.10571000000004</v>
      </c>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146"/>
      <c r="BY114" s="146"/>
      <c r="BZ114" s="146"/>
      <c r="CA114" s="146"/>
      <c r="CB114" s="146"/>
      <c r="CC114" s="146"/>
      <c r="CD114" s="146"/>
      <c r="CE114" s="146"/>
      <c r="CF114" s="146"/>
      <c r="CG114" s="146"/>
      <c r="CH114" s="146"/>
      <c r="CI114" s="146"/>
      <c r="CJ114" s="146"/>
      <c r="CK114" s="146"/>
      <c r="CL114" s="146"/>
      <c r="CM114" s="146"/>
      <c r="CN114" s="146"/>
      <c r="CO114" s="146"/>
      <c r="CP114" s="146"/>
      <c r="CQ114" s="146"/>
      <c r="CR114" s="146"/>
      <c r="CS114" s="146"/>
      <c r="CT114" s="146"/>
      <c r="CU114" s="146"/>
      <c r="CV114" s="146"/>
      <c r="CW114" s="146"/>
      <c r="CX114" s="146"/>
      <c r="CY114" s="146"/>
      <c r="CZ114" s="146"/>
      <c r="DA114" s="146"/>
      <c r="DB114" s="146"/>
      <c r="DC114" s="146"/>
      <c r="DD114" s="146"/>
      <c r="DE114" s="146"/>
      <c r="DF114" s="146"/>
      <c r="DG114" s="146"/>
      <c r="DH114" s="146"/>
      <c r="DI114" s="146"/>
      <c r="DJ114" s="146"/>
      <c r="DK114" s="146"/>
      <c r="DL114" s="146"/>
      <c r="DM114" s="146"/>
      <c r="DN114" s="146"/>
      <c r="DO114" s="146"/>
      <c r="DP114" s="146"/>
      <c r="DQ114" s="146"/>
      <c r="DR114" s="146"/>
      <c r="DS114" s="146"/>
      <c r="DT114" s="146"/>
      <c r="DU114" s="146"/>
      <c r="DV114" s="146"/>
      <c r="DW114" s="146"/>
      <c r="DX114" s="146"/>
      <c r="DY114" s="146"/>
      <c r="DZ114" s="146"/>
      <c r="EA114" s="146"/>
      <c r="EB114" s="146"/>
      <c r="EC114" s="146"/>
      <c r="ED114" s="146"/>
      <c r="EE114" s="146"/>
      <c r="EF114" s="146"/>
      <c r="EG114" s="146"/>
      <c r="EH114" s="146"/>
      <c r="EI114" s="146"/>
      <c r="EJ114" s="146"/>
      <c r="EK114" s="146"/>
      <c r="EL114" s="146"/>
      <c r="EM114" s="146"/>
      <c r="EN114" s="146"/>
      <c r="EO114" s="146"/>
      <c r="EP114" s="146"/>
      <c r="EQ114" s="146"/>
      <c r="ER114" s="146"/>
      <c r="ES114" s="146"/>
      <c r="ET114" s="146"/>
      <c r="EU114" s="146"/>
      <c r="EV114" s="146"/>
      <c r="EW114" s="146"/>
      <c r="EX114" s="146"/>
      <c r="EY114" s="146"/>
      <c r="EZ114" s="146"/>
      <c r="FA114" s="146"/>
      <c r="FB114" s="146"/>
      <c r="FC114" s="146"/>
      <c r="FD114" s="146"/>
      <c r="FE114" s="146"/>
      <c r="FF114" s="146"/>
      <c r="FG114" s="146"/>
      <c r="FH114" s="146"/>
      <c r="FI114" s="146"/>
      <c r="FJ114" s="146"/>
      <c r="FK114" s="146"/>
      <c r="FL114" s="146"/>
      <c r="FM114" s="146"/>
      <c r="FN114" s="146"/>
      <c r="FO114" s="146"/>
      <c r="FP114" s="146"/>
      <c r="FQ114" s="146"/>
      <c r="FR114" s="146"/>
      <c r="FS114" s="146"/>
      <c r="FT114" s="146"/>
      <c r="FU114" s="146"/>
      <c r="FV114" s="146"/>
      <c r="FW114" s="146"/>
      <c r="FX114" s="146"/>
      <c r="FY114" s="146"/>
      <c r="FZ114" s="146"/>
      <c r="GA114" s="146"/>
      <c r="GB114" s="146"/>
      <c r="GC114" s="146"/>
      <c r="GD114" s="146"/>
      <c r="GE114" s="146"/>
      <c r="GF114" s="146"/>
      <c r="GG114" s="146"/>
      <c r="GH114" s="146"/>
      <c r="GI114" s="146"/>
      <c r="GJ114" s="146"/>
      <c r="GK114" s="146"/>
      <c r="GL114" s="146"/>
      <c r="GM114" s="146"/>
      <c r="GN114" s="146"/>
      <c r="GO114" s="146"/>
      <c r="GP114" s="146"/>
      <c r="GQ114" s="146"/>
      <c r="GR114" s="146"/>
      <c r="GS114" s="146"/>
      <c r="GT114" s="146"/>
      <c r="GU114" s="146"/>
      <c r="GV114" s="146"/>
      <c r="GW114" s="146"/>
      <c r="GX114" s="146"/>
      <c r="GY114" s="146"/>
      <c r="GZ114" s="146"/>
      <c r="HA114" s="146"/>
      <c r="HB114" s="146"/>
      <c r="HC114" s="146"/>
      <c r="HD114" s="146"/>
      <c r="HE114" s="146"/>
      <c r="HF114" s="146"/>
      <c r="HG114" s="146"/>
      <c r="HH114" s="146"/>
      <c r="HI114" s="146"/>
      <c r="HJ114" s="146"/>
      <c r="HK114" s="146"/>
      <c r="HL114" s="146"/>
      <c r="HM114" s="146"/>
      <c r="HN114" s="146"/>
      <c r="HO114" s="146"/>
      <c r="HP114" s="146"/>
      <c r="HQ114" s="146"/>
      <c r="HR114" s="146"/>
      <c r="HS114" s="146"/>
      <c r="HT114" s="146"/>
      <c r="HU114" s="146"/>
      <c r="HV114" s="146"/>
      <c r="HW114" s="146"/>
      <c r="HX114" s="146"/>
      <c r="HY114" s="146"/>
      <c r="HZ114" s="146"/>
      <c r="IA114" s="146"/>
      <c r="IB114" s="146"/>
      <c r="IC114" s="146"/>
      <c r="ID114" s="146"/>
      <c r="IE114" s="146"/>
      <c r="IF114" s="146"/>
      <c r="IG114" s="146"/>
      <c r="IH114" s="146"/>
      <c r="II114" s="146"/>
    </row>
    <row r="115" spans="1:243" ht="30" customHeight="1" x14ac:dyDescent="0.25">
      <c r="A115" s="455" t="s">
        <v>112</v>
      </c>
      <c r="B115" s="455"/>
      <c r="C115" s="455"/>
      <c r="D115" s="455"/>
      <c r="E115" s="455"/>
      <c r="F115" s="455"/>
      <c r="G115" s="455"/>
      <c r="H115" s="159"/>
      <c r="I115" s="159"/>
      <c r="J115" s="159"/>
      <c r="K115" s="159"/>
      <c r="L115" s="159"/>
      <c r="M115" s="159"/>
      <c r="N115" s="159"/>
      <c r="O115" s="159"/>
      <c r="P115" s="159"/>
      <c r="Q115" s="159"/>
      <c r="R115" s="159"/>
      <c r="S115" s="159"/>
      <c r="T115" s="159"/>
      <c r="U115" s="159"/>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c r="CQ115" s="146"/>
      <c r="CR115" s="146"/>
      <c r="CS115" s="146"/>
      <c r="CT115" s="146"/>
      <c r="CU115" s="146"/>
      <c r="CV115" s="146"/>
      <c r="CW115" s="146"/>
      <c r="CX115" s="146"/>
      <c r="CY115" s="146"/>
      <c r="CZ115" s="146"/>
      <c r="DA115" s="146"/>
      <c r="DB115" s="146"/>
      <c r="DC115" s="146"/>
      <c r="DD115" s="146"/>
      <c r="DE115" s="146"/>
      <c r="DF115" s="146"/>
      <c r="DG115" s="146"/>
      <c r="DH115" s="146"/>
      <c r="DI115" s="146"/>
      <c r="DJ115" s="146"/>
      <c r="DK115" s="146"/>
      <c r="DL115" s="146"/>
      <c r="DM115" s="146"/>
      <c r="DN115" s="146"/>
      <c r="DO115" s="146"/>
      <c r="DP115" s="146"/>
      <c r="DQ115" s="146"/>
      <c r="DR115" s="146"/>
      <c r="DS115" s="146"/>
      <c r="DT115" s="146"/>
      <c r="DU115" s="146"/>
      <c r="DV115" s="146"/>
      <c r="DW115" s="146"/>
      <c r="DX115" s="146"/>
      <c r="DY115" s="146"/>
      <c r="DZ115" s="146"/>
      <c r="EA115" s="146"/>
      <c r="EB115" s="146"/>
      <c r="EC115" s="146"/>
      <c r="ED115" s="146"/>
      <c r="EE115" s="146"/>
      <c r="EF115" s="146"/>
      <c r="EG115" s="146"/>
      <c r="EH115" s="146"/>
      <c r="EI115" s="146"/>
      <c r="EJ115" s="146"/>
      <c r="EK115" s="146"/>
      <c r="EL115" s="146"/>
      <c r="EM115" s="146"/>
      <c r="EN115" s="146"/>
      <c r="EO115" s="146"/>
      <c r="EP115" s="146"/>
      <c r="EQ115" s="146"/>
      <c r="ER115" s="146"/>
      <c r="ES115" s="146"/>
      <c r="ET115" s="146"/>
      <c r="EU115" s="146"/>
      <c r="EV115" s="146"/>
      <c r="EW115" s="146"/>
      <c r="EX115" s="146"/>
      <c r="EY115" s="146"/>
      <c r="EZ115" s="146"/>
      <c r="FA115" s="146"/>
      <c r="FB115" s="146"/>
      <c r="FC115" s="146"/>
      <c r="FD115" s="146"/>
      <c r="FE115" s="146"/>
      <c r="FF115" s="146"/>
      <c r="FG115" s="146"/>
      <c r="FH115" s="146"/>
      <c r="FI115" s="146"/>
      <c r="FJ115" s="146"/>
      <c r="FK115" s="146"/>
      <c r="FL115" s="146"/>
      <c r="FM115" s="146"/>
      <c r="FN115" s="146"/>
      <c r="FO115" s="146"/>
      <c r="FP115" s="146"/>
      <c r="FQ115" s="146"/>
      <c r="FR115" s="146"/>
      <c r="FS115" s="146"/>
      <c r="FT115" s="146"/>
      <c r="FU115" s="146"/>
      <c r="FV115" s="146"/>
      <c r="FW115" s="146"/>
      <c r="FX115" s="146"/>
      <c r="FY115" s="146"/>
      <c r="FZ115" s="146"/>
      <c r="GA115" s="146"/>
      <c r="GB115" s="146"/>
      <c r="GC115" s="146"/>
      <c r="GD115" s="146"/>
      <c r="GE115" s="146"/>
      <c r="GF115" s="146"/>
      <c r="GG115" s="146"/>
      <c r="GH115" s="146"/>
      <c r="GI115" s="146"/>
      <c r="GJ115" s="146"/>
      <c r="GK115" s="146"/>
      <c r="GL115" s="146"/>
      <c r="GM115" s="146"/>
      <c r="GN115" s="146"/>
      <c r="GO115" s="146"/>
      <c r="GP115" s="146"/>
      <c r="GQ115" s="146"/>
      <c r="GR115" s="146"/>
      <c r="GS115" s="146"/>
      <c r="GT115" s="146"/>
      <c r="GU115" s="146"/>
      <c r="GV115" s="146"/>
      <c r="GW115" s="146"/>
      <c r="GX115" s="146"/>
      <c r="GY115" s="146"/>
      <c r="GZ115" s="146"/>
      <c r="HA115" s="146"/>
      <c r="HB115" s="146"/>
      <c r="HC115" s="146"/>
      <c r="HD115" s="146"/>
      <c r="HE115" s="146"/>
      <c r="HF115" s="146"/>
      <c r="HG115" s="146"/>
      <c r="HH115" s="146"/>
      <c r="HI115" s="146"/>
      <c r="HJ115" s="146"/>
      <c r="HK115" s="146"/>
      <c r="HL115" s="146"/>
      <c r="HM115" s="146"/>
      <c r="HN115" s="146"/>
      <c r="HO115" s="146"/>
      <c r="HP115" s="146"/>
      <c r="HQ115" s="146"/>
      <c r="HR115" s="146"/>
      <c r="HS115" s="146"/>
      <c r="HT115" s="146"/>
      <c r="HU115" s="146"/>
      <c r="HV115" s="146"/>
      <c r="HW115" s="146"/>
      <c r="HX115" s="146"/>
      <c r="HY115" s="146"/>
      <c r="HZ115" s="146"/>
      <c r="IA115" s="146"/>
      <c r="IB115" s="146"/>
      <c r="IC115" s="146"/>
      <c r="ID115" s="146"/>
      <c r="IE115" s="146"/>
      <c r="IF115" s="146"/>
      <c r="IG115" s="146"/>
      <c r="IH115" s="146"/>
      <c r="II115" s="146"/>
    </row>
    <row r="116" spans="1:243" ht="30" customHeight="1" x14ac:dyDescent="0.25">
      <c r="A116" s="455" t="s">
        <v>113</v>
      </c>
      <c r="B116" s="455"/>
      <c r="C116" s="455"/>
      <c r="D116" s="455"/>
      <c r="E116" s="455"/>
      <c r="F116" s="455"/>
      <c r="G116" s="455"/>
      <c r="H116" s="159"/>
      <c r="I116" s="159"/>
      <c r="J116" s="159"/>
      <c r="K116" s="159"/>
      <c r="L116" s="159"/>
      <c r="M116" s="160"/>
      <c r="N116" s="160"/>
      <c r="O116" s="160"/>
      <c r="P116" s="160"/>
      <c r="Q116" s="160"/>
      <c r="R116" s="160"/>
      <c r="S116" s="160"/>
      <c r="T116" s="159"/>
      <c r="U116" s="159"/>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M116" s="146"/>
      <c r="BN116" s="146"/>
      <c r="BO116" s="146"/>
      <c r="BP116" s="146"/>
      <c r="BQ116" s="146"/>
      <c r="BR116" s="146"/>
      <c r="BS116" s="146"/>
      <c r="BT116" s="146"/>
      <c r="BU116" s="146"/>
      <c r="BV116" s="146"/>
      <c r="BW116" s="146"/>
      <c r="BX116" s="146"/>
      <c r="BY116" s="146"/>
      <c r="BZ116" s="146"/>
      <c r="CA116" s="146"/>
      <c r="CB116" s="146"/>
      <c r="CC116" s="146"/>
      <c r="CD116" s="146"/>
      <c r="CE116" s="146"/>
      <c r="CF116" s="146"/>
      <c r="CG116" s="146"/>
      <c r="CH116" s="146"/>
      <c r="CI116" s="146"/>
      <c r="CJ116" s="146"/>
      <c r="CK116" s="146"/>
      <c r="CL116" s="146"/>
      <c r="CM116" s="146"/>
      <c r="CN116" s="146"/>
      <c r="CO116" s="146"/>
      <c r="CP116" s="146"/>
      <c r="CQ116" s="146"/>
      <c r="CR116" s="146"/>
      <c r="CS116" s="146"/>
      <c r="CT116" s="146"/>
      <c r="CU116" s="146"/>
      <c r="CV116" s="146"/>
      <c r="CW116" s="146"/>
      <c r="CX116" s="146"/>
      <c r="CY116" s="146"/>
      <c r="CZ116" s="146"/>
      <c r="DA116" s="146"/>
      <c r="DB116" s="146"/>
      <c r="DC116" s="146"/>
      <c r="DD116" s="146"/>
      <c r="DE116" s="146"/>
      <c r="DF116" s="146"/>
      <c r="DG116" s="146"/>
      <c r="DH116" s="146"/>
      <c r="DI116" s="146"/>
      <c r="DJ116" s="146"/>
      <c r="DK116" s="146"/>
      <c r="DL116" s="146"/>
      <c r="DM116" s="146"/>
      <c r="DN116" s="146"/>
      <c r="DO116" s="146"/>
      <c r="DP116" s="146"/>
      <c r="DQ116" s="146"/>
      <c r="DR116" s="146"/>
      <c r="DS116" s="146"/>
      <c r="DT116" s="146"/>
      <c r="DU116" s="146"/>
      <c r="DV116" s="146"/>
      <c r="DW116" s="146"/>
      <c r="DX116" s="146"/>
      <c r="DY116" s="146"/>
      <c r="DZ116" s="146"/>
      <c r="EA116" s="146"/>
      <c r="EB116" s="146"/>
      <c r="EC116" s="146"/>
      <c r="ED116" s="146"/>
      <c r="EE116" s="146"/>
      <c r="EF116" s="146"/>
      <c r="EG116" s="146"/>
      <c r="EH116" s="146"/>
      <c r="EI116" s="146"/>
      <c r="EJ116" s="146"/>
      <c r="EK116" s="146"/>
      <c r="EL116" s="146"/>
      <c r="EM116" s="146"/>
      <c r="EN116" s="146"/>
      <c r="EO116" s="146"/>
      <c r="EP116" s="146"/>
      <c r="EQ116" s="146"/>
      <c r="ER116" s="146"/>
      <c r="ES116" s="146"/>
      <c r="ET116" s="146"/>
      <c r="EU116" s="146"/>
      <c r="EV116" s="146"/>
      <c r="EW116" s="146"/>
      <c r="EX116" s="146"/>
      <c r="EY116" s="146"/>
      <c r="EZ116" s="146"/>
      <c r="FA116" s="146"/>
      <c r="FB116" s="146"/>
      <c r="FC116" s="146"/>
      <c r="FD116" s="146"/>
      <c r="FE116" s="146"/>
      <c r="FF116" s="146"/>
      <c r="FG116" s="146"/>
      <c r="FH116" s="146"/>
      <c r="FI116" s="146"/>
      <c r="FJ116" s="146"/>
      <c r="FK116" s="146"/>
      <c r="FL116" s="146"/>
      <c r="FM116" s="146"/>
      <c r="FN116" s="146"/>
      <c r="FO116" s="146"/>
      <c r="FP116" s="146"/>
      <c r="FQ116" s="146"/>
      <c r="FR116" s="146"/>
      <c r="FS116" s="146"/>
      <c r="FT116" s="146"/>
      <c r="FU116" s="146"/>
      <c r="FV116" s="146"/>
      <c r="FW116" s="146"/>
      <c r="FX116" s="146"/>
      <c r="FY116" s="146"/>
      <c r="FZ116" s="146"/>
      <c r="GA116" s="146"/>
      <c r="GB116" s="146"/>
      <c r="GC116" s="146"/>
      <c r="GD116" s="146"/>
      <c r="GE116" s="146"/>
      <c r="GF116" s="146"/>
      <c r="GG116" s="146"/>
      <c r="GH116" s="146"/>
      <c r="GI116" s="146"/>
      <c r="GJ116" s="146"/>
      <c r="GK116" s="146"/>
      <c r="GL116" s="146"/>
      <c r="GM116" s="146"/>
      <c r="GN116" s="146"/>
      <c r="GO116" s="146"/>
      <c r="GP116" s="146"/>
      <c r="GQ116" s="146"/>
      <c r="GR116" s="146"/>
      <c r="GS116" s="146"/>
      <c r="GT116" s="146"/>
      <c r="GU116" s="146"/>
      <c r="GV116" s="146"/>
      <c r="GW116" s="146"/>
      <c r="GX116" s="146"/>
      <c r="GY116" s="146"/>
      <c r="GZ116" s="146"/>
      <c r="HA116" s="146"/>
      <c r="HB116" s="146"/>
      <c r="HC116" s="146"/>
      <c r="HD116" s="146"/>
      <c r="HE116" s="146"/>
      <c r="HF116" s="146"/>
      <c r="HG116" s="146"/>
      <c r="HH116" s="146"/>
      <c r="HI116" s="146"/>
      <c r="HJ116" s="146"/>
      <c r="HK116" s="146"/>
      <c r="HL116" s="146"/>
      <c r="HM116" s="146"/>
      <c r="HN116" s="146"/>
      <c r="HO116" s="146"/>
      <c r="HP116" s="146"/>
      <c r="HQ116" s="146"/>
      <c r="HR116" s="146"/>
      <c r="HS116" s="146"/>
      <c r="HT116" s="146"/>
      <c r="HU116" s="146"/>
      <c r="HV116" s="146"/>
      <c r="HW116" s="146"/>
      <c r="HX116" s="146"/>
      <c r="HY116" s="146"/>
      <c r="HZ116" s="146"/>
      <c r="IA116" s="146"/>
      <c r="IB116" s="146"/>
      <c r="IC116" s="146"/>
      <c r="ID116" s="146"/>
      <c r="IE116" s="146"/>
      <c r="IF116" s="146"/>
      <c r="IG116" s="146"/>
      <c r="IH116" s="146"/>
      <c r="II116" s="146"/>
    </row>
    <row r="117" spans="1:243" ht="30" customHeight="1" x14ac:dyDescent="0.25">
      <c r="A117" s="454" t="s">
        <v>114</v>
      </c>
      <c r="B117" s="454"/>
      <c r="C117" s="454"/>
      <c r="D117" s="454"/>
      <c r="E117" s="454"/>
      <c r="F117" s="454"/>
      <c r="G117" s="454"/>
      <c r="H117" s="74">
        <f t="shared" ref="H117:U117" si="83">SUM(H118:H124)</f>
        <v>21.56</v>
      </c>
      <c r="I117" s="74">
        <f t="shared" si="83"/>
        <v>21.56</v>
      </c>
      <c r="J117" s="74">
        <f t="shared" si="83"/>
        <v>0</v>
      </c>
      <c r="K117" s="74">
        <f t="shared" si="83"/>
        <v>0</v>
      </c>
      <c r="L117" s="74">
        <f t="shared" si="83"/>
        <v>75.5</v>
      </c>
      <c r="M117" s="74">
        <f t="shared" si="83"/>
        <v>75.5</v>
      </c>
      <c r="N117" s="74">
        <f t="shared" si="83"/>
        <v>2.2000000000000002</v>
      </c>
      <c r="O117" s="74">
        <f t="shared" si="83"/>
        <v>0</v>
      </c>
      <c r="P117" s="74">
        <f t="shared" si="83"/>
        <v>65.5</v>
      </c>
      <c r="Q117" s="74">
        <f t="shared" si="83"/>
        <v>65.5</v>
      </c>
      <c r="R117" s="74">
        <f t="shared" si="83"/>
        <v>2.2000000000000002</v>
      </c>
      <c r="S117" s="74">
        <f t="shared" si="83"/>
        <v>0</v>
      </c>
      <c r="T117" s="74">
        <f t="shared" si="83"/>
        <v>27</v>
      </c>
      <c r="U117" s="74">
        <f t="shared" si="83"/>
        <v>27</v>
      </c>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c r="BY117" s="146"/>
      <c r="BZ117" s="146"/>
      <c r="CA117" s="146"/>
      <c r="CB117" s="146"/>
      <c r="CC117" s="146"/>
      <c r="CD117" s="146"/>
      <c r="CE117" s="146"/>
      <c r="CF117" s="146"/>
      <c r="CG117" s="146"/>
      <c r="CH117" s="146"/>
      <c r="CI117" s="146"/>
      <c r="CJ117" s="146"/>
      <c r="CK117" s="146"/>
      <c r="CL117" s="146"/>
      <c r="CM117" s="146"/>
      <c r="CN117" s="146"/>
      <c r="CO117" s="146"/>
      <c r="CP117" s="146"/>
      <c r="CQ117" s="146"/>
      <c r="CR117" s="146"/>
      <c r="CS117" s="146"/>
      <c r="CT117" s="146"/>
      <c r="CU117" s="146"/>
      <c r="CV117" s="146"/>
      <c r="CW117" s="146"/>
      <c r="CX117" s="146"/>
      <c r="CY117" s="146"/>
      <c r="CZ117" s="146"/>
      <c r="DA117" s="146"/>
      <c r="DB117" s="146"/>
      <c r="DC117" s="146"/>
      <c r="DD117" s="146"/>
      <c r="DE117" s="146"/>
      <c r="DF117" s="146"/>
      <c r="DG117" s="146"/>
      <c r="DH117" s="146"/>
      <c r="DI117" s="146"/>
      <c r="DJ117" s="146"/>
      <c r="DK117" s="146"/>
      <c r="DL117" s="146"/>
      <c r="DM117" s="146"/>
      <c r="DN117" s="146"/>
      <c r="DO117" s="146"/>
      <c r="DP117" s="146"/>
      <c r="DQ117" s="146"/>
      <c r="DR117" s="146"/>
      <c r="DS117" s="146"/>
      <c r="DT117" s="146"/>
      <c r="DU117" s="146"/>
      <c r="DV117" s="146"/>
      <c r="DW117" s="146"/>
      <c r="DX117" s="146"/>
      <c r="DY117" s="146"/>
      <c r="DZ117" s="146"/>
      <c r="EA117" s="146"/>
      <c r="EB117" s="146"/>
      <c r="EC117" s="146"/>
      <c r="ED117" s="146"/>
      <c r="EE117" s="146"/>
      <c r="EF117" s="146"/>
      <c r="EG117" s="146"/>
      <c r="EH117" s="146"/>
      <c r="EI117" s="146"/>
      <c r="EJ117" s="146"/>
      <c r="EK117" s="146"/>
      <c r="EL117" s="146"/>
      <c r="EM117" s="146"/>
      <c r="EN117" s="146"/>
      <c r="EO117" s="146"/>
      <c r="EP117" s="146"/>
      <c r="EQ117" s="146"/>
      <c r="ER117" s="146"/>
      <c r="ES117" s="146"/>
      <c r="ET117" s="146"/>
      <c r="EU117" s="146"/>
      <c r="EV117" s="146"/>
      <c r="EW117" s="146"/>
      <c r="EX117" s="146"/>
      <c r="EY117" s="146"/>
      <c r="EZ117" s="146"/>
      <c r="FA117" s="146"/>
      <c r="FB117" s="146"/>
      <c r="FC117" s="146"/>
      <c r="FD117" s="146"/>
      <c r="FE117" s="146"/>
      <c r="FF117" s="146"/>
      <c r="FG117" s="146"/>
      <c r="FH117" s="146"/>
      <c r="FI117" s="146"/>
      <c r="FJ117" s="146"/>
      <c r="FK117" s="146"/>
      <c r="FL117" s="146"/>
      <c r="FM117" s="146"/>
      <c r="FN117" s="146"/>
      <c r="FO117" s="146"/>
      <c r="FP117" s="146"/>
      <c r="FQ117" s="146"/>
      <c r="FR117" s="146"/>
      <c r="FS117" s="146"/>
      <c r="FT117" s="146"/>
      <c r="FU117" s="146"/>
      <c r="FV117" s="146"/>
      <c r="FW117" s="146"/>
      <c r="FX117" s="146"/>
      <c r="FY117" s="146"/>
      <c r="FZ117" s="146"/>
      <c r="GA117" s="146"/>
      <c r="GB117" s="146"/>
      <c r="GC117" s="146"/>
      <c r="GD117" s="146"/>
      <c r="GE117" s="146"/>
      <c r="GF117" s="146"/>
      <c r="GG117" s="146"/>
      <c r="GH117" s="146"/>
      <c r="GI117" s="146"/>
      <c r="GJ117" s="146"/>
      <c r="GK117" s="146"/>
      <c r="GL117" s="146"/>
      <c r="GM117" s="146"/>
      <c r="GN117" s="146"/>
      <c r="GO117" s="146"/>
      <c r="GP117" s="146"/>
      <c r="GQ117" s="146"/>
      <c r="GR117" s="146"/>
      <c r="GS117" s="146"/>
      <c r="GT117" s="146"/>
      <c r="GU117" s="146"/>
      <c r="GV117" s="146"/>
      <c r="GW117" s="146"/>
      <c r="GX117" s="146"/>
      <c r="GY117" s="146"/>
      <c r="GZ117" s="146"/>
      <c r="HA117" s="146"/>
      <c r="HB117" s="146"/>
      <c r="HC117" s="146"/>
      <c r="HD117" s="146"/>
      <c r="HE117" s="146"/>
      <c r="HF117" s="146"/>
      <c r="HG117" s="146"/>
      <c r="HH117" s="146"/>
      <c r="HI117" s="146"/>
      <c r="HJ117" s="146"/>
      <c r="HK117" s="146"/>
      <c r="HL117" s="146"/>
      <c r="HM117" s="146"/>
      <c r="HN117" s="146"/>
      <c r="HO117" s="146"/>
      <c r="HP117" s="146"/>
      <c r="HQ117" s="146"/>
      <c r="HR117" s="146"/>
      <c r="HS117" s="146"/>
      <c r="HT117" s="146"/>
      <c r="HU117" s="146"/>
      <c r="HV117" s="146"/>
      <c r="HW117" s="146"/>
      <c r="HX117" s="146"/>
      <c r="HY117" s="146"/>
      <c r="HZ117" s="146"/>
      <c r="IA117" s="146"/>
      <c r="IB117" s="146"/>
      <c r="IC117" s="146"/>
      <c r="ID117" s="146"/>
      <c r="IE117" s="146"/>
      <c r="IF117" s="146"/>
      <c r="IG117" s="146"/>
      <c r="IH117" s="146"/>
      <c r="II117" s="146"/>
    </row>
    <row r="118" spans="1:243" ht="30" customHeight="1" x14ac:dyDescent="0.25">
      <c r="A118" s="456" t="s">
        <v>115</v>
      </c>
      <c r="B118" s="456"/>
      <c r="C118" s="456"/>
      <c r="D118" s="456"/>
      <c r="E118" s="456"/>
      <c r="F118" s="456"/>
      <c r="G118" s="456"/>
      <c r="H118" s="159">
        <f>SUM(H75,H66,H32,H28,H13, H38,H19)</f>
        <v>21.56</v>
      </c>
      <c r="I118" s="159">
        <f t="shared" ref="I118:U118" si="84">SUM(I75,I66,I32,I28,I13, I38,I19)</f>
        <v>21.56</v>
      </c>
      <c r="J118" s="159">
        <f t="shared" si="84"/>
        <v>0</v>
      </c>
      <c r="K118" s="159">
        <f t="shared" si="84"/>
        <v>0</v>
      </c>
      <c r="L118" s="159">
        <f t="shared" si="84"/>
        <v>75.5</v>
      </c>
      <c r="M118" s="159">
        <f t="shared" si="84"/>
        <v>75.5</v>
      </c>
      <c r="N118" s="159">
        <f t="shared" si="84"/>
        <v>2.2000000000000002</v>
      </c>
      <c r="O118" s="159">
        <f t="shared" si="84"/>
        <v>0</v>
      </c>
      <c r="P118" s="159">
        <f t="shared" si="84"/>
        <v>65.5</v>
      </c>
      <c r="Q118" s="159">
        <f t="shared" si="84"/>
        <v>65.5</v>
      </c>
      <c r="R118" s="159">
        <f t="shared" si="84"/>
        <v>2.2000000000000002</v>
      </c>
      <c r="S118" s="159">
        <f t="shared" si="84"/>
        <v>0</v>
      </c>
      <c r="T118" s="159">
        <f t="shared" si="84"/>
        <v>27</v>
      </c>
      <c r="U118" s="159">
        <f t="shared" si="84"/>
        <v>27</v>
      </c>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46"/>
      <c r="BD118" s="146"/>
      <c r="BE118" s="146"/>
      <c r="BF118" s="146"/>
      <c r="BG118" s="146"/>
      <c r="BH118" s="146"/>
      <c r="BI118" s="146"/>
      <c r="BJ118" s="146"/>
      <c r="BK118" s="146"/>
      <c r="BL118" s="146"/>
      <c r="BM118" s="146"/>
      <c r="BN118" s="146"/>
      <c r="BO118" s="146"/>
      <c r="BP118" s="146"/>
      <c r="BQ118" s="146"/>
      <c r="BR118" s="146"/>
      <c r="BS118" s="146"/>
      <c r="BT118" s="146"/>
      <c r="BU118" s="146"/>
      <c r="BV118" s="146"/>
      <c r="BW118" s="146"/>
      <c r="BX118" s="146"/>
      <c r="BY118" s="146"/>
      <c r="BZ118" s="146"/>
      <c r="CA118" s="146"/>
      <c r="CB118" s="146"/>
      <c r="CC118" s="146"/>
      <c r="CD118" s="146"/>
      <c r="CE118" s="146"/>
      <c r="CF118" s="146"/>
      <c r="CG118" s="146"/>
      <c r="CH118" s="146"/>
      <c r="CI118" s="146"/>
      <c r="CJ118" s="146"/>
      <c r="CK118" s="146"/>
      <c r="CL118" s="146"/>
      <c r="CM118" s="146"/>
      <c r="CN118" s="146"/>
      <c r="CO118" s="146"/>
      <c r="CP118" s="146"/>
      <c r="CQ118" s="146"/>
      <c r="CR118" s="146"/>
      <c r="CS118" s="146"/>
      <c r="CT118" s="146"/>
      <c r="CU118" s="146"/>
      <c r="CV118" s="146"/>
      <c r="CW118" s="146"/>
      <c r="CX118" s="146"/>
      <c r="CY118" s="146"/>
      <c r="CZ118" s="146"/>
      <c r="DA118" s="146"/>
      <c r="DB118" s="146"/>
      <c r="DC118" s="146"/>
      <c r="DD118" s="146"/>
      <c r="DE118" s="146"/>
      <c r="DF118" s="146"/>
      <c r="DG118" s="146"/>
      <c r="DH118" s="146"/>
      <c r="DI118" s="146"/>
      <c r="DJ118" s="146"/>
      <c r="DK118" s="146"/>
      <c r="DL118" s="146"/>
      <c r="DM118" s="146"/>
      <c r="DN118" s="146"/>
      <c r="DO118" s="146"/>
      <c r="DP118" s="146"/>
      <c r="DQ118" s="146"/>
      <c r="DR118" s="146"/>
      <c r="DS118" s="146"/>
      <c r="DT118" s="146"/>
      <c r="DU118" s="146"/>
      <c r="DV118" s="146"/>
      <c r="DW118" s="146"/>
      <c r="DX118" s="146"/>
      <c r="DY118" s="146"/>
      <c r="DZ118" s="146"/>
      <c r="EA118" s="146"/>
      <c r="EB118" s="146"/>
      <c r="EC118" s="146"/>
      <c r="ED118" s="146"/>
      <c r="EE118" s="146"/>
      <c r="EF118" s="146"/>
      <c r="EG118" s="146"/>
      <c r="EH118" s="146"/>
      <c r="EI118" s="146"/>
      <c r="EJ118" s="146"/>
      <c r="EK118" s="146"/>
      <c r="EL118" s="146"/>
      <c r="EM118" s="146"/>
      <c r="EN118" s="146"/>
      <c r="EO118" s="146"/>
      <c r="EP118" s="146"/>
      <c r="EQ118" s="146"/>
      <c r="ER118" s="146"/>
      <c r="ES118" s="146"/>
      <c r="ET118" s="146"/>
      <c r="EU118" s="146"/>
      <c r="EV118" s="146"/>
      <c r="EW118" s="146"/>
      <c r="EX118" s="146"/>
      <c r="EY118" s="146"/>
      <c r="EZ118" s="146"/>
      <c r="FA118" s="146"/>
      <c r="FB118" s="146"/>
      <c r="FC118" s="146"/>
      <c r="FD118" s="146"/>
      <c r="FE118" s="146"/>
      <c r="FF118" s="146"/>
      <c r="FG118" s="146"/>
      <c r="FH118" s="146"/>
      <c r="FI118" s="146"/>
      <c r="FJ118" s="146"/>
      <c r="FK118" s="146"/>
      <c r="FL118" s="146"/>
      <c r="FM118" s="146"/>
      <c r="FN118" s="146"/>
      <c r="FO118" s="146"/>
      <c r="FP118" s="146"/>
      <c r="FQ118" s="146"/>
      <c r="FR118" s="146"/>
      <c r="FS118" s="146"/>
      <c r="FT118" s="146"/>
      <c r="FU118" s="146"/>
      <c r="FV118" s="146"/>
      <c r="FW118" s="146"/>
      <c r="FX118" s="146"/>
      <c r="FY118" s="146"/>
      <c r="FZ118" s="146"/>
      <c r="GA118" s="146"/>
      <c r="GB118" s="146"/>
      <c r="GC118" s="146"/>
      <c r="GD118" s="146"/>
      <c r="GE118" s="146"/>
      <c r="GF118" s="146"/>
      <c r="GG118" s="146"/>
      <c r="GH118" s="146"/>
      <c r="GI118" s="146"/>
      <c r="GJ118" s="146"/>
      <c r="GK118" s="146"/>
      <c r="GL118" s="146"/>
      <c r="GM118" s="146"/>
      <c r="GN118" s="146"/>
      <c r="GO118" s="146"/>
      <c r="GP118" s="146"/>
      <c r="GQ118" s="146"/>
      <c r="GR118" s="146"/>
      <c r="GS118" s="146"/>
      <c r="GT118" s="146"/>
      <c r="GU118" s="146"/>
      <c r="GV118" s="146"/>
      <c r="GW118" s="146"/>
      <c r="GX118" s="146"/>
      <c r="GY118" s="146"/>
      <c r="GZ118" s="146"/>
      <c r="HA118" s="146"/>
      <c r="HB118" s="146"/>
      <c r="HC118" s="146"/>
      <c r="HD118" s="146"/>
      <c r="HE118" s="146"/>
      <c r="HF118" s="146"/>
      <c r="HG118" s="146"/>
      <c r="HH118" s="146"/>
      <c r="HI118" s="146"/>
      <c r="HJ118" s="146"/>
      <c r="HK118" s="146"/>
      <c r="HL118" s="146"/>
      <c r="HM118" s="146"/>
      <c r="HN118" s="146"/>
      <c r="HO118" s="146"/>
      <c r="HP118" s="146"/>
      <c r="HQ118" s="146"/>
      <c r="HR118" s="146"/>
      <c r="HS118" s="146"/>
      <c r="HT118" s="146"/>
      <c r="HU118" s="146"/>
      <c r="HV118" s="146"/>
      <c r="HW118" s="146"/>
      <c r="HX118" s="146"/>
      <c r="HY118" s="146"/>
      <c r="HZ118" s="146"/>
      <c r="IA118" s="146"/>
      <c r="IB118" s="146"/>
      <c r="IC118" s="146"/>
      <c r="ID118" s="146"/>
      <c r="IE118" s="146"/>
      <c r="IF118" s="146"/>
      <c r="IG118" s="146"/>
      <c r="IH118" s="146"/>
      <c r="II118" s="146"/>
    </row>
    <row r="119" spans="1:243" ht="30" customHeight="1" x14ac:dyDescent="0.25">
      <c r="A119" s="456" t="s">
        <v>116</v>
      </c>
      <c r="B119" s="456"/>
      <c r="C119" s="456"/>
      <c r="D119" s="456"/>
      <c r="E119" s="456"/>
      <c r="F119" s="456"/>
      <c r="G119" s="456"/>
      <c r="H119" s="159"/>
      <c r="I119" s="159"/>
      <c r="J119" s="159"/>
      <c r="K119" s="159"/>
      <c r="L119" s="159"/>
      <c r="M119" s="161"/>
      <c r="N119" s="161"/>
      <c r="O119" s="161"/>
      <c r="P119" s="161"/>
      <c r="Q119" s="161"/>
      <c r="R119" s="161"/>
      <c r="S119" s="161"/>
      <c r="T119" s="159"/>
      <c r="U119" s="159"/>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c r="BU119" s="146"/>
      <c r="BV119" s="146"/>
      <c r="BW119" s="146"/>
      <c r="BX119" s="146"/>
      <c r="BY119" s="146"/>
      <c r="BZ119" s="146"/>
      <c r="CA119" s="146"/>
      <c r="CB119" s="146"/>
      <c r="CC119" s="146"/>
      <c r="CD119" s="146"/>
      <c r="CE119" s="146"/>
      <c r="CF119" s="146"/>
      <c r="CG119" s="146"/>
      <c r="CH119" s="146"/>
      <c r="CI119" s="146"/>
      <c r="CJ119" s="146"/>
      <c r="CK119" s="146"/>
      <c r="CL119" s="146"/>
      <c r="CM119" s="146"/>
      <c r="CN119" s="146"/>
      <c r="CO119" s="146"/>
      <c r="CP119" s="146"/>
      <c r="CQ119" s="146"/>
      <c r="CR119" s="146"/>
      <c r="CS119" s="146"/>
      <c r="CT119" s="146"/>
      <c r="CU119" s="146"/>
      <c r="CV119" s="146"/>
      <c r="CW119" s="146"/>
      <c r="CX119" s="146"/>
      <c r="CY119" s="146"/>
      <c r="CZ119" s="146"/>
      <c r="DA119" s="146"/>
      <c r="DB119" s="146"/>
      <c r="DC119" s="146"/>
      <c r="DD119" s="146"/>
      <c r="DE119" s="146"/>
      <c r="DF119" s="146"/>
      <c r="DG119" s="146"/>
      <c r="DH119" s="146"/>
      <c r="DI119" s="146"/>
      <c r="DJ119" s="146"/>
      <c r="DK119" s="146"/>
      <c r="DL119" s="146"/>
      <c r="DM119" s="146"/>
      <c r="DN119" s="146"/>
      <c r="DO119" s="146"/>
      <c r="DP119" s="146"/>
      <c r="DQ119" s="146"/>
      <c r="DR119" s="146"/>
      <c r="DS119" s="146"/>
      <c r="DT119" s="146"/>
      <c r="DU119" s="146"/>
      <c r="DV119" s="146"/>
      <c r="DW119" s="146"/>
      <c r="DX119" s="146"/>
      <c r="DY119" s="146"/>
      <c r="DZ119" s="146"/>
      <c r="EA119" s="146"/>
      <c r="EB119" s="146"/>
      <c r="EC119" s="146"/>
      <c r="ED119" s="146"/>
      <c r="EE119" s="146"/>
      <c r="EF119" s="146"/>
      <c r="EG119" s="146"/>
      <c r="EH119" s="146"/>
      <c r="EI119" s="146"/>
      <c r="EJ119" s="146"/>
      <c r="EK119" s="146"/>
      <c r="EL119" s="146"/>
      <c r="EM119" s="146"/>
      <c r="EN119" s="146"/>
      <c r="EO119" s="146"/>
      <c r="EP119" s="146"/>
      <c r="EQ119" s="146"/>
      <c r="ER119" s="146"/>
      <c r="ES119" s="146"/>
      <c r="ET119" s="146"/>
      <c r="EU119" s="146"/>
      <c r="EV119" s="146"/>
      <c r="EW119" s="146"/>
      <c r="EX119" s="146"/>
      <c r="EY119" s="146"/>
      <c r="EZ119" s="146"/>
      <c r="FA119" s="146"/>
      <c r="FB119" s="146"/>
      <c r="FC119" s="146"/>
      <c r="FD119" s="146"/>
      <c r="FE119" s="146"/>
      <c r="FF119" s="146"/>
      <c r="FG119" s="146"/>
      <c r="FH119" s="146"/>
      <c r="FI119" s="146"/>
      <c r="FJ119" s="146"/>
      <c r="FK119" s="146"/>
      <c r="FL119" s="146"/>
      <c r="FM119" s="146"/>
      <c r="FN119" s="146"/>
      <c r="FO119" s="146"/>
      <c r="FP119" s="146"/>
      <c r="FQ119" s="146"/>
      <c r="FR119" s="146"/>
      <c r="FS119" s="146"/>
      <c r="FT119" s="146"/>
      <c r="FU119" s="146"/>
      <c r="FV119" s="146"/>
      <c r="FW119" s="146"/>
      <c r="FX119" s="146"/>
      <c r="FY119" s="146"/>
      <c r="FZ119" s="146"/>
      <c r="GA119" s="146"/>
      <c r="GB119" s="146"/>
      <c r="GC119" s="146"/>
      <c r="GD119" s="146"/>
      <c r="GE119" s="146"/>
      <c r="GF119" s="146"/>
      <c r="GG119" s="146"/>
      <c r="GH119" s="146"/>
      <c r="GI119" s="146"/>
      <c r="GJ119" s="146"/>
      <c r="GK119" s="146"/>
      <c r="GL119" s="146"/>
      <c r="GM119" s="146"/>
      <c r="GN119" s="146"/>
      <c r="GO119" s="146"/>
      <c r="GP119" s="146"/>
      <c r="GQ119" s="146"/>
      <c r="GR119" s="146"/>
      <c r="GS119" s="146"/>
      <c r="GT119" s="146"/>
      <c r="GU119" s="146"/>
      <c r="GV119" s="146"/>
      <c r="GW119" s="146"/>
      <c r="GX119" s="146"/>
      <c r="GY119" s="146"/>
      <c r="GZ119" s="146"/>
      <c r="HA119" s="146"/>
      <c r="HB119" s="146"/>
      <c r="HC119" s="146"/>
      <c r="HD119" s="146"/>
      <c r="HE119" s="146"/>
      <c r="HF119" s="146"/>
      <c r="HG119" s="146"/>
      <c r="HH119" s="146"/>
      <c r="HI119" s="146"/>
      <c r="HJ119" s="146"/>
      <c r="HK119" s="146"/>
      <c r="HL119" s="146"/>
      <c r="HM119" s="146"/>
      <c r="HN119" s="146"/>
      <c r="HO119" s="146"/>
      <c r="HP119" s="146"/>
      <c r="HQ119" s="146"/>
      <c r="HR119" s="146"/>
      <c r="HS119" s="146"/>
      <c r="HT119" s="146"/>
      <c r="HU119" s="146"/>
      <c r="HV119" s="146"/>
      <c r="HW119" s="146"/>
      <c r="HX119" s="146"/>
      <c r="HY119" s="146"/>
      <c r="HZ119" s="146"/>
      <c r="IA119" s="146"/>
      <c r="IB119" s="146"/>
      <c r="IC119" s="146"/>
      <c r="ID119" s="146"/>
      <c r="IE119" s="146"/>
      <c r="IF119" s="146"/>
      <c r="IG119" s="146"/>
      <c r="IH119" s="146"/>
      <c r="II119" s="146"/>
    </row>
    <row r="120" spans="1:243" ht="30" customHeight="1" x14ac:dyDescent="0.25">
      <c r="A120" s="455" t="s">
        <v>117</v>
      </c>
      <c r="B120" s="455"/>
      <c r="C120" s="455"/>
      <c r="D120" s="455"/>
      <c r="E120" s="455"/>
      <c r="F120" s="455"/>
      <c r="G120" s="455"/>
      <c r="H120" s="159">
        <f>SUM(,H76,H68,H33,H29)</f>
        <v>0</v>
      </c>
      <c r="I120" s="159">
        <f t="shared" ref="I120:U120" si="85">SUM(,I76,I68,I33,I29)</f>
        <v>0</v>
      </c>
      <c r="J120" s="159">
        <f t="shared" si="85"/>
        <v>0</v>
      </c>
      <c r="K120" s="159">
        <f t="shared" si="85"/>
        <v>0</v>
      </c>
      <c r="L120" s="159">
        <f t="shared" si="85"/>
        <v>0</v>
      </c>
      <c r="M120" s="159">
        <f t="shared" si="85"/>
        <v>0</v>
      </c>
      <c r="N120" s="159">
        <f t="shared" si="85"/>
        <v>0</v>
      </c>
      <c r="O120" s="159">
        <f t="shared" si="85"/>
        <v>0</v>
      </c>
      <c r="P120" s="159">
        <f t="shared" si="85"/>
        <v>0</v>
      </c>
      <c r="Q120" s="159">
        <f t="shared" si="85"/>
        <v>0</v>
      </c>
      <c r="R120" s="159">
        <f t="shared" si="85"/>
        <v>0</v>
      </c>
      <c r="S120" s="159">
        <f t="shared" si="85"/>
        <v>0</v>
      </c>
      <c r="T120" s="159">
        <f t="shared" si="85"/>
        <v>0</v>
      </c>
      <c r="U120" s="159">
        <f t="shared" si="85"/>
        <v>0</v>
      </c>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6"/>
      <c r="BZ120" s="146"/>
      <c r="CA120" s="146"/>
      <c r="CB120" s="146"/>
      <c r="CC120" s="146"/>
      <c r="CD120" s="146"/>
      <c r="CE120" s="146"/>
      <c r="CF120" s="146"/>
      <c r="CG120" s="146"/>
      <c r="CH120" s="146"/>
      <c r="CI120" s="146"/>
      <c r="CJ120" s="146"/>
      <c r="CK120" s="146"/>
      <c r="CL120" s="146"/>
      <c r="CM120" s="146"/>
      <c r="CN120" s="146"/>
      <c r="CO120" s="146"/>
      <c r="CP120" s="146"/>
      <c r="CQ120" s="146"/>
      <c r="CR120" s="146"/>
      <c r="CS120" s="146"/>
      <c r="CT120" s="146"/>
      <c r="CU120" s="146"/>
      <c r="CV120" s="146"/>
      <c r="CW120" s="146"/>
      <c r="CX120" s="146"/>
      <c r="CY120" s="146"/>
      <c r="CZ120" s="146"/>
      <c r="DA120" s="146"/>
      <c r="DB120" s="146"/>
      <c r="DC120" s="146"/>
      <c r="DD120" s="146"/>
      <c r="DE120" s="146"/>
      <c r="DF120" s="146"/>
      <c r="DG120" s="146"/>
      <c r="DH120" s="146"/>
      <c r="DI120" s="146"/>
      <c r="DJ120" s="146"/>
      <c r="DK120" s="146"/>
      <c r="DL120" s="146"/>
      <c r="DM120" s="146"/>
      <c r="DN120" s="146"/>
      <c r="DO120" s="146"/>
      <c r="DP120" s="146"/>
      <c r="DQ120" s="146"/>
      <c r="DR120" s="146"/>
      <c r="DS120" s="146"/>
      <c r="DT120" s="146"/>
      <c r="DU120" s="146"/>
      <c r="DV120" s="146"/>
      <c r="DW120" s="146"/>
      <c r="DX120" s="146"/>
      <c r="DY120" s="146"/>
      <c r="DZ120" s="146"/>
      <c r="EA120" s="146"/>
      <c r="EB120" s="146"/>
      <c r="EC120" s="146"/>
      <c r="ED120" s="146"/>
      <c r="EE120" s="146"/>
      <c r="EF120" s="146"/>
      <c r="EG120" s="146"/>
      <c r="EH120" s="146"/>
      <c r="EI120" s="146"/>
      <c r="EJ120" s="146"/>
      <c r="EK120" s="146"/>
      <c r="EL120" s="146"/>
      <c r="EM120" s="146"/>
      <c r="EN120" s="146"/>
      <c r="EO120" s="146"/>
      <c r="EP120" s="146"/>
      <c r="EQ120" s="146"/>
      <c r="ER120" s="146"/>
      <c r="ES120" s="146"/>
      <c r="ET120" s="146"/>
      <c r="EU120" s="146"/>
      <c r="EV120" s="146"/>
      <c r="EW120" s="146"/>
      <c r="EX120" s="146"/>
      <c r="EY120" s="146"/>
      <c r="EZ120" s="146"/>
      <c r="FA120" s="146"/>
      <c r="FB120" s="146"/>
      <c r="FC120" s="146"/>
      <c r="FD120" s="146"/>
      <c r="FE120" s="146"/>
      <c r="FF120" s="146"/>
      <c r="FG120" s="146"/>
      <c r="FH120" s="146"/>
      <c r="FI120" s="146"/>
      <c r="FJ120" s="146"/>
      <c r="FK120" s="146"/>
      <c r="FL120" s="146"/>
      <c r="FM120" s="146"/>
      <c r="FN120" s="146"/>
      <c r="FO120" s="146"/>
      <c r="FP120" s="146"/>
      <c r="FQ120" s="146"/>
      <c r="FR120" s="146"/>
      <c r="FS120" s="146"/>
      <c r="FT120" s="146"/>
      <c r="FU120" s="146"/>
      <c r="FV120" s="146"/>
      <c r="FW120" s="146"/>
      <c r="FX120" s="146"/>
      <c r="FY120" s="146"/>
      <c r="FZ120" s="146"/>
      <c r="GA120" s="146"/>
      <c r="GB120" s="146"/>
      <c r="GC120" s="146"/>
      <c r="GD120" s="146"/>
      <c r="GE120" s="146"/>
      <c r="GF120" s="146"/>
      <c r="GG120" s="146"/>
      <c r="GH120" s="146"/>
      <c r="GI120" s="146"/>
      <c r="GJ120" s="146"/>
      <c r="GK120" s="146"/>
      <c r="GL120" s="146"/>
      <c r="GM120" s="146"/>
      <c r="GN120" s="146"/>
      <c r="GO120" s="146"/>
      <c r="GP120" s="146"/>
      <c r="GQ120" s="146"/>
      <c r="GR120" s="146"/>
      <c r="GS120" s="146"/>
      <c r="GT120" s="146"/>
      <c r="GU120" s="146"/>
      <c r="GV120" s="146"/>
      <c r="GW120" s="146"/>
      <c r="GX120" s="146"/>
      <c r="GY120" s="146"/>
      <c r="GZ120" s="146"/>
      <c r="HA120" s="146"/>
      <c r="HB120" s="146"/>
      <c r="HC120" s="146"/>
      <c r="HD120" s="146"/>
      <c r="HE120" s="146"/>
      <c r="HF120" s="146"/>
      <c r="HG120" s="146"/>
      <c r="HH120" s="146"/>
      <c r="HI120" s="146"/>
      <c r="HJ120" s="146"/>
      <c r="HK120" s="146"/>
      <c r="HL120" s="146"/>
      <c r="HM120" s="146"/>
      <c r="HN120" s="146"/>
      <c r="HO120" s="146"/>
      <c r="HP120" s="146"/>
      <c r="HQ120" s="146"/>
      <c r="HR120" s="146"/>
      <c r="HS120" s="146"/>
      <c r="HT120" s="146"/>
      <c r="HU120" s="146"/>
      <c r="HV120" s="146"/>
      <c r="HW120" s="146"/>
      <c r="HX120" s="146"/>
      <c r="HY120" s="146"/>
      <c r="HZ120" s="146"/>
      <c r="IA120" s="146"/>
      <c r="IB120" s="146"/>
      <c r="IC120" s="146"/>
      <c r="ID120" s="146"/>
      <c r="IE120" s="146"/>
      <c r="IF120" s="146"/>
      <c r="IG120" s="146"/>
      <c r="IH120" s="146"/>
      <c r="II120" s="146"/>
    </row>
    <row r="121" spans="1:243" ht="30" customHeight="1" x14ac:dyDescent="0.25">
      <c r="A121" s="449" t="s">
        <v>118</v>
      </c>
      <c r="B121" s="450"/>
      <c r="C121" s="450"/>
      <c r="D121" s="450"/>
      <c r="E121" s="450"/>
      <c r="F121" s="450"/>
      <c r="G121" s="451"/>
      <c r="H121" s="159"/>
      <c r="I121" s="159"/>
      <c r="J121" s="159"/>
      <c r="K121" s="159"/>
      <c r="L121" s="159"/>
      <c r="M121" s="161"/>
      <c r="N121" s="161"/>
      <c r="O121" s="161"/>
      <c r="P121" s="161"/>
      <c r="Q121" s="161"/>
      <c r="R121" s="161"/>
      <c r="S121" s="161"/>
      <c r="T121" s="159"/>
      <c r="U121" s="159"/>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146"/>
      <c r="BY121" s="146"/>
      <c r="BZ121" s="146"/>
      <c r="CA121" s="146"/>
      <c r="CB121" s="146"/>
      <c r="CC121" s="146"/>
      <c r="CD121" s="146"/>
      <c r="CE121" s="146"/>
      <c r="CF121" s="146"/>
      <c r="CG121" s="146"/>
      <c r="CH121" s="146"/>
      <c r="CI121" s="146"/>
      <c r="CJ121" s="146"/>
      <c r="CK121" s="146"/>
      <c r="CL121" s="146"/>
      <c r="CM121" s="146"/>
      <c r="CN121" s="146"/>
      <c r="CO121" s="146"/>
      <c r="CP121" s="146"/>
      <c r="CQ121" s="146"/>
      <c r="CR121" s="146"/>
      <c r="CS121" s="146"/>
      <c r="CT121" s="146"/>
      <c r="CU121" s="146"/>
      <c r="CV121" s="146"/>
      <c r="CW121" s="146"/>
      <c r="CX121" s="146"/>
      <c r="CY121" s="146"/>
      <c r="CZ121" s="146"/>
      <c r="DA121" s="146"/>
      <c r="DB121" s="146"/>
      <c r="DC121" s="146"/>
      <c r="DD121" s="146"/>
      <c r="DE121" s="146"/>
      <c r="DF121" s="146"/>
      <c r="DG121" s="146"/>
      <c r="DH121" s="146"/>
      <c r="DI121" s="146"/>
      <c r="DJ121" s="146"/>
      <c r="DK121" s="146"/>
      <c r="DL121" s="146"/>
      <c r="DM121" s="146"/>
      <c r="DN121" s="146"/>
      <c r="DO121" s="146"/>
      <c r="DP121" s="146"/>
      <c r="DQ121" s="146"/>
      <c r="DR121" s="146"/>
      <c r="DS121" s="146"/>
      <c r="DT121" s="146"/>
      <c r="DU121" s="146"/>
      <c r="DV121" s="146"/>
      <c r="DW121" s="146"/>
      <c r="DX121" s="146"/>
      <c r="DY121" s="146"/>
      <c r="DZ121" s="146"/>
      <c r="EA121" s="146"/>
      <c r="EB121" s="146"/>
      <c r="EC121" s="146"/>
      <c r="ED121" s="146"/>
      <c r="EE121" s="146"/>
      <c r="EF121" s="146"/>
      <c r="EG121" s="146"/>
      <c r="EH121" s="146"/>
      <c r="EI121" s="146"/>
      <c r="EJ121" s="146"/>
      <c r="EK121" s="146"/>
      <c r="EL121" s="146"/>
      <c r="EM121" s="146"/>
      <c r="EN121" s="146"/>
      <c r="EO121" s="146"/>
      <c r="EP121" s="146"/>
      <c r="EQ121" s="146"/>
      <c r="ER121" s="146"/>
      <c r="ES121" s="146"/>
      <c r="ET121" s="146"/>
      <c r="EU121" s="146"/>
      <c r="EV121" s="146"/>
      <c r="EW121" s="146"/>
      <c r="EX121" s="146"/>
      <c r="EY121" s="146"/>
      <c r="EZ121" s="146"/>
      <c r="FA121" s="146"/>
      <c r="FB121" s="146"/>
      <c r="FC121" s="146"/>
      <c r="FD121" s="146"/>
      <c r="FE121" s="146"/>
      <c r="FF121" s="146"/>
      <c r="FG121" s="146"/>
      <c r="FH121" s="146"/>
      <c r="FI121" s="146"/>
      <c r="FJ121" s="146"/>
      <c r="FK121" s="146"/>
      <c r="FL121" s="146"/>
      <c r="FM121" s="146"/>
      <c r="FN121" s="146"/>
      <c r="FO121" s="146"/>
      <c r="FP121" s="146"/>
      <c r="FQ121" s="146"/>
      <c r="FR121" s="146"/>
      <c r="FS121" s="146"/>
      <c r="FT121" s="146"/>
      <c r="FU121" s="146"/>
      <c r="FV121" s="146"/>
      <c r="FW121" s="146"/>
      <c r="FX121" s="146"/>
      <c r="FY121" s="146"/>
      <c r="FZ121" s="146"/>
      <c r="GA121" s="146"/>
      <c r="GB121" s="146"/>
      <c r="GC121" s="146"/>
      <c r="GD121" s="146"/>
      <c r="GE121" s="146"/>
      <c r="GF121" s="146"/>
      <c r="GG121" s="146"/>
      <c r="GH121" s="146"/>
      <c r="GI121" s="146"/>
      <c r="GJ121" s="146"/>
      <c r="GK121" s="146"/>
      <c r="GL121" s="146"/>
      <c r="GM121" s="146"/>
      <c r="GN121" s="146"/>
      <c r="GO121" s="146"/>
      <c r="GP121" s="146"/>
      <c r="GQ121" s="146"/>
      <c r="GR121" s="146"/>
      <c r="GS121" s="146"/>
      <c r="GT121" s="146"/>
      <c r="GU121" s="146"/>
      <c r="GV121" s="146"/>
      <c r="GW121" s="146"/>
      <c r="GX121" s="146"/>
      <c r="GY121" s="146"/>
      <c r="GZ121" s="146"/>
      <c r="HA121" s="146"/>
      <c r="HB121" s="146"/>
      <c r="HC121" s="146"/>
      <c r="HD121" s="146"/>
      <c r="HE121" s="146"/>
      <c r="HF121" s="146"/>
      <c r="HG121" s="146"/>
      <c r="HH121" s="146"/>
      <c r="HI121" s="146"/>
      <c r="HJ121" s="146"/>
      <c r="HK121" s="146"/>
      <c r="HL121" s="146"/>
      <c r="HM121" s="146"/>
      <c r="HN121" s="146"/>
      <c r="HO121" s="146"/>
      <c r="HP121" s="146"/>
      <c r="HQ121" s="146"/>
      <c r="HR121" s="146"/>
      <c r="HS121" s="146"/>
      <c r="HT121" s="146"/>
      <c r="HU121" s="146"/>
      <c r="HV121" s="146"/>
      <c r="HW121" s="146"/>
      <c r="HX121" s="146"/>
      <c r="HY121" s="146"/>
      <c r="HZ121" s="146"/>
      <c r="IA121" s="146"/>
      <c r="IB121" s="146"/>
      <c r="IC121" s="146"/>
      <c r="ID121" s="146"/>
      <c r="IE121" s="146"/>
      <c r="IF121" s="146"/>
      <c r="IG121" s="146"/>
      <c r="IH121" s="146"/>
      <c r="II121" s="146"/>
    </row>
    <row r="122" spans="1:243" ht="30" customHeight="1" x14ac:dyDescent="0.25">
      <c r="A122" s="449" t="s">
        <v>119</v>
      </c>
      <c r="B122" s="450"/>
      <c r="C122" s="450"/>
      <c r="D122" s="450"/>
      <c r="E122" s="450"/>
      <c r="F122" s="450"/>
      <c r="G122" s="451"/>
      <c r="H122" s="159"/>
      <c r="I122" s="159"/>
      <c r="J122" s="159"/>
      <c r="K122" s="159"/>
      <c r="L122" s="159"/>
      <c r="M122" s="161"/>
      <c r="N122" s="161"/>
      <c r="O122" s="161"/>
      <c r="P122" s="161"/>
      <c r="Q122" s="161"/>
      <c r="R122" s="161"/>
      <c r="S122" s="161"/>
      <c r="T122" s="159"/>
      <c r="U122" s="159"/>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c r="BU122" s="146"/>
      <c r="BV122" s="146"/>
      <c r="BW122" s="146"/>
      <c r="BX122" s="146"/>
      <c r="BY122" s="146"/>
      <c r="BZ122" s="146"/>
      <c r="CA122" s="146"/>
      <c r="CB122" s="146"/>
      <c r="CC122" s="146"/>
      <c r="CD122" s="146"/>
      <c r="CE122" s="146"/>
      <c r="CF122" s="146"/>
      <c r="CG122" s="146"/>
      <c r="CH122" s="146"/>
      <c r="CI122" s="146"/>
      <c r="CJ122" s="146"/>
      <c r="CK122" s="146"/>
      <c r="CL122" s="146"/>
      <c r="CM122" s="146"/>
      <c r="CN122" s="146"/>
      <c r="CO122" s="146"/>
      <c r="CP122" s="146"/>
      <c r="CQ122" s="146"/>
      <c r="CR122" s="146"/>
      <c r="CS122" s="146"/>
      <c r="CT122" s="146"/>
      <c r="CU122" s="146"/>
      <c r="CV122" s="146"/>
      <c r="CW122" s="146"/>
      <c r="CX122" s="146"/>
      <c r="CY122" s="146"/>
      <c r="CZ122" s="146"/>
      <c r="DA122" s="146"/>
      <c r="DB122" s="146"/>
      <c r="DC122" s="146"/>
      <c r="DD122" s="146"/>
      <c r="DE122" s="146"/>
      <c r="DF122" s="146"/>
      <c r="DG122" s="146"/>
      <c r="DH122" s="146"/>
      <c r="DI122" s="146"/>
      <c r="DJ122" s="146"/>
      <c r="DK122" s="146"/>
      <c r="DL122" s="146"/>
      <c r="DM122" s="146"/>
      <c r="DN122" s="146"/>
      <c r="DO122" s="146"/>
      <c r="DP122" s="146"/>
      <c r="DQ122" s="146"/>
      <c r="DR122" s="146"/>
      <c r="DS122" s="146"/>
      <c r="DT122" s="146"/>
      <c r="DU122" s="146"/>
      <c r="DV122" s="146"/>
      <c r="DW122" s="146"/>
      <c r="DX122" s="146"/>
      <c r="DY122" s="146"/>
      <c r="DZ122" s="146"/>
      <c r="EA122" s="146"/>
      <c r="EB122" s="146"/>
      <c r="EC122" s="146"/>
      <c r="ED122" s="146"/>
      <c r="EE122" s="146"/>
      <c r="EF122" s="146"/>
      <c r="EG122" s="146"/>
      <c r="EH122" s="146"/>
      <c r="EI122" s="146"/>
      <c r="EJ122" s="146"/>
      <c r="EK122" s="146"/>
      <c r="EL122" s="146"/>
      <c r="EM122" s="146"/>
      <c r="EN122" s="146"/>
      <c r="EO122" s="146"/>
      <c r="EP122" s="146"/>
      <c r="EQ122" s="146"/>
      <c r="ER122" s="146"/>
      <c r="ES122" s="146"/>
      <c r="ET122" s="146"/>
      <c r="EU122" s="146"/>
      <c r="EV122" s="146"/>
      <c r="EW122" s="146"/>
      <c r="EX122" s="146"/>
      <c r="EY122" s="146"/>
      <c r="EZ122" s="146"/>
      <c r="FA122" s="146"/>
      <c r="FB122" s="146"/>
      <c r="FC122" s="146"/>
      <c r="FD122" s="146"/>
      <c r="FE122" s="146"/>
      <c r="FF122" s="146"/>
      <c r="FG122" s="146"/>
      <c r="FH122" s="146"/>
      <c r="FI122" s="146"/>
      <c r="FJ122" s="146"/>
      <c r="FK122" s="146"/>
      <c r="FL122" s="146"/>
      <c r="FM122" s="146"/>
      <c r="FN122" s="146"/>
      <c r="FO122" s="146"/>
      <c r="FP122" s="146"/>
      <c r="FQ122" s="146"/>
      <c r="FR122" s="146"/>
      <c r="FS122" s="146"/>
      <c r="FT122" s="146"/>
      <c r="FU122" s="146"/>
      <c r="FV122" s="146"/>
      <c r="FW122" s="146"/>
      <c r="FX122" s="146"/>
      <c r="FY122" s="146"/>
      <c r="FZ122" s="146"/>
      <c r="GA122" s="146"/>
      <c r="GB122" s="146"/>
      <c r="GC122" s="146"/>
      <c r="GD122" s="146"/>
      <c r="GE122" s="146"/>
      <c r="GF122" s="146"/>
      <c r="GG122" s="146"/>
      <c r="GH122" s="146"/>
      <c r="GI122" s="146"/>
      <c r="GJ122" s="146"/>
      <c r="GK122" s="146"/>
      <c r="GL122" s="146"/>
      <c r="GM122" s="146"/>
      <c r="GN122" s="146"/>
      <c r="GO122" s="146"/>
      <c r="GP122" s="146"/>
      <c r="GQ122" s="146"/>
      <c r="GR122" s="146"/>
      <c r="GS122" s="146"/>
      <c r="GT122" s="146"/>
      <c r="GU122" s="146"/>
      <c r="GV122" s="146"/>
      <c r="GW122" s="146"/>
      <c r="GX122" s="146"/>
      <c r="GY122" s="146"/>
      <c r="GZ122" s="146"/>
      <c r="HA122" s="146"/>
      <c r="HB122" s="146"/>
      <c r="HC122" s="146"/>
      <c r="HD122" s="146"/>
      <c r="HE122" s="146"/>
      <c r="HF122" s="146"/>
      <c r="HG122" s="146"/>
      <c r="HH122" s="146"/>
      <c r="HI122" s="146"/>
      <c r="HJ122" s="146"/>
      <c r="HK122" s="146"/>
      <c r="HL122" s="146"/>
      <c r="HM122" s="146"/>
      <c r="HN122" s="146"/>
      <c r="HO122" s="146"/>
      <c r="HP122" s="146"/>
      <c r="HQ122" s="146"/>
      <c r="HR122" s="146"/>
      <c r="HS122" s="146"/>
      <c r="HT122" s="146"/>
      <c r="HU122" s="146"/>
      <c r="HV122" s="146"/>
      <c r="HW122" s="146"/>
      <c r="HX122" s="146"/>
      <c r="HY122" s="146"/>
      <c r="HZ122" s="146"/>
      <c r="IA122" s="146"/>
      <c r="IB122" s="146"/>
      <c r="IC122" s="146"/>
      <c r="ID122" s="146"/>
      <c r="IE122" s="146"/>
      <c r="IF122" s="146"/>
      <c r="IG122" s="146"/>
      <c r="IH122" s="146"/>
      <c r="II122" s="146"/>
    </row>
    <row r="123" spans="1:243" ht="30" customHeight="1" x14ac:dyDescent="0.25">
      <c r="A123" s="449" t="s">
        <v>120</v>
      </c>
      <c r="B123" s="450"/>
      <c r="C123" s="450"/>
      <c r="D123" s="450"/>
      <c r="E123" s="450"/>
      <c r="F123" s="450"/>
      <c r="G123" s="451"/>
      <c r="H123" s="159"/>
      <c r="I123" s="159"/>
      <c r="J123" s="159"/>
      <c r="K123" s="159"/>
      <c r="L123" s="159"/>
      <c r="M123" s="161"/>
      <c r="N123" s="161"/>
      <c r="O123" s="161"/>
      <c r="P123" s="161"/>
      <c r="Q123" s="161"/>
      <c r="R123" s="161"/>
      <c r="S123" s="161"/>
      <c r="T123" s="159"/>
      <c r="U123" s="159"/>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46"/>
      <c r="BR123" s="146"/>
      <c r="BS123" s="146"/>
      <c r="BT123" s="146"/>
      <c r="BU123" s="146"/>
      <c r="BV123" s="146"/>
      <c r="BW123" s="146"/>
      <c r="BX123" s="146"/>
      <c r="BY123" s="146"/>
      <c r="BZ123" s="146"/>
      <c r="CA123" s="146"/>
      <c r="CB123" s="146"/>
      <c r="CC123" s="146"/>
      <c r="CD123" s="146"/>
      <c r="CE123" s="146"/>
      <c r="CF123" s="146"/>
      <c r="CG123" s="146"/>
      <c r="CH123" s="146"/>
      <c r="CI123" s="146"/>
      <c r="CJ123" s="146"/>
      <c r="CK123" s="146"/>
      <c r="CL123" s="146"/>
      <c r="CM123" s="146"/>
      <c r="CN123" s="146"/>
      <c r="CO123" s="146"/>
      <c r="CP123" s="146"/>
      <c r="CQ123" s="146"/>
      <c r="CR123" s="146"/>
      <c r="CS123" s="146"/>
      <c r="CT123" s="146"/>
      <c r="CU123" s="146"/>
      <c r="CV123" s="146"/>
      <c r="CW123" s="146"/>
      <c r="CX123" s="146"/>
      <c r="CY123" s="146"/>
      <c r="CZ123" s="146"/>
      <c r="DA123" s="146"/>
      <c r="DB123" s="146"/>
      <c r="DC123" s="146"/>
      <c r="DD123" s="146"/>
      <c r="DE123" s="146"/>
      <c r="DF123" s="146"/>
      <c r="DG123" s="146"/>
      <c r="DH123" s="146"/>
      <c r="DI123" s="146"/>
      <c r="DJ123" s="146"/>
      <c r="DK123" s="146"/>
      <c r="DL123" s="146"/>
      <c r="DM123" s="146"/>
      <c r="DN123" s="146"/>
      <c r="DO123" s="146"/>
      <c r="DP123" s="146"/>
      <c r="DQ123" s="146"/>
      <c r="DR123" s="146"/>
      <c r="DS123" s="146"/>
      <c r="DT123" s="146"/>
      <c r="DU123" s="146"/>
      <c r="DV123" s="146"/>
      <c r="DW123" s="146"/>
      <c r="DX123" s="146"/>
      <c r="DY123" s="146"/>
      <c r="DZ123" s="146"/>
      <c r="EA123" s="146"/>
      <c r="EB123" s="146"/>
      <c r="EC123" s="146"/>
      <c r="ED123" s="146"/>
      <c r="EE123" s="146"/>
      <c r="EF123" s="146"/>
      <c r="EG123" s="146"/>
      <c r="EH123" s="146"/>
      <c r="EI123" s="146"/>
      <c r="EJ123" s="146"/>
      <c r="EK123" s="146"/>
      <c r="EL123" s="146"/>
      <c r="EM123" s="146"/>
      <c r="EN123" s="146"/>
      <c r="EO123" s="146"/>
      <c r="EP123" s="146"/>
      <c r="EQ123" s="146"/>
      <c r="ER123" s="146"/>
      <c r="ES123" s="146"/>
      <c r="ET123" s="146"/>
      <c r="EU123" s="146"/>
      <c r="EV123" s="146"/>
      <c r="EW123" s="146"/>
      <c r="EX123" s="146"/>
      <c r="EY123" s="146"/>
      <c r="EZ123" s="146"/>
      <c r="FA123" s="146"/>
      <c r="FB123" s="146"/>
      <c r="FC123" s="146"/>
      <c r="FD123" s="146"/>
      <c r="FE123" s="146"/>
      <c r="FF123" s="146"/>
      <c r="FG123" s="146"/>
      <c r="FH123" s="146"/>
      <c r="FI123" s="146"/>
      <c r="FJ123" s="146"/>
      <c r="FK123" s="146"/>
      <c r="FL123" s="146"/>
      <c r="FM123" s="146"/>
      <c r="FN123" s="146"/>
      <c r="FO123" s="146"/>
      <c r="FP123" s="146"/>
      <c r="FQ123" s="146"/>
      <c r="FR123" s="146"/>
      <c r="FS123" s="146"/>
      <c r="FT123" s="146"/>
      <c r="FU123" s="146"/>
      <c r="FV123" s="146"/>
      <c r="FW123" s="146"/>
      <c r="FX123" s="146"/>
      <c r="FY123" s="146"/>
      <c r="FZ123" s="146"/>
      <c r="GA123" s="146"/>
      <c r="GB123" s="146"/>
      <c r="GC123" s="146"/>
      <c r="GD123" s="146"/>
      <c r="GE123" s="146"/>
      <c r="GF123" s="146"/>
      <c r="GG123" s="146"/>
      <c r="GH123" s="146"/>
      <c r="GI123" s="146"/>
      <c r="GJ123" s="146"/>
      <c r="GK123" s="146"/>
      <c r="GL123" s="146"/>
      <c r="GM123" s="146"/>
      <c r="GN123" s="146"/>
      <c r="GO123" s="146"/>
      <c r="GP123" s="146"/>
      <c r="GQ123" s="146"/>
      <c r="GR123" s="146"/>
      <c r="GS123" s="146"/>
      <c r="GT123" s="146"/>
      <c r="GU123" s="146"/>
      <c r="GV123" s="146"/>
      <c r="GW123" s="146"/>
      <c r="GX123" s="146"/>
      <c r="GY123" s="146"/>
      <c r="GZ123" s="146"/>
      <c r="HA123" s="146"/>
      <c r="HB123" s="146"/>
      <c r="HC123" s="146"/>
      <c r="HD123" s="146"/>
      <c r="HE123" s="146"/>
      <c r="HF123" s="146"/>
      <c r="HG123" s="146"/>
      <c r="HH123" s="146"/>
      <c r="HI123" s="146"/>
      <c r="HJ123" s="146"/>
      <c r="HK123" s="146"/>
      <c r="HL123" s="146"/>
      <c r="HM123" s="146"/>
      <c r="HN123" s="146"/>
      <c r="HO123" s="146"/>
      <c r="HP123" s="146"/>
      <c r="HQ123" s="146"/>
      <c r="HR123" s="146"/>
      <c r="HS123" s="146"/>
      <c r="HT123" s="146"/>
      <c r="HU123" s="146"/>
      <c r="HV123" s="146"/>
      <c r="HW123" s="146"/>
      <c r="HX123" s="146"/>
      <c r="HY123" s="146"/>
      <c r="HZ123" s="146"/>
      <c r="IA123" s="146"/>
      <c r="IB123" s="146"/>
      <c r="IC123" s="146"/>
      <c r="ID123" s="146"/>
      <c r="IE123" s="146"/>
      <c r="IF123" s="146"/>
      <c r="IG123" s="146"/>
      <c r="IH123" s="146"/>
      <c r="II123" s="146"/>
    </row>
    <row r="124" spans="1:243" ht="30" customHeight="1" x14ac:dyDescent="0.25">
      <c r="A124" s="455" t="s">
        <v>121</v>
      </c>
      <c r="B124" s="455"/>
      <c r="C124" s="455"/>
      <c r="D124" s="455"/>
      <c r="E124" s="455"/>
      <c r="F124" s="455"/>
      <c r="G124" s="455"/>
      <c r="H124" s="159"/>
      <c r="I124" s="159"/>
      <c r="J124" s="159"/>
      <c r="K124" s="159"/>
      <c r="L124" s="159"/>
      <c r="M124" s="159"/>
      <c r="N124" s="159"/>
      <c r="O124" s="159"/>
      <c r="P124" s="159"/>
      <c r="Q124" s="159"/>
      <c r="R124" s="159"/>
      <c r="S124" s="159"/>
      <c r="T124" s="159"/>
      <c r="U124" s="159"/>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46"/>
      <c r="BY124" s="146"/>
      <c r="BZ124" s="146"/>
      <c r="CA124" s="146"/>
      <c r="CB124" s="146"/>
      <c r="CC124" s="146"/>
      <c r="CD124" s="146"/>
      <c r="CE124" s="146"/>
      <c r="CF124" s="146"/>
      <c r="CG124" s="146"/>
      <c r="CH124" s="146"/>
      <c r="CI124" s="146"/>
      <c r="CJ124" s="146"/>
      <c r="CK124" s="146"/>
      <c r="CL124" s="146"/>
      <c r="CM124" s="146"/>
      <c r="CN124" s="146"/>
      <c r="CO124" s="146"/>
      <c r="CP124" s="146"/>
      <c r="CQ124" s="146"/>
      <c r="CR124" s="146"/>
      <c r="CS124" s="146"/>
      <c r="CT124" s="146"/>
      <c r="CU124" s="146"/>
      <c r="CV124" s="146"/>
      <c r="CW124" s="146"/>
      <c r="CX124" s="146"/>
      <c r="CY124" s="146"/>
      <c r="CZ124" s="146"/>
      <c r="DA124" s="146"/>
      <c r="DB124" s="146"/>
      <c r="DC124" s="146"/>
      <c r="DD124" s="146"/>
      <c r="DE124" s="146"/>
      <c r="DF124" s="146"/>
      <c r="DG124" s="146"/>
      <c r="DH124" s="146"/>
      <c r="DI124" s="146"/>
      <c r="DJ124" s="146"/>
      <c r="DK124" s="146"/>
      <c r="DL124" s="146"/>
      <c r="DM124" s="146"/>
      <c r="DN124" s="146"/>
      <c r="DO124" s="146"/>
      <c r="DP124" s="146"/>
      <c r="DQ124" s="146"/>
      <c r="DR124" s="146"/>
      <c r="DS124" s="146"/>
      <c r="DT124" s="146"/>
      <c r="DU124" s="146"/>
      <c r="DV124" s="146"/>
      <c r="DW124" s="146"/>
      <c r="DX124" s="146"/>
      <c r="DY124" s="146"/>
      <c r="DZ124" s="146"/>
      <c r="EA124" s="146"/>
      <c r="EB124" s="146"/>
      <c r="EC124" s="146"/>
      <c r="ED124" s="146"/>
      <c r="EE124" s="146"/>
      <c r="EF124" s="146"/>
      <c r="EG124" s="146"/>
      <c r="EH124" s="146"/>
      <c r="EI124" s="146"/>
      <c r="EJ124" s="146"/>
      <c r="EK124" s="146"/>
      <c r="EL124" s="146"/>
      <c r="EM124" s="146"/>
      <c r="EN124" s="146"/>
      <c r="EO124" s="146"/>
      <c r="EP124" s="146"/>
      <c r="EQ124" s="146"/>
      <c r="ER124" s="146"/>
      <c r="ES124" s="146"/>
      <c r="ET124" s="146"/>
      <c r="EU124" s="146"/>
      <c r="EV124" s="146"/>
      <c r="EW124" s="146"/>
      <c r="EX124" s="146"/>
      <c r="EY124" s="146"/>
      <c r="EZ124" s="146"/>
      <c r="FA124" s="146"/>
      <c r="FB124" s="146"/>
      <c r="FC124" s="146"/>
      <c r="FD124" s="146"/>
      <c r="FE124" s="146"/>
      <c r="FF124" s="146"/>
      <c r="FG124" s="146"/>
      <c r="FH124" s="146"/>
      <c r="FI124" s="146"/>
      <c r="FJ124" s="146"/>
      <c r="FK124" s="146"/>
      <c r="FL124" s="146"/>
      <c r="FM124" s="146"/>
      <c r="FN124" s="146"/>
      <c r="FO124" s="146"/>
      <c r="FP124" s="146"/>
      <c r="FQ124" s="146"/>
      <c r="FR124" s="146"/>
      <c r="FS124" s="146"/>
      <c r="FT124" s="146"/>
      <c r="FU124" s="146"/>
      <c r="FV124" s="146"/>
      <c r="FW124" s="146"/>
      <c r="FX124" s="146"/>
      <c r="FY124" s="146"/>
      <c r="FZ124" s="146"/>
      <c r="GA124" s="146"/>
      <c r="GB124" s="146"/>
      <c r="GC124" s="146"/>
      <c r="GD124" s="146"/>
      <c r="GE124" s="146"/>
      <c r="GF124" s="146"/>
      <c r="GG124" s="146"/>
      <c r="GH124" s="146"/>
      <c r="GI124" s="146"/>
      <c r="GJ124" s="146"/>
      <c r="GK124" s="146"/>
      <c r="GL124" s="146"/>
      <c r="GM124" s="146"/>
      <c r="GN124" s="146"/>
      <c r="GO124" s="146"/>
      <c r="GP124" s="146"/>
      <c r="GQ124" s="146"/>
      <c r="GR124" s="146"/>
      <c r="GS124" s="146"/>
      <c r="GT124" s="146"/>
      <c r="GU124" s="146"/>
      <c r="GV124" s="146"/>
      <c r="GW124" s="146"/>
      <c r="GX124" s="146"/>
      <c r="GY124" s="146"/>
      <c r="GZ124" s="146"/>
      <c r="HA124" s="146"/>
      <c r="HB124" s="146"/>
      <c r="HC124" s="146"/>
      <c r="HD124" s="146"/>
      <c r="HE124" s="146"/>
      <c r="HF124" s="146"/>
      <c r="HG124" s="146"/>
      <c r="HH124" s="146"/>
      <c r="HI124" s="146"/>
      <c r="HJ124" s="146"/>
      <c r="HK124" s="146"/>
      <c r="HL124" s="146"/>
      <c r="HM124" s="146"/>
      <c r="HN124" s="146"/>
      <c r="HO124" s="146"/>
      <c r="HP124" s="146"/>
      <c r="HQ124" s="146"/>
      <c r="HR124" s="146"/>
      <c r="HS124" s="146"/>
      <c r="HT124" s="146"/>
      <c r="HU124" s="146"/>
      <c r="HV124" s="146"/>
      <c r="HW124" s="146"/>
      <c r="HX124" s="146"/>
      <c r="HY124" s="146"/>
      <c r="HZ124" s="146"/>
      <c r="IA124" s="146"/>
      <c r="IB124" s="146"/>
      <c r="IC124" s="146"/>
      <c r="ID124" s="146"/>
      <c r="IE124" s="146"/>
      <c r="IF124" s="146"/>
      <c r="IG124" s="146"/>
      <c r="IH124" s="146"/>
      <c r="II124" s="146"/>
    </row>
    <row r="125" spans="1:243" x14ac:dyDescent="0.25">
      <c r="A125" s="457" t="s">
        <v>122</v>
      </c>
      <c r="B125" s="457"/>
      <c r="C125" s="457"/>
      <c r="D125" s="457"/>
      <c r="E125" s="457"/>
      <c r="F125" s="457"/>
      <c r="G125" s="457"/>
      <c r="H125" s="2">
        <f t="shared" ref="H125:U125" si="86">SUM(H117,H106)</f>
        <v>7516.0900000000011</v>
      </c>
      <c r="I125" s="2">
        <f t="shared" si="86"/>
        <v>7516.0900000000011</v>
      </c>
      <c r="J125" s="2">
        <f t="shared" si="86"/>
        <v>4312.4008100000001</v>
      </c>
      <c r="K125" s="2">
        <f t="shared" si="86"/>
        <v>0</v>
      </c>
      <c r="L125" s="2">
        <f t="shared" si="86"/>
        <v>7671.0999999999995</v>
      </c>
      <c r="M125" s="2">
        <f t="shared" si="86"/>
        <v>7628.2</v>
      </c>
      <c r="N125" s="2">
        <f t="shared" si="86"/>
        <v>4507.3999999999996</v>
      </c>
      <c r="O125" s="2">
        <f t="shared" si="86"/>
        <v>42.9</v>
      </c>
      <c r="P125" s="2">
        <f t="shared" si="86"/>
        <v>7652</v>
      </c>
      <c r="Q125" s="2">
        <f t="shared" si="86"/>
        <v>7609.0999999999995</v>
      </c>
      <c r="R125" s="2">
        <f t="shared" si="86"/>
        <v>4507.3999999999996</v>
      </c>
      <c r="S125" s="2">
        <f t="shared" si="86"/>
        <v>42.9</v>
      </c>
      <c r="T125" s="2">
        <f t="shared" si="86"/>
        <v>7866.603000000001</v>
      </c>
      <c r="U125" s="2">
        <f t="shared" si="86"/>
        <v>8071.3100900000009</v>
      </c>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5"/>
      <c r="BY125" s="145"/>
      <c r="BZ125" s="145"/>
      <c r="CA125" s="145"/>
      <c r="CB125" s="145"/>
      <c r="CC125" s="145"/>
      <c r="CD125" s="145"/>
      <c r="CE125" s="145"/>
      <c r="CF125" s="145"/>
      <c r="CG125" s="145"/>
      <c r="CH125" s="145"/>
      <c r="CI125" s="145"/>
      <c r="CJ125" s="145"/>
      <c r="CK125" s="145"/>
      <c r="CL125" s="145"/>
      <c r="CM125" s="145"/>
      <c r="CN125" s="145"/>
      <c r="CO125" s="145"/>
      <c r="CP125" s="145"/>
      <c r="CQ125" s="145"/>
      <c r="CR125" s="145"/>
      <c r="CS125" s="145"/>
      <c r="CT125" s="145"/>
      <c r="CU125" s="145"/>
      <c r="CV125" s="145"/>
      <c r="CW125" s="145"/>
      <c r="CX125" s="145"/>
      <c r="CY125" s="145"/>
      <c r="CZ125" s="145"/>
      <c r="DA125" s="145"/>
      <c r="DB125" s="145"/>
      <c r="DC125" s="145"/>
      <c r="DD125" s="145"/>
      <c r="DE125" s="145"/>
      <c r="DF125" s="145"/>
      <c r="DG125" s="145"/>
      <c r="DH125" s="145"/>
      <c r="DI125" s="145"/>
      <c r="DJ125" s="145"/>
      <c r="DK125" s="145"/>
      <c r="DL125" s="145"/>
      <c r="DM125" s="145"/>
      <c r="DN125" s="145"/>
      <c r="DO125" s="145"/>
      <c r="DP125" s="145"/>
      <c r="DQ125" s="145"/>
      <c r="DR125" s="145"/>
      <c r="DS125" s="145"/>
      <c r="DT125" s="145"/>
      <c r="DU125" s="145"/>
      <c r="DV125" s="145"/>
      <c r="DW125" s="145"/>
      <c r="DX125" s="145"/>
      <c r="DY125" s="145"/>
      <c r="DZ125" s="145"/>
      <c r="EA125" s="145"/>
      <c r="EB125" s="145"/>
      <c r="EC125" s="145"/>
      <c r="ED125" s="145"/>
      <c r="EE125" s="145"/>
      <c r="EF125" s="145"/>
      <c r="EG125" s="145"/>
      <c r="EH125" s="145"/>
      <c r="EI125" s="145"/>
      <c r="EJ125" s="145"/>
      <c r="EK125" s="145"/>
      <c r="EL125" s="145"/>
      <c r="EM125" s="145"/>
      <c r="EN125" s="145"/>
      <c r="EO125" s="145"/>
      <c r="EP125" s="145"/>
      <c r="EQ125" s="145"/>
      <c r="ER125" s="145"/>
      <c r="ES125" s="145"/>
      <c r="ET125" s="145"/>
      <c r="EU125" s="145"/>
      <c r="EV125" s="145"/>
      <c r="EW125" s="145"/>
      <c r="EX125" s="145"/>
      <c r="EY125" s="145"/>
      <c r="EZ125" s="145"/>
      <c r="FA125" s="145"/>
      <c r="FB125" s="145"/>
      <c r="FC125" s="145"/>
      <c r="FD125" s="145"/>
      <c r="FE125" s="145"/>
      <c r="FF125" s="145"/>
      <c r="FG125" s="145"/>
      <c r="FH125" s="145"/>
      <c r="FI125" s="145"/>
      <c r="FJ125" s="145"/>
      <c r="FK125" s="145"/>
      <c r="FL125" s="145"/>
      <c r="FM125" s="145"/>
      <c r="FN125" s="145"/>
      <c r="FO125" s="145"/>
      <c r="FP125" s="145"/>
      <c r="FQ125" s="145"/>
      <c r="FR125" s="145"/>
      <c r="FS125" s="145"/>
      <c r="FT125" s="145"/>
      <c r="FU125" s="145"/>
      <c r="FV125" s="145"/>
      <c r="FW125" s="145"/>
      <c r="FX125" s="145"/>
      <c r="FY125" s="145"/>
      <c r="FZ125" s="145"/>
      <c r="GA125" s="145"/>
      <c r="GB125" s="145"/>
      <c r="GC125" s="145"/>
      <c r="GD125" s="145"/>
      <c r="GE125" s="145"/>
      <c r="GF125" s="145"/>
      <c r="GG125" s="145"/>
      <c r="GH125" s="145"/>
      <c r="GI125" s="145"/>
      <c r="GJ125" s="145"/>
      <c r="GK125" s="145"/>
      <c r="GL125" s="145"/>
      <c r="GM125" s="145"/>
      <c r="GN125" s="145"/>
      <c r="GO125" s="145"/>
      <c r="GP125" s="145"/>
      <c r="GQ125" s="145"/>
      <c r="GR125" s="145"/>
      <c r="GS125" s="145"/>
      <c r="GT125" s="145"/>
      <c r="GU125" s="145"/>
      <c r="GV125" s="145"/>
      <c r="GW125" s="145"/>
      <c r="GX125" s="145"/>
      <c r="GY125" s="145"/>
      <c r="GZ125" s="145"/>
      <c r="HA125" s="145"/>
      <c r="HB125" s="145"/>
      <c r="HC125" s="145"/>
      <c r="HD125" s="145"/>
      <c r="HE125" s="145"/>
      <c r="HF125" s="145"/>
      <c r="HG125" s="145"/>
      <c r="HH125" s="145"/>
      <c r="HI125" s="145"/>
      <c r="HJ125" s="145"/>
      <c r="HK125" s="145"/>
      <c r="HL125" s="145"/>
      <c r="HM125" s="145"/>
      <c r="HN125" s="145"/>
      <c r="HO125" s="145"/>
      <c r="HP125" s="145"/>
      <c r="HQ125" s="145"/>
      <c r="HR125" s="145"/>
      <c r="HS125" s="145"/>
      <c r="HT125" s="145"/>
      <c r="HU125" s="145"/>
      <c r="HV125" s="145"/>
      <c r="HW125" s="145"/>
      <c r="HX125" s="145"/>
      <c r="HY125" s="145"/>
      <c r="HZ125" s="145"/>
      <c r="IA125" s="145"/>
      <c r="IB125" s="145"/>
      <c r="IC125" s="145"/>
      <c r="ID125" s="145"/>
      <c r="IE125" s="145"/>
      <c r="IF125" s="145"/>
      <c r="IG125" s="145"/>
      <c r="IH125" s="145"/>
      <c r="II125" s="145"/>
    </row>
  </sheetData>
  <mergeCells count="158">
    <mergeCell ref="C65:C69"/>
    <mergeCell ref="D65:D69"/>
    <mergeCell ref="E65:E69"/>
    <mergeCell ref="F86:F89"/>
    <mergeCell ref="C55:C60"/>
    <mergeCell ref="D55:D60"/>
    <mergeCell ref="E55:E60"/>
    <mergeCell ref="F55:F60"/>
    <mergeCell ref="F65:F69"/>
    <mergeCell ref="C61:G61"/>
    <mergeCell ref="A115:G115"/>
    <mergeCell ref="A112:G112"/>
    <mergeCell ref="A120:G120"/>
    <mergeCell ref="A113:G113"/>
    <mergeCell ref="A114:G114"/>
    <mergeCell ref="A122:G122"/>
    <mergeCell ref="A125:G125"/>
    <mergeCell ref="A121:G121"/>
    <mergeCell ref="A123:G123"/>
    <mergeCell ref="A124:G124"/>
    <mergeCell ref="A116:G116"/>
    <mergeCell ref="A117:G117"/>
    <mergeCell ref="A118:G118"/>
    <mergeCell ref="A119:G119"/>
    <mergeCell ref="A49:A54"/>
    <mergeCell ref="B49:B54"/>
    <mergeCell ref="C49:C54"/>
    <mergeCell ref="D49:D54"/>
    <mergeCell ref="A108:G108"/>
    <mergeCell ref="A109:G109"/>
    <mergeCell ref="A110:G110"/>
    <mergeCell ref="A111:G111"/>
    <mergeCell ref="E49:E54"/>
    <mergeCell ref="F49:F54"/>
    <mergeCell ref="B103:G103"/>
    <mergeCell ref="B96:U96"/>
    <mergeCell ref="C97:U97"/>
    <mergeCell ref="A98:A101"/>
    <mergeCell ref="B98:B101"/>
    <mergeCell ref="C98:C101"/>
    <mergeCell ref="D98:D101"/>
    <mergeCell ref="E98:E101"/>
    <mergeCell ref="F98:F101"/>
    <mergeCell ref="C102:G102"/>
    <mergeCell ref="C70:G70"/>
    <mergeCell ref="C64:U64"/>
    <mergeCell ref="A65:A69"/>
    <mergeCell ref="B65:B69"/>
    <mergeCell ref="B104:G104"/>
    <mergeCell ref="A105:G105"/>
    <mergeCell ref="A106:G106"/>
    <mergeCell ref="A107:G107"/>
    <mergeCell ref="C94:G94"/>
    <mergeCell ref="B95:G95"/>
    <mergeCell ref="F74:F77"/>
    <mergeCell ref="B71:G71"/>
    <mergeCell ref="B72:U72"/>
    <mergeCell ref="C73:U73"/>
    <mergeCell ref="A74:A77"/>
    <mergeCell ref="B74:B77"/>
    <mergeCell ref="C74:C77"/>
    <mergeCell ref="D74:D77"/>
    <mergeCell ref="E74:E77"/>
    <mergeCell ref="C78:G78"/>
    <mergeCell ref="B80:U80"/>
    <mergeCell ref="B79:G79"/>
    <mergeCell ref="C36:U36"/>
    <mergeCell ref="A37:A42"/>
    <mergeCell ref="B37:B42"/>
    <mergeCell ref="C37:C42"/>
    <mergeCell ref="D37:D42"/>
    <mergeCell ref="E37:E42"/>
    <mergeCell ref="A43:A48"/>
    <mergeCell ref="B43:B48"/>
    <mergeCell ref="C43:C48"/>
    <mergeCell ref="D43:D48"/>
    <mergeCell ref="E43:E48"/>
    <mergeCell ref="F43:F48"/>
    <mergeCell ref="A2:U2"/>
    <mergeCell ref="A3:U3"/>
    <mergeCell ref="A5:A7"/>
    <mergeCell ref="B5:B7"/>
    <mergeCell ref="C5:C7"/>
    <mergeCell ref="D5:D7"/>
    <mergeCell ref="E5:E7"/>
    <mergeCell ref="F5:F7"/>
    <mergeCell ref="G5:G7"/>
    <mergeCell ref="H5:K5"/>
    <mergeCell ref="L5:O5"/>
    <mergeCell ref="P5:S5"/>
    <mergeCell ref="T5:T7"/>
    <mergeCell ref="U5:U7"/>
    <mergeCell ref="O6:O7"/>
    <mergeCell ref="P6:P7"/>
    <mergeCell ref="Q6:R6"/>
    <mergeCell ref="S6:S7"/>
    <mergeCell ref="H6:H7"/>
    <mergeCell ref="I6:J6"/>
    <mergeCell ref="K6:K7"/>
    <mergeCell ref="L6:L7"/>
    <mergeCell ref="T4:U4"/>
    <mergeCell ref="D31:D34"/>
    <mergeCell ref="E31:E34"/>
    <mergeCell ref="F31:F34"/>
    <mergeCell ref="A18:A22"/>
    <mergeCell ref="B18:B22"/>
    <mergeCell ref="C18:C22"/>
    <mergeCell ref="D18:D22"/>
    <mergeCell ref="E18:E22"/>
    <mergeCell ref="F18:F22"/>
    <mergeCell ref="A31:A34"/>
    <mergeCell ref="B31:B34"/>
    <mergeCell ref="C31:C34"/>
    <mergeCell ref="C23:G23"/>
    <mergeCell ref="F27:F30"/>
    <mergeCell ref="B24:G24"/>
    <mergeCell ref="B25:U25"/>
    <mergeCell ref="C26:U26"/>
    <mergeCell ref="A27:A30"/>
    <mergeCell ref="A8:U8"/>
    <mergeCell ref="A9:U9"/>
    <mergeCell ref="B27:B30"/>
    <mergeCell ref="C27:C30"/>
    <mergeCell ref="D27:D30"/>
    <mergeCell ref="E27:E30"/>
    <mergeCell ref="B10:U10"/>
    <mergeCell ref="C11:U11"/>
    <mergeCell ref="M6:N6"/>
    <mergeCell ref="A12:A17"/>
    <mergeCell ref="B12:B17"/>
    <mergeCell ref="C12:C17"/>
    <mergeCell ref="D12:D17"/>
    <mergeCell ref="E12:E17"/>
    <mergeCell ref="F12:F17"/>
    <mergeCell ref="C35:G35"/>
    <mergeCell ref="A90:A93"/>
    <mergeCell ref="B90:B93"/>
    <mergeCell ref="C90:C93"/>
    <mergeCell ref="D90:D93"/>
    <mergeCell ref="E90:E93"/>
    <mergeCell ref="F90:F93"/>
    <mergeCell ref="C81:U81"/>
    <mergeCell ref="A82:A85"/>
    <mergeCell ref="B82:B85"/>
    <mergeCell ref="C82:C85"/>
    <mergeCell ref="D82:D85"/>
    <mergeCell ref="E82:E85"/>
    <mergeCell ref="F82:F85"/>
    <mergeCell ref="A86:A89"/>
    <mergeCell ref="B86:B89"/>
    <mergeCell ref="C86:C89"/>
    <mergeCell ref="D86:D89"/>
    <mergeCell ref="E86:E89"/>
    <mergeCell ref="F37:F42"/>
    <mergeCell ref="B62:G62"/>
    <mergeCell ref="B63:U63"/>
    <mergeCell ref="A55:A60"/>
    <mergeCell ref="B55:B60"/>
  </mergeCells>
  <pageMargins left="0.7" right="0.7" top="0.75" bottom="0.75" header="0.3" footer="0.3"/>
  <pageSetup paperSize="9" scale="69" fitToHeight="0"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E242"/>
  <sheetViews>
    <sheetView topLeftCell="B1" zoomScale="70" zoomScaleNormal="70" workbookViewId="0">
      <selection activeCell="D190" sqref="D190:D195"/>
    </sheetView>
  </sheetViews>
  <sheetFormatPr defaultColWidth="9.140625" defaultRowHeight="15.75" x14ac:dyDescent="0.25"/>
  <cols>
    <col min="1" max="1" width="4" style="75" customWidth="1"/>
    <col min="2" max="3" width="2.5703125" style="75" customWidth="1"/>
    <col min="4" max="4" width="30.140625" style="75" customWidth="1"/>
    <col min="5" max="5" width="3.7109375" style="75" customWidth="1"/>
    <col min="6" max="6" width="13.5703125" style="75" customWidth="1"/>
    <col min="7" max="7" width="8.28515625" style="76" customWidth="1"/>
    <col min="8" max="8" width="10.28515625" style="65" customWidth="1"/>
    <col min="9" max="9" width="9.5703125" style="65" customWidth="1"/>
    <col min="10" max="10" width="7.85546875" style="65" customWidth="1"/>
    <col min="11" max="11" width="6.5703125" style="65" customWidth="1"/>
    <col min="12" max="12" width="11.140625" style="65" customWidth="1"/>
    <col min="13" max="13" width="10.85546875" style="75" customWidth="1"/>
    <col min="14" max="14" width="11.140625" style="75" customWidth="1"/>
    <col min="15" max="15" width="9.7109375" style="75" customWidth="1"/>
    <col min="16" max="16" width="11.5703125" style="75" customWidth="1"/>
    <col min="17" max="17" width="11.7109375" style="75" customWidth="1"/>
    <col min="18" max="18" width="8.85546875" style="75" customWidth="1"/>
    <col min="19" max="19" width="15.140625" style="75" customWidth="1"/>
    <col min="20" max="20" width="10.85546875" style="65" customWidth="1"/>
    <col min="21" max="21" width="11.85546875" style="65" customWidth="1"/>
    <col min="22" max="22" width="11.85546875" style="68" customWidth="1"/>
    <col min="23" max="239" width="9.140625" style="68"/>
    <col min="240" max="16384" width="9.140625" style="69"/>
  </cols>
  <sheetData>
    <row r="1" spans="1:239" s="67" customFormat="1" x14ac:dyDescent="0.25">
      <c r="A1" s="65"/>
      <c r="B1" s="65"/>
      <c r="C1" s="65"/>
      <c r="D1" s="65"/>
      <c r="E1" s="65"/>
      <c r="F1" s="65"/>
      <c r="G1" s="66"/>
      <c r="H1" s="65"/>
      <c r="I1" s="65"/>
      <c r="J1" s="65"/>
      <c r="K1" s="65"/>
      <c r="L1" s="65"/>
      <c r="M1" s="65"/>
      <c r="N1" s="65"/>
      <c r="O1" s="65"/>
      <c r="P1" s="65"/>
      <c r="Q1" s="65"/>
      <c r="R1" s="65"/>
      <c r="S1" s="65"/>
      <c r="T1" s="65"/>
      <c r="U1" s="65"/>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row>
    <row r="2" spans="1:239" s="67" customFormat="1" ht="14.1" customHeight="1" x14ac:dyDescent="0.25">
      <c r="A2" s="419" t="s">
        <v>384</v>
      </c>
      <c r="B2" s="419"/>
      <c r="C2" s="419"/>
      <c r="D2" s="419"/>
      <c r="E2" s="419"/>
      <c r="F2" s="419"/>
      <c r="G2" s="419"/>
      <c r="H2" s="419"/>
      <c r="I2" s="419"/>
      <c r="J2" s="419"/>
      <c r="K2" s="419"/>
      <c r="L2" s="419"/>
      <c r="M2" s="419"/>
      <c r="N2" s="419"/>
      <c r="O2" s="419"/>
      <c r="P2" s="419"/>
      <c r="Q2" s="419"/>
      <c r="R2" s="419"/>
      <c r="S2" s="419"/>
      <c r="T2" s="419"/>
      <c r="U2" s="419"/>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row>
    <row r="3" spans="1:239" s="67" customFormat="1" ht="12.75" customHeight="1" x14ac:dyDescent="0.25">
      <c r="A3" s="419" t="s">
        <v>1</v>
      </c>
      <c r="B3" s="419"/>
      <c r="C3" s="419"/>
      <c r="D3" s="419"/>
      <c r="E3" s="419"/>
      <c r="F3" s="419"/>
      <c r="G3" s="419"/>
      <c r="H3" s="419"/>
      <c r="I3" s="419"/>
      <c r="J3" s="419"/>
      <c r="K3" s="419"/>
      <c r="L3" s="419"/>
      <c r="M3" s="419"/>
      <c r="N3" s="419"/>
      <c r="O3" s="419"/>
      <c r="P3" s="419"/>
      <c r="Q3" s="419"/>
      <c r="R3" s="419"/>
      <c r="S3" s="419"/>
      <c r="T3" s="419"/>
      <c r="U3" s="419"/>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row>
    <row r="4" spans="1:239" s="67" customFormat="1" ht="16.5" customHeight="1" x14ac:dyDescent="0.25">
      <c r="A4" s="65"/>
      <c r="B4" s="65"/>
      <c r="C4" s="65"/>
      <c r="D4" s="65"/>
      <c r="E4" s="65"/>
      <c r="F4" s="65"/>
      <c r="G4" s="66"/>
      <c r="H4" s="65"/>
      <c r="I4" s="65"/>
      <c r="J4" s="65"/>
      <c r="K4" s="65"/>
      <c r="L4" s="65"/>
      <c r="M4" s="65"/>
      <c r="N4" s="65"/>
      <c r="O4" s="65"/>
      <c r="P4" s="65"/>
      <c r="Q4" s="65"/>
      <c r="R4" s="65"/>
      <c r="S4" s="65"/>
      <c r="T4" s="420" t="s">
        <v>2</v>
      </c>
      <c r="U4" s="420"/>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row>
    <row r="5" spans="1:239" ht="30.75" customHeight="1" x14ac:dyDescent="0.25">
      <c r="A5" s="340" t="s">
        <v>3</v>
      </c>
      <c r="B5" s="340" t="s">
        <v>4</v>
      </c>
      <c r="C5" s="340" t="s">
        <v>5</v>
      </c>
      <c r="D5" s="341" t="s">
        <v>6</v>
      </c>
      <c r="E5" s="344" t="s">
        <v>7</v>
      </c>
      <c r="F5" s="345" t="s">
        <v>8</v>
      </c>
      <c r="G5" s="344" t="s">
        <v>9</v>
      </c>
      <c r="H5" s="348" t="s">
        <v>10</v>
      </c>
      <c r="I5" s="349"/>
      <c r="J5" s="349"/>
      <c r="K5" s="350"/>
      <c r="L5" s="351" t="s">
        <v>11</v>
      </c>
      <c r="M5" s="352"/>
      <c r="N5" s="352"/>
      <c r="O5" s="353"/>
      <c r="P5" s="351" t="s">
        <v>12</v>
      </c>
      <c r="Q5" s="352"/>
      <c r="R5" s="352"/>
      <c r="S5" s="353"/>
      <c r="T5" s="354" t="s">
        <v>13</v>
      </c>
      <c r="U5" s="354" t="s">
        <v>14</v>
      </c>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row>
    <row r="6" spans="1:239" ht="15" customHeight="1" x14ac:dyDescent="0.25">
      <c r="A6" s="340"/>
      <c r="B6" s="340"/>
      <c r="C6" s="340"/>
      <c r="D6" s="342"/>
      <c r="E6" s="344"/>
      <c r="F6" s="346"/>
      <c r="G6" s="344"/>
      <c r="H6" s="354" t="s">
        <v>17</v>
      </c>
      <c r="I6" s="359" t="s">
        <v>18</v>
      </c>
      <c r="J6" s="359"/>
      <c r="K6" s="354" t="s">
        <v>19</v>
      </c>
      <c r="L6" s="354" t="s">
        <v>17</v>
      </c>
      <c r="M6" s="358" t="s">
        <v>18</v>
      </c>
      <c r="N6" s="358"/>
      <c r="O6" s="357" t="s">
        <v>19</v>
      </c>
      <c r="P6" s="344" t="s">
        <v>17</v>
      </c>
      <c r="Q6" s="358" t="s">
        <v>18</v>
      </c>
      <c r="R6" s="358"/>
      <c r="S6" s="357" t="s">
        <v>19</v>
      </c>
      <c r="T6" s="354"/>
      <c r="U6" s="354"/>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row>
    <row r="7" spans="1:239" ht="113.25" customHeight="1" x14ac:dyDescent="0.25">
      <c r="A7" s="340"/>
      <c r="B7" s="340"/>
      <c r="C7" s="340"/>
      <c r="D7" s="343"/>
      <c r="E7" s="344"/>
      <c r="F7" s="347"/>
      <c r="G7" s="344"/>
      <c r="H7" s="354"/>
      <c r="I7" s="20" t="s">
        <v>17</v>
      </c>
      <c r="J7" s="20" t="s">
        <v>20</v>
      </c>
      <c r="K7" s="354"/>
      <c r="L7" s="354"/>
      <c r="M7" s="292" t="s">
        <v>17</v>
      </c>
      <c r="N7" s="294" t="s">
        <v>20</v>
      </c>
      <c r="O7" s="357"/>
      <c r="P7" s="344"/>
      <c r="Q7" s="292" t="s">
        <v>17</v>
      </c>
      <c r="R7" s="21" t="s">
        <v>20</v>
      </c>
      <c r="S7" s="357"/>
      <c r="T7" s="354"/>
      <c r="U7" s="354"/>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row>
    <row r="8" spans="1:239" ht="15" customHeight="1" x14ac:dyDescent="0.25">
      <c r="A8" s="425" t="s">
        <v>26</v>
      </c>
      <c r="B8" s="426"/>
      <c r="C8" s="426"/>
      <c r="D8" s="426"/>
      <c r="E8" s="426"/>
      <c r="F8" s="426"/>
      <c r="G8" s="426"/>
      <c r="H8" s="426"/>
      <c r="I8" s="426"/>
      <c r="J8" s="426"/>
      <c r="K8" s="426"/>
      <c r="L8" s="426"/>
      <c r="M8" s="426"/>
      <c r="N8" s="426"/>
      <c r="O8" s="426"/>
      <c r="P8" s="426"/>
      <c r="Q8" s="426"/>
      <c r="R8" s="426"/>
      <c r="S8" s="426"/>
      <c r="T8" s="426"/>
      <c r="U8" s="427"/>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row>
    <row r="9" spans="1:239" ht="16.5" customHeight="1" x14ac:dyDescent="0.25">
      <c r="A9" s="519" t="s">
        <v>385</v>
      </c>
      <c r="B9" s="520"/>
      <c r="C9" s="520"/>
      <c r="D9" s="520"/>
      <c r="E9" s="520"/>
      <c r="F9" s="520"/>
      <c r="G9" s="520"/>
      <c r="H9" s="520"/>
      <c r="I9" s="520"/>
      <c r="J9" s="520"/>
      <c r="K9" s="520"/>
      <c r="L9" s="520"/>
      <c r="M9" s="520"/>
      <c r="N9" s="520"/>
      <c r="O9" s="520"/>
      <c r="P9" s="520"/>
      <c r="Q9" s="520"/>
      <c r="R9" s="520"/>
      <c r="S9" s="520"/>
      <c r="T9" s="520"/>
      <c r="U9" s="521"/>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row>
    <row r="10" spans="1:239" ht="19.5" customHeight="1" x14ac:dyDescent="0.25">
      <c r="A10" s="1" t="s">
        <v>28</v>
      </c>
      <c r="B10" s="464" t="s">
        <v>386</v>
      </c>
      <c r="C10" s="464"/>
      <c r="D10" s="464"/>
      <c r="E10" s="464"/>
      <c r="F10" s="464"/>
      <c r="G10" s="464"/>
      <c r="H10" s="464"/>
      <c r="I10" s="464"/>
      <c r="J10" s="464"/>
      <c r="K10" s="464"/>
      <c r="L10" s="464"/>
      <c r="M10" s="464"/>
      <c r="N10" s="464"/>
      <c r="O10" s="464"/>
      <c r="P10" s="464"/>
      <c r="Q10" s="464"/>
      <c r="R10" s="464"/>
      <c r="S10" s="464"/>
      <c r="T10" s="464"/>
      <c r="U10" s="464"/>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row>
    <row r="11" spans="1:239" x14ac:dyDescent="0.25">
      <c r="A11" s="147" t="s">
        <v>28</v>
      </c>
      <c r="B11" s="148" t="s">
        <v>28</v>
      </c>
      <c r="C11" s="424" t="s">
        <v>387</v>
      </c>
      <c r="D11" s="424"/>
      <c r="E11" s="424"/>
      <c r="F11" s="424"/>
      <c r="G11" s="424"/>
      <c r="H11" s="424"/>
      <c r="I11" s="424"/>
      <c r="J11" s="424"/>
      <c r="K11" s="424"/>
      <c r="L11" s="424"/>
      <c r="M11" s="424"/>
      <c r="N11" s="424"/>
      <c r="O11" s="424"/>
      <c r="P11" s="424"/>
      <c r="Q11" s="424"/>
      <c r="R11" s="424"/>
      <c r="S11" s="424"/>
      <c r="T11" s="424"/>
      <c r="U11" s="491"/>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row>
    <row r="12" spans="1:239" ht="16.5" customHeight="1" x14ac:dyDescent="0.25">
      <c r="A12" s="432" t="s">
        <v>28</v>
      </c>
      <c r="B12" s="435" t="s">
        <v>28</v>
      </c>
      <c r="C12" s="438" t="s">
        <v>28</v>
      </c>
      <c r="D12" s="441" t="s">
        <v>388</v>
      </c>
      <c r="E12" s="429" t="s">
        <v>89</v>
      </c>
      <c r="F12" s="429" t="s">
        <v>33</v>
      </c>
      <c r="G12" s="142" t="s">
        <v>34</v>
      </c>
      <c r="H12" s="149">
        <v>0.4</v>
      </c>
      <c r="I12" s="226">
        <v>0.38</v>
      </c>
      <c r="J12" s="149">
        <v>0</v>
      </c>
      <c r="K12" s="149">
        <v>0</v>
      </c>
      <c r="L12" s="81" t="s">
        <v>389</v>
      </c>
      <c r="M12" s="164" t="s">
        <v>389</v>
      </c>
      <c r="N12" s="176">
        <v>0</v>
      </c>
      <c r="O12" s="82">
        <v>0</v>
      </c>
      <c r="P12" s="176">
        <f>SUM(Q12,S12)</f>
        <v>5</v>
      </c>
      <c r="Q12" s="149">
        <v>5</v>
      </c>
      <c r="R12" s="149">
        <v>0</v>
      </c>
      <c r="S12" s="176">
        <v>0</v>
      </c>
      <c r="T12" s="164">
        <v>3</v>
      </c>
      <c r="U12" s="104">
        <v>3</v>
      </c>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row>
    <row r="13" spans="1:239" x14ac:dyDescent="0.25">
      <c r="A13" s="433"/>
      <c r="B13" s="436"/>
      <c r="C13" s="439"/>
      <c r="D13" s="442"/>
      <c r="E13" s="430"/>
      <c r="F13" s="430"/>
      <c r="G13" s="142" t="s">
        <v>36</v>
      </c>
      <c r="H13" s="149">
        <f t="shared" ref="H13:H16" si="0">SUM(I13,K13)</f>
        <v>0</v>
      </c>
      <c r="I13" s="149">
        <v>0</v>
      </c>
      <c r="J13" s="149">
        <v>0</v>
      </c>
      <c r="K13" s="149">
        <v>0</v>
      </c>
      <c r="L13" s="81">
        <f t="shared" ref="L13:L16" si="1">SUM(M13,O13)</f>
        <v>0</v>
      </c>
      <c r="M13" s="82">
        <v>0</v>
      </c>
      <c r="N13" s="176">
        <v>0</v>
      </c>
      <c r="O13" s="82">
        <v>0</v>
      </c>
      <c r="P13" s="176">
        <f t="shared" ref="P13:P16" si="2">SUM(Q13,S13)</f>
        <v>0</v>
      </c>
      <c r="Q13" s="176">
        <v>0</v>
      </c>
      <c r="R13" s="176">
        <v>0</v>
      </c>
      <c r="S13" s="176">
        <v>0</v>
      </c>
      <c r="T13" s="149">
        <v>0</v>
      </c>
      <c r="U13" s="165">
        <v>0</v>
      </c>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row>
    <row r="14" spans="1:239" x14ac:dyDescent="0.25">
      <c r="A14" s="433"/>
      <c r="B14" s="436"/>
      <c r="C14" s="439"/>
      <c r="D14" s="442"/>
      <c r="E14" s="430"/>
      <c r="F14" s="430"/>
      <c r="G14" s="142" t="s">
        <v>37</v>
      </c>
      <c r="H14" s="149">
        <f t="shared" si="0"/>
        <v>0</v>
      </c>
      <c r="I14" s="149">
        <v>0</v>
      </c>
      <c r="J14" s="149">
        <v>0</v>
      </c>
      <c r="K14" s="149">
        <v>0</v>
      </c>
      <c r="L14" s="81">
        <f t="shared" si="1"/>
        <v>0</v>
      </c>
      <c r="M14" s="82">
        <v>0</v>
      </c>
      <c r="N14" s="176">
        <v>0</v>
      </c>
      <c r="O14" s="82">
        <v>0</v>
      </c>
      <c r="P14" s="176">
        <f t="shared" si="2"/>
        <v>0</v>
      </c>
      <c r="Q14" s="176">
        <v>0</v>
      </c>
      <c r="R14" s="176">
        <v>0</v>
      </c>
      <c r="S14" s="176">
        <v>0</v>
      </c>
      <c r="T14" s="149">
        <v>0</v>
      </c>
      <c r="U14" s="149">
        <v>0</v>
      </c>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row>
    <row r="15" spans="1:239" x14ac:dyDescent="0.25">
      <c r="A15" s="433"/>
      <c r="B15" s="436"/>
      <c r="C15" s="439"/>
      <c r="D15" s="442"/>
      <c r="E15" s="430"/>
      <c r="F15" s="430"/>
      <c r="G15" s="142" t="s">
        <v>295</v>
      </c>
      <c r="H15" s="149">
        <f t="shared" si="0"/>
        <v>0</v>
      </c>
      <c r="I15" s="149">
        <v>0</v>
      </c>
      <c r="J15" s="149">
        <v>0</v>
      </c>
      <c r="K15" s="149">
        <v>0</v>
      </c>
      <c r="L15" s="81">
        <f t="shared" si="1"/>
        <v>0</v>
      </c>
      <c r="M15" s="82">
        <v>0</v>
      </c>
      <c r="N15" s="176">
        <v>0</v>
      </c>
      <c r="O15" s="82">
        <v>0</v>
      </c>
      <c r="P15" s="176">
        <f t="shared" si="2"/>
        <v>0</v>
      </c>
      <c r="Q15" s="176">
        <v>0</v>
      </c>
      <c r="R15" s="176">
        <v>0</v>
      </c>
      <c r="S15" s="176">
        <v>0</v>
      </c>
      <c r="T15" s="149">
        <v>0</v>
      </c>
      <c r="U15" s="149">
        <v>0</v>
      </c>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row>
    <row r="16" spans="1:239" x14ac:dyDescent="0.25">
      <c r="A16" s="433"/>
      <c r="B16" s="436"/>
      <c r="C16" s="439"/>
      <c r="D16" s="442"/>
      <c r="E16" s="430"/>
      <c r="F16" s="430"/>
      <c r="G16" s="162" t="s">
        <v>143</v>
      </c>
      <c r="H16" s="149">
        <f t="shared" si="0"/>
        <v>0</v>
      </c>
      <c r="I16" s="149">
        <v>0</v>
      </c>
      <c r="J16" s="149">
        <v>0</v>
      </c>
      <c r="K16" s="149">
        <v>0</v>
      </c>
      <c r="L16" s="81">
        <f t="shared" si="1"/>
        <v>0</v>
      </c>
      <c r="M16" s="176">
        <v>0</v>
      </c>
      <c r="N16" s="176">
        <v>0</v>
      </c>
      <c r="O16" s="176">
        <v>0</v>
      </c>
      <c r="P16" s="176">
        <f t="shared" si="2"/>
        <v>0</v>
      </c>
      <c r="Q16" s="176">
        <v>0</v>
      </c>
      <c r="R16" s="176">
        <v>0</v>
      </c>
      <c r="S16" s="83">
        <v>0</v>
      </c>
      <c r="T16" s="149">
        <v>0</v>
      </c>
      <c r="U16" s="149">
        <v>0</v>
      </c>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row>
    <row r="17" spans="1:239" x14ac:dyDescent="0.25">
      <c r="A17" s="434"/>
      <c r="B17" s="437"/>
      <c r="C17" s="440"/>
      <c r="D17" s="443"/>
      <c r="E17" s="431"/>
      <c r="F17" s="431"/>
      <c r="G17" s="177" t="s">
        <v>39</v>
      </c>
      <c r="H17" s="84">
        <f t="shared" ref="H17:U17" si="3">SUM(H12:H16)</f>
        <v>0.4</v>
      </c>
      <c r="I17" s="84">
        <f t="shared" si="3"/>
        <v>0.38</v>
      </c>
      <c r="J17" s="84">
        <f t="shared" si="3"/>
        <v>0</v>
      </c>
      <c r="K17" s="84">
        <f t="shared" si="3"/>
        <v>0</v>
      </c>
      <c r="L17" s="84" t="s">
        <v>389</v>
      </c>
      <c r="M17" s="84" t="s">
        <v>389</v>
      </c>
      <c r="N17" s="84">
        <f t="shared" si="3"/>
        <v>0</v>
      </c>
      <c r="O17" s="84">
        <f t="shared" si="3"/>
        <v>0</v>
      </c>
      <c r="P17" s="84">
        <f t="shared" si="3"/>
        <v>5</v>
      </c>
      <c r="Q17" s="84">
        <f t="shared" si="3"/>
        <v>5</v>
      </c>
      <c r="R17" s="84">
        <f t="shared" si="3"/>
        <v>0</v>
      </c>
      <c r="S17" s="84">
        <f t="shared" si="3"/>
        <v>0</v>
      </c>
      <c r="T17" s="84">
        <f t="shared" si="3"/>
        <v>3</v>
      </c>
      <c r="U17" s="84">
        <f t="shared" si="3"/>
        <v>3</v>
      </c>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row>
    <row r="18" spans="1:239" x14ac:dyDescent="0.25">
      <c r="A18" s="147" t="s">
        <v>28</v>
      </c>
      <c r="B18" s="148" t="s">
        <v>28</v>
      </c>
      <c r="C18" s="445" t="s">
        <v>65</v>
      </c>
      <c r="D18" s="446"/>
      <c r="E18" s="446"/>
      <c r="F18" s="446"/>
      <c r="G18" s="447"/>
      <c r="H18" s="154">
        <f>SUM(H17)</f>
        <v>0.4</v>
      </c>
      <c r="I18" s="154">
        <f>I12</f>
        <v>0.38</v>
      </c>
      <c r="J18" s="154">
        <f>SUM(J17)</f>
        <v>0</v>
      </c>
      <c r="K18" s="154">
        <f>SUM(K17)</f>
        <v>0</v>
      </c>
      <c r="L18" s="154" t="s">
        <v>389</v>
      </c>
      <c r="M18" s="155" t="str">
        <f>M17</f>
        <v>3,0</v>
      </c>
      <c r="N18" s="155">
        <f>SUM(N17)</f>
        <v>0</v>
      </c>
      <c r="O18" s="155">
        <f>SUM(O17)</f>
        <v>0</v>
      </c>
      <c r="P18" s="155">
        <f>P17</f>
        <v>5</v>
      </c>
      <c r="Q18" s="155">
        <f>Q17</f>
        <v>5</v>
      </c>
      <c r="R18" s="155">
        <f>SUM(R17)</f>
        <v>0</v>
      </c>
      <c r="S18" s="155">
        <f>SUM(S17)</f>
        <v>0</v>
      </c>
      <c r="T18" s="154">
        <f>T17</f>
        <v>3</v>
      </c>
      <c r="U18" s="154">
        <f>U17</f>
        <v>3</v>
      </c>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row>
    <row r="19" spans="1:239" x14ac:dyDescent="0.25">
      <c r="A19" s="432"/>
      <c r="B19" s="531"/>
      <c r="C19" s="532"/>
      <c r="D19" s="532"/>
      <c r="E19" s="533"/>
      <c r="F19" s="85" t="s">
        <v>390</v>
      </c>
      <c r="G19" s="86" t="s">
        <v>34</v>
      </c>
      <c r="H19" s="87" t="s">
        <v>391</v>
      </c>
      <c r="I19" s="87" t="s">
        <v>391</v>
      </c>
      <c r="J19" s="87">
        <f t="shared" ref="I19:U23" si="4">SUM(J12)</f>
        <v>0</v>
      </c>
      <c r="K19" s="87">
        <f t="shared" si="4"/>
        <v>0</v>
      </c>
      <c r="L19" s="87" t="s">
        <v>389</v>
      </c>
      <c r="M19" s="88" t="s">
        <v>389</v>
      </c>
      <c r="N19" s="88">
        <f t="shared" si="4"/>
        <v>0</v>
      </c>
      <c r="O19" s="88">
        <f t="shared" si="4"/>
        <v>0</v>
      </c>
      <c r="P19" s="88">
        <f t="shared" si="4"/>
        <v>5</v>
      </c>
      <c r="Q19" s="88">
        <f t="shared" si="4"/>
        <v>5</v>
      </c>
      <c r="R19" s="88">
        <f t="shared" si="4"/>
        <v>0</v>
      </c>
      <c r="S19" s="88">
        <f t="shared" si="4"/>
        <v>0</v>
      </c>
      <c r="T19" s="87">
        <f t="shared" si="4"/>
        <v>3</v>
      </c>
      <c r="U19" s="87">
        <f t="shared" si="4"/>
        <v>3</v>
      </c>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row>
    <row r="20" spans="1:239" x14ac:dyDescent="0.25">
      <c r="A20" s="433"/>
      <c r="B20" s="534"/>
      <c r="C20" s="535"/>
      <c r="D20" s="535"/>
      <c r="E20" s="536"/>
      <c r="F20" s="89"/>
      <c r="G20" s="86" t="s">
        <v>36</v>
      </c>
      <c r="H20" s="87">
        <f>SUM(H13)</f>
        <v>0</v>
      </c>
      <c r="I20" s="87">
        <f t="shared" si="4"/>
        <v>0</v>
      </c>
      <c r="J20" s="87">
        <f t="shared" si="4"/>
        <v>0</v>
      </c>
      <c r="K20" s="87">
        <f t="shared" si="4"/>
        <v>0</v>
      </c>
      <c r="L20" s="87">
        <f t="shared" si="4"/>
        <v>0</v>
      </c>
      <c r="M20" s="88">
        <f t="shared" si="4"/>
        <v>0</v>
      </c>
      <c r="N20" s="88">
        <f t="shared" si="4"/>
        <v>0</v>
      </c>
      <c r="O20" s="88">
        <f t="shared" si="4"/>
        <v>0</v>
      </c>
      <c r="P20" s="88">
        <f t="shared" si="4"/>
        <v>0</v>
      </c>
      <c r="Q20" s="88">
        <f t="shared" si="4"/>
        <v>0</v>
      </c>
      <c r="R20" s="88">
        <f t="shared" si="4"/>
        <v>0</v>
      </c>
      <c r="S20" s="88">
        <f t="shared" si="4"/>
        <v>0</v>
      </c>
      <c r="T20" s="87">
        <f t="shared" si="4"/>
        <v>0</v>
      </c>
      <c r="U20" s="87">
        <f t="shared" si="4"/>
        <v>0</v>
      </c>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row>
    <row r="21" spans="1:239" x14ac:dyDescent="0.25">
      <c r="A21" s="433"/>
      <c r="B21" s="534"/>
      <c r="C21" s="535"/>
      <c r="D21" s="535"/>
      <c r="E21" s="536"/>
      <c r="F21" s="89"/>
      <c r="G21" s="86" t="s">
        <v>37</v>
      </c>
      <c r="H21" s="87">
        <f>SUM(H14)</f>
        <v>0</v>
      </c>
      <c r="I21" s="87">
        <f t="shared" si="4"/>
        <v>0</v>
      </c>
      <c r="J21" s="87">
        <f t="shared" si="4"/>
        <v>0</v>
      </c>
      <c r="K21" s="87">
        <f t="shared" si="4"/>
        <v>0</v>
      </c>
      <c r="L21" s="87">
        <f t="shared" si="4"/>
        <v>0</v>
      </c>
      <c r="M21" s="88">
        <f t="shared" si="4"/>
        <v>0</v>
      </c>
      <c r="N21" s="88">
        <f t="shared" si="4"/>
        <v>0</v>
      </c>
      <c r="O21" s="88">
        <f t="shared" si="4"/>
        <v>0</v>
      </c>
      <c r="P21" s="88">
        <f t="shared" si="4"/>
        <v>0</v>
      </c>
      <c r="Q21" s="88">
        <f t="shared" si="4"/>
        <v>0</v>
      </c>
      <c r="R21" s="88">
        <f t="shared" si="4"/>
        <v>0</v>
      </c>
      <c r="S21" s="88">
        <f t="shared" si="4"/>
        <v>0</v>
      </c>
      <c r="T21" s="87">
        <f t="shared" si="4"/>
        <v>0</v>
      </c>
      <c r="U21" s="87">
        <f t="shared" si="4"/>
        <v>0</v>
      </c>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row>
    <row r="22" spans="1:239" x14ac:dyDescent="0.25">
      <c r="A22" s="433"/>
      <c r="B22" s="534"/>
      <c r="C22" s="535"/>
      <c r="D22" s="535"/>
      <c r="E22" s="536"/>
      <c r="F22" s="89"/>
      <c r="G22" s="86" t="s">
        <v>295</v>
      </c>
      <c r="H22" s="87">
        <f>SUM(H15)</f>
        <v>0</v>
      </c>
      <c r="I22" s="87">
        <f t="shared" si="4"/>
        <v>0</v>
      </c>
      <c r="J22" s="87">
        <f t="shared" si="4"/>
        <v>0</v>
      </c>
      <c r="K22" s="87">
        <f t="shared" si="4"/>
        <v>0</v>
      </c>
      <c r="L22" s="87">
        <f t="shared" si="4"/>
        <v>0</v>
      </c>
      <c r="M22" s="88">
        <f t="shared" si="4"/>
        <v>0</v>
      </c>
      <c r="N22" s="88">
        <f t="shared" si="4"/>
        <v>0</v>
      </c>
      <c r="O22" s="88">
        <f t="shared" si="4"/>
        <v>0</v>
      </c>
      <c r="P22" s="88">
        <f t="shared" si="4"/>
        <v>0</v>
      </c>
      <c r="Q22" s="88">
        <f t="shared" si="4"/>
        <v>0</v>
      </c>
      <c r="R22" s="88">
        <f t="shared" si="4"/>
        <v>0</v>
      </c>
      <c r="S22" s="88">
        <f t="shared" si="4"/>
        <v>0</v>
      </c>
      <c r="T22" s="87">
        <f t="shared" si="4"/>
        <v>0</v>
      </c>
      <c r="U22" s="87">
        <f t="shared" si="4"/>
        <v>0</v>
      </c>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row>
    <row r="23" spans="1:239" x14ac:dyDescent="0.25">
      <c r="A23" s="434"/>
      <c r="B23" s="537"/>
      <c r="C23" s="538"/>
      <c r="D23" s="538"/>
      <c r="E23" s="539"/>
      <c r="F23" s="89"/>
      <c r="G23" s="90" t="s">
        <v>143</v>
      </c>
      <c r="H23" s="87">
        <f>SUM(H16)</f>
        <v>0</v>
      </c>
      <c r="I23" s="87">
        <f t="shared" si="4"/>
        <v>0</v>
      </c>
      <c r="J23" s="87">
        <f t="shared" si="4"/>
        <v>0</v>
      </c>
      <c r="K23" s="87">
        <f t="shared" si="4"/>
        <v>0</v>
      </c>
      <c r="L23" s="87">
        <f t="shared" si="4"/>
        <v>0</v>
      </c>
      <c r="M23" s="88">
        <f t="shared" si="4"/>
        <v>0</v>
      </c>
      <c r="N23" s="88">
        <f t="shared" si="4"/>
        <v>0</v>
      </c>
      <c r="O23" s="88">
        <f t="shared" si="4"/>
        <v>0</v>
      </c>
      <c r="P23" s="88">
        <f t="shared" si="4"/>
        <v>0</v>
      </c>
      <c r="Q23" s="88">
        <f t="shared" si="4"/>
        <v>0</v>
      </c>
      <c r="R23" s="88">
        <f t="shared" si="4"/>
        <v>0</v>
      </c>
      <c r="S23" s="88">
        <f t="shared" si="4"/>
        <v>0</v>
      </c>
      <c r="T23" s="87">
        <f t="shared" si="4"/>
        <v>0</v>
      </c>
      <c r="U23" s="87">
        <f t="shared" si="4"/>
        <v>0</v>
      </c>
      <c r="V23" s="144"/>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row>
    <row r="24" spans="1:239" s="146" customFormat="1" x14ac:dyDescent="0.25">
      <c r="A24" s="147" t="s">
        <v>28</v>
      </c>
      <c r="B24" s="148" t="s">
        <v>40</v>
      </c>
      <c r="C24" s="424" t="s">
        <v>392</v>
      </c>
      <c r="D24" s="424"/>
      <c r="E24" s="424"/>
      <c r="F24" s="424"/>
      <c r="G24" s="424"/>
      <c r="H24" s="424"/>
      <c r="I24" s="424"/>
      <c r="J24" s="424"/>
      <c r="K24" s="424"/>
      <c r="L24" s="424"/>
      <c r="M24" s="424"/>
      <c r="N24" s="424"/>
      <c r="O24" s="424"/>
      <c r="P24" s="424"/>
      <c r="Q24" s="424"/>
      <c r="R24" s="424"/>
      <c r="S24" s="424"/>
      <c r="T24" s="424"/>
      <c r="U24" s="491"/>
      <c r="V24" s="144"/>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row>
    <row r="25" spans="1:239" s="146" customFormat="1" ht="12.75" customHeight="1" x14ac:dyDescent="0.25">
      <c r="A25" s="432" t="s">
        <v>28</v>
      </c>
      <c r="B25" s="435" t="s">
        <v>40</v>
      </c>
      <c r="C25" s="438" t="s">
        <v>28</v>
      </c>
      <c r="D25" s="441" t="s">
        <v>393</v>
      </c>
      <c r="E25" s="478" t="s">
        <v>89</v>
      </c>
      <c r="F25" s="478" t="s">
        <v>33</v>
      </c>
      <c r="G25" s="142" t="s">
        <v>34</v>
      </c>
      <c r="H25" s="149">
        <f>SUM(I25,K25)</f>
        <v>0</v>
      </c>
      <c r="I25" s="149">
        <v>0</v>
      </c>
      <c r="J25" s="149">
        <v>0</v>
      </c>
      <c r="K25" s="149">
        <v>0</v>
      </c>
      <c r="L25" s="81">
        <f>SUM(M25,O25)</f>
        <v>0</v>
      </c>
      <c r="M25" s="164">
        <v>0</v>
      </c>
      <c r="N25" s="176">
        <v>0</v>
      </c>
      <c r="O25" s="82">
        <v>0</v>
      </c>
      <c r="P25" s="176">
        <f>SUM(Q25,S25)</f>
        <v>0</v>
      </c>
      <c r="Q25" s="149">
        <v>0</v>
      </c>
      <c r="R25" s="149">
        <v>0</v>
      </c>
      <c r="S25" s="176">
        <v>0</v>
      </c>
      <c r="T25" s="164">
        <v>0</v>
      </c>
      <c r="U25" s="104">
        <v>0</v>
      </c>
      <c r="V25" s="144"/>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row>
    <row r="26" spans="1:239" s="146" customFormat="1" x14ac:dyDescent="0.25">
      <c r="A26" s="433"/>
      <c r="B26" s="436"/>
      <c r="C26" s="439"/>
      <c r="D26" s="442"/>
      <c r="E26" s="479"/>
      <c r="F26" s="479"/>
      <c r="G26" s="184" t="s">
        <v>44</v>
      </c>
      <c r="H26" s="149">
        <v>0.3</v>
      </c>
      <c r="I26" s="226">
        <v>0.3</v>
      </c>
      <c r="J26" s="226">
        <v>0.2</v>
      </c>
      <c r="K26" s="149">
        <v>0</v>
      </c>
      <c r="L26" s="81">
        <f t="shared" ref="L26:L29" si="5">SUM(M26,O26)</f>
        <v>0.3</v>
      </c>
      <c r="M26" s="81">
        <v>0.3</v>
      </c>
      <c r="N26" s="149">
        <v>0.3</v>
      </c>
      <c r="O26" s="81">
        <v>0</v>
      </c>
      <c r="P26" s="149">
        <f t="shared" ref="P26:P29" si="6">SUM(Q26,S26)</f>
        <v>0.3</v>
      </c>
      <c r="Q26" s="149">
        <v>0.3</v>
      </c>
      <c r="R26" s="149">
        <v>0.3</v>
      </c>
      <c r="S26" s="149">
        <v>0</v>
      </c>
      <c r="T26" s="149">
        <v>7.4</v>
      </c>
      <c r="U26" s="165">
        <v>7.4</v>
      </c>
      <c r="V26" s="144"/>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row>
    <row r="27" spans="1:239" s="146" customFormat="1" x14ac:dyDescent="0.25">
      <c r="A27" s="433"/>
      <c r="B27" s="436"/>
      <c r="C27" s="439"/>
      <c r="D27" s="442"/>
      <c r="E27" s="479"/>
      <c r="F27" s="479"/>
      <c r="G27" s="142" t="s">
        <v>37</v>
      </c>
      <c r="H27" s="149">
        <f t="shared" ref="H27:H29" si="7">SUM(I27,K27)</f>
        <v>0</v>
      </c>
      <c r="I27" s="149">
        <v>0</v>
      </c>
      <c r="J27" s="149">
        <v>0</v>
      </c>
      <c r="K27" s="149">
        <v>0</v>
      </c>
      <c r="L27" s="81">
        <f t="shared" si="5"/>
        <v>0</v>
      </c>
      <c r="M27" s="82">
        <v>0</v>
      </c>
      <c r="N27" s="176">
        <v>0</v>
      </c>
      <c r="O27" s="82">
        <v>0</v>
      </c>
      <c r="P27" s="176">
        <f t="shared" si="6"/>
        <v>0</v>
      </c>
      <c r="Q27" s="176">
        <v>0</v>
      </c>
      <c r="R27" s="176">
        <v>0</v>
      </c>
      <c r="S27" s="176">
        <v>0</v>
      </c>
      <c r="T27" s="149">
        <v>0</v>
      </c>
      <c r="U27" s="149">
        <v>0</v>
      </c>
      <c r="V27" s="144"/>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row>
    <row r="28" spans="1:239" s="146" customFormat="1" x14ac:dyDescent="0.25">
      <c r="A28" s="433"/>
      <c r="B28" s="436"/>
      <c r="C28" s="439"/>
      <c r="D28" s="442"/>
      <c r="E28" s="479"/>
      <c r="F28" s="479"/>
      <c r="G28" s="142" t="s">
        <v>295</v>
      </c>
      <c r="H28" s="149">
        <f t="shared" si="7"/>
        <v>0</v>
      </c>
      <c r="I28" s="149">
        <v>0</v>
      </c>
      <c r="J28" s="149">
        <v>0</v>
      </c>
      <c r="K28" s="149">
        <v>0</v>
      </c>
      <c r="L28" s="81">
        <f t="shared" si="5"/>
        <v>0</v>
      </c>
      <c r="M28" s="82">
        <v>0</v>
      </c>
      <c r="N28" s="176">
        <v>0</v>
      </c>
      <c r="O28" s="82">
        <v>0</v>
      </c>
      <c r="P28" s="176">
        <f t="shared" si="6"/>
        <v>0</v>
      </c>
      <c r="Q28" s="176">
        <v>0</v>
      </c>
      <c r="R28" s="176">
        <v>0</v>
      </c>
      <c r="S28" s="176">
        <v>0</v>
      </c>
      <c r="T28" s="149">
        <v>0</v>
      </c>
      <c r="U28" s="149">
        <v>0</v>
      </c>
      <c r="V28" s="144"/>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row>
    <row r="29" spans="1:239" s="146" customFormat="1" x14ac:dyDescent="0.25">
      <c r="A29" s="433"/>
      <c r="B29" s="436"/>
      <c r="C29" s="439"/>
      <c r="D29" s="442"/>
      <c r="E29" s="479"/>
      <c r="F29" s="479"/>
      <c r="G29" s="162" t="s">
        <v>143</v>
      </c>
      <c r="H29" s="149">
        <f t="shared" si="7"/>
        <v>0</v>
      </c>
      <c r="I29" s="149">
        <v>0</v>
      </c>
      <c r="J29" s="149">
        <v>0</v>
      </c>
      <c r="K29" s="149">
        <v>0</v>
      </c>
      <c r="L29" s="81">
        <f t="shared" si="5"/>
        <v>0</v>
      </c>
      <c r="M29" s="176">
        <v>0</v>
      </c>
      <c r="N29" s="176">
        <v>0</v>
      </c>
      <c r="O29" s="176">
        <v>0</v>
      </c>
      <c r="P29" s="176">
        <f t="shared" si="6"/>
        <v>0</v>
      </c>
      <c r="Q29" s="176">
        <v>0</v>
      </c>
      <c r="R29" s="176">
        <v>0</v>
      </c>
      <c r="S29" s="83">
        <v>0</v>
      </c>
      <c r="T29" s="149">
        <v>0</v>
      </c>
      <c r="U29" s="149">
        <v>0</v>
      </c>
      <c r="V29" s="144"/>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row>
    <row r="30" spans="1:239" s="146" customFormat="1" x14ac:dyDescent="0.25">
      <c r="A30" s="434"/>
      <c r="B30" s="437"/>
      <c r="C30" s="440"/>
      <c r="D30" s="443"/>
      <c r="E30" s="480"/>
      <c r="F30" s="480"/>
      <c r="G30" s="177" t="s">
        <v>39</v>
      </c>
      <c r="H30" s="84">
        <f t="shared" ref="H30:U30" si="8">SUM(H25:H29)</f>
        <v>0.3</v>
      </c>
      <c r="I30" s="84">
        <f t="shared" si="8"/>
        <v>0.3</v>
      </c>
      <c r="J30" s="84">
        <f t="shared" si="8"/>
        <v>0.2</v>
      </c>
      <c r="K30" s="84">
        <f t="shared" si="8"/>
        <v>0</v>
      </c>
      <c r="L30" s="84">
        <f t="shared" si="8"/>
        <v>0.3</v>
      </c>
      <c r="M30" s="84">
        <f t="shared" si="8"/>
        <v>0.3</v>
      </c>
      <c r="N30" s="84">
        <f t="shared" si="8"/>
        <v>0.3</v>
      </c>
      <c r="O30" s="84">
        <f t="shared" si="8"/>
        <v>0</v>
      </c>
      <c r="P30" s="84">
        <f t="shared" si="8"/>
        <v>0.3</v>
      </c>
      <c r="Q30" s="84">
        <f t="shared" si="8"/>
        <v>0.3</v>
      </c>
      <c r="R30" s="84">
        <f t="shared" si="8"/>
        <v>0.3</v>
      </c>
      <c r="S30" s="84">
        <f t="shared" si="8"/>
        <v>0</v>
      </c>
      <c r="T30" s="84">
        <f t="shared" si="8"/>
        <v>7.4</v>
      </c>
      <c r="U30" s="84">
        <f t="shared" si="8"/>
        <v>7.4</v>
      </c>
      <c r="V30" s="144"/>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row>
    <row r="31" spans="1:239" s="146" customFormat="1" x14ac:dyDescent="0.25">
      <c r="A31" s="147" t="s">
        <v>28</v>
      </c>
      <c r="B31" s="148" t="s">
        <v>28</v>
      </c>
      <c r="C31" s="445" t="s">
        <v>65</v>
      </c>
      <c r="D31" s="446"/>
      <c r="E31" s="446"/>
      <c r="F31" s="446"/>
      <c r="G31" s="447"/>
      <c r="H31" s="154">
        <f>SUM(H30)</f>
        <v>0.3</v>
      </c>
      <c r="I31" s="154">
        <f>I25</f>
        <v>0</v>
      </c>
      <c r="J31" s="154">
        <f>SUM(J30)</f>
        <v>0.2</v>
      </c>
      <c r="K31" s="154">
        <f>SUM(K30)</f>
        <v>0</v>
      </c>
      <c r="L31" s="154">
        <f>SUM(L30)</f>
        <v>0.3</v>
      </c>
      <c r="M31" s="155">
        <f>M30</f>
        <v>0.3</v>
      </c>
      <c r="N31" s="155">
        <f>SUM(N30)</f>
        <v>0.3</v>
      </c>
      <c r="O31" s="155">
        <f>SUM(O30)</f>
        <v>0</v>
      </c>
      <c r="P31" s="155">
        <f>P30</f>
        <v>0.3</v>
      </c>
      <c r="Q31" s="155">
        <f>Q30</f>
        <v>0.3</v>
      </c>
      <c r="R31" s="155">
        <f>SUM(R30)</f>
        <v>0.3</v>
      </c>
      <c r="S31" s="155">
        <f>SUM(S30)</f>
        <v>0</v>
      </c>
      <c r="T31" s="154">
        <f>T30</f>
        <v>7.4</v>
      </c>
      <c r="U31" s="154">
        <f>U30</f>
        <v>7.4</v>
      </c>
      <c r="V31" s="144"/>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row>
    <row r="32" spans="1:239" s="146" customFormat="1" x14ac:dyDescent="0.25">
      <c r="A32" s="432"/>
      <c r="B32" s="531"/>
      <c r="C32" s="532"/>
      <c r="D32" s="532"/>
      <c r="E32" s="533"/>
      <c r="F32" s="85" t="s">
        <v>390</v>
      </c>
      <c r="G32" s="86" t="s">
        <v>34</v>
      </c>
      <c r="H32" s="87">
        <f>SUM(H25)</f>
        <v>0</v>
      </c>
      <c r="I32" s="87">
        <f t="shared" ref="I32:U32" si="9">SUM(I25)</f>
        <v>0</v>
      </c>
      <c r="J32" s="87">
        <f t="shared" si="9"/>
        <v>0</v>
      </c>
      <c r="K32" s="87">
        <f t="shared" si="9"/>
        <v>0</v>
      </c>
      <c r="L32" s="87">
        <f t="shared" si="9"/>
        <v>0</v>
      </c>
      <c r="M32" s="88">
        <f t="shared" si="9"/>
        <v>0</v>
      </c>
      <c r="N32" s="88">
        <f t="shared" si="9"/>
        <v>0</v>
      </c>
      <c r="O32" s="88">
        <f t="shared" si="9"/>
        <v>0</v>
      </c>
      <c r="P32" s="88">
        <f t="shared" si="9"/>
        <v>0</v>
      </c>
      <c r="Q32" s="88">
        <f t="shared" si="9"/>
        <v>0</v>
      </c>
      <c r="R32" s="88">
        <f t="shared" si="9"/>
        <v>0</v>
      </c>
      <c r="S32" s="88">
        <f t="shared" si="9"/>
        <v>0</v>
      </c>
      <c r="T32" s="87">
        <f t="shared" si="9"/>
        <v>0</v>
      </c>
      <c r="U32" s="87">
        <f t="shared" si="9"/>
        <v>0</v>
      </c>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row>
    <row r="33" spans="1:239" s="146" customFormat="1" x14ac:dyDescent="0.25">
      <c r="A33" s="433"/>
      <c r="B33" s="534"/>
      <c r="C33" s="535"/>
      <c r="D33" s="535"/>
      <c r="E33" s="536"/>
      <c r="F33" s="89"/>
      <c r="G33" s="86" t="s">
        <v>44</v>
      </c>
      <c r="H33" s="87">
        <f>SUM(H26)</f>
        <v>0.3</v>
      </c>
      <c r="I33" s="87">
        <f t="shared" ref="I33:U33" si="10">SUM(I26)</f>
        <v>0.3</v>
      </c>
      <c r="J33" s="87">
        <f t="shared" si="10"/>
        <v>0.2</v>
      </c>
      <c r="K33" s="87">
        <f t="shared" si="10"/>
        <v>0</v>
      </c>
      <c r="L33" s="87">
        <f t="shared" si="10"/>
        <v>0.3</v>
      </c>
      <c r="M33" s="88">
        <f t="shared" si="10"/>
        <v>0.3</v>
      </c>
      <c r="N33" s="88">
        <f t="shared" si="10"/>
        <v>0.3</v>
      </c>
      <c r="O33" s="88">
        <f t="shared" si="10"/>
        <v>0</v>
      </c>
      <c r="P33" s="88">
        <f t="shared" si="10"/>
        <v>0.3</v>
      </c>
      <c r="Q33" s="88">
        <f t="shared" si="10"/>
        <v>0.3</v>
      </c>
      <c r="R33" s="88">
        <f t="shared" si="10"/>
        <v>0.3</v>
      </c>
      <c r="S33" s="88">
        <f t="shared" si="10"/>
        <v>0</v>
      </c>
      <c r="T33" s="87">
        <f t="shared" si="10"/>
        <v>7.4</v>
      </c>
      <c r="U33" s="87">
        <f t="shared" si="10"/>
        <v>7.4</v>
      </c>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row>
    <row r="34" spans="1:239" s="146" customFormat="1" x14ac:dyDescent="0.25">
      <c r="A34" s="433"/>
      <c r="B34" s="534"/>
      <c r="C34" s="535"/>
      <c r="D34" s="535"/>
      <c r="E34" s="536"/>
      <c r="F34" s="89"/>
      <c r="G34" s="86" t="s">
        <v>37</v>
      </c>
      <c r="H34" s="87">
        <f>SUM(H27)</f>
        <v>0</v>
      </c>
      <c r="I34" s="87">
        <f t="shared" ref="I34:U34" si="11">SUM(I27)</f>
        <v>0</v>
      </c>
      <c r="J34" s="87">
        <f t="shared" si="11"/>
        <v>0</v>
      </c>
      <c r="K34" s="87">
        <f t="shared" si="11"/>
        <v>0</v>
      </c>
      <c r="L34" s="87">
        <f t="shared" si="11"/>
        <v>0</v>
      </c>
      <c r="M34" s="88">
        <f t="shared" si="11"/>
        <v>0</v>
      </c>
      <c r="N34" s="88">
        <f t="shared" si="11"/>
        <v>0</v>
      </c>
      <c r="O34" s="88">
        <f t="shared" si="11"/>
        <v>0</v>
      </c>
      <c r="P34" s="88">
        <f t="shared" si="11"/>
        <v>0</v>
      </c>
      <c r="Q34" s="88">
        <f t="shared" si="11"/>
        <v>0</v>
      </c>
      <c r="R34" s="88">
        <f t="shared" si="11"/>
        <v>0</v>
      </c>
      <c r="S34" s="88">
        <f t="shared" si="11"/>
        <v>0</v>
      </c>
      <c r="T34" s="87">
        <f t="shared" si="11"/>
        <v>0</v>
      </c>
      <c r="U34" s="87">
        <f t="shared" si="11"/>
        <v>0</v>
      </c>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row>
    <row r="35" spans="1:239" s="146" customFormat="1" x14ac:dyDescent="0.25">
      <c r="A35" s="433"/>
      <c r="B35" s="534"/>
      <c r="C35" s="535"/>
      <c r="D35" s="535"/>
      <c r="E35" s="536"/>
      <c r="F35" s="89"/>
      <c r="G35" s="86" t="s">
        <v>295</v>
      </c>
      <c r="H35" s="87">
        <f>SUM(H28)</f>
        <v>0</v>
      </c>
      <c r="I35" s="87">
        <f t="shared" ref="I35:U35" si="12">SUM(I28)</f>
        <v>0</v>
      </c>
      <c r="J35" s="87">
        <f t="shared" si="12"/>
        <v>0</v>
      </c>
      <c r="K35" s="87">
        <f t="shared" si="12"/>
        <v>0</v>
      </c>
      <c r="L35" s="87">
        <f t="shared" si="12"/>
        <v>0</v>
      </c>
      <c r="M35" s="88">
        <f t="shared" si="12"/>
        <v>0</v>
      </c>
      <c r="N35" s="88">
        <f t="shared" si="12"/>
        <v>0</v>
      </c>
      <c r="O35" s="88">
        <f t="shared" si="12"/>
        <v>0</v>
      </c>
      <c r="P35" s="88">
        <f t="shared" si="12"/>
        <v>0</v>
      </c>
      <c r="Q35" s="88">
        <f t="shared" si="12"/>
        <v>0</v>
      </c>
      <c r="R35" s="88">
        <f t="shared" si="12"/>
        <v>0</v>
      </c>
      <c r="S35" s="88">
        <f t="shared" si="12"/>
        <v>0</v>
      </c>
      <c r="T35" s="87">
        <f t="shared" si="12"/>
        <v>0</v>
      </c>
      <c r="U35" s="87">
        <f t="shared" si="12"/>
        <v>0</v>
      </c>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row>
    <row r="36" spans="1:239" s="146" customFormat="1" x14ac:dyDescent="0.25">
      <c r="A36" s="434"/>
      <c r="B36" s="537"/>
      <c r="C36" s="538"/>
      <c r="D36" s="538"/>
      <c r="E36" s="539"/>
      <c r="F36" s="89"/>
      <c r="G36" s="90" t="s">
        <v>143</v>
      </c>
      <c r="H36" s="87">
        <f>SUM(H29)</f>
        <v>0</v>
      </c>
      <c r="I36" s="87">
        <f t="shared" ref="I36:U36" si="13">SUM(I29)</f>
        <v>0</v>
      </c>
      <c r="J36" s="87">
        <f t="shared" si="13"/>
        <v>0</v>
      </c>
      <c r="K36" s="87">
        <f t="shared" si="13"/>
        <v>0</v>
      </c>
      <c r="L36" s="87">
        <f t="shared" si="13"/>
        <v>0</v>
      </c>
      <c r="M36" s="88">
        <f t="shared" si="13"/>
        <v>0</v>
      </c>
      <c r="N36" s="88">
        <f t="shared" si="13"/>
        <v>0</v>
      </c>
      <c r="O36" s="88">
        <f t="shared" si="13"/>
        <v>0</v>
      </c>
      <c r="P36" s="88">
        <f t="shared" si="13"/>
        <v>0</v>
      </c>
      <c r="Q36" s="88">
        <f t="shared" si="13"/>
        <v>0</v>
      </c>
      <c r="R36" s="88">
        <f t="shared" si="13"/>
        <v>0</v>
      </c>
      <c r="S36" s="88">
        <f t="shared" si="13"/>
        <v>0</v>
      </c>
      <c r="T36" s="87">
        <f t="shared" si="13"/>
        <v>0</v>
      </c>
      <c r="U36" s="87">
        <f t="shared" si="13"/>
        <v>0</v>
      </c>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row>
    <row r="37" spans="1:239" x14ac:dyDescent="0.25">
      <c r="A37" s="147" t="s">
        <v>28</v>
      </c>
      <c r="B37" s="444" t="s">
        <v>100</v>
      </c>
      <c r="C37" s="444"/>
      <c r="D37" s="444"/>
      <c r="E37" s="444"/>
      <c r="F37" s="444"/>
      <c r="G37" s="444"/>
      <c r="H37" s="158">
        <f>SUM(H18,H31)</f>
        <v>0.7</v>
      </c>
      <c r="I37" s="158">
        <f t="shared" ref="I37:U37" si="14">SUM(I18,I31)</f>
        <v>0.38</v>
      </c>
      <c r="J37" s="158">
        <f t="shared" si="14"/>
        <v>0.2</v>
      </c>
      <c r="K37" s="158">
        <f t="shared" si="14"/>
        <v>0</v>
      </c>
      <c r="L37" s="158">
        <f t="shared" si="14"/>
        <v>0.3</v>
      </c>
      <c r="M37" s="158">
        <f t="shared" si="14"/>
        <v>0.3</v>
      </c>
      <c r="N37" s="158">
        <f t="shared" si="14"/>
        <v>0.3</v>
      </c>
      <c r="O37" s="158">
        <f t="shared" si="14"/>
        <v>0</v>
      </c>
      <c r="P37" s="158">
        <f t="shared" si="14"/>
        <v>5.3</v>
      </c>
      <c r="Q37" s="158">
        <f t="shared" si="14"/>
        <v>5.3</v>
      </c>
      <c r="R37" s="158">
        <f t="shared" si="14"/>
        <v>0.3</v>
      </c>
      <c r="S37" s="158">
        <f t="shared" si="14"/>
        <v>0</v>
      </c>
      <c r="T37" s="158">
        <f t="shared" si="14"/>
        <v>10.4</v>
      </c>
      <c r="U37" s="158">
        <f t="shared" si="14"/>
        <v>10.4</v>
      </c>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row>
    <row r="38" spans="1:239" x14ac:dyDescent="0.25">
      <c r="A38" s="432"/>
      <c r="B38" s="522"/>
      <c r="C38" s="523"/>
      <c r="D38" s="523"/>
      <c r="E38" s="524"/>
      <c r="F38" s="85" t="s">
        <v>390</v>
      </c>
      <c r="G38" s="86" t="s">
        <v>34</v>
      </c>
      <c r="H38" s="87">
        <f>SUM(H19,H32)</f>
        <v>0</v>
      </c>
      <c r="I38" s="87">
        <f t="shared" ref="I38:U38" si="15">SUM(I19,I32)</f>
        <v>0</v>
      </c>
      <c r="J38" s="87">
        <f t="shared" si="15"/>
        <v>0</v>
      </c>
      <c r="K38" s="87">
        <f t="shared" si="15"/>
        <v>0</v>
      </c>
      <c r="L38" s="87">
        <f t="shared" si="15"/>
        <v>0</v>
      </c>
      <c r="M38" s="87">
        <f t="shared" si="15"/>
        <v>0</v>
      </c>
      <c r="N38" s="87">
        <f t="shared" si="15"/>
        <v>0</v>
      </c>
      <c r="O38" s="87">
        <f t="shared" si="15"/>
        <v>0</v>
      </c>
      <c r="P38" s="87">
        <f t="shared" si="15"/>
        <v>5</v>
      </c>
      <c r="Q38" s="87">
        <f t="shared" si="15"/>
        <v>5</v>
      </c>
      <c r="R38" s="87">
        <f t="shared" si="15"/>
        <v>0</v>
      </c>
      <c r="S38" s="87">
        <f t="shared" si="15"/>
        <v>0</v>
      </c>
      <c r="T38" s="87">
        <f t="shared" si="15"/>
        <v>3</v>
      </c>
      <c r="U38" s="87">
        <f t="shared" si="15"/>
        <v>3</v>
      </c>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row>
    <row r="39" spans="1:239" x14ac:dyDescent="0.25">
      <c r="A39" s="433"/>
      <c r="B39" s="525"/>
      <c r="C39" s="526"/>
      <c r="D39" s="526"/>
      <c r="E39" s="527"/>
      <c r="F39" s="89"/>
      <c r="G39" s="86" t="s">
        <v>44</v>
      </c>
      <c r="H39" s="87">
        <v>0</v>
      </c>
      <c r="I39" s="87">
        <f t="shared" ref="I39:O39" si="16">SUM(I33)</f>
        <v>0.3</v>
      </c>
      <c r="J39" s="87">
        <f t="shared" si="16"/>
        <v>0.2</v>
      </c>
      <c r="K39" s="87">
        <f t="shared" si="16"/>
        <v>0</v>
      </c>
      <c r="L39" s="87">
        <f t="shared" si="16"/>
        <v>0.3</v>
      </c>
      <c r="M39" s="87">
        <f t="shared" si="16"/>
        <v>0.3</v>
      </c>
      <c r="N39" s="87">
        <f t="shared" si="16"/>
        <v>0.3</v>
      </c>
      <c r="O39" s="87">
        <f t="shared" si="16"/>
        <v>0</v>
      </c>
      <c r="P39" s="87">
        <f>SUM(P33)</f>
        <v>0.3</v>
      </c>
      <c r="Q39" s="87">
        <f t="shared" ref="Q39:U39" si="17">SUM(Q33)</f>
        <v>0.3</v>
      </c>
      <c r="R39" s="87">
        <f t="shared" si="17"/>
        <v>0.3</v>
      </c>
      <c r="S39" s="87">
        <f t="shared" si="17"/>
        <v>0</v>
      </c>
      <c r="T39" s="87">
        <f t="shared" si="17"/>
        <v>7.4</v>
      </c>
      <c r="U39" s="87">
        <f t="shared" si="17"/>
        <v>7.4</v>
      </c>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row>
    <row r="40" spans="1:239" x14ac:dyDescent="0.25">
      <c r="A40" s="433"/>
      <c r="B40" s="525"/>
      <c r="C40" s="526"/>
      <c r="D40" s="526"/>
      <c r="E40" s="527"/>
      <c r="F40" s="89"/>
      <c r="G40" s="86" t="s">
        <v>37</v>
      </c>
      <c r="H40" s="87">
        <f>SUM(H21)</f>
        <v>0</v>
      </c>
      <c r="I40" s="87">
        <f t="shared" ref="I40:U40" si="18">SUM(I21)</f>
        <v>0</v>
      </c>
      <c r="J40" s="87">
        <f t="shared" si="18"/>
        <v>0</v>
      </c>
      <c r="K40" s="87">
        <f t="shared" si="18"/>
        <v>0</v>
      </c>
      <c r="L40" s="87">
        <f t="shared" si="18"/>
        <v>0</v>
      </c>
      <c r="M40" s="87">
        <f t="shared" si="18"/>
        <v>0</v>
      </c>
      <c r="N40" s="87">
        <f t="shared" si="18"/>
        <v>0</v>
      </c>
      <c r="O40" s="87">
        <f t="shared" si="18"/>
        <v>0</v>
      </c>
      <c r="P40" s="87">
        <f t="shared" si="18"/>
        <v>0</v>
      </c>
      <c r="Q40" s="87">
        <f t="shared" si="18"/>
        <v>0</v>
      </c>
      <c r="R40" s="87">
        <f t="shared" si="18"/>
        <v>0</v>
      </c>
      <c r="S40" s="87">
        <f t="shared" si="18"/>
        <v>0</v>
      </c>
      <c r="T40" s="87">
        <f t="shared" si="18"/>
        <v>0</v>
      </c>
      <c r="U40" s="87">
        <f t="shared" si="18"/>
        <v>0</v>
      </c>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row>
    <row r="41" spans="1:239" x14ac:dyDescent="0.25">
      <c r="A41" s="433"/>
      <c r="B41" s="525"/>
      <c r="C41" s="526"/>
      <c r="D41" s="526"/>
      <c r="E41" s="527"/>
      <c r="F41" s="89"/>
      <c r="G41" s="86" t="s">
        <v>295</v>
      </c>
      <c r="H41" s="87">
        <f>SUM(H22)</f>
        <v>0</v>
      </c>
      <c r="I41" s="87">
        <f t="shared" ref="I41:U41" si="19">SUM(I22)</f>
        <v>0</v>
      </c>
      <c r="J41" s="87">
        <f t="shared" si="19"/>
        <v>0</v>
      </c>
      <c r="K41" s="87">
        <f t="shared" si="19"/>
        <v>0</v>
      </c>
      <c r="L41" s="87">
        <f t="shared" si="19"/>
        <v>0</v>
      </c>
      <c r="M41" s="87">
        <f t="shared" si="19"/>
        <v>0</v>
      </c>
      <c r="N41" s="87">
        <f t="shared" si="19"/>
        <v>0</v>
      </c>
      <c r="O41" s="87">
        <f t="shared" si="19"/>
        <v>0</v>
      </c>
      <c r="P41" s="87">
        <f t="shared" si="19"/>
        <v>0</v>
      </c>
      <c r="Q41" s="87">
        <f t="shared" si="19"/>
        <v>0</v>
      </c>
      <c r="R41" s="87">
        <f t="shared" si="19"/>
        <v>0</v>
      </c>
      <c r="S41" s="87">
        <f t="shared" si="19"/>
        <v>0</v>
      </c>
      <c r="T41" s="87">
        <f t="shared" si="19"/>
        <v>0</v>
      </c>
      <c r="U41" s="87">
        <f t="shared" si="19"/>
        <v>0</v>
      </c>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row>
    <row r="42" spans="1:239" x14ac:dyDescent="0.25">
      <c r="A42" s="434"/>
      <c r="B42" s="528"/>
      <c r="C42" s="529"/>
      <c r="D42" s="529"/>
      <c r="E42" s="530"/>
      <c r="F42" s="89"/>
      <c r="G42" s="90" t="s">
        <v>143</v>
      </c>
      <c r="H42" s="87">
        <f>SUM(H23)</f>
        <v>0</v>
      </c>
      <c r="I42" s="87">
        <f t="shared" ref="I42:U42" si="20">SUM(I23)</f>
        <v>0</v>
      </c>
      <c r="J42" s="87">
        <f t="shared" si="20"/>
        <v>0</v>
      </c>
      <c r="K42" s="87">
        <f t="shared" si="20"/>
        <v>0</v>
      </c>
      <c r="L42" s="87">
        <f t="shared" si="20"/>
        <v>0</v>
      </c>
      <c r="M42" s="87">
        <f t="shared" si="20"/>
        <v>0</v>
      </c>
      <c r="N42" s="87">
        <f t="shared" si="20"/>
        <v>0</v>
      </c>
      <c r="O42" s="87">
        <f t="shared" si="20"/>
        <v>0</v>
      </c>
      <c r="P42" s="87">
        <f t="shared" si="20"/>
        <v>0</v>
      </c>
      <c r="Q42" s="87">
        <f t="shared" si="20"/>
        <v>0</v>
      </c>
      <c r="R42" s="87">
        <f t="shared" si="20"/>
        <v>0</v>
      </c>
      <c r="S42" s="87">
        <f t="shared" si="20"/>
        <v>0</v>
      </c>
      <c r="T42" s="87">
        <f t="shared" si="20"/>
        <v>0</v>
      </c>
      <c r="U42" s="87">
        <f t="shared" si="20"/>
        <v>0</v>
      </c>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row>
    <row r="43" spans="1:239" ht="16.5" customHeight="1" x14ac:dyDescent="0.25">
      <c r="A43" s="1" t="s">
        <v>40</v>
      </c>
      <c r="B43" s="464" t="s">
        <v>394</v>
      </c>
      <c r="C43" s="464"/>
      <c r="D43" s="464"/>
      <c r="E43" s="464"/>
      <c r="F43" s="464"/>
      <c r="G43" s="464"/>
      <c r="H43" s="464"/>
      <c r="I43" s="464"/>
      <c r="J43" s="464"/>
      <c r="K43" s="464"/>
      <c r="L43" s="464"/>
      <c r="M43" s="464"/>
      <c r="N43" s="464"/>
      <c r="O43" s="464"/>
      <c r="P43" s="464"/>
      <c r="Q43" s="464"/>
      <c r="R43" s="464"/>
      <c r="S43" s="464"/>
      <c r="T43" s="464"/>
      <c r="U43" s="464"/>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5"/>
      <c r="GV43" s="145"/>
      <c r="GW43" s="145"/>
      <c r="GX43" s="145"/>
      <c r="GY43" s="145"/>
      <c r="GZ43" s="145"/>
      <c r="HA43" s="145"/>
      <c r="HB43" s="145"/>
      <c r="HC43" s="145"/>
      <c r="HD43" s="145"/>
      <c r="HE43" s="145"/>
      <c r="HF43" s="145"/>
      <c r="HG43" s="145"/>
      <c r="HH43" s="145"/>
      <c r="HI43" s="145"/>
      <c r="HJ43" s="145"/>
      <c r="HK43" s="145"/>
      <c r="HL43" s="145"/>
      <c r="HM43" s="145"/>
      <c r="HN43" s="145"/>
      <c r="HO43" s="145"/>
      <c r="HP43" s="145"/>
      <c r="HQ43" s="145"/>
      <c r="HR43" s="145"/>
      <c r="HS43" s="145"/>
      <c r="HT43" s="145"/>
      <c r="HU43" s="145"/>
      <c r="HV43" s="145"/>
      <c r="HW43" s="145"/>
      <c r="HX43" s="145"/>
      <c r="HY43" s="145"/>
      <c r="HZ43" s="145"/>
      <c r="IA43" s="145"/>
      <c r="IB43" s="145"/>
      <c r="IC43" s="145"/>
      <c r="ID43" s="145"/>
      <c r="IE43" s="145"/>
    </row>
    <row r="44" spans="1:239" x14ac:dyDescent="0.25">
      <c r="A44" s="147" t="s">
        <v>40</v>
      </c>
      <c r="B44" s="148" t="s">
        <v>28</v>
      </c>
      <c r="C44" s="540" t="s">
        <v>394</v>
      </c>
      <c r="D44" s="540"/>
      <c r="E44" s="540"/>
      <c r="F44" s="540"/>
      <c r="G44" s="540"/>
      <c r="H44" s="540"/>
      <c r="I44" s="540"/>
      <c r="J44" s="540"/>
      <c r="K44" s="540"/>
      <c r="L44" s="540"/>
      <c r="M44" s="540"/>
      <c r="N44" s="540"/>
      <c r="O44" s="540"/>
      <c r="P44" s="540"/>
      <c r="Q44" s="540"/>
      <c r="R44" s="540"/>
      <c r="S44" s="540"/>
      <c r="T44" s="540"/>
      <c r="U44" s="540"/>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c r="GW44" s="145"/>
      <c r="GX44" s="145"/>
      <c r="GY44" s="145"/>
      <c r="GZ44" s="145"/>
      <c r="HA44" s="145"/>
      <c r="HB44" s="145"/>
      <c r="HC44" s="145"/>
      <c r="HD44" s="145"/>
      <c r="HE44" s="145"/>
      <c r="HF44" s="145"/>
      <c r="HG44" s="145"/>
      <c r="HH44" s="145"/>
      <c r="HI44" s="145"/>
      <c r="HJ44" s="145"/>
      <c r="HK44" s="145"/>
      <c r="HL44" s="145"/>
      <c r="HM44" s="145"/>
      <c r="HN44" s="145"/>
      <c r="HO44" s="145"/>
      <c r="HP44" s="145"/>
      <c r="HQ44" s="145"/>
      <c r="HR44" s="145"/>
      <c r="HS44" s="145"/>
      <c r="HT44" s="145"/>
      <c r="HU44" s="145"/>
      <c r="HV44" s="145"/>
      <c r="HW44" s="145"/>
      <c r="HX44" s="145"/>
      <c r="HY44" s="145"/>
      <c r="HZ44" s="145"/>
      <c r="IA44" s="145"/>
      <c r="IB44" s="145"/>
      <c r="IC44" s="145"/>
      <c r="ID44" s="145"/>
      <c r="IE44" s="145"/>
    </row>
    <row r="45" spans="1:239" ht="15" customHeight="1" x14ac:dyDescent="0.25">
      <c r="A45" s="432" t="s">
        <v>40</v>
      </c>
      <c r="B45" s="435" t="s">
        <v>28</v>
      </c>
      <c r="C45" s="438" t="s">
        <v>28</v>
      </c>
      <c r="D45" s="441" t="s">
        <v>395</v>
      </c>
      <c r="E45" s="472" t="s">
        <v>396</v>
      </c>
      <c r="F45" s="472" t="s">
        <v>353</v>
      </c>
      <c r="G45" s="142" t="s">
        <v>34</v>
      </c>
      <c r="H45" s="149">
        <f t="shared" ref="H45:H49" si="21">SUM(I45,K45)</f>
        <v>0</v>
      </c>
      <c r="I45" s="149">
        <v>0</v>
      </c>
      <c r="J45" s="149">
        <v>0</v>
      </c>
      <c r="K45" s="149">
        <v>0</v>
      </c>
      <c r="L45" s="81">
        <f>SUM(M45,O45)</f>
        <v>0</v>
      </c>
      <c r="M45" s="82">
        <v>0</v>
      </c>
      <c r="N45" s="176">
        <v>0</v>
      </c>
      <c r="O45" s="82">
        <v>0</v>
      </c>
      <c r="P45" s="82">
        <f>SUM(Q45,S45)</f>
        <v>0</v>
      </c>
      <c r="Q45" s="82">
        <v>0</v>
      </c>
      <c r="R45" s="176">
        <v>0</v>
      </c>
      <c r="S45" s="176">
        <v>0</v>
      </c>
      <c r="T45" s="149">
        <v>0</v>
      </c>
      <c r="U45" s="149">
        <v>0</v>
      </c>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c r="GT45" s="145"/>
      <c r="GU45" s="145"/>
      <c r="GV45" s="145"/>
      <c r="GW45" s="145"/>
      <c r="GX45" s="145"/>
      <c r="GY45" s="145"/>
      <c r="GZ45" s="145"/>
      <c r="HA45" s="145"/>
      <c r="HB45" s="145"/>
      <c r="HC45" s="145"/>
      <c r="HD45" s="145"/>
      <c r="HE45" s="145"/>
      <c r="HF45" s="145"/>
      <c r="HG45" s="145"/>
      <c r="HH45" s="145"/>
      <c r="HI45" s="145"/>
      <c r="HJ45" s="145"/>
      <c r="HK45" s="145"/>
      <c r="HL45" s="145"/>
      <c r="HM45" s="145"/>
      <c r="HN45" s="145"/>
      <c r="HO45" s="145"/>
      <c r="HP45" s="145"/>
      <c r="HQ45" s="145"/>
      <c r="HR45" s="145"/>
      <c r="HS45" s="145"/>
      <c r="HT45" s="145"/>
      <c r="HU45" s="145"/>
      <c r="HV45" s="145"/>
      <c r="HW45" s="145"/>
      <c r="HX45" s="145"/>
      <c r="HY45" s="145"/>
      <c r="HZ45" s="145"/>
      <c r="IA45" s="145"/>
      <c r="IB45" s="145"/>
      <c r="IC45" s="145"/>
      <c r="ID45" s="145"/>
      <c r="IE45" s="145"/>
    </row>
    <row r="46" spans="1:239" x14ac:dyDescent="0.25">
      <c r="A46" s="433"/>
      <c r="B46" s="436"/>
      <c r="C46" s="439"/>
      <c r="D46" s="442"/>
      <c r="E46" s="473"/>
      <c r="F46" s="502"/>
      <c r="G46" s="142" t="s">
        <v>44</v>
      </c>
      <c r="H46" s="149">
        <f>SUM(I46,K46)</f>
        <v>137.13999999999999</v>
      </c>
      <c r="I46" s="239">
        <v>137.13999999999999</v>
      </c>
      <c r="J46" s="149">
        <v>0</v>
      </c>
      <c r="K46" s="149">
        <v>0</v>
      </c>
      <c r="L46" s="81">
        <f t="shared" ref="L46:L49" si="22">SUM(M46,O46)</f>
        <v>187.7</v>
      </c>
      <c r="M46" s="164">
        <v>187.7</v>
      </c>
      <c r="N46" s="149">
        <v>0</v>
      </c>
      <c r="O46" s="81">
        <v>0</v>
      </c>
      <c r="P46" s="82">
        <v>221.4</v>
      </c>
      <c r="Q46" s="105">
        <v>221.4</v>
      </c>
      <c r="R46" s="149">
        <v>0</v>
      </c>
      <c r="S46" s="149">
        <v>0</v>
      </c>
      <c r="T46" s="164">
        <v>182.2</v>
      </c>
      <c r="U46" s="149">
        <v>182</v>
      </c>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c r="GT46" s="145"/>
      <c r="GU46" s="145"/>
      <c r="GV46" s="145"/>
      <c r="GW46" s="145"/>
      <c r="GX46" s="145"/>
      <c r="GY46" s="145"/>
      <c r="GZ46" s="145"/>
      <c r="HA46" s="145"/>
      <c r="HB46" s="145"/>
      <c r="HC46" s="145"/>
      <c r="HD46" s="145"/>
      <c r="HE46" s="145"/>
      <c r="HF46" s="145"/>
      <c r="HG46" s="145"/>
      <c r="HH46" s="145"/>
      <c r="HI46" s="145"/>
      <c r="HJ46" s="145"/>
      <c r="HK46" s="145"/>
      <c r="HL46" s="145"/>
      <c r="HM46" s="145"/>
      <c r="HN46" s="145"/>
      <c r="HO46" s="145"/>
      <c r="HP46" s="145"/>
      <c r="HQ46" s="145"/>
      <c r="HR46" s="145"/>
      <c r="HS46" s="145"/>
      <c r="HT46" s="145"/>
      <c r="HU46" s="145"/>
      <c r="HV46" s="145"/>
      <c r="HW46" s="145"/>
      <c r="HX46" s="145"/>
      <c r="HY46" s="145"/>
      <c r="HZ46" s="145"/>
      <c r="IA46" s="145"/>
      <c r="IB46" s="145"/>
      <c r="IC46" s="145"/>
      <c r="ID46" s="145"/>
      <c r="IE46" s="145"/>
    </row>
    <row r="47" spans="1:239" x14ac:dyDescent="0.25">
      <c r="A47" s="433"/>
      <c r="B47" s="436"/>
      <c r="C47" s="439"/>
      <c r="D47" s="442"/>
      <c r="E47" s="473"/>
      <c r="F47" s="502"/>
      <c r="G47" s="142" t="s">
        <v>37</v>
      </c>
      <c r="H47" s="149">
        <f t="shared" si="21"/>
        <v>0</v>
      </c>
      <c r="I47" s="149">
        <v>0</v>
      </c>
      <c r="J47" s="149">
        <v>0</v>
      </c>
      <c r="K47" s="149">
        <v>0</v>
      </c>
      <c r="L47" s="81">
        <f t="shared" si="22"/>
        <v>0</v>
      </c>
      <c r="M47" s="82">
        <v>0</v>
      </c>
      <c r="N47" s="176">
        <v>0</v>
      </c>
      <c r="O47" s="82">
        <v>0</v>
      </c>
      <c r="P47" s="82">
        <f t="shared" ref="P47:P49" si="23">SUM(Q47,S47)</f>
        <v>0</v>
      </c>
      <c r="Q47" s="82">
        <v>0</v>
      </c>
      <c r="R47" s="176">
        <v>0</v>
      </c>
      <c r="S47" s="176">
        <v>0</v>
      </c>
      <c r="T47" s="149">
        <v>0</v>
      </c>
      <c r="U47" s="149">
        <v>0</v>
      </c>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c r="GT47" s="145"/>
      <c r="GU47" s="145"/>
      <c r="GV47" s="145"/>
      <c r="GW47" s="145"/>
      <c r="GX47" s="145"/>
      <c r="GY47" s="145"/>
      <c r="GZ47" s="145"/>
      <c r="HA47" s="145"/>
      <c r="HB47" s="145"/>
      <c r="HC47" s="145"/>
      <c r="HD47" s="145"/>
      <c r="HE47" s="145"/>
      <c r="HF47" s="145"/>
      <c r="HG47" s="145"/>
      <c r="HH47" s="145"/>
      <c r="HI47" s="145"/>
      <c r="HJ47" s="145"/>
      <c r="HK47" s="145"/>
      <c r="HL47" s="145"/>
      <c r="HM47" s="145"/>
      <c r="HN47" s="145"/>
      <c r="HO47" s="145"/>
      <c r="HP47" s="145"/>
      <c r="HQ47" s="145"/>
      <c r="HR47" s="145"/>
      <c r="HS47" s="145"/>
      <c r="HT47" s="145"/>
      <c r="HU47" s="145"/>
      <c r="HV47" s="145"/>
      <c r="HW47" s="145"/>
      <c r="HX47" s="145"/>
      <c r="HY47" s="145"/>
      <c r="HZ47" s="145"/>
      <c r="IA47" s="145"/>
      <c r="IB47" s="145"/>
      <c r="IC47" s="145"/>
      <c r="ID47" s="145"/>
      <c r="IE47" s="145"/>
    </row>
    <row r="48" spans="1:239" x14ac:dyDescent="0.25">
      <c r="A48" s="433"/>
      <c r="B48" s="436"/>
      <c r="C48" s="439"/>
      <c r="D48" s="442"/>
      <c r="E48" s="473"/>
      <c r="F48" s="502"/>
      <c r="G48" s="142" t="s">
        <v>295</v>
      </c>
      <c r="H48" s="149">
        <f t="shared" si="21"/>
        <v>0</v>
      </c>
      <c r="I48" s="149">
        <v>0</v>
      </c>
      <c r="J48" s="149">
        <v>0</v>
      </c>
      <c r="K48" s="149">
        <v>0</v>
      </c>
      <c r="L48" s="81">
        <f t="shared" si="22"/>
        <v>0</v>
      </c>
      <c r="M48" s="82">
        <v>0</v>
      </c>
      <c r="N48" s="176">
        <v>0</v>
      </c>
      <c r="O48" s="82">
        <v>0</v>
      </c>
      <c r="P48" s="82">
        <f t="shared" si="23"/>
        <v>0</v>
      </c>
      <c r="Q48" s="82">
        <v>0</v>
      </c>
      <c r="R48" s="176">
        <v>0</v>
      </c>
      <c r="S48" s="176">
        <v>0</v>
      </c>
      <c r="T48" s="149">
        <v>0</v>
      </c>
      <c r="U48" s="149">
        <v>0</v>
      </c>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c r="GT48" s="145"/>
      <c r="GU48" s="145"/>
      <c r="GV48" s="145"/>
      <c r="GW48" s="145"/>
      <c r="GX48" s="145"/>
      <c r="GY48" s="145"/>
      <c r="GZ48" s="145"/>
      <c r="HA48" s="145"/>
      <c r="HB48" s="145"/>
      <c r="HC48" s="145"/>
      <c r="HD48" s="145"/>
      <c r="HE48" s="145"/>
      <c r="HF48" s="145"/>
      <c r="HG48" s="145"/>
      <c r="HH48" s="145"/>
      <c r="HI48" s="145"/>
      <c r="HJ48" s="145"/>
      <c r="HK48" s="145"/>
      <c r="HL48" s="145"/>
      <c r="HM48" s="145"/>
      <c r="HN48" s="145"/>
      <c r="HO48" s="145"/>
      <c r="HP48" s="145"/>
      <c r="HQ48" s="145"/>
      <c r="HR48" s="145"/>
      <c r="HS48" s="145"/>
      <c r="HT48" s="145"/>
      <c r="HU48" s="145"/>
      <c r="HV48" s="145"/>
      <c r="HW48" s="145"/>
      <c r="HX48" s="145"/>
      <c r="HY48" s="145"/>
      <c r="HZ48" s="145"/>
      <c r="IA48" s="145"/>
      <c r="IB48" s="145"/>
      <c r="IC48" s="145"/>
      <c r="ID48" s="145"/>
      <c r="IE48" s="145"/>
    </row>
    <row r="49" spans="1:239" ht="16.5" customHeight="1" x14ac:dyDescent="0.25">
      <c r="A49" s="433"/>
      <c r="B49" s="436"/>
      <c r="C49" s="439"/>
      <c r="D49" s="442"/>
      <c r="E49" s="473"/>
      <c r="F49" s="502"/>
      <c r="G49" s="162" t="s">
        <v>143</v>
      </c>
      <c r="H49" s="149">
        <f t="shared" si="21"/>
        <v>0</v>
      </c>
      <c r="I49" s="149">
        <v>0</v>
      </c>
      <c r="J49" s="149">
        <v>0</v>
      </c>
      <c r="K49" s="149">
        <v>0</v>
      </c>
      <c r="L49" s="81">
        <f t="shared" si="22"/>
        <v>0</v>
      </c>
      <c r="M49" s="176">
        <v>0</v>
      </c>
      <c r="N49" s="176">
        <v>0</v>
      </c>
      <c r="O49" s="176">
        <v>0</v>
      </c>
      <c r="P49" s="82">
        <f t="shared" si="23"/>
        <v>0</v>
      </c>
      <c r="Q49" s="176">
        <v>0</v>
      </c>
      <c r="R49" s="176">
        <v>0</v>
      </c>
      <c r="S49" s="83">
        <v>0</v>
      </c>
      <c r="T49" s="149">
        <v>0</v>
      </c>
      <c r="U49" s="149">
        <v>0</v>
      </c>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row>
    <row r="50" spans="1:239" ht="82.5" customHeight="1" x14ac:dyDescent="0.25">
      <c r="A50" s="434"/>
      <c r="B50" s="437"/>
      <c r="C50" s="440"/>
      <c r="D50" s="443"/>
      <c r="E50" s="474"/>
      <c r="F50" s="503"/>
      <c r="G50" s="177" t="s">
        <v>39</v>
      </c>
      <c r="H50" s="84">
        <f t="shared" ref="H50:U50" si="24">SUM(H45:H49)</f>
        <v>137.13999999999999</v>
      </c>
      <c r="I50" s="84">
        <f t="shared" si="24"/>
        <v>137.13999999999999</v>
      </c>
      <c r="J50" s="84">
        <f t="shared" si="24"/>
        <v>0</v>
      </c>
      <c r="K50" s="84">
        <f t="shared" si="24"/>
        <v>0</v>
      </c>
      <c r="L50" s="84">
        <f t="shared" si="24"/>
        <v>187.7</v>
      </c>
      <c r="M50" s="84">
        <f t="shared" si="24"/>
        <v>187.7</v>
      </c>
      <c r="N50" s="84">
        <f t="shared" si="24"/>
        <v>0</v>
      </c>
      <c r="O50" s="84">
        <f t="shared" si="24"/>
        <v>0</v>
      </c>
      <c r="P50" s="84">
        <f t="shared" ref="P50:Q50" si="25">SUM(P45:P49)</f>
        <v>221.4</v>
      </c>
      <c r="Q50" s="84">
        <f t="shared" si="25"/>
        <v>221.4</v>
      </c>
      <c r="R50" s="84">
        <f t="shared" si="24"/>
        <v>0</v>
      </c>
      <c r="S50" s="84">
        <f t="shared" si="24"/>
        <v>0</v>
      </c>
      <c r="T50" s="84">
        <f t="shared" si="24"/>
        <v>182.2</v>
      </c>
      <c r="U50" s="84">
        <f t="shared" si="24"/>
        <v>182</v>
      </c>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45"/>
      <c r="HW50" s="145"/>
      <c r="HX50" s="145"/>
      <c r="HY50" s="145"/>
      <c r="HZ50" s="145"/>
      <c r="IA50" s="145"/>
      <c r="IB50" s="145"/>
      <c r="IC50" s="145"/>
      <c r="ID50" s="145"/>
      <c r="IE50" s="145"/>
    </row>
    <row r="51" spans="1:239" s="146" customFormat="1" ht="15" customHeight="1" x14ac:dyDescent="0.25">
      <c r="A51" s="432" t="s">
        <v>40</v>
      </c>
      <c r="B51" s="435" t="s">
        <v>40</v>
      </c>
      <c r="C51" s="438" t="s">
        <v>40</v>
      </c>
      <c r="D51" s="476" t="s">
        <v>397</v>
      </c>
      <c r="E51" s="429" t="s">
        <v>89</v>
      </c>
      <c r="F51" s="429" t="s">
        <v>33</v>
      </c>
      <c r="G51" s="142" t="s">
        <v>34</v>
      </c>
      <c r="H51" s="149">
        <f>SUM(I51,K51)</f>
        <v>0</v>
      </c>
      <c r="I51" s="149">
        <v>0</v>
      </c>
      <c r="J51" s="149">
        <v>0</v>
      </c>
      <c r="K51" s="149">
        <v>0</v>
      </c>
      <c r="L51" s="81">
        <f>SUM(M51,O51)</f>
        <v>0</v>
      </c>
      <c r="M51" s="82">
        <v>0</v>
      </c>
      <c r="N51" s="176">
        <v>0</v>
      </c>
      <c r="O51" s="82">
        <v>0</v>
      </c>
      <c r="P51" s="176">
        <f>SUM(Q51,S51)</f>
        <v>0</v>
      </c>
      <c r="Q51" s="176">
        <v>0</v>
      </c>
      <c r="R51" s="176">
        <v>0</v>
      </c>
      <c r="S51" s="176">
        <v>0</v>
      </c>
      <c r="T51" s="149">
        <v>0</v>
      </c>
      <c r="U51" s="149">
        <v>0</v>
      </c>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45"/>
      <c r="HW51" s="145"/>
      <c r="HX51" s="145"/>
      <c r="HY51" s="145"/>
      <c r="HZ51" s="145"/>
      <c r="IA51" s="145"/>
      <c r="IB51" s="145"/>
      <c r="IC51" s="145"/>
      <c r="ID51" s="145"/>
      <c r="IE51" s="145"/>
    </row>
    <row r="52" spans="1:239" s="146" customFormat="1" x14ac:dyDescent="0.25">
      <c r="A52" s="433"/>
      <c r="B52" s="436"/>
      <c r="C52" s="439"/>
      <c r="D52" s="476"/>
      <c r="E52" s="430"/>
      <c r="F52" s="430"/>
      <c r="G52" s="142" t="s">
        <v>44</v>
      </c>
      <c r="H52" s="149">
        <v>42.5</v>
      </c>
      <c r="I52" s="225">
        <v>42.53</v>
      </c>
      <c r="J52" s="226">
        <v>5.3</v>
      </c>
      <c r="K52" s="149">
        <v>0</v>
      </c>
      <c r="L52" s="81">
        <f t="shared" ref="L52:L55" si="26">SUM(M52,O52)</f>
        <v>47</v>
      </c>
      <c r="M52" s="164">
        <v>47</v>
      </c>
      <c r="N52" s="176">
        <v>0</v>
      </c>
      <c r="O52" s="82">
        <v>0</v>
      </c>
      <c r="P52" s="176">
        <f t="shared" ref="P52:P54" si="27">SUM(Q52,S52)</f>
        <v>56.2</v>
      </c>
      <c r="Q52" s="149">
        <v>56.2</v>
      </c>
      <c r="R52" s="149">
        <v>5</v>
      </c>
      <c r="S52" s="176">
        <v>0</v>
      </c>
      <c r="T52" s="164">
        <v>47</v>
      </c>
      <c r="U52" s="149">
        <v>0</v>
      </c>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row>
    <row r="53" spans="1:239" s="146" customFormat="1" x14ac:dyDescent="0.25">
      <c r="A53" s="433"/>
      <c r="B53" s="436"/>
      <c r="C53" s="439"/>
      <c r="D53" s="476"/>
      <c r="E53" s="430"/>
      <c r="F53" s="430"/>
      <c r="G53" s="142" t="s">
        <v>37</v>
      </c>
      <c r="H53" s="149">
        <f t="shared" ref="H53:H55" si="28">SUM(I53,K53)</f>
        <v>0</v>
      </c>
      <c r="I53" s="149">
        <v>0</v>
      </c>
      <c r="J53" s="149">
        <v>0</v>
      </c>
      <c r="K53" s="149">
        <v>0</v>
      </c>
      <c r="L53" s="81">
        <f t="shared" si="26"/>
        <v>0</v>
      </c>
      <c r="M53" s="82">
        <v>0</v>
      </c>
      <c r="N53" s="176">
        <v>0</v>
      </c>
      <c r="O53" s="82">
        <v>0</v>
      </c>
      <c r="P53" s="176">
        <f t="shared" si="27"/>
        <v>0</v>
      </c>
      <c r="Q53" s="176">
        <v>0</v>
      </c>
      <c r="R53" s="176">
        <v>0</v>
      </c>
      <c r="S53" s="176">
        <v>0</v>
      </c>
      <c r="T53" s="149">
        <v>0</v>
      </c>
      <c r="U53" s="149">
        <v>0</v>
      </c>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45"/>
      <c r="HW53" s="145"/>
      <c r="HX53" s="145"/>
      <c r="HY53" s="145"/>
      <c r="HZ53" s="145"/>
      <c r="IA53" s="145"/>
      <c r="IB53" s="145"/>
      <c r="IC53" s="145"/>
      <c r="ID53" s="145"/>
      <c r="IE53" s="145"/>
    </row>
    <row r="54" spans="1:239" s="146" customFormat="1" x14ac:dyDescent="0.25">
      <c r="A54" s="433"/>
      <c r="B54" s="436"/>
      <c r="C54" s="439"/>
      <c r="D54" s="476"/>
      <c r="E54" s="430"/>
      <c r="F54" s="430"/>
      <c r="G54" s="142" t="s">
        <v>295</v>
      </c>
      <c r="H54" s="149">
        <f t="shared" si="28"/>
        <v>0</v>
      </c>
      <c r="I54" s="149">
        <v>0</v>
      </c>
      <c r="J54" s="149">
        <v>0</v>
      </c>
      <c r="K54" s="149">
        <v>0</v>
      </c>
      <c r="L54" s="81">
        <f t="shared" si="26"/>
        <v>0</v>
      </c>
      <c r="M54" s="82">
        <v>0</v>
      </c>
      <c r="N54" s="176">
        <v>0</v>
      </c>
      <c r="O54" s="82">
        <v>0</v>
      </c>
      <c r="P54" s="176">
        <f t="shared" si="27"/>
        <v>0</v>
      </c>
      <c r="Q54" s="176">
        <v>0</v>
      </c>
      <c r="R54" s="176">
        <v>0</v>
      </c>
      <c r="S54" s="176">
        <v>0</v>
      </c>
      <c r="T54" s="149">
        <v>0</v>
      </c>
      <c r="U54" s="149">
        <v>0</v>
      </c>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45"/>
      <c r="HW54" s="145"/>
      <c r="HX54" s="145"/>
      <c r="HY54" s="145"/>
      <c r="HZ54" s="145"/>
      <c r="IA54" s="145"/>
      <c r="IB54" s="145"/>
      <c r="IC54" s="145"/>
      <c r="ID54" s="145"/>
      <c r="IE54" s="145"/>
    </row>
    <row r="55" spans="1:239" s="146" customFormat="1" ht="15.75" customHeight="1" x14ac:dyDescent="0.25">
      <c r="A55" s="433"/>
      <c r="B55" s="436"/>
      <c r="C55" s="439"/>
      <c r="D55" s="476"/>
      <c r="E55" s="430"/>
      <c r="F55" s="430"/>
      <c r="G55" s="162" t="s">
        <v>143</v>
      </c>
      <c r="H55" s="149">
        <f t="shared" si="28"/>
        <v>0</v>
      </c>
      <c r="I55" s="149">
        <v>0</v>
      </c>
      <c r="J55" s="149">
        <v>0</v>
      </c>
      <c r="K55" s="149">
        <v>0</v>
      </c>
      <c r="L55" s="81">
        <f t="shared" si="26"/>
        <v>0</v>
      </c>
      <c r="M55" s="176">
        <v>0</v>
      </c>
      <c r="N55" s="176">
        <v>0</v>
      </c>
      <c r="O55" s="176">
        <v>0</v>
      </c>
      <c r="P55" s="176">
        <f>SUM(Q55,S55)</f>
        <v>0</v>
      </c>
      <c r="Q55" s="176">
        <v>0</v>
      </c>
      <c r="R55" s="176">
        <v>0</v>
      </c>
      <c r="S55" s="83">
        <v>0</v>
      </c>
      <c r="T55" s="149">
        <v>0</v>
      </c>
      <c r="U55" s="149">
        <v>0</v>
      </c>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row>
    <row r="56" spans="1:239" s="146" customFormat="1" x14ac:dyDescent="0.25">
      <c r="A56" s="434"/>
      <c r="B56" s="437"/>
      <c r="C56" s="440"/>
      <c r="D56" s="476"/>
      <c r="E56" s="431"/>
      <c r="F56" s="431"/>
      <c r="G56" s="177" t="s">
        <v>39</v>
      </c>
      <c r="H56" s="84">
        <f>SUM(H51:H55)</f>
        <v>42.5</v>
      </c>
      <c r="I56" s="84">
        <f t="shared" ref="I56:U56" si="29">SUM(I51:I55)</f>
        <v>42.53</v>
      </c>
      <c r="J56" s="84">
        <f t="shared" si="29"/>
        <v>5.3</v>
      </c>
      <c r="K56" s="84">
        <f t="shared" si="29"/>
        <v>0</v>
      </c>
      <c r="L56" s="84">
        <f t="shared" si="29"/>
        <v>47</v>
      </c>
      <c r="M56" s="84">
        <f t="shared" si="29"/>
        <v>47</v>
      </c>
      <c r="N56" s="84">
        <f t="shared" si="29"/>
        <v>0</v>
      </c>
      <c r="O56" s="84">
        <f t="shared" si="29"/>
        <v>0</v>
      </c>
      <c r="P56" s="84">
        <f t="shared" si="29"/>
        <v>56.2</v>
      </c>
      <c r="Q56" s="84">
        <f t="shared" si="29"/>
        <v>56.2</v>
      </c>
      <c r="R56" s="84">
        <f t="shared" si="29"/>
        <v>5</v>
      </c>
      <c r="S56" s="84">
        <f t="shared" si="29"/>
        <v>0</v>
      </c>
      <c r="T56" s="84">
        <f t="shared" si="29"/>
        <v>47</v>
      </c>
      <c r="U56" s="84">
        <f t="shared" si="29"/>
        <v>0</v>
      </c>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row>
    <row r="57" spans="1:239" x14ac:dyDescent="0.25">
      <c r="A57" s="147" t="s">
        <v>40</v>
      </c>
      <c r="B57" s="148" t="s">
        <v>28</v>
      </c>
      <c r="C57" s="448" t="s">
        <v>65</v>
      </c>
      <c r="D57" s="448"/>
      <c r="E57" s="448"/>
      <c r="F57" s="448"/>
      <c r="G57" s="448"/>
      <c r="H57" s="154">
        <f>SUM(H50,H56)</f>
        <v>179.64</v>
      </c>
      <c r="I57" s="154">
        <f t="shared" ref="I57:U57" si="30">SUM(I50,I56)</f>
        <v>179.67</v>
      </c>
      <c r="J57" s="154">
        <f t="shared" si="30"/>
        <v>5.3</v>
      </c>
      <c r="K57" s="154">
        <f t="shared" si="30"/>
        <v>0</v>
      </c>
      <c r="L57" s="154">
        <f t="shared" si="30"/>
        <v>234.7</v>
      </c>
      <c r="M57" s="154">
        <f t="shared" si="30"/>
        <v>234.7</v>
      </c>
      <c r="N57" s="154">
        <f t="shared" si="30"/>
        <v>0</v>
      </c>
      <c r="O57" s="154">
        <f t="shared" si="30"/>
        <v>0</v>
      </c>
      <c r="P57" s="154">
        <f t="shared" si="30"/>
        <v>277.60000000000002</v>
      </c>
      <c r="Q57" s="154">
        <f t="shared" si="30"/>
        <v>277.60000000000002</v>
      </c>
      <c r="R57" s="154">
        <f t="shared" si="30"/>
        <v>5</v>
      </c>
      <c r="S57" s="154">
        <f t="shared" si="30"/>
        <v>0</v>
      </c>
      <c r="T57" s="154">
        <f t="shared" si="30"/>
        <v>229.2</v>
      </c>
      <c r="U57" s="154">
        <f t="shared" si="30"/>
        <v>182</v>
      </c>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row>
    <row r="58" spans="1:239" x14ac:dyDescent="0.25">
      <c r="A58" s="432"/>
      <c r="B58" s="531"/>
      <c r="C58" s="532"/>
      <c r="D58" s="532"/>
      <c r="E58" s="533"/>
      <c r="F58" s="85" t="s">
        <v>390</v>
      </c>
      <c r="G58" s="86" t="s">
        <v>34</v>
      </c>
      <c r="H58" s="87">
        <f>SUM(H45)</f>
        <v>0</v>
      </c>
      <c r="I58" s="87">
        <f t="shared" ref="I58:U58" si="31">SUM(I45)</f>
        <v>0</v>
      </c>
      <c r="J58" s="87">
        <f t="shared" si="31"/>
        <v>0</v>
      </c>
      <c r="K58" s="87">
        <f t="shared" si="31"/>
        <v>0</v>
      </c>
      <c r="L58" s="87">
        <f t="shared" si="31"/>
        <v>0</v>
      </c>
      <c r="M58" s="87">
        <f t="shared" si="31"/>
        <v>0</v>
      </c>
      <c r="N58" s="87">
        <f t="shared" si="31"/>
        <v>0</v>
      </c>
      <c r="O58" s="87">
        <f t="shared" si="31"/>
        <v>0</v>
      </c>
      <c r="P58" s="87">
        <f t="shared" si="31"/>
        <v>0</v>
      </c>
      <c r="Q58" s="87">
        <f t="shared" si="31"/>
        <v>0</v>
      </c>
      <c r="R58" s="87">
        <f t="shared" si="31"/>
        <v>0</v>
      </c>
      <c r="S58" s="87">
        <f t="shared" si="31"/>
        <v>0</v>
      </c>
      <c r="T58" s="87">
        <f t="shared" si="31"/>
        <v>0</v>
      </c>
      <c r="U58" s="87">
        <f t="shared" si="31"/>
        <v>0</v>
      </c>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c r="GT58" s="145"/>
      <c r="GU58" s="145"/>
      <c r="GV58" s="145"/>
      <c r="GW58" s="145"/>
      <c r="GX58" s="145"/>
      <c r="GY58" s="145"/>
      <c r="GZ58" s="145"/>
      <c r="HA58" s="145"/>
      <c r="HB58" s="145"/>
      <c r="HC58" s="145"/>
      <c r="HD58" s="145"/>
      <c r="HE58" s="145"/>
      <c r="HF58" s="145"/>
      <c r="HG58" s="145"/>
      <c r="HH58" s="145"/>
      <c r="HI58" s="145"/>
      <c r="HJ58" s="145"/>
      <c r="HK58" s="145"/>
      <c r="HL58" s="145"/>
      <c r="HM58" s="145"/>
      <c r="HN58" s="145"/>
      <c r="HO58" s="145"/>
      <c r="HP58" s="145"/>
      <c r="HQ58" s="145"/>
      <c r="HR58" s="145"/>
      <c r="HS58" s="145"/>
      <c r="HT58" s="145"/>
      <c r="HU58" s="145"/>
      <c r="HV58" s="145"/>
      <c r="HW58" s="145"/>
      <c r="HX58" s="145"/>
      <c r="HY58" s="145"/>
      <c r="HZ58" s="145"/>
      <c r="IA58" s="145"/>
      <c r="IB58" s="145"/>
      <c r="IC58" s="145"/>
      <c r="ID58" s="145"/>
      <c r="IE58" s="145"/>
    </row>
    <row r="59" spans="1:239" x14ac:dyDescent="0.25">
      <c r="A59" s="433"/>
      <c r="B59" s="534"/>
      <c r="C59" s="535"/>
      <c r="D59" s="535"/>
      <c r="E59" s="536"/>
      <c r="F59" s="89"/>
      <c r="G59" s="86" t="s">
        <v>36</v>
      </c>
      <c r="H59" s="87">
        <f>SUM(H46)</f>
        <v>137.13999999999999</v>
      </c>
      <c r="I59" s="87">
        <f t="shared" ref="I59:U59" si="32">SUM(I46)</f>
        <v>137.13999999999999</v>
      </c>
      <c r="J59" s="87">
        <f t="shared" si="32"/>
        <v>0</v>
      </c>
      <c r="K59" s="87">
        <f t="shared" si="32"/>
        <v>0</v>
      </c>
      <c r="L59" s="87">
        <f t="shared" si="32"/>
        <v>187.7</v>
      </c>
      <c r="M59" s="87">
        <f t="shared" si="32"/>
        <v>187.7</v>
      </c>
      <c r="N59" s="87">
        <f t="shared" si="32"/>
        <v>0</v>
      </c>
      <c r="O59" s="87">
        <f t="shared" si="32"/>
        <v>0</v>
      </c>
      <c r="P59" s="87">
        <f t="shared" si="32"/>
        <v>221.4</v>
      </c>
      <c r="Q59" s="87">
        <f t="shared" si="32"/>
        <v>221.4</v>
      </c>
      <c r="R59" s="87">
        <f t="shared" si="32"/>
        <v>0</v>
      </c>
      <c r="S59" s="87">
        <f t="shared" si="32"/>
        <v>0</v>
      </c>
      <c r="T59" s="87">
        <f t="shared" si="32"/>
        <v>182.2</v>
      </c>
      <c r="U59" s="87">
        <f t="shared" si="32"/>
        <v>182</v>
      </c>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row>
    <row r="60" spans="1:239" x14ac:dyDescent="0.25">
      <c r="A60" s="433"/>
      <c r="B60" s="534"/>
      <c r="C60" s="535"/>
      <c r="D60" s="535"/>
      <c r="E60" s="536"/>
      <c r="F60" s="89"/>
      <c r="G60" s="86" t="s">
        <v>37</v>
      </c>
      <c r="H60" s="87">
        <f>SUM(H47)</f>
        <v>0</v>
      </c>
      <c r="I60" s="87">
        <f t="shared" ref="I60:U60" si="33">SUM(I47)</f>
        <v>0</v>
      </c>
      <c r="J60" s="87">
        <f t="shared" si="33"/>
        <v>0</v>
      </c>
      <c r="K60" s="87">
        <f t="shared" si="33"/>
        <v>0</v>
      </c>
      <c r="L60" s="87">
        <f t="shared" si="33"/>
        <v>0</v>
      </c>
      <c r="M60" s="87">
        <f t="shared" si="33"/>
        <v>0</v>
      </c>
      <c r="N60" s="87">
        <f t="shared" si="33"/>
        <v>0</v>
      </c>
      <c r="O60" s="87">
        <f t="shared" si="33"/>
        <v>0</v>
      </c>
      <c r="P60" s="87">
        <f t="shared" si="33"/>
        <v>0</v>
      </c>
      <c r="Q60" s="87">
        <f t="shared" si="33"/>
        <v>0</v>
      </c>
      <c r="R60" s="87">
        <f t="shared" si="33"/>
        <v>0</v>
      </c>
      <c r="S60" s="87">
        <f t="shared" si="33"/>
        <v>0</v>
      </c>
      <c r="T60" s="87">
        <f t="shared" si="33"/>
        <v>0</v>
      </c>
      <c r="U60" s="87">
        <f t="shared" si="33"/>
        <v>0</v>
      </c>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row>
    <row r="61" spans="1:239" x14ac:dyDescent="0.25">
      <c r="A61" s="433"/>
      <c r="B61" s="534"/>
      <c r="C61" s="535"/>
      <c r="D61" s="535"/>
      <c r="E61" s="536"/>
      <c r="F61" s="89"/>
      <c r="G61" s="86" t="s">
        <v>295</v>
      </c>
      <c r="H61" s="87">
        <f>SUM(H48)</f>
        <v>0</v>
      </c>
      <c r="I61" s="87">
        <f t="shared" ref="I61:U61" si="34">SUM(I48)</f>
        <v>0</v>
      </c>
      <c r="J61" s="87">
        <f t="shared" si="34"/>
        <v>0</v>
      </c>
      <c r="K61" s="87">
        <f t="shared" si="34"/>
        <v>0</v>
      </c>
      <c r="L61" s="87">
        <f t="shared" si="34"/>
        <v>0</v>
      </c>
      <c r="M61" s="87">
        <f t="shared" si="34"/>
        <v>0</v>
      </c>
      <c r="N61" s="87">
        <f t="shared" si="34"/>
        <v>0</v>
      </c>
      <c r="O61" s="87">
        <f t="shared" si="34"/>
        <v>0</v>
      </c>
      <c r="P61" s="87">
        <f t="shared" si="34"/>
        <v>0</v>
      </c>
      <c r="Q61" s="87">
        <f t="shared" si="34"/>
        <v>0</v>
      </c>
      <c r="R61" s="87">
        <f t="shared" si="34"/>
        <v>0</v>
      </c>
      <c r="S61" s="87">
        <f t="shared" si="34"/>
        <v>0</v>
      </c>
      <c r="T61" s="87">
        <f t="shared" si="34"/>
        <v>0</v>
      </c>
      <c r="U61" s="87">
        <f t="shared" si="34"/>
        <v>0</v>
      </c>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c r="GT61" s="145"/>
      <c r="GU61" s="145"/>
      <c r="GV61" s="145"/>
      <c r="GW61" s="145"/>
      <c r="GX61" s="145"/>
      <c r="GY61" s="145"/>
      <c r="GZ61" s="145"/>
      <c r="HA61" s="145"/>
      <c r="HB61" s="145"/>
      <c r="HC61" s="145"/>
      <c r="HD61" s="145"/>
      <c r="HE61" s="145"/>
      <c r="HF61" s="145"/>
      <c r="HG61" s="145"/>
      <c r="HH61" s="145"/>
      <c r="HI61" s="145"/>
      <c r="HJ61" s="145"/>
      <c r="HK61" s="145"/>
      <c r="HL61" s="145"/>
      <c r="HM61" s="145"/>
      <c r="HN61" s="145"/>
      <c r="HO61" s="145"/>
      <c r="HP61" s="145"/>
      <c r="HQ61" s="145"/>
      <c r="HR61" s="145"/>
      <c r="HS61" s="145"/>
      <c r="HT61" s="145"/>
      <c r="HU61" s="145"/>
      <c r="HV61" s="145"/>
      <c r="HW61" s="145"/>
      <c r="HX61" s="145"/>
      <c r="HY61" s="145"/>
      <c r="HZ61" s="145"/>
      <c r="IA61" s="145"/>
      <c r="IB61" s="145"/>
      <c r="IC61" s="145"/>
      <c r="ID61" s="145"/>
      <c r="IE61" s="145"/>
    </row>
    <row r="62" spans="1:239" ht="18.75" customHeight="1" x14ac:dyDescent="0.25">
      <c r="A62" s="434"/>
      <c r="B62" s="537"/>
      <c r="C62" s="538"/>
      <c r="D62" s="538"/>
      <c r="E62" s="539"/>
      <c r="F62" s="89"/>
      <c r="G62" s="90" t="s">
        <v>143</v>
      </c>
      <c r="H62" s="87">
        <f>SUM(H49)</f>
        <v>0</v>
      </c>
      <c r="I62" s="87">
        <f t="shared" ref="I62:U62" si="35">SUM(I49)</f>
        <v>0</v>
      </c>
      <c r="J62" s="87">
        <f t="shared" si="35"/>
        <v>0</v>
      </c>
      <c r="K62" s="87">
        <f t="shared" si="35"/>
        <v>0</v>
      </c>
      <c r="L62" s="87">
        <f t="shared" si="35"/>
        <v>0</v>
      </c>
      <c r="M62" s="87">
        <f t="shared" si="35"/>
        <v>0</v>
      </c>
      <c r="N62" s="87">
        <f t="shared" si="35"/>
        <v>0</v>
      </c>
      <c r="O62" s="87">
        <f t="shared" si="35"/>
        <v>0</v>
      </c>
      <c r="P62" s="87">
        <f t="shared" si="35"/>
        <v>0</v>
      </c>
      <c r="Q62" s="87">
        <f t="shared" si="35"/>
        <v>0</v>
      </c>
      <c r="R62" s="87">
        <f t="shared" si="35"/>
        <v>0</v>
      </c>
      <c r="S62" s="87">
        <f t="shared" si="35"/>
        <v>0</v>
      </c>
      <c r="T62" s="87">
        <f t="shared" si="35"/>
        <v>0</v>
      </c>
      <c r="U62" s="87">
        <f t="shared" si="35"/>
        <v>0</v>
      </c>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row>
    <row r="63" spans="1:239" x14ac:dyDescent="0.25">
      <c r="A63" s="147" t="s">
        <v>40</v>
      </c>
      <c r="B63" s="444" t="s">
        <v>100</v>
      </c>
      <c r="C63" s="444"/>
      <c r="D63" s="444"/>
      <c r="E63" s="444"/>
      <c r="F63" s="444"/>
      <c r="G63" s="444"/>
      <c r="H63" s="158">
        <f>SUM(H57)</f>
        <v>179.64</v>
      </c>
      <c r="I63" s="158">
        <f t="shared" ref="I63:U63" si="36">SUM(I57)</f>
        <v>179.67</v>
      </c>
      <c r="J63" s="158">
        <f t="shared" si="36"/>
        <v>5.3</v>
      </c>
      <c r="K63" s="158">
        <f t="shared" si="36"/>
        <v>0</v>
      </c>
      <c r="L63" s="158">
        <f t="shared" si="36"/>
        <v>234.7</v>
      </c>
      <c r="M63" s="158">
        <f t="shared" si="36"/>
        <v>234.7</v>
      </c>
      <c r="N63" s="158">
        <f t="shared" si="36"/>
        <v>0</v>
      </c>
      <c r="O63" s="158">
        <f t="shared" si="36"/>
        <v>0</v>
      </c>
      <c r="P63" s="158">
        <f t="shared" si="36"/>
        <v>277.60000000000002</v>
      </c>
      <c r="Q63" s="158">
        <f t="shared" si="36"/>
        <v>277.60000000000002</v>
      </c>
      <c r="R63" s="158">
        <f t="shared" si="36"/>
        <v>5</v>
      </c>
      <c r="S63" s="158">
        <f t="shared" si="36"/>
        <v>0</v>
      </c>
      <c r="T63" s="158">
        <f t="shared" si="36"/>
        <v>229.2</v>
      </c>
      <c r="U63" s="158">
        <f t="shared" si="36"/>
        <v>182</v>
      </c>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c r="GT63" s="145"/>
      <c r="GU63" s="145"/>
      <c r="GV63" s="145"/>
      <c r="GW63" s="145"/>
      <c r="GX63" s="145"/>
      <c r="GY63" s="145"/>
      <c r="GZ63" s="145"/>
      <c r="HA63" s="145"/>
      <c r="HB63" s="145"/>
      <c r="HC63" s="145"/>
      <c r="HD63" s="145"/>
      <c r="HE63" s="145"/>
      <c r="HF63" s="145"/>
      <c r="HG63" s="145"/>
      <c r="HH63" s="145"/>
      <c r="HI63" s="145"/>
      <c r="HJ63" s="145"/>
      <c r="HK63" s="145"/>
      <c r="HL63" s="145"/>
      <c r="HM63" s="145"/>
      <c r="HN63" s="145"/>
      <c r="HO63" s="145"/>
      <c r="HP63" s="145"/>
      <c r="HQ63" s="145"/>
      <c r="HR63" s="145"/>
      <c r="HS63" s="145"/>
      <c r="HT63" s="145"/>
      <c r="HU63" s="145"/>
      <c r="HV63" s="145"/>
      <c r="HW63" s="145"/>
      <c r="HX63" s="145"/>
      <c r="HY63" s="145"/>
      <c r="HZ63" s="145"/>
      <c r="IA63" s="145"/>
      <c r="IB63" s="145"/>
      <c r="IC63" s="145"/>
      <c r="ID63" s="145"/>
      <c r="IE63" s="145"/>
    </row>
    <row r="64" spans="1:239" x14ac:dyDescent="0.25">
      <c r="A64" s="432"/>
      <c r="B64" s="522"/>
      <c r="C64" s="523"/>
      <c r="D64" s="523"/>
      <c r="E64" s="524"/>
      <c r="F64" s="85" t="s">
        <v>390</v>
      </c>
      <c r="G64" s="86" t="s">
        <v>34</v>
      </c>
      <c r="H64" s="158">
        <f t="shared" ref="H64:U68" si="37">SUM(H58)</f>
        <v>0</v>
      </c>
      <c r="I64" s="158">
        <f t="shared" si="37"/>
        <v>0</v>
      </c>
      <c r="J64" s="158">
        <f t="shared" si="37"/>
        <v>0</v>
      </c>
      <c r="K64" s="158">
        <f t="shared" si="37"/>
        <v>0</v>
      </c>
      <c r="L64" s="158">
        <f t="shared" si="37"/>
        <v>0</v>
      </c>
      <c r="M64" s="158">
        <f t="shared" si="37"/>
        <v>0</v>
      </c>
      <c r="N64" s="158">
        <f t="shared" si="37"/>
        <v>0</v>
      </c>
      <c r="O64" s="158">
        <f t="shared" si="37"/>
        <v>0</v>
      </c>
      <c r="P64" s="158">
        <f t="shared" si="37"/>
        <v>0</v>
      </c>
      <c r="Q64" s="158">
        <f t="shared" si="37"/>
        <v>0</v>
      </c>
      <c r="R64" s="158">
        <f t="shared" si="37"/>
        <v>0</v>
      </c>
      <c r="S64" s="158">
        <f t="shared" si="37"/>
        <v>0</v>
      </c>
      <c r="T64" s="158">
        <f t="shared" si="37"/>
        <v>0</v>
      </c>
      <c r="U64" s="158">
        <f t="shared" si="37"/>
        <v>0</v>
      </c>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c r="GT64" s="145"/>
      <c r="GU64" s="145"/>
      <c r="GV64" s="145"/>
      <c r="GW64" s="145"/>
      <c r="GX64" s="145"/>
      <c r="GY64" s="145"/>
      <c r="GZ64" s="145"/>
      <c r="HA64" s="145"/>
      <c r="HB64" s="145"/>
      <c r="HC64" s="145"/>
      <c r="HD64" s="145"/>
      <c r="HE64" s="145"/>
      <c r="HF64" s="145"/>
      <c r="HG64" s="145"/>
      <c r="HH64" s="145"/>
      <c r="HI64" s="145"/>
      <c r="HJ64" s="145"/>
      <c r="HK64" s="145"/>
      <c r="HL64" s="145"/>
      <c r="HM64" s="145"/>
      <c r="HN64" s="145"/>
      <c r="HO64" s="145"/>
      <c r="HP64" s="145"/>
      <c r="HQ64" s="145"/>
      <c r="HR64" s="145"/>
      <c r="HS64" s="145"/>
      <c r="HT64" s="145"/>
      <c r="HU64" s="145"/>
      <c r="HV64" s="145"/>
      <c r="HW64" s="145"/>
      <c r="HX64" s="145"/>
      <c r="HY64" s="145"/>
      <c r="HZ64" s="145"/>
      <c r="IA64" s="145"/>
      <c r="IB64" s="145"/>
      <c r="IC64" s="145"/>
      <c r="ID64" s="145"/>
      <c r="IE64" s="145"/>
    </row>
    <row r="65" spans="1:21" x14ac:dyDescent="0.25">
      <c r="A65" s="433"/>
      <c r="B65" s="525"/>
      <c r="C65" s="526"/>
      <c r="D65" s="526"/>
      <c r="E65" s="527"/>
      <c r="F65" s="89"/>
      <c r="G65" s="86" t="s">
        <v>36</v>
      </c>
      <c r="H65" s="158">
        <f t="shared" si="37"/>
        <v>137.13999999999999</v>
      </c>
      <c r="I65" s="158">
        <f t="shared" si="37"/>
        <v>137.13999999999999</v>
      </c>
      <c r="J65" s="158">
        <f t="shared" si="37"/>
        <v>0</v>
      </c>
      <c r="K65" s="158">
        <f t="shared" si="37"/>
        <v>0</v>
      </c>
      <c r="L65" s="158">
        <f t="shared" si="37"/>
        <v>187.7</v>
      </c>
      <c r="M65" s="158">
        <f t="shared" si="37"/>
        <v>187.7</v>
      </c>
      <c r="N65" s="158">
        <f t="shared" si="37"/>
        <v>0</v>
      </c>
      <c r="O65" s="158">
        <f t="shared" si="37"/>
        <v>0</v>
      </c>
      <c r="P65" s="158">
        <f t="shared" si="37"/>
        <v>221.4</v>
      </c>
      <c r="Q65" s="158">
        <f t="shared" si="37"/>
        <v>221.4</v>
      </c>
      <c r="R65" s="158">
        <f t="shared" si="37"/>
        <v>0</v>
      </c>
      <c r="S65" s="158">
        <f t="shared" si="37"/>
        <v>0</v>
      </c>
      <c r="T65" s="158">
        <f t="shared" si="37"/>
        <v>182.2</v>
      </c>
      <c r="U65" s="158">
        <f t="shared" si="37"/>
        <v>182</v>
      </c>
    </row>
    <row r="66" spans="1:21" x14ac:dyDescent="0.25">
      <c r="A66" s="433"/>
      <c r="B66" s="525"/>
      <c r="C66" s="526"/>
      <c r="D66" s="526"/>
      <c r="E66" s="527"/>
      <c r="F66" s="89"/>
      <c r="G66" s="86" t="s">
        <v>37</v>
      </c>
      <c r="H66" s="158">
        <f t="shared" si="37"/>
        <v>0</v>
      </c>
      <c r="I66" s="158">
        <f t="shared" si="37"/>
        <v>0</v>
      </c>
      <c r="J66" s="158">
        <f t="shared" si="37"/>
        <v>0</v>
      </c>
      <c r="K66" s="158">
        <f t="shared" si="37"/>
        <v>0</v>
      </c>
      <c r="L66" s="158">
        <f t="shared" si="37"/>
        <v>0</v>
      </c>
      <c r="M66" s="158">
        <f t="shared" si="37"/>
        <v>0</v>
      </c>
      <c r="N66" s="158">
        <f t="shared" si="37"/>
        <v>0</v>
      </c>
      <c r="O66" s="158">
        <f t="shared" si="37"/>
        <v>0</v>
      </c>
      <c r="P66" s="158">
        <f t="shared" si="37"/>
        <v>0</v>
      </c>
      <c r="Q66" s="158">
        <f t="shared" si="37"/>
        <v>0</v>
      </c>
      <c r="R66" s="158">
        <f t="shared" si="37"/>
        <v>0</v>
      </c>
      <c r="S66" s="158">
        <f t="shared" si="37"/>
        <v>0</v>
      </c>
      <c r="T66" s="158">
        <f t="shared" si="37"/>
        <v>0</v>
      </c>
      <c r="U66" s="158">
        <f t="shared" si="37"/>
        <v>0</v>
      </c>
    </row>
    <row r="67" spans="1:21" x14ac:dyDescent="0.25">
      <c r="A67" s="433"/>
      <c r="B67" s="525"/>
      <c r="C67" s="526"/>
      <c r="D67" s="526"/>
      <c r="E67" s="527"/>
      <c r="F67" s="89"/>
      <c r="G67" s="86" t="s">
        <v>295</v>
      </c>
      <c r="H67" s="158">
        <f t="shared" si="37"/>
        <v>0</v>
      </c>
      <c r="I67" s="158">
        <f t="shared" si="37"/>
        <v>0</v>
      </c>
      <c r="J67" s="158">
        <f t="shared" si="37"/>
        <v>0</v>
      </c>
      <c r="K67" s="158">
        <f t="shared" si="37"/>
        <v>0</v>
      </c>
      <c r="L67" s="158">
        <f t="shared" si="37"/>
        <v>0</v>
      </c>
      <c r="M67" s="158">
        <f t="shared" si="37"/>
        <v>0</v>
      </c>
      <c r="N67" s="158">
        <f t="shared" si="37"/>
        <v>0</v>
      </c>
      <c r="O67" s="158">
        <f t="shared" si="37"/>
        <v>0</v>
      </c>
      <c r="P67" s="158">
        <f t="shared" si="37"/>
        <v>0</v>
      </c>
      <c r="Q67" s="158">
        <f t="shared" si="37"/>
        <v>0</v>
      </c>
      <c r="R67" s="158">
        <f t="shared" si="37"/>
        <v>0</v>
      </c>
      <c r="S67" s="158">
        <f t="shared" si="37"/>
        <v>0</v>
      </c>
      <c r="T67" s="158">
        <f t="shared" si="37"/>
        <v>0</v>
      </c>
      <c r="U67" s="158">
        <f t="shared" si="37"/>
        <v>0</v>
      </c>
    </row>
    <row r="68" spans="1:21" x14ac:dyDescent="0.25">
      <c r="A68" s="434"/>
      <c r="B68" s="528"/>
      <c r="C68" s="529"/>
      <c r="D68" s="529"/>
      <c r="E68" s="530"/>
      <c r="F68" s="89"/>
      <c r="G68" s="90" t="s">
        <v>143</v>
      </c>
      <c r="H68" s="158">
        <f t="shared" si="37"/>
        <v>0</v>
      </c>
      <c r="I68" s="158">
        <f t="shared" si="37"/>
        <v>0</v>
      </c>
      <c r="J68" s="158">
        <f t="shared" si="37"/>
        <v>0</v>
      </c>
      <c r="K68" s="158">
        <f t="shared" si="37"/>
        <v>0</v>
      </c>
      <c r="L68" s="158">
        <f t="shared" si="37"/>
        <v>0</v>
      </c>
      <c r="M68" s="158">
        <f t="shared" si="37"/>
        <v>0</v>
      </c>
      <c r="N68" s="158">
        <f t="shared" si="37"/>
        <v>0</v>
      </c>
      <c r="O68" s="158">
        <f t="shared" si="37"/>
        <v>0</v>
      </c>
      <c r="P68" s="158">
        <f t="shared" si="37"/>
        <v>0</v>
      </c>
      <c r="Q68" s="158">
        <f t="shared" si="37"/>
        <v>0</v>
      </c>
      <c r="R68" s="158">
        <f t="shared" si="37"/>
        <v>0</v>
      </c>
      <c r="S68" s="158">
        <f t="shared" si="37"/>
        <v>0</v>
      </c>
      <c r="T68" s="158">
        <f t="shared" si="37"/>
        <v>0</v>
      </c>
      <c r="U68" s="158">
        <f t="shared" si="37"/>
        <v>0</v>
      </c>
    </row>
    <row r="69" spans="1:21" ht="18.75" customHeight="1" x14ac:dyDescent="0.25">
      <c r="A69" s="1" t="s">
        <v>45</v>
      </c>
      <c r="B69" s="464" t="s">
        <v>398</v>
      </c>
      <c r="C69" s="464"/>
      <c r="D69" s="464"/>
      <c r="E69" s="464"/>
      <c r="F69" s="464"/>
      <c r="G69" s="464"/>
      <c r="H69" s="464"/>
      <c r="I69" s="464"/>
      <c r="J69" s="464"/>
      <c r="K69" s="464"/>
      <c r="L69" s="464"/>
      <c r="M69" s="464"/>
      <c r="N69" s="464"/>
      <c r="O69" s="464"/>
      <c r="P69" s="464"/>
      <c r="Q69" s="464"/>
      <c r="R69" s="464"/>
      <c r="S69" s="464"/>
      <c r="T69" s="464"/>
      <c r="U69" s="464"/>
    </row>
    <row r="70" spans="1:21" x14ac:dyDescent="0.25">
      <c r="A70" s="147" t="s">
        <v>45</v>
      </c>
      <c r="B70" s="148" t="s">
        <v>28</v>
      </c>
      <c r="C70" s="424" t="s">
        <v>399</v>
      </c>
      <c r="D70" s="424"/>
      <c r="E70" s="424"/>
      <c r="F70" s="424"/>
      <c r="G70" s="424"/>
      <c r="H70" s="424"/>
      <c r="I70" s="424"/>
      <c r="J70" s="424"/>
      <c r="K70" s="424"/>
      <c r="L70" s="424"/>
      <c r="M70" s="424"/>
      <c r="N70" s="424"/>
      <c r="O70" s="424"/>
      <c r="P70" s="424"/>
      <c r="Q70" s="424"/>
      <c r="R70" s="424"/>
      <c r="S70" s="424"/>
      <c r="T70" s="424"/>
      <c r="U70" s="541"/>
    </row>
    <row r="71" spans="1:21" ht="15" customHeight="1" x14ac:dyDescent="0.25">
      <c r="A71" s="432" t="s">
        <v>45</v>
      </c>
      <c r="B71" s="435" t="s">
        <v>28</v>
      </c>
      <c r="C71" s="438" t="s">
        <v>28</v>
      </c>
      <c r="D71" s="475" t="s">
        <v>400</v>
      </c>
      <c r="E71" s="429" t="s">
        <v>89</v>
      </c>
      <c r="F71" s="429" t="s">
        <v>33</v>
      </c>
      <c r="G71" s="142" t="s">
        <v>34</v>
      </c>
      <c r="H71" s="149">
        <f>SUM(I71,K71)</f>
        <v>34.21</v>
      </c>
      <c r="I71" s="225">
        <v>34.21</v>
      </c>
      <c r="J71" s="149">
        <v>0</v>
      </c>
      <c r="K71" s="149">
        <v>0</v>
      </c>
      <c r="L71" s="81">
        <f>SUM(M71,O71)</f>
        <v>105</v>
      </c>
      <c r="M71" s="164">
        <v>105</v>
      </c>
      <c r="N71" s="176">
        <v>0</v>
      </c>
      <c r="O71" s="82">
        <v>0</v>
      </c>
      <c r="P71" s="82">
        <f t="shared" ref="P71:P75" si="38">SUM(Q71,S71)</f>
        <v>32.700000000000003</v>
      </c>
      <c r="Q71" s="81">
        <v>32.700000000000003</v>
      </c>
      <c r="R71" s="176">
        <v>0</v>
      </c>
      <c r="S71" s="176">
        <v>0</v>
      </c>
      <c r="T71" s="164">
        <v>107</v>
      </c>
      <c r="U71" s="132">
        <v>0</v>
      </c>
    </row>
    <row r="72" spans="1:21" x14ac:dyDescent="0.25">
      <c r="A72" s="433"/>
      <c r="B72" s="436"/>
      <c r="C72" s="439"/>
      <c r="D72" s="476"/>
      <c r="E72" s="430"/>
      <c r="F72" s="430"/>
      <c r="G72" s="142" t="s">
        <v>44</v>
      </c>
      <c r="H72" s="149">
        <f t="shared" ref="H72:H75" si="39">SUM(I72,K72)</f>
        <v>0</v>
      </c>
      <c r="I72" s="167">
        <v>0</v>
      </c>
      <c r="J72" s="149">
        <v>0</v>
      </c>
      <c r="K72" s="149">
        <v>0</v>
      </c>
      <c r="L72" s="81">
        <f t="shared" ref="L72:L75" si="40">SUM(M72,O72)</f>
        <v>0</v>
      </c>
      <c r="M72" s="81">
        <v>0</v>
      </c>
      <c r="N72" s="176">
        <v>0</v>
      </c>
      <c r="O72" s="82">
        <v>0</v>
      </c>
      <c r="P72" s="82">
        <f t="shared" si="38"/>
        <v>0</v>
      </c>
      <c r="Q72" s="81">
        <v>0</v>
      </c>
      <c r="R72" s="176">
        <v>0</v>
      </c>
      <c r="S72" s="176">
        <v>0</v>
      </c>
      <c r="T72" s="163">
        <v>0</v>
      </c>
      <c r="U72" s="118">
        <v>0</v>
      </c>
    </row>
    <row r="73" spans="1:21" x14ac:dyDescent="0.25">
      <c r="A73" s="433"/>
      <c r="B73" s="436"/>
      <c r="C73" s="439"/>
      <c r="D73" s="476"/>
      <c r="E73" s="430"/>
      <c r="F73" s="430"/>
      <c r="G73" s="142" t="s">
        <v>37</v>
      </c>
      <c r="H73" s="149">
        <f t="shared" si="39"/>
        <v>0</v>
      </c>
      <c r="I73" s="149">
        <v>0</v>
      </c>
      <c r="J73" s="149">
        <v>0</v>
      </c>
      <c r="K73" s="149">
        <v>0</v>
      </c>
      <c r="L73" s="81">
        <f t="shared" si="40"/>
        <v>0</v>
      </c>
      <c r="M73" s="82">
        <v>0</v>
      </c>
      <c r="N73" s="176">
        <v>0</v>
      </c>
      <c r="O73" s="82">
        <v>0</v>
      </c>
      <c r="P73" s="82">
        <f t="shared" si="38"/>
        <v>0</v>
      </c>
      <c r="Q73" s="82">
        <v>0</v>
      </c>
      <c r="R73" s="176">
        <v>0</v>
      </c>
      <c r="S73" s="176">
        <v>0</v>
      </c>
      <c r="T73" s="163">
        <v>0</v>
      </c>
      <c r="U73" s="118">
        <v>0</v>
      </c>
    </row>
    <row r="74" spans="1:21" x14ac:dyDescent="0.25">
      <c r="A74" s="433"/>
      <c r="B74" s="436"/>
      <c r="C74" s="439"/>
      <c r="D74" s="476"/>
      <c r="E74" s="430"/>
      <c r="F74" s="430"/>
      <c r="G74" s="142" t="s">
        <v>295</v>
      </c>
      <c r="H74" s="149">
        <f t="shared" si="39"/>
        <v>0</v>
      </c>
      <c r="I74" s="149">
        <v>0</v>
      </c>
      <c r="J74" s="149">
        <v>0</v>
      </c>
      <c r="K74" s="149">
        <v>0</v>
      </c>
      <c r="L74" s="81">
        <f t="shared" si="40"/>
        <v>0</v>
      </c>
      <c r="M74" s="82">
        <v>0</v>
      </c>
      <c r="N74" s="176">
        <v>0</v>
      </c>
      <c r="O74" s="82">
        <v>0</v>
      </c>
      <c r="P74" s="82">
        <f t="shared" si="38"/>
        <v>0</v>
      </c>
      <c r="Q74" s="82">
        <v>0</v>
      </c>
      <c r="R74" s="176">
        <v>0</v>
      </c>
      <c r="S74" s="176">
        <v>0</v>
      </c>
      <c r="T74" s="163">
        <v>0</v>
      </c>
      <c r="U74" s="118">
        <v>0</v>
      </c>
    </row>
    <row r="75" spans="1:21" x14ac:dyDescent="0.25">
      <c r="A75" s="433"/>
      <c r="B75" s="436"/>
      <c r="C75" s="439"/>
      <c r="D75" s="476"/>
      <c r="E75" s="430"/>
      <c r="F75" s="430"/>
      <c r="G75" s="162" t="s">
        <v>143</v>
      </c>
      <c r="H75" s="149">
        <f t="shared" si="39"/>
        <v>0</v>
      </c>
      <c r="I75" s="149">
        <v>0</v>
      </c>
      <c r="J75" s="149">
        <v>0</v>
      </c>
      <c r="K75" s="149">
        <v>0</v>
      </c>
      <c r="L75" s="81">
        <f t="shared" si="40"/>
        <v>0</v>
      </c>
      <c r="M75" s="176">
        <v>0</v>
      </c>
      <c r="N75" s="176">
        <v>0</v>
      </c>
      <c r="O75" s="176">
        <v>0</v>
      </c>
      <c r="P75" s="82">
        <f t="shared" si="38"/>
        <v>0</v>
      </c>
      <c r="Q75" s="176">
        <v>0</v>
      </c>
      <c r="R75" s="176">
        <v>0</v>
      </c>
      <c r="S75" s="83">
        <v>0</v>
      </c>
      <c r="T75" s="163">
        <v>0</v>
      </c>
      <c r="U75" s="118">
        <v>0</v>
      </c>
    </row>
    <row r="76" spans="1:21" x14ac:dyDescent="0.25">
      <c r="A76" s="434"/>
      <c r="B76" s="437"/>
      <c r="C76" s="440"/>
      <c r="D76" s="477"/>
      <c r="E76" s="431"/>
      <c r="F76" s="431"/>
      <c r="G76" s="177" t="s">
        <v>39</v>
      </c>
      <c r="H76" s="84">
        <f t="shared" ref="H76:U76" si="41">SUM(H71:H75)</f>
        <v>34.21</v>
      </c>
      <c r="I76" s="84">
        <f t="shared" si="41"/>
        <v>34.21</v>
      </c>
      <c r="J76" s="84">
        <f t="shared" si="41"/>
        <v>0</v>
      </c>
      <c r="K76" s="84">
        <f t="shared" si="41"/>
        <v>0</v>
      </c>
      <c r="L76" s="84">
        <f t="shared" si="41"/>
        <v>105</v>
      </c>
      <c r="M76" s="84">
        <f t="shared" si="41"/>
        <v>105</v>
      </c>
      <c r="N76" s="84">
        <f t="shared" si="41"/>
        <v>0</v>
      </c>
      <c r="O76" s="84">
        <f t="shared" si="41"/>
        <v>0</v>
      </c>
      <c r="P76" s="84">
        <f t="shared" ref="P76:R76" si="42">SUM(P71:P75)</f>
        <v>32.700000000000003</v>
      </c>
      <c r="Q76" s="84">
        <f t="shared" si="42"/>
        <v>32.700000000000003</v>
      </c>
      <c r="R76" s="84">
        <f t="shared" si="42"/>
        <v>0</v>
      </c>
      <c r="S76" s="84">
        <f t="shared" si="41"/>
        <v>0</v>
      </c>
      <c r="T76" s="84">
        <f t="shared" si="41"/>
        <v>107</v>
      </c>
      <c r="U76" s="113">
        <f t="shared" si="41"/>
        <v>0</v>
      </c>
    </row>
    <row r="77" spans="1:21" ht="15" customHeight="1" x14ac:dyDescent="0.25">
      <c r="A77" s="432" t="s">
        <v>45</v>
      </c>
      <c r="B77" s="435" t="s">
        <v>28</v>
      </c>
      <c r="C77" s="438" t="s">
        <v>40</v>
      </c>
      <c r="D77" s="475" t="s">
        <v>401</v>
      </c>
      <c r="E77" s="472" t="s">
        <v>402</v>
      </c>
      <c r="F77" s="472" t="s">
        <v>403</v>
      </c>
      <c r="G77" s="142" t="s">
        <v>34</v>
      </c>
      <c r="H77" s="149">
        <f>SUM(I77,K77)</f>
        <v>337.71</v>
      </c>
      <c r="I77" s="240">
        <v>337.71</v>
      </c>
      <c r="J77" s="226">
        <v>114.94</v>
      </c>
      <c r="K77" s="167">
        <v>0</v>
      </c>
      <c r="L77" s="81">
        <f>SUM(M77,O77)</f>
        <v>0</v>
      </c>
      <c r="M77" s="96">
        <v>0</v>
      </c>
      <c r="N77" s="149">
        <v>0</v>
      </c>
      <c r="O77" s="81">
        <v>0</v>
      </c>
      <c r="P77" s="81">
        <f>SUM(Q77,S77)</f>
        <v>340.9</v>
      </c>
      <c r="Q77" s="81">
        <v>336</v>
      </c>
      <c r="R77" s="149">
        <v>123</v>
      </c>
      <c r="S77" s="149">
        <v>4.9000000000000004</v>
      </c>
      <c r="T77" s="149">
        <v>280</v>
      </c>
      <c r="U77" s="149">
        <v>0</v>
      </c>
    </row>
    <row r="78" spans="1:21" x14ac:dyDescent="0.25">
      <c r="A78" s="433"/>
      <c r="B78" s="436"/>
      <c r="C78" s="439"/>
      <c r="D78" s="476"/>
      <c r="E78" s="473"/>
      <c r="F78" s="473"/>
      <c r="G78" s="142" t="s">
        <v>44</v>
      </c>
      <c r="H78" s="149">
        <f t="shared" ref="H78:H81" si="43">SUM(I78,K78)</f>
        <v>321.3</v>
      </c>
      <c r="I78" s="252">
        <v>321.3</v>
      </c>
      <c r="J78" s="226">
        <v>2.99</v>
      </c>
      <c r="K78" s="167">
        <v>0</v>
      </c>
      <c r="L78" s="81">
        <f>SUM(M78,O78)</f>
        <v>0</v>
      </c>
      <c r="M78" s="164">
        <v>0</v>
      </c>
      <c r="N78" s="176">
        <v>0</v>
      </c>
      <c r="O78" s="82">
        <v>0</v>
      </c>
      <c r="P78" s="82">
        <f t="shared" ref="P78:P81" si="44">SUM(Q78,S78)</f>
        <v>297.60000000000002</v>
      </c>
      <c r="Q78" s="81">
        <v>297.60000000000002</v>
      </c>
      <c r="R78" s="176">
        <v>3.3</v>
      </c>
      <c r="S78" s="167">
        <v>0</v>
      </c>
      <c r="T78" s="167">
        <v>415.9</v>
      </c>
      <c r="U78" s="176">
        <v>409.2</v>
      </c>
    </row>
    <row r="79" spans="1:21" x14ac:dyDescent="0.25">
      <c r="A79" s="433"/>
      <c r="B79" s="436"/>
      <c r="C79" s="439"/>
      <c r="D79" s="476"/>
      <c r="E79" s="473"/>
      <c r="F79" s="473"/>
      <c r="G79" s="142" t="s">
        <v>36</v>
      </c>
      <c r="H79" s="149">
        <f t="shared" si="43"/>
        <v>0</v>
      </c>
      <c r="I79" s="149">
        <v>0</v>
      </c>
      <c r="J79" s="149">
        <v>0</v>
      </c>
      <c r="K79" s="149">
        <v>0</v>
      </c>
      <c r="L79" s="81">
        <f t="shared" ref="L79:L81" si="45">SUM(M79,O79)</f>
        <v>0</v>
      </c>
      <c r="M79" s="82">
        <v>0</v>
      </c>
      <c r="N79" s="176">
        <v>0</v>
      </c>
      <c r="O79" s="82">
        <v>0</v>
      </c>
      <c r="P79" s="82">
        <f t="shared" si="44"/>
        <v>0</v>
      </c>
      <c r="Q79" s="105">
        <v>0</v>
      </c>
      <c r="R79" s="167">
        <v>0</v>
      </c>
      <c r="S79" s="167">
        <v>0</v>
      </c>
      <c r="T79" s="167">
        <v>0</v>
      </c>
      <c r="U79" s="167">
        <v>0</v>
      </c>
    </row>
    <row r="80" spans="1:21" x14ac:dyDescent="0.25">
      <c r="A80" s="433"/>
      <c r="B80" s="436"/>
      <c r="C80" s="439"/>
      <c r="D80" s="476"/>
      <c r="E80" s="473"/>
      <c r="F80" s="473"/>
      <c r="G80" s="142" t="s">
        <v>295</v>
      </c>
      <c r="H80" s="149">
        <f t="shared" si="43"/>
        <v>0</v>
      </c>
      <c r="I80" s="149">
        <v>0</v>
      </c>
      <c r="J80" s="149">
        <v>0</v>
      </c>
      <c r="K80" s="149">
        <v>0</v>
      </c>
      <c r="L80" s="81">
        <f t="shared" si="45"/>
        <v>0</v>
      </c>
      <c r="M80" s="82">
        <v>0</v>
      </c>
      <c r="N80" s="176">
        <v>0</v>
      </c>
      <c r="O80" s="82">
        <v>0</v>
      </c>
      <c r="P80" s="82">
        <f t="shared" si="44"/>
        <v>0</v>
      </c>
      <c r="Q80" s="82">
        <v>0</v>
      </c>
      <c r="R80" s="176">
        <v>0</v>
      </c>
      <c r="S80" s="176">
        <v>0</v>
      </c>
      <c r="T80" s="149">
        <v>0</v>
      </c>
      <c r="U80" s="149">
        <v>0</v>
      </c>
    </row>
    <row r="81" spans="1:22" x14ac:dyDescent="0.25">
      <c r="A81" s="433"/>
      <c r="B81" s="436"/>
      <c r="C81" s="439"/>
      <c r="D81" s="476"/>
      <c r="E81" s="473"/>
      <c r="F81" s="473"/>
      <c r="G81" s="162" t="s">
        <v>48</v>
      </c>
      <c r="H81" s="149">
        <f t="shared" si="43"/>
        <v>32.630000000000003</v>
      </c>
      <c r="I81" s="226">
        <v>32.630000000000003</v>
      </c>
      <c r="J81" s="149">
        <v>0</v>
      </c>
      <c r="K81" s="149">
        <v>0</v>
      </c>
      <c r="L81" s="81">
        <f t="shared" si="45"/>
        <v>0</v>
      </c>
      <c r="M81" s="176">
        <v>0</v>
      </c>
      <c r="N81" s="176">
        <v>0</v>
      </c>
      <c r="O81" s="176">
        <v>0</v>
      </c>
      <c r="P81" s="82">
        <f t="shared" si="44"/>
        <v>35.5</v>
      </c>
      <c r="Q81" s="176">
        <v>35.5</v>
      </c>
      <c r="R81" s="176">
        <v>0</v>
      </c>
      <c r="S81" s="83">
        <v>0</v>
      </c>
      <c r="T81" s="149">
        <v>0</v>
      </c>
      <c r="U81" s="149">
        <v>0</v>
      </c>
      <c r="V81" s="145"/>
    </row>
    <row r="82" spans="1:22" x14ac:dyDescent="0.25">
      <c r="A82" s="434"/>
      <c r="B82" s="437"/>
      <c r="C82" s="440"/>
      <c r="D82" s="477"/>
      <c r="E82" s="474"/>
      <c r="F82" s="474"/>
      <c r="G82" s="177" t="s">
        <v>39</v>
      </c>
      <c r="H82" s="84">
        <f>SUM(H77:H81)</f>
        <v>691.64</v>
      </c>
      <c r="I82" s="84">
        <f t="shared" ref="I82:U82" si="46">SUM(I77:I81)</f>
        <v>691.64</v>
      </c>
      <c r="J82" s="84">
        <f t="shared" si="46"/>
        <v>117.92999999999999</v>
      </c>
      <c r="K82" s="84">
        <f t="shared" si="46"/>
        <v>0</v>
      </c>
      <c r="L82" s="283">
        <f t="shared" ref="L82:L87" si="47">SUM(M82,O82)</f>
        <v>0</v>
      </c>
      <c r="M82" s="84">
        <f t="shared" si="46"/>
        <v>0</v>
      </c>
      <c r="N82" s="84">
        <f t="shared" si="46"/>
        <v>0</v>
      </c>
      <c r="O82" s="84">
        <f t="shared" si="46"/>
        <v>0</v>
      </c>
      <c r="P82" s="84">
        <f t="shared" si="46"/>
        <v>674</v>
      </c>
      <c r="Q82" s="84">
        <f t="shared" si="46"/>
        <v>669.1</v>
      </c>
      <c r="R82" s="84">
        <f t="shared" si="46"/>
        <v>126.3</v>
      </c>
      <c r="S82" s="84">
        <f t="shared" si="46"/>
        <v>4.9000000000000004</v>
      </c>
      <c r="T82" s="84">
        <f t="shared" si="46"/>
        <v>695.9</v>
      </c>
      <c r="U82" s="84">
        <f t="shared" si="46"/>
        <v>409.2</v>
      </c>
      <c r="V82" s="145"/>
    </row>
    <row r="83" spans="1:22" ht="15" customHeight="1" x14ac:dyDescent="0.25">
      <c r="A83" s="432" t="s">
        <v>45</v>
      </c>
      <c r="B83" s="435" t="s">
        <v>28</v>
      </c>
      <c r="C83" s="438" t="s">
        <v>45</v>
      </c>
      <c r="D83" s="441" t="s">
        <v>404</v>
      </c>
      <c r="E83" s="429" t="s">
        <v>89</v>
      </c>
      <c r="F83" s="429" t="s">
        <v>33</v>
      </c>
      <c r="G83" s="142" t="s">
        <v>34</v>
      </c>
      <c r="H83" s="149">
        <v>6.7</v>
      </c>
      <c r="I83" s="252">
        <v>6.66</v>
      </c>
      <c r="J83" s="167" t="s">
        <v>405</v>
      </c>
      <c r="K83" s="167" t="s">
        <v>405</v>
      </c>
      <c r="L83" s="105">
        <f t="shared" si="47"/>
        <v>6.7</v>
      </c>
      <c r="M83" s="105">
        <v>6.7</v>
      </c>
      <c r="N83" s="167" t="s">
        <v>405</v>
      </c>
      <c r="O83" s="105" t="s">
        <v>405</v>
      </c>
      <c r="P83" s="105">
        <f>SUM(Q83,S83)</f>
        <v>6.7</v>
      </c>
      <c r="Q83" s="81">
        <v>6.7</v>
      </c>
      <c r="R83" s="167">
        <v>0</v>
      </c>
      <c r="S83" s="167">
        <v>0</v>
      </c>
      <c r="T83" s="167">
        <v>7</v>
      </c>
      <c r="U83" s="176">
        <v>7</v>
      </c>
      <c r="V83" s="145"/>
    </row>
    <row r="84" spans="1:22" x14ac:dyDescent="0.25">
      <c r="A84" s="433"/>
      <c r="B84" s="436"/>
      <c r="C84" s="439"/>
      <c r="D84" s="442"/>
      <c r="E84" s="430"/>
      <c r="F84" s="430"/>
      <c r="G84" s="142" t="s">
        <v>44</v>
      </c>
      <c r="H84" s="149" t="s">
        <v>405</v>
      </c>
      <c r="I84" s="167" t="s">
        <v>405</v>
      </c>
      <c r="J84" s="167" t="s">
        <v>405</v>
      </c>
      <c r="K84" s="167" t="s">
        <v>405</v>
      </c>
      <c r="L84" s="105">
        <f t="shared" si="47"/>
        <v>0</v>
      </c>
      <c r="M84" s="105">
        <v>0</v>
      </c>
      <c r="N84" s="167">
        <v>0</v>
      </c>
      <c r="O84" s="105">
        <v>0</v>
      </c>
      <c r="P84" s="105">
        <f>SUM(Q84,S84)</f>
        <v>0</v>
      </c>
      <c r="Q84" s="81">
        <v>0</v>
      </c>
      <c r="R84" s="167">
        <v>0</v>
      </c>
      <c r="S84" s="167">
        <v>0</v>
      </c>
      <c r="T84" s="167">
        <v>0</v>
      </c>
      <c r="U84" s="167">
        <v>0</v>
      </c>
      <c r="V84" s="145"/>
    </row>
    <row r="85" spans="1:22" x14ac:dyDescent="0.25">
      <c r="A85" s="433"/>
      <c r="B85" s="436"/>
      <c r="C85" s="439"/>
      <c r="D85" s="442"/>
      <c r="E85" s="430"/>
      <c r="F85" s="430"/>
      <c r="G85" s="142" t="s">
        <v>37</v>
      </c>
      <c r="H85" s="149" t="s">
        <v>405</v>
      </c>
      <c r="I85" s="149" t="s">
        <v>405</v>
      </c>
      <c r="J85" s="149" t="s">
        <v>405</v>
      </c>
      <c r="K85" s="149" t="s">
        <v>405</v>
      </c>
      <c r="L85" s="105">
        <f t="shared" si="47"/>
        <v>0</v>
      </c>
      <c r="M85" s="82">
        <v>0</v>
      </c>
      <c r="N85" s="176">
        <v>0</v>
      </c>
      <c r="O85" s="82">
        <v>0</v>
      </c>
      <c r="P85" s="105">
        <f t="shared" ref="P85:P87" si="48">SUM(Q85,S85)</f>
        <v>0</v>
      </c>
      <c r="Q85" s="82">
        <v>0</v>
      </c>
      <c r="R85" s="176">
        <v>0</v>
      </c>
      <c r="S85" s="176">
        <v>0</v>
      </c>
      <c r="T85" s="149">
        <v>0</v>
      </c>
      <c r="U85" s="149">
        <v>0</v>
      </c>
      <c r="V85" s="145"/>
    </row>
    <row r="86" spans="1:22" x14ac:dyDescent="0.25">
      <c r="A86" s="433"/>
      <c r="B86" s="436"/>
      <c r="C86" s="439"/>
      <c r="D86" s="442"/>
      <c r="E86" s="430"/>
      <c r="F86" s="430"/>
      <c r="G86" s="142" t="s">
        <v>295</v>
      </c>
      <c r="H86" s="149" t="s">
        <v>405</v>
      </c>
      <c r="I86" s="149" t="s">
        <v>405</v>
      </c>
      <c r="J86" s="149" t="s">
        <v>405</v>
      </c>
      <c r="K86" s="149" t="s">
        <v>405</v>
      </c>
      <c r="L86" s="105">
        <f t="shared" si="47"/>
        <v>0</v>
      </c>
      <c r="M86" s="82">
        <v>0</v>
      </c>
      <c r="N86" s="176">
        <v>0</v>
      </c>
      <c r="O86" s="82">
        <v>0</v>
      </c>
      <c r="P86" s="105">
        <f t="shared" si="48"/>
        <v>0</v>
      </c>
      <c r="Q86" s="82">
        <v>0</v>
      </c>
      <c r="R86" s="176">
        <v>0</v>
      </c>
      <c r="S86" s="176">
        <v>0</v>
      </c>
      <c r="T86" s="149">
        <v>0</v>
      </c>
      <c r="U86" s="149">
        <v>0</v>
      </c>
      <c r="V86" s="145"/>
    </row>
    <row r="87" spans="1:22" x14ac:dyDescent="0.25">
      <c r="A87" s="433"/>
      <c r="B87" s="436"/>
      <c r="C87" s="439"/>
      <c r="D87" s="442"/>
      <c r="E87" s="430"/>
      <c r="F87" s="430"/>
      <c r="G87" s="66" t="s">
        <v>48</v>
      </c>
      <c r="H87" s="149">
        <f>SUM(I87,K87)</f>
        <v>0</v>
      </c>
      <c r="I87" s="149" t="s">
        <v>405</v>
      </c>
      <c r="J87" s="149" t="s">
        <v>405</v>
      </c>
      <c r="K87" s="149" t="s">
        <v>405</v>
      </c>
      <c r="L87" s="105">
        <f t="shared" si="47"/>
        <v>0</v>
      </c>
      <c r="M87" s="164">
        <v>0</v>
      </c>
      <c r="N87" s="176">
        <v>0</v>
      </c>
      <c r="O87" s="176">
        <v>0</v>
      </c>
      <c r="P87" s="105">
        <f t="shared" si="48"/>
        <v>0</v>
      </c>
      <c r="Q87" s="176">
        <v>0</v>
      </c>
      <c r="R87" s="176">
        <v>0</v>
      </c>
      <c r="S87" s="83">
        <v>0</v>
      </c>
      <c r="T87" s="149">
        <v>0</v>
      </c>
      <c r="U87" s="149">
        <v>0</v>
      </c>
      <c r="V87" s="145"/>
    </row>
    <row r="88" spans="1:22" x14ac:dyDescent="0.25">
      <c r="A88" s="434"/>
      <c r="B88" s="437"/>
      <c r="C88" s="440"/>
      <c r="D88" s="443"/>
      <c r="E88" s="431"/>
      <c r="F88" s="431"/>
      <c r="G88" s="177" t="s">
        <v>39</v>
      </c>
      <c r="H88" s="84">
        <f>SUM(H83:H87)</f>
        <v>6.7</v>
      </c>
      <c r="I88" s="84">
        <f t="shared" ref="I88:U88" si="49">SUM(I83:I87)</f>
        <v>6.66</v>
      </c>
      <c r="J88" s="84">
        <f t="shared" si="49"/>
        <v>0</v>
      </c>
      <c r="K88" s="84">
        <f t="shared" si="49"/>
        <v>0</v>
      </c>
      <c r="L88" s="84">
        <f t="shared" si="49"/>
        <v>6.7</v>
      </c>
      <c r="M88" s="107">
        <f t="shared" si="49"/>
        <v>6.7</v>
      </c>
      <c r="N88" s="84">
        <f t="shared" si="49"/>
        <v>0</v>
      </c>
      <c r="O88" s="84">
        <f t="shared" si="49"/>
        <v>0</v>
      </c>
      <c r="P88" s="84">
        <f t="shared" si="49"/>
        <v>6.7</v>
      </c>
      <c r="Q88" s="84">
        <f t="shared" si="49"/>
        <v>6.7</v>
      </c>
      <c r="R88" s="84">
        <f t="shared" si="49"/>
        <v>0</v>
      </c>
      <c r="S88" s="84">
        <f t="shared" si="49"/>
        <v>0</v>
      </c>
      <c r="T88" s="107">
        <f t="shared" si="49"/>
        <v>7</v>
      </c>
      <c r="U88" s="107">
        <f t="shared" si="49"/>
        <v>7</v>
      </c>
      <c r="V88" s="145"/>
    </row>
    <row r="89" spans="1:22" ht="15" customHeight="1" x14ac:dyDescent="0.25">
      <c r="A89" s="432" t="s">
        <v>45</v>
      </c>
      <c r="B89" s="435" t="s">
        <v>28</v>
      </c>
      <c r="C89" s="438" t="s">
        <v>49</v>
      </c>
      <c r="D89" s="475" t="s">
        <v>406</v>
      </c>
      <c r="E89" s="429" t="s">
        <v>89</v>
      </c>
      <c r="F89" s="429" t="s">
        <v>33</v>
      </c>
      <c r="G89" s="142" t="s">
        <v>34</v>
      </c>
      <c r="H89" s="149">
        <v>14</v>
      </c>
      <c r="I89" s="252">
        <v>14.01</v>
      </c>
      <c r="J89" s="225">
        <v>9.1999999999999993</v>
      </c>
      <c r="K89" s="149"/>
      <c r="L89" s="114">
        <f>SUM(M89,O89)</f>
        <v>24</v>
      </c>
      <c r="M89" s="102">
        <v>24</v>
      </c>
      <c r="N89" s="174"/>
      <c r="O89" s="82"/>
      <c r="P89" s="82">
        <f>SUM(Q89,S89)</f>
        <v>22</v>
      </c>
      <c r="Q89" s="81">
        <v>22</v>
      </c>
      <c r="R89" s="167">
        <v>14.5</v>
      </c>
      <c r="S89" s="172"/>
      <c r="T89" s="102">
        <v>24</v>
      </c>
      <c r="U89" s="175">
        <v>24</v>
      </c>
      <c r="V89" s="137"/>
    </row>
    <row r="90" spans="1:22" x14ac:dyDescent="0.25">
      <c r="A90" s="433"/>
      <c r="B90" s="436"/>
      <c r="C90" s="439"/>
      <c r="D90" s="476"/>
      <c r="E90" s="430"/>
      <c r="F90" s="430"/>
      <c r="G90" s="142" t="s">
        <v>44</v>
      </c>
      <c r="H90" s="149">
        <f t="shared" ref="H90:H93" si="50">SUM(I90,K90)</f>
        <v>0</v>
      </c>
      <c r="I90" s="225"/>
      <c r="J90" s="225"/>
      <c r="K90" s="149"/>
      <c r="L90" s="114">
        <f t="shared" ref="L90:L93" si="51">SUM(M90,O90)</f>
        <v>0</v>
      </c>
      <c r="M90" s="102"/>
      <c r="N90" s="174"/>
      <c r="O90" s="82"/>
      <c r="P90" s="82">
        <f t="shared" ref="P90:P93" si="52">SUM(Q90,S90)</f>
        <v>0</v>
      </c>
      <c r="Q90" s="149"/>
      <c r="R90" s="167"/>
      <c r="S90" s="172"/>
      <c r="T90" s="102"/>
      <c r="U90" s="175"/>
      <c r="V90" s="145"/>
    </row>
    <row r="91" spans="1:22" x14ac:dyDescent="0.25">
      <c r="A91" s="433"/>
      <c r="B91" s="436"/>
      <c r="C91" s="439"/>
      <c r="D91" s="476"/>
      <c r="E91" s="430"/>
      <c r="F91" s="430"/>
      <c r="G91" s="142" t="s">
        <v>37</v>
      </c>
      <c r="H91" s="149">
        <f t="shared" si="50"/>
        <v>0</v>
      </c>
      <c r="I91" s="149"/>
      <c r="J91" s="149"/>
      <c r="K91" s="149"/>
      <c r="L91" s="114">
        <f t="shared" si="51"/>
        <v>0</v>
      </c>
      <c r="M91" s="110"/>
      <c r="N91" s="176"/>
      <c r="O91" s="82"/>
      <c r="P91" s="82">
        <f t="shared" si="52"/>
        <v>0</v>
      </c>
      <c r="Q91" s="81"/>
      <c r="R91" s="176"/>
      <c r="S91" s="176"/>
      <c r="T91" s="165"/>
      <c r="U91" s="133"/>
      <c r="V91" s="145"/>
    </row>
    <row r="92" spans="1:22" x14ac:dyDescent="0.25">
      <c r="A92" s="433"/>
      <c r="B92" s="436"/>
      <c r="C92" s="439"/>
      <c r="D92" s="476"/>
      <c r="E92" s="430"/>
      <c r="F92" s="430"/>
      <c r="G92" s="142" t="s">
        <v>295</v>
      </c>
      <c r="H92" s="149">
        <f t="shared" si="50"/>
        <v>0</v>
      </c>
      <c r="I92" s="149"/>
      <c r="J92" s="149"/>
      <c r="K92" s="149"/>
      <c r="L92" s="114">
        <f t="shared" si="51"/>
        <v>0</v>
      </c>
      <c r="M92" s="82"/>
      <c r="N92" s="176"/>
      <c r="O92" s="82"/>
      <c r="P92" s="82">
        <f t="shared" si="52"/>
        <v>0</v>
      </c>
      <c r="Q92" s="81"/>
      <c r="R92" s="176"/>
      <c r="S92" s="176"/>
      <c r="T92" s="149"/>
      <c r="U92" s="117"/>
      <c r="V92" s="145"/>
    </row>
    <row r="93" spans="1:22" ht="18.75" customHeight="1" x14ac:dyDescent="0.25">
      <c r="A93" s="433"/>
      <c r="B93" s="436"/>
      <c r="C93" s="439"/>
      <c r="D93" s="476"/>
      <c r="E93" s="430"/>
      <c r="F93" s="430"/>
      <c r="G93" s="66" t="s">
        <v>48</v>
      </c>
      <c r="H93" s="149">
        <f t="shared" si="50"/>
        <v>0</v>
      </c>
      <c r="I93" s="149"/>
      <c r="J93" s="149"/>
      <c r="K93" s="149"/>
      <c r="L93" s="114">
        <f t="shared" si="51"/>
        <v>0</v>
      </c>
      <c r="M93" s="164"/>
      <c r="N93" s="176"/>
      <c r="O93" s="176"/>
      <c r="P93" s="82">
        <f t="shared" si="52"/>
        <v>0</v>
      </c>
      <c r="Q93" s="149"/>
      <c r="R93" s="176"/>
      <c r="S93" s="83"/>
      <c r="T93" s="164"/>
      <c r="U93" s="175"/>
      <c r="V93" s="145"/>
    </row>
    <row r="94" spans="1:22" x14ac:dyDescent="0.25">
      <c r="A94" s="434"/>
      <c r="B94" s="437"/>
      <c r="C94" s="440"/>
      <c r="D94" s="477"/>
      <c r="E94" s="431"/>
      <c r="F94" s="431"/>
      <c r="G94" s="177" t="s">
        <v>39</v>
      </c>
      <c r="H94" s="84">
        <f>SUM(H89:H93)</f>
        <v>14</v>
      </c>
      <c r="I94" s="84">
        <f t="shared" ref="I94:U94" si="53">SUM(I89:I93)</f>
        <v>14.01</v>
      </c>
      <c r="J94" s="84">
        <f t="shared" si="53"/>
        <v>9.1999999999999993</v>
      </c>
      <c r="K94" s="84">
        <f t="shared" si="53"/>
        <v>0</v>
      </c>
      <c r="L94" s="84">
        <f t="shared" si="53"/>
        <v>24</v>
      </c>
      <c r="M94" s="84">
        <f t="shared" si="53"/>
        <v>24</v>
      </c>
      <c r="N94" s="84">
        <f t="shared" si="53"/>
        <v>0</v>
      </c>
      <c r="O94" s="84">
        <f t="shared" si="53"/>
        <v>0</v>
      </c>
      <c r="P94" s="84">
        <f>SUM(P89:P93)</f>
        <v>22</v>
      </c>
      <c r="Q94" s="84">
        <f t="shared" si="53"/>
        <v>22</v>
      </c>
      <c r="R94" s="84">
        <f t="shared" si="53"/>
        <v>14.5</v>
      </c>
      <c r="S94" s="84">
        <f t="shared" si="53"/>
        <v>0</v>
      </c>
      <c r="T94" s="84">
        <f t="shared" si="53"/>
        <v>24</v>
      </c>
      <c r="U94" s="211">
        <f t="shared" si="53"/>
        <v>24</v>
      </c>
      <c r="V94" s="145"/>
    </row>
    <row r="95" spans="1:22" ht="15" customHeight="1" x14ac:dyDescent="0.25">
      <c r="A95" s="432" t="s">
        <v>45</v>
      </c>
      <c r="B95" s="435" t="s">
        <v>28</v>
      </c>
      <c r="C95" s="438" t="s">
        <v>51</v>
      </c>
      <c r="D95" s="475" t="s">
        <v>407</v>
      </c>
      <c r="E95" s="429" t="s">
        <v>89</v>
      </c>
      <c r="F95" s="429" t="s">
        <v>33</v>
      </c>
      <c r="G95" s="142" t="s">
        <v>34</v>
      </c>
      <c r="H95" s="149">
        <f>SUM(I95,K95)</f>
        <v>62.9</v>
      </c>
      <c r="I95" s="252">
        <v>62.9</v>
      </c>
      <c r="J95" s="149"/>
      <c r="K95" s="149"/>
      <c r="L95" s="81">
        <f>SUM(M95,O95)</f>
        <v>57.7</v>
      </c>
      <c r="M95" s="81">
        <v>57.7</v>
      </c>
      <c r="N95" s="176"/>
      <c r="O95" s="82"/>
      <c r="P95" s="81">
        <f>SUM(Q95,S95)</f>
        <v>57.7</v>
      </c>
      <c r="Q95" s="81">
        <v>57.7</v>
      </c>
      <c r="R95" s="176"/>
      <c r="S95" s="176"/>
      <c r="T95" s="81">
        <v>82</v>
      </c>
      <c r="U95" s="81">
        <v>82</v>
      </c>
      <c r="V95" s="145"/>
    </row>
    <row r="96" spans="1:22" x14ac:dyDescent="0.25">
      <c r="A96" s="433"/>
      <c r="B96" s="436"/>
      <c r="C96" s="439"/>
      <c r="D96" s="476"/>
      <c r="E96" s="430"/>
      <c r="F96" s="430"/>
      <c r="G96" s="142" t="s">
        <v>44</v>
      </c>
      <c r="H96" s="149">
        <f>SUM(I96,K96)</f>
        <v>155.5</v>
      </c>
      <c r="I96" s="252">
        <v>155.5</v>
      </c>
      <c r="J96" s="149"/>
      <c r="K96" s="149"/>
      <c r="L96" s="81">
        <f>SUM(M96,O96)</f>
        <v>174.6</v>
      </c>
      <c r="M96" s="81">
        <v>174.6</v>
      </c>
      <c r="N96" s="176"/>
      <c r="O96" s="82"/>
      <c r="P96" s="82">
        <f>SUM(Q96,S96)</f>
        <v>174.6</v>
      </c>
      <c r="Q96" s="81">
        <v>174.6</v>
      </c>
      <c r="R96" s="176"/>
      <c r="S96" s="176"/>
      <c r="T96" s="81">
        <v>180</v>
      </c>
      <c r="U96" s="81">
        <v>190</v>
      </c>
      <c r="V96" s="145"/>
    </row>
    <row r="97" spans="1:22" x14ac:dyDescent="0.25">
      <c r="A97" s="433"/>
      <c r="B97" s="436"/>
      <c r="C97" s="439"/>
      <c r="D97" s="476"/>
      <c r="E97" s="430"/>
      <c r="F97" s="430"/>
      <c r="G97" s="142" t="s">
        <v>36</v>
      </c>
      <c r="H97" s="149"/>
      <c r="I97" s="149"/>
      <c r="J97" s="149"/>
      <c r="K97" s="149"/>
      <c r="L97" s="81"/>
      <c r="M97" s="82"/>
      <c r="N97" s="176"/>
      <c r="O97" s="82"/>
      <c r="P97" s="82">
        <f>SUM(Q97,S97)</f>
        <v>0</v>
      </c>
      <c r="Q97" s="81"/>
      <c r="R97" s="176"/>
      <c r="S97" s="176"/>
      <c r="T97" s="149"/>
      <c r="U97" s="149"/>
      <c r="V97" s="145"/>
    </row>
    <row r="98" spans="1:22" x14ac:dyDescent="0.25">
      <c r="A98" s="433"/>
      <c r="B98" s="436"/>
      <c r="C98" s="439"/>
      <c r="D98" s="476"/>
      <c r="E98" s="430"/>
      <c r="F98" s="430"/>
      <c r="G98" s="142" t="s">
        <v>295</v>
      </c>
      <c r="H98" s="149"/>
      <c r="I98" s="149"/>
      <c r="J98" s="149"/>
      <c r="K98" s="149"/>
      <c r="L98" s="81"/>
      <c r="M98" s="82"/>
      <c r="N98" s="176"/>
      <c r="O98" s="82"/>
      <c r="P98" s="82"/>
      <c r="Q98" s="82"/>
      <c r="R98" s="176"/>
      <c r="S98" s="176"/>
      <c r="T98" s="149"/>
      <c r="U98" s="149"/>
      <c r="V98" s="145"/>
    </row>
    <row r="99" spans="1:22" x14ac:dyDescent="0.25">
      <c r="A99" s="433"/>
      <c r="B99" s="436"/>
      <c r="C99" s="439"/>
      <c r="D99" s="476"/>
      <c r="E99" s="430"/>
      <c r="F99" s="430"/>
      <c r="G99" s="162" t="s">
        <v>143</v>
      </c>
      <c r="H99" s="149"/>
      <c r="I99" s="149"/>
      <c r="J99" s="149"/>
      <c r="K99" s="149"/>
      <c r="L99" s="81"/>
      <c r="M99" s="176"/>
      <c r="N99" s="176"/>
      <c r="O99" s="176"/>
      <c r="P99" s="82"/>
      <c r="Q99" s="176"/>
      <c r="R99" s="176"/>
      <c r="S99" s="83"/>
      <c r="T99" s="149"/>
      <c r="U99" s="149"/>
      <c r="V99" s="145"/>
    </row>
    <row r="100" spans="1:22" x14ac:dyDescent="0.25">
      <c r="A100" s="434"/>
      <c r="B100" s="437"/>
      <c r="C100" s="440"/>
      <c r="D100" s="477"/>
      <c r="E100" s="431"/>
      <c r="F100" s="431"/>
      <c r="G100" s="177" t="s">
        <v>39</v>
      </c>
      <c r="H100" s="84">
        <f t="shared" ref="H100:U100" si="54">SUM(H95:H99)</f>
        <v>218.4</v>
      </c>
      <c r="I100" s="84">
        <f t="shared" si="54"/>
        <v>218.4</v>
      </c>
      <c r="J100" s="84">
        <f t="shared" si="54"/>
        <v>0</v>
      </c>
      <c r="K100" s="84">
        <f t="shared" si="54"/>
        <v>0</v>
      </c>
      <c r="L100" s="84">
        <f t="shared" si="54"/>
        <v>232.3</v>
      </c>
      <c r="M100" s="84">
        <f t="shared" si="54"/>
        <v>232.3</v>
      </c>
      <c r="N100" s="84">
        <f t="shared" si="54"/>
        <v>0</v>
      </c>
      <c r="O100" s="84">
        <f t="shared" si="54"/>
        <v>0</v>
      </c>
      <c r="P100" s="84">
        <f t="shared" si="54"/>
        <v>232.3</v>
      </c>
      <c r="Q100" s="84">
        <f t="shared" si="54"/>
        <v>232.3</v>
      </c>
      <c r="R100" s="84">
        <f t="shared" si="54"/>
        <v>0</v>
      </c>
      <c r="S100" s="84">
        <f t="shared" si="54"/>
        <v>0</v>
      </c>
      <c r="T100" s="84">
        <f t="shared" si="54"/>
        <v>262</v>
      </c>
      <c r="U100" s="84">
        <f t="shared" si="54"/>
        <v>272</v>
      </c>
      <c r="V100" s="145"/>
    </row>
    <row r="101" spans="1:22" x14ac:dyDescent="0.25">
      <c r="A101" s="147" t="s">
        <v>45</v>
      </c>
      <c r="B101" s="148" t="s">
        <v>28</v>
      </c>
      <c r="C101" s="445" t="s">
        <v>65</v>
      </c>
      <c r="D101" s="446"/>
      <c r="E101" s="446"/>
      <c r="F101" s="446"/>
      <c r="G101" s="447"/>
      <c r="H101" s="154">
        <f>SUM(H76,H82,H88,H94,H100)</f>
        <v>964.95</v>
      </c>
      <c r="I101" s="154">
        <f t="shared" ref="I101:U101" si="55">SUM(I76,I82,I88,I94,I100)</f>
        <v>964.92</v>
      </c>
      <c r="J101" s="154">
        <f t="shared" si="55"/>
        <v>127.13</v>
      </c>
      <c r="K101" s="154">
        <f t="shared" si="55"/>
        <v>0</v>
      </c>
      <c r="L101" s="154">
        <f t="shared" si="55"/>
        <v>368</v>
      </c>
      <c r="M101" s="154">
        <f t="shared" si="55"/>
        <v>368</v>
      </c>
      <c r="N101" s="154">
        <f t="shared" si="55"/>
        <v>0</v>
      </c>
      <c r="O101" s="154">
        <f t="shared" si="55"/>
        <v>0</v>
      </c>
      <c r="P101" s="154">
        <f t="shared" si="55"/>
        <v>967.7</v>
      </c>
      <c r="Q101" s="154">
        <f t="shared" si="55"/>
        <v>962.80000000000018</v>
      </c>
      <c r="R101" s="154">
        <f t="shared" si="55"/>
        <v>140.80000000000001</v>
      </c>
      <c r="S101" s="154">
        <f t="shared" si="55"/>
        <v>4.9000000000000004</v>
      </c>
      <c r="T101" s="154">
        <f t="shared" si="55"/>
        <v>1095.9000000000001</v>
      </c>
      <c r="U101" s="154">
        <f t="shared" si="55"/>
        <v>712.2</v>
      </c>
      <c r="V101" s="145"/>
    </row>
    <row r="102" spans="1:22" x14ac:dyDescent="0.25">
      <c r="A102" s="432"/>
      <c r="B102" s="531"/>
      <c r="C102" s="532"/>
      <c r="D102" s="532"/>
      <c r="E102" s="533"/>
      <c r="F102" s="85" t="s">
        <v>390</v>
      </c>
      <c r="G102" s="86" t="s">
        <v>34</v>
      </c>
      <c r="H102" s="87">
        <f>SUM(,H95,H89,H83,H77,H71)</f>
        <v>455.52</v>
      </c>
      <c r="I102" s="87">
        <f t="shared" ref="I102:U102" si="56">SUM(,I95,I89,I83,I77,I71)</f>
        <v>455.48999999999995</v>
      </c>
      <c r="J102" s="87">
        <f t="shared" si="56"/>
        <v>124.14</v>
      </c>
      <c r="K102" s="87">
        <f t="shared" si="56"/>
        <v>0</v>
      </c>
      <c r="L102" s="87">
        <f t="shared" si="56"/>
        <v>193.4</v>
      </c>
      <c r="M102" s="87">
        <f t="shared" si="56"/>
        <v>193.4</v>
      </c>
      <c r="N102" s="87">
        <f t="shared" si="56"/>
        <v>0</v>
      </c>
      <c r="O102" s="87">
        <f t="shared" si="56"/>
        <v>0</v>
      </c>
      <c r="P102" s="87">
        <f>SUM(,P95,P89,P83,P77,P71)</f>
        <v>459.99999999999994</v>
      </c>
      <c r="Q102" s="87">
        <f t="shared" si="56"/>
        <v>455.09999999999997</v>
      </c>
      <c r="R102" s="87">
        <f t="shared" si="56"/>
        <v>137.5</v>
      </c>
      <c r="S102" s="87">
        <f t="shared" si="56"/>
        <v>4.9000000000000004</v>
      </c>
      <c r="T102" s="87">
        <f t="shared" si="56"/>
        <v>500</v>
      </c>
      <c r="U102" s="87">
        <f t="shared" si="56"/>
        <v>113</v>
      </c>
      <c r="V102" s="145"/>
    </row>
    <row r="103" spans="1:22" x14ac:dyDescent="0.25">
      <c r="A103" s="433"/>
      <c r="B103" s="534"/>
      <c r="C103" s="535"/>
      <c r="D103" s="535"/>
      <c r="E103" s="536"/>
      <c r="F103" s="89"/>
      <c r="G103" s="86" t="s">
        <v>36</v>
      </c>
      <c r="H103" s="87">
        <f>SUM(H96,H90,H84,H78,H72)</f>
        <v>476.8</v>
      </c>
      <c r="I103" s="87">
        <f t="shared" ref="I103:U103" si="57">SUM(I96,I90,I84,I78,I72)</f>
        <v>476.8</v>
      </c>
      <c r="J103" s="87">
        <f t="shared" si="57"/>
        <v>2.99</v>
      </c>
      <c r="K103" s="87">
        <f t="shared" si="57"/>
        <v>0</v>
      </c>
      <c r="L103" s="87">
        <f t="shared" si="57"/>
        <v>174.6</v>
      </c>
      <c r="M103" s="87">
        <f t="shared" si="57"/>
        <v>174.6</v>
      </c>
      <c r="N103" s="87">
        <f t="shared" si="57"/>
        <v>0</v>
      </c>
      <c r="O103" s="87">
        <f t="shared" si="57"/>
        <v>0</v>
      </c>
      <c r="P103" s="87">
        <f t="shared" si="57"/>
        <v>472.20000000000005</v>
      </c>
      <c r="Q103" s="87">
        <f t="shared" si="57"/>
        <v>472.20000000000005</v>
      </c>
      <c r="R103" s="87">
        <f t="shared" si="57"/>
        <v>3.3</v>
      </c>
      <c r="S103" s="87">
        <f t="shared" si="57"/>
        <v>0</v>
      </c>
      <c r="T103" s="87">
        <f t="shared" si="57"/>
        <v>595.9</v>
      </c>
      <c r="U103" s="87">
        <f t="shared" si="57"/>
        <v>599.20000000000005</v>
      </c>
      <c r="V103" s="145"/>
    </row>
    <row r="104" spans="1:22" x14ac:dyDescent="0.25">
      <c r="A104" s="433"/>
      <c r="B104" s="534"/>
      <c r="C104" s="535"/>
      <c r="D104" s="535"/>
      <c r="E104" s="536"/>
      <c r="F104" s="89"/>
      <c r="G104" s="86" t="s">
        <v>37</v>
      </c>
      <c r="H104" s="87">
        <f>SUM(,H97,H91,H85,H79,H73)</f>
        <v>0</v>
      </c>
      <c r="I104" s="87">
        <f t="shared" ref="I104:U104" si="58">SUM(,I97,I91,I85,I79,I73)</f>
        <v>0</v>
      </c>
      <c r="J104" s="87">
        <f t="shared" si="58"/>
        <v>0</v>
      </c>
      <c r="K104" s="87">
        <f t="shared" si="58"/>
        <v>0</v>
      </c>
      <c r="L104" s="87">
        <f t="shared" si="58"/>
        <v>0</v>
      </c>
      <c r="M104" s="87">
        <f t="shared" si="58"/>
        <v>0</v>
      </c>
      <c r="N104" s="87">
        <f t="shared" si="58"/>
        <v>0</v>
      </c>
      <c r="O104" s="87">
        <f t="shared" si="58"/>
        <v>0</v>
      </c>
      <c r="P104" s="87">
        <f t="shared" si="58"/>
        <v>0</v>
      </c>
      <c r="Q104" s="87">
        <f t="shared" si="58"/>
        <v>0</v>
      </c>
      <c r="R104" s="87">
        <f t="shared" si="58"/>
        <v>0</v>
      </c>
      <c r="S104" s="87">
        <f t="shared" si="58"/>
        <v>0</v>
      </c>
      <c r="T104" s="87">
        <f t="shared" si="58"/>
        <v>0</v>
      </c>
      <c r="U104" s="87">
        <f t="shared" si="58"/>
        <v>0</v>
      </c>
      <c r="V104" s="145"/>
    </row>
    <row r="105" spans="1:22" x14ac:dyDescent="0.25">
      <c r="A105" s="433"/>
      <c r="B105" s="534"/>
      <c r="C105" s="535"/>
      <c r="D105" s="535"/>
      <c r="E105" s="536"/>
      <c r="F105" s="89"/>
      <c r="G105" s="86" t="s">
        <v>295</v>
      </c>
      <c r="H105" s="87">
        <f>SUM(H98,H92,H86,H80,H74)</f>
        <v>0</v>
      </c>
      <c r="I105" s="87">
        <f t="shared" ref="I105:U105" si="59">SUM(I98,I92,I86,I80,I74)</f>
        <v>0</v>
      </c>
      <c r="J105" s="87">
        <f t="shared" si="59"/>
        <v>0</v>
      </c>
      <c r="K105" s="87">
        <f t="shared" si="59"/>
        <v>0</v>
      </c>
      <c r="L105" s="87">
        <f t="shared" si="59"/>
        <v>0</v>
      </c>
      <c r="M105" s="87">
        <f t="shared" si="59"/>
        <v>0</v>
      </c>
      <c r="N105" s="87">
        <f t="shared" si="59"/>
        <v>0</v>
      </c>
      <c r="O105" s="87">
        <f t="shared" si="59"/>
        <v>0</v>
      </c>
      <c r="P105" s="87">
        <f>SUM(P98,P92,P86,P80,P74)</f>
        <v>0</v>
      </c>
      <c r="Q105" s="87">
        <f t="shared" si="59"/>
        <v>0</v>
      </c>
      <c r="R105" s="87">
        <f t="shared" si="59"/>
        <v>0</v>
      </c>
      <c r="S105" s="87">
        <f t="shared" si="59"/>
        <v>0</v>
      </c>
      <c r="T105" s="87">
        <f t="shared" si="59"/>
        <v>0</v>
      </c>
      <c r="U105" s="87">
        <f t="shared" si="59"/>
        <v>0</v>
      </c>
      <c r="V105" s="145"/>
    </row>
    <row r="106" spans="1:22" x14ac:dyDescent="0.25">
      <c r="A106" s="434"/>
      <c r="B106" s="537"/>
      <c r="C106" s="538"/>
      <c r="D106" s="538"/>
      <c r="E106" s="539"/>
      <c r="F106" s="89"/>
      <c r="G106" s="90" t="s">
        <v>143</v>
      </c>
      <c r="H106" s="87">
        <f>SUM(H99,H87,H81,H75)</f>
        <v>32.630000000000003</v>
      </c>
      <c r="I106" s="87">
        <f t="shared" ref="I106:U106" si="60">SUM(I99,I87,I81,I75)</f>
        <v>32.630000000000003</v>
      </c>
      <c r="J106" s="87">
        <f t="shared" si="60"/>
        <v>0</v>
      </c>
      <c r="K106" s="87">
        <f t="shared" si="60"/>
        <v>0</v>
      </c>
      <c r="L106" s="87">
        <f t="shared" si="60"/>
        <v>0</v>
      </c>
      <c r="M106" s="87">
        <f t="shared" si="60"/>
        <v>0</v>
      </c>
      <c r="N106" s="87">
        <f t="shared" si="60"/>
        <v>0</v>
      </c>
      <c r="O106" s="87">
        <f t="shared" si="60"/>
        <v>0</v>
      </c>
      <c r="P106" s="87">
        <f t="shared" si="60"/>
        <v>35.5</v>
      </c>
      <c r="Q106" s="87">
        <f t="shared" si="60"/>
        <v>35.5</v>
      </c>
      <c r="R106" s="87">
        <f t="shared" si="60"/>
        <v>0</v>
      </c>
      <c r="S106" s="87">
        <f t="shared" si="60"/>
        <v>0</v>
      </c>
      <c r="T106" s="87">
        <f t="shared" si="60"/>
        <v>0</v>
      </c>
      <c r="U106" s="87">
        <f t="shared" si="60"/>
        <v>0</v>
      </c>
      <c r="V106" s="145"/>
    </row>
    <row r="107" spans="1:22" x14ac:dyDescent="0.25">
      <c r="A107" s="147" t="s">
        <v>45</v>
      </c>
      <c r="B107" s="148" t="s">
        <v>45</v>
      </c>
      <c r="C107" s="424" t="s">
        <v>408</v>
      </c>
      <c r="D107" s="424"/>
      <c r="E107" s="424"/>
      <c r="F107" s="424"/>
      <c r="G107" s="424"/>
      <c r="H107" s="424"/>
      <c r="I107" s="424"/>
      <c r="J107" s="424"/>
      <c r="K107" s="424"/>
      <c r="L107" s="424"/>
      <c r="M107" s="424"/>
      <c r="N107" s="424"/>
      <c r="O107" s="424"/>
      <c r="P107" s="424"/>
      <c r="Q107" s="424"/>
      <c r="R107" s="424"/>
      <c r="S107" s="424"/>
      <c r="T107" s="424"/>
      <c r="U107" s="424"/>
      <c r="V107" s="145"/>
    </row>
    <row r="108" spans="1:22" x14ac:dyDescent="0.25">
      <c r="A108" s="432" t="s">
        <v>45</v>
      </c>
      <c r="B108" s="435" t="s">
        <v>45</v>
      </c>
      <c r="C108" s="438" t="s">
        <v>28</v>
      </c>
      <c r="D108" s="441" t="s">
        <v>409</v>
      </c>
      <c r="E108" s="429" t="s">
        <v>89</v>
      </c>
      <c r="F108" s="429" t="s">
        <v>33</v>
      </c>
      <c r="G108" s="142" t="s">
        <v>34</v>
      </c>
      <c r="H108" s="149">
        <v>12.8</v>
      </c>
      <c r="I108" s="225">
        <v>12.76</v>
      </c>
      <c r="J108" s="167"/>
      <c r="K108" s="167"/>
      <c r="L108" s="105">
        <f>SUM(M108,O108)</f>
        <v>15.2</v>
      </c>
      <c r="M108" s="105">
        <f>SUM(N108,P108)</f>
        <v>15.2</v>
      </c>
      <c r="N108" s="167"/>
      <c r="O108" s="105"/>
      <c r="P108" s="167">
        <f>SUM(Q108,S108)</f>
        <v>15.2</v>
      </c>
      <c r="Q108" s="167">
        <v>15.2</v>
      </c>
      <c r="R108" s="167"/>
      <c r="S108" s="167"/>
      <c r="T108" s="167">
        <v>20</v>
      </c>
      <c r="U108" s="117">
        <v>20</v>
      </c>
      <c r="V108" s="145"/>
    </row>
    <row r="109" spans="1:22" x14ac:dyDescent="0.25">
      <c r="A109" s="433"/>
      <c r="B109" s="436"/>
      <c r="C109" s="439"/>
      <c r="D109" s="442"/>
      <c r="E109" s="430"/>
      <c r="F109" s="430"/>
      <c r="G109" s="142" t="s">
        <v>36</v>
      </c>
      <c r="H109" s="149">
        <f t="shared" ref="H109:H112" si="61">SUM(I109,K109)</f>
        <v>21.4</v>
      </c>
      <c r="I109" s="226">
        <v>21.4</v>
      </c>
      <c r="J109" s="167"/>
      <c r="K109" s="167"/>
      <c r="L109" s="81">
        <f t="shared" ref="L109:L112" si="62">SUM(M109,O109)</f>
        <v>23.6</v>
      </c>
      <c r="M109" s="103">
        <v>23.6</v>
      </c>
      <c r="N109" s="103"/>
      <c r="O109" s="105"/>
      <c r="P109" s="167">
        <f>SUM(Q109,S109)</f>
        <v>0</v>
      </c>
      <c r="Q109" s="167"/>
      <c r="R109" s="167"/>
      <c r="S109" s="167"/>
      <c r="T109" s="103">
        <v>30</v>
      </c>
      <c r="U109" s="175">
        <v>30</v>
      </c>
      <c r="V109" s="145"/>
    </row>
    <row r="110" spans="1:22" x14ac:dyDescent="0.25">
      <c r="A110" s="433"/>
      <c r="B110" s="436"/>
      <c r="C110" s="439"/>
      <c r="D110" s="442"/>
      <c r="E110" s="430"/>
      <c r="F110" s="430"/>
      <c r="G110" s="142" t="s">
        <v>37</v>
      </c>
      <c r="H110" s="149">
        <f t="shared" si="61"/>
        <v>0</v>
      </c>
      <c r="I110" s="149"/>
      <c r="J110" s="149"/>
      <c r="K110" s="149"/>
      <c r="L110" s="81">
        <f t="shared" si="62"/>
        <v>0</v>
      </c>
      <c r="M110" s="82"/>
      <c r="N110" s="176"/>
      <c r="O110" s="82"/>
      <c r="P110" s="167">
        <f t="shared" ref="P110:P112" si="63">SUM(Q110,S110)</f>
        <v>0</v>
      </c>
      <c r="Q110" s="176"/>
      <c r="R110" s="176"/>
      <c r="S110" s="176"/>
      <c r="T110" s="149"/>
      <c r="U110" s="165"/>
      <c r="V110" s="145"/>
    </row>
    <row r="111" spans="1:22" x14ac:dyDescent="0.25">
      <c r="A111" s="433"/>
      <c r="B111" s="436"/>
      <c r="C111" s="439"/>
      <c r="D111" s="442"/>
      <c r="E111" s="430"/>
      <c r="F111" s="430"/>
      <c r="G111" s="142" t="s">
        <v>295</v>
      </c>
      <c r="H111" s="149">
        <f t="shared" si="61"/>
        <v>0</v>
      </c>
      <c r="I111" s="149"/>
      <c r="J111" s="149"/>
      <c r="K111" s="149"/>
      <c r="L111" s="81">
        <f t="shared" si="62"/>
        <v>0</v>
      </c>
      <c r="M111" s="82"/>
      <c r="N111" s="176"/>
      <c r="O111" s="82"/>
      <c r="P111" s="167">
        <f t="shared" si="63"/>
        <v>0</v>
      </c>
      <c r="Q111" s="176"/>
      <c r="R111" s="176"/>
      <c r="S111" s="176"/>
      <c r="T111" s="149"/>
      <c r="U111" s="149"/>
      <c r="V111" s="145"/>
    </row>
    <row r="112" spans="1:22" x14ac:dyDescent="0.25">
      <c r="A112" s="433"/>
      <c r="B112" s="436"/>
      <c r="C112" s="439"/>
      <c r="D112" s="442"/>
      <c r="E112" s="430"/>
      <c r="F112" s="430"/>
      <c r="G112" s="162" t="s">
        <v>143</v>
      </c>
      <c r="H112" s="149">
        <f t="shared" si="61"/>
        <v>0</v>
      </c>
      <c r="I112" s="149"/>
      <c r="J112" s="149"/>
      <c r="K112" s="149"/>
      <c r="L112" s="81">
        <f t="shared" si="62"/>
        <v>0</v>
      </c>
      <c r="M112" s="176"/>
      <c r="N112" s="176"/>
      <c r="O112" s="176"/>
      <c r="P112" s="167">
        <f t="shared" si="63"/>
        <v>0</v>
      </c>
      <c r="Q112" s="176"/>
      <c r="R112" s="176"/>
      <c r="S112" s="83"/>
      <c r="T112" s="149"/>
      <c r="U112" s="149"/>
      <c r="V112" s="145"/>
    </row>
    <row r="113" spans="1:21" x14ac:dyDescent="0.25">
      <c r="A113" s="434"/>
      <c r="B113" s="437"/>
      <c r="C113" s="440"/>
      <c r="D113" s="443"/>
      <c r="E113" s="431"/>
      <c r="F113" s="431"/>
      <c r="G113" s="177" t="s">
        <v>39</v>
      </c>
      <c r="H113" s="84">
        <f t="shared" ref="H113:U113" si="64">SUM(H108:H112)</f>
        <v>34.200000000000003</v>
      </c>
      <c r="I113" s="84">
        <f t="shared" si="64"/>
        <v>34.159999999999997</v>
      </c>
      <c r="J113" s="84">
        <f t="shared" si="64"/>
        <v>0</v>
      </c>
      <c r="K113" s="84">
        <f t="shared" si="64"/>
        <v>0</v>
      </c>
      <c r="L113" s="84">
        <f t="shared" si="64"/>
        <v>38.799999999999997</v>
      </c>
      <c r="M113" s="84">
        <f t="shared" si="64"/>
        <v>38.799999999999997</v>
      </c>
      <c r="N113" s="84">
        <f t="shared" si="64"/>
        <v>0</v>
      </c>
      <c r="O113" s="84">
        <f t="shared" si="64"/>
        <v>0</v>
      </c>
      <c r="P113" s="84">
        <v>16.3</v>
      </c>
      <c r="Q113" s="84">
        <v>15.9</v>
      </c>
      <c r="R113" s="84">
        <f t="shared" si="64"/>
        <v>0</v>
      </c>
      <c r="S113" s="84">
        <f t="shared" si="64"/>
        <v>0</v>
      </c>
      <c r="T113" s="84">
        <f t="shared" si="64"/>
        <v>50</v>
      </c>
      <c r="U113" s="84">
        <f t="shared" si="64"/>
        <v>50</v>
      </c>
    </row>
    <row r="114" spans="1:21" x14ac:dyDescent="0.25">
      <c r="A114" s="147" t="s">
        <v>45</v>
      </c>
      <c r="B114" s="148" t="s">
        <v>45</v>
      </c>
      <c r="C114" s="448" t="s">
        <v>65</v>
      </c>
      <c r="D114" s="448"/>
      <c r="E114" s="448"/>
      <c r="F114" s="448"/>
      <c r="G114" s="448"/>
      <c r="H114" s="154">
        <f>SUM(H113)</f>
        <v>34.200000000000003</v>
      </c>
      <c r="I114" s="154">
        <f t="shared" ref="I114:U114" si="65">SUM(I113)</f>
        <v>34.159999999999997</v>
      </c>
      <c r="J114" s="154">
        <f t="shared" si="65"/>
        <v>0</v>
      </c>
      <c r="K114" s="154">
        <f t="shared" si="65"/>
        <v>0</v>
      </c>
      <c r="L114" s="154">
        <f t="shared" si="65"/>
        <v>38.799999999999997</v>
      </c>
      <c r="M114" s="154">
        <f t="shared" si="65"/>
        <v>38.799999999999997</v>
      </c>
      <c r="N114" s="154">
        <f t="shared" si="65"/>
        <v>0</v>
      </c>
      <c r="O114" s="154">
        <f t="shared" si="65"/>
        <v>0</v>
      </c>
      <c r="P114" s="154">
        <f t="shared" si="65"/>
        <v>16.3</v>
      </c>
      <c r="Q114" s="154">
        <f t="shared" si="65"/>
        <v>15.9</v>
      </c>
      <c r="R114" s="154">
        <f t="shared" si="65"/>
        <v>0</v>
      </c>
      <c r="S114" s="154">
        <f t="shared" si="65"/>
        <v>0</v>
      </c>
      <c r="T114" s="154">
        <f t="shared" si="65"/>
        <v>50</v>
      </c>
      <c r="U114" s="154">
        <f t="shared" si="65"/>
        <v>50</v>
      </c>
    </row>
    <row r="115" spans="1:21" x14ac:dyDescent="0.25">
      <c r="A115" s="432"/>
      <c r="B115" s="531"/>
      <c r="C115" s="532"/>
      <c r="D115" s="532"/>
      <c r="E115" s="533"/>
      <c r="F115" s="85" t="s">
        <v>390</v>
      </c>
      <c r="G115" s="86" t="s">
        <v>34</v>
      </c>
      <c r="H115" s="87">
        <f>SUM(H108)</f>
        <v>12.8</v>
      </c>
      <c r="I115" s="87">
        <f t="shared" ref="I115:U115" si="66">SUM(I108)</f>
        <v>12.76</v>
      </c>
      <c r="J115" s="87">
        <f t="shared" si="66"/>
        <v>0</v>
      </c>
      <c r="K115" s="87">
        <f t="shared" si="66"/>
        <v>0</v>
      </c>
      <c r="L115" s="87">
        <f t="shared" si="66"/>
        <v>15.2</v>
      </c>
      <c r="M115" s="87">
        <f t="shared" si="66"/>
        <v>15.2</v>
      </c>
      <c r="N115" s="87">
        <f t="shared" si="66"/>
        <v>0</v>
      </c>
      <c r="O115" s="87">
        <f t="shared" si="66"/>
        <v>0</v>
      </c>
      <c r="P115" s="87">
        <f t="shared" si="66"/>
        <v>15.2</v>
      </c>
      <c r="Q115" s="87">
        <f t="shared" si="66"/>
        <v>15.2</v>
      </c>
      <c r="R115" s="87">
        <f t="shared" si="66"/>
        <v>0</v>
      </c>
      <c r="S115" s="87">
        <f t="shared" si="66"/>
        <v>0</v>
      </c>
      <c r="T115" s="87">
        <f t="shared" si="66"/>
        <v>20</v>
      </c>
      <c r="U115" s="87">
        <f t="shared" si="66"/>
        <v>20</v>
      </c>
    </row>
    <row r="116" spans="1:21" x14ac:dyDescent="0.25">
      <c r="A116" s="433"/>
      <c r="B116" s="534"/>
      <c r="C116" s="535"/>
      <c r="D116" s="535"/>
      <c r="E116" s="536"/>
      <c r="F116" s="89"/>
      <c r="G116" s="86" t="s">
        <v>36</v>
      </c>
      <c r="H116" s="87">
        <f>SUM(H109)</f>
        <v>21.4</v>
      </c>
      <c r="I116" s="87">
        <f t="shared" ref="I116:U116" si="67">SUM(I109)</f>
        <v>21.4</v>
      </c>
      <c r="J116" s="87">
        <f t="shared" si="67"/>
        <v>0</v>
      </c>
      <c r="K116" s="87">
        <f t="shared" si="67"/>
        <v>0</v>
      </c>
      <c r="L116" s="87">
        <f t="shared" si="67"/>
        <v>23.6</v>
      </c>
      <c r="M116" s="87">
        <f t="shared" si="67"/>
        <v>23.6</v>
      </c>
      <c r="N116" s="87">
        <f t="shared" si="67"/>
        <v>0</v>
      </c>
      <c r="O116" s="87">
        <f t="shared" si="67"/>
        <v>0</v>
      </c>
      <c r="P116" s="87">
        <f t="shared" si="67"/>
        <v>0</v>
      </c>
      <c r="Q116" s="87">
        <f>SUM(Q109)</f>
        <v>0</v>
      </c>
      <c r="R116" s="87">
        <f>SUM(R109)</f>
        <v>0</v>
      </c>
      <c r="S116" s="87">
        <f t="shared" si="67"/>
        <v>0</v>
      </c>
      <c r="T116" s="87">
        <f t="shared" si="67"/>
        <v>30</v>
      </c>
      <c r="U116" s="87">
        <f t="shared" si="67"/>
        <v>30</v>
      </c>
    </row>
    <row r="117" spans="1:21" x14ac:dyDescent="0.25">
      <c r="A117" s="433"/>
      <c r="B117" s="534"/>
      <c r="C117" s="535"/>
      <c r="D117" s="535"/>
      <c r="E117" s="536"/>
      <c r="F117" s="89"/>
      <c r="G117" s="86" t="s">
        <v>37</v>
      </c>
      <c r="H117" s="87">
        <f>SUM(H110)</f>
        <v>0</v>
      </c>
      <c r="I117" s="87">
        <f t="shared" ref="I117:U117" si="68">SUM(I110)</f>
        <v>0</v>
      </c>
      <c r="J117" s="87">
        <f t="shared" si="68"/>
        <v>0</v>
      </c>
      <c r="K117" s="87">
        <f t="shared" si="68"/>
        <v>0</v>
      </c>
      <c r="L117" s="87">
        <f t="shared" si="68"/>
        <v>0</v>
      </c>
      <c r="M117" s="87">
        <f t="shared" si="68"/>
        <v>0</v>
      </c>
      <c r="N117" s="87">
        <f t="shared" si="68"/>
        <v>0</v>
      </c>
      <c r="O117" s="87">
        <f t="shared" si="68"/>
        <v>0</v>
      </c>
      <c r="P117" s="87">
        <f t="shared" si="68"/>
        <v>0</v>
      </c>
      <c r="Q117" s="87">
        <f t="shared" si="68"/>
        <v>0</v>
      </c>
      <c r="R117" s="87">
        <f t="shared" si="68"/>
        <v>0</v>
      </c>
      <c r="S117" s="87">
        <f t="shared" si="68"/>
        <v>0</v>
      </c>
      <c r="T117" s="87">
        <f t="shared" si="68"/>
        <v>0</v>
      </c>
      <c r="U117" s="87">
        <f t="shared" si="68"/>
        <v>0</v>
      </c>
    </row>
    <row r="118" spans="1:21" x14ac:dyDescent="0.25">
      <c r="A118" s="433"/>
      <c r="B118" s="534"/>
      <c r="C118" s="535"/>
      <c r="D118" s="535"/>
      <c r="E118" s="536"/>
      <c r="F118" s="89"/>
      <c r="G118" s="86" t="s">
        <v>295</v>
      </c>
      <c r="H118" s="87">
        <f>SUM(H111)</f>
        <v>0</v>
      </c>
      <c r="I118" s="87">
        <f t="shared" ref="I118:U118" si="69">SUM(I111)</f>
        <v>0</v>
      </c>
      <c r="J118" s="87">
        <f t="shared" si="69"/>
        <v>0</v>
      </c>
      <c r="K118" s="87">
        <f t="shared" si="69"/>
        <v>0</v>
      </c>
      <c r="L118" s="87">
        <f t="shared" si="69"/>
        <v>0</v>
      </c>
      <c r="M118" s="87">
        <f t="shared" si="69"/>
        <v>0</v>
      </c>
      <c r="N118" s="87">
        <f t="shared" si="69"/>
        <v>0</v>
      </c>
      <c r="O118" s="87">
        <f t="shared" si="69"/>
        <v>0</v>
      </c>
      <c r="P118" s="87">
        <f t="shared" si="69"/>
        <v>0</v>
      </c>
      <c r="Q118" s="87">
        <f t="shared" si="69"/>
        <v>0</v>
      </c>
      <c r="R118" s="87">
        <f t="shared" si="69"/>
        <v>0</v>
      </c>
      <c r="S118" s="87">
        <f t="shared" si="69"/>
        <v>0</v>
      </c>
      <c r="T118" s="87">
        <f t="shared" si="69"/>
        <v>0</v>
      </c>
      <c r="U118" s="87">
        <f t="shared" si="69"/>
        <v>0</v>
      </c>
    </row>
    <row r="119" spans="1:21" x14ac:dyDescent="0.25">
      <c r="A119" s="434"/>
      <c r="B119" s="537"/>
      <c r="C119" s="538"/>
      <c r="D119" s="538"/>
      <c r="E119" s="539"/>
      <c r="F119" s="89"/>
      <c r="G119" s="90" t="s">
        <v>143</v>
      </c>
      <c r="H119" s="87">
        <f>SUM(H112)</f>
        <v>0</v>
      </c>
      <c r="I119" s="87">
        <f t="shared" ref="I119:U119" si="70">SUM(I112)</f>
        <v>0</v>
      </c>
      <c r="J119" s="87">
        <f t="shared" si="70"/>
        <v>0</v>
      </c>
      <c r="K119" s="87">
        <f t="shared" si="70"/>
        <v>0</v>
      </c>
      <c r="L119" s="87">
        <f t="shared" si="70"/>
        <v>0</v>
      </c>
      <c r="M119" s="87">
        <f t="shared" si="70"/>
        <v>0</v>
      </c>
      <c r="N119" s="87">
        <f t="shared" si="70"/>
        <v>0</v>
      </c>
      <c r="O119" s="87">
        <f t="shared" si="70"/>
        <v>0</v>
      </c>
      <c r="P119" s="87">
        <f t="shared" si="70"/>
        <v>0</v>
      </c>
      <c r="Q119" s="87">
        <f t="shared" si="70"/>
        <v>0</v>
      </c>
      <c r="R119" s="87">
        <f t="shared" si="70"/>
        <v>0</v>
      </c>
      <c r="S119" s="87">
        <f t="shared" si="70"/>
        <v>0</v>
      </c>
      <c r="T119" s="87">
        <f t="shared" si="70"/>
        <v>0</v>
      </c>
      <c r="U119" s="87">
        <f t="shared" si="70"/>
        <v>0</v>
      </c>
    </row>
    <row r="120" spans="1:21" x14ac:dyDescent="0.25">
      <c r="A120" s="147" t="s">
        <v>45</v>
      </c>
      <c r="B120" s="444" t="s">
        <v>100</v>
      </c>
      <c r="C120" s="444"/>
      <c r="D120" s="444"/>
      <c r="E120" s="444"/>
      <c r="F120" s="444"/>
      <c r="G120" s="444"/>
      <c r="H120" s="158">
        <f t="shared" ref="H120:H124" si="71">SUM(H114,H101)</f>
        <v>999.15000000000009</v>
      </c>
      <c r="I120" s="158">
        <f t="shared" ref="I120:U120" si="72">SUM(I114,I101)</f>
        <v>999.07999999999993</v>
      </c>
      <c r="J120" s="158">
        <f t="shared" si="72"/>
        <v>127.13</v>
      </c>
      <c r="K120" s="158">
        <f t="shared" si="72"/>
        <v>0</v>
      </c>
      <c r="L120" s="158">
        <f t="shared" si="72"/>
        <v>406.8</v>
      </c>
      <c r="M120" s="158">
        <f t="shared" si="72"/>
        <v>406.8</v>
      </c>
      <c r="N120" s="158">
        <f t="shared" si="72"/>
        <v>0</v>
      </c>
      <c r="O120" s="158">
        <f t="shared" si="72"/>
        <v>0</v>
      </c>
      <c r="P120" s="158">
        <f t="shared" si="72"/>
        <v>984</v>
      </c>
      <c r="Q120" s="158">
        <f t="shared" si="72"/>
        <v>978.70000000000016</v>
      </c>
      <c r="R120" s="158">
        <f t="shared" si="72"/>
        <v>140.80000000000001</v>
      </c>
      <c r="S120" s="158">
        <f t="shared" si="72"/>
        <v>4.9000000000000004</v>
      </c>
      <c r="T120" s="158">
        <f t="shared" si="72"/>
        <v>1145.9000000000001</v>
      </c>
      <c r="U120" s="158">
        <f t="shared" si="72"/>
        <v>762.2</v>
      </c>
    </row>
    <row r="121" spans="1:21" x14ac:dyDescent="0.25">
      <c r="A121" s="432"/>
      <c r="B121" s="522"/>
      <c r="C121" s="523"/>
      <c r="D121" s="523"/>
      <c r="E121" s="524"/>
      <c r="F121" s="85" t="s">
        <v>390</v>
      </c>
      <c r="G121" s="86" t="s">
        <v>34</v>
      </c>
      <c r="H121" s="87">
        <f t="shared" si="71"/>
        <v>468.32</v>
      </c>
      <c r="I121" s="87">
        <f t="shared" ref="I121:U121" si="73">SUM(I115,I102)</f>
        <v>468.24999999999994</v>
      </c>
      <c r="J121" s="87">
        <f t="shared" si="73"/>
        <v>124.14</v>
      </c>
      <c r="K121" s="87">
        <f t="shared" si="73"/>
        <v>0</v>
      </c>
      <c r="L121" s="87">
        <f t="shared" si="73"/>
        <v>208.6</v>
      </c>
      <c r="M121" s="87">
        <f t="shared" si="73"/>
        <v>208.6</v>
      </c>
      <c r="N121" s="87">
        <f t="shared" si="73"/>
        <v>0</v>
      </c>
      <c r="O121" s="87">
        <f t="shared" si="73"/>
        <v>0</v>
      </c>
      <c r="P121" s="87">
        <f t="shared" si="73"/>
        <v>475.19999999999993</v>
      </c>
      <c r="Q121" s="87">
        <f t="shared" si="73"/>
        <v>470.29999999999995</v>
      </c>
      <c r="R121" s="87">
        <f t="shared" si="73"/>
        <v>137.5</v>
      </c>
      <c r="S121" s="87">
        <f t="shared" si="73"/>
        <v>4.9000000000000004</v>
      </c>
      <c r="T121" s="87">
        <f t="shared" si="73"/>
        <v>520</v>
      </c>
      <c r="U121" s="87">
        <f t="shared" si="73"/>
        <v>133</v>
      </c>
    </row>
    <row r="122" spans="1:21" x14ac:dyDescent="0.25">
      <c r="A122" s="433"/>
      <c r="B122" s="525"/>
      <c r="C122" s="526"/>
      <c r="D122" s="526"/>
      <c r="E122" s="527"/>
      <c r="F122" s="89"/>
      <c r="G122" s="86" t="s">
        <v>36</v>
      </c>
      <c r="H122" s="87">
        <f t="shared" si="71"/>
        <v>498.2</v>
      </c>
      <c r="I122" s="87">
        <f t="shared" ref="I122:U122" si="74">SUM(I116,I103)</f>
        <v>498.2</v>
      </c>
      <c r="J122" s="87">
        <f t="shared" si="74"/>
        <v>2.99</v>
      </c>
      <c r="K122" s="87">
        <f t="shared" si="74"/>
        <v>0</v>
      </c>
      <c r="L122" s="87">
        <f t="shared" si="74"/>
        <v>198.2</v>
      </c>
      <c r="M122" s="87">
        <f t="shared" si="74"/>
        <v>198.2</v>
      </c>
      <c r="N122" s="87">
        <f t="shared" si="74"/>
        <v>0</v>
      </c>
      <c r="O122" s="87">
        <f t="shared" si="74"/>
        <v>0</v>
      </c>
      <c r="P122" s="87">
        <f t="shared" si="74"/>
        <v>472.20000000000005</v>
      </c>
      <c r="Q122" s="87">
        <f t="shared" si="74"/>
        <v>472.20000000000005</v>
      </c>
      <c r="R122" s="87">
        <f t="shared" si="74"/>
        <v>3.3</v>
      </c>
      <c r="S122" s="87">
        <f t="shared" si="74"/>
        <v>0</v>
      </c>
      <c r="T122" s="87">
        <f t="shared" si="74"/>
        <v>625.9</v>
      </c>
      <c r="U122" s="87">
        <f t="shared" si="74"/>
        <v>629.20000000000005</v>
      </c>
    </row>
    <row r="123" spans="1:21" x14ac:dyDescent="0.25">
      <c r="A123" s="433"/>
      <c r="B123" s="525"/>
      <c r="C123" s="526"/>
      <c r="D123" s="526"/>
      <c r="E123" s="527"/>
      <c r="F123" s="89"/>
      <c r="G123" s="86" t="s">
        <v>37</v>
      </c>
      <c r="H123" s="87">
        <f t="shared" si="71"/>
        <v>0</v>
      </c>
      <c r="I123" s="87">
        <f t="shared" ref="I123:U123" si="75">SUM(I117,I104)</f>
        <v>0</v>
      </c>
      <c r="J123" s="87">
        <f t="shared" si="75"/>
        <v>0</v>
      </c>
      <c r="K123" s="87">
        <f t="shared" si="75"/>
        <v>0</v>
      </c>
      <c r="L123" s="87">
        <f t="shared" si="75"/>
        <v>0</v>
      </c>
      <c r="M123" s="87">
        <f t="shared" si="75"/>
        <v>0</v>
      </c>
      <c r="N123" s="87">
        <f t="shared" si="75"/>
        <v>0</v>
      </c>
      <c r="O123" s="87">
        <f t="shared" si="75"/>
        <v>0</v>
      </c>
      <c r="P123" s="87">
        <f t="shared" si="75"/>
        <v>0</v>
      </c>
      <c r="Q123" s="87">
        <f t="shared" si="75"/>
        <v>0</v>
      </c>
      <c r="R123" s="87">
        <f t="shared" si="75"/>
        <v>0</v>
      </c>
      <c r="S123" s="87">
        <f t="shared" si="75"/>
        <v>0</v>
      </c>
      <c r="T123" s="87">
        <f t="shared" si="75"/>
        <v>0</v>
      </c>
      <c r="U123" s="87">
        <f t="shared" si="75"/>
        <v>0</v>
      </c>
    </row>
    <row r="124" spans="1:21" x14ac:dyDescent="0.25">
      <c r="A124" s="433"/>
      <c r="B124" s="525"/>
      <c r="C124" s="526"/>
      <c r="D124" s="526"/>
      <c r="E124" s="527"/>
      <c r="F124" s="89"/>
      <c r="G124" s="86" t="s">
        <v>295</v>
      </c>
      <c r="H124" s="87">
        <f t="shared" si="71"/>
        <v>0</v>
      </c>
      <c r="I124" s="87">
        <f t="shared" ref="I124:U124" si="76">SUM(I118,I105)</f>
        <v>0</v>
      </c>
      <c r="J124" s="87">
        <f t="shared" si="76"/>
        <v>0</v>
      </c>
      <c r="K124" s="87">
        <f t="shared" si="76"/>
        <v>0</v>
      </c>
      <c r="L124" s="87">
        <f t="shared" si="76"/>
        <v>0</v>
      </c>
      <c r="M124" s="87">
        <f t="shared" si="76"/>
        <v>0</v>
      </c>
      <c r="N124" s="87">
        <f t="shared" si="76"/>
        <v>0</v>
      </c>
      <c r="O124" s="87">
        <f t="shared" si="76"/>
        <v>0</v>
      </c>
      <c r="P124" s="87">
        <f t="shared" si="76"/>
        <v>0</v>
      </c>
      <c r="Q124" s="87">
        <f t="shared" si="76"/>
        <v>0</v>
      </c>
      <c r="R124" s="87">
        <f t="shared" si="76"/>
        <v>0</v>
      </c>
      <c r="S124" s="87">
        <f t="shared" si="76"/>
        <v>0</v>
      </c>
      <c r="T124" s="87">
        <f t="shared" si="76"/>
        <v>0</v>
      </c>
      <c r="U124" s="87">
        <f t="shared" si="76"/>
        <v>0</v>
      </c>
    </row>
    <row r="125" spans="1:21" x14ac:dyDescent="0.25">
      <c r="A125" s="434"/>
      <c r="B125" s="528"/>
      <c r="C125" s="529"/>
      <c r="D125" s="529"/>
      <c r="E125" s="530"/>
      <c r="F125" s="89"/>
      <c r="G125" s="90" t="s">
        <v>143</v>
      </c>
      <c r="H125" s="87">
        <f t="shared" ref="H125:P125" si="77">SUM(H119)</f>
        <v>0</v>
      </c>
      <c r="I125" s="87">
        <f t="shared" si="77"/>
        <v>0</v>
      </c>
      <c r="J125" s="87">
        <f t="shared" si="77"/>
        <v>0</v>
      </c>
      <c r="K125" s="87">
        <f t="shared" si="77"/>
        <v>0</v>
      </c>
      <c r="L125" s="87">
        <f t="shared" si="77"/>
        <v>0</v>
      </c>
      <c r="M125" s="87">
        <f t="shared" si="77"/>
        <v>0</v>
      </c>
      <c r="N125" s="87">
        <f t="shared" si="77"/>
        <v>0</v>
      </c>
      <c r="O125" s="87">
        <f t="shared" si="77"/>
        <v>0</v>
      </c>
      <c r="P125" s="87">
        <f t="shared" si="77"/>
        <v>0</v>
      </c>
      <c r="Q125" s="87">
        <f>SUM(Q119)</f>
        <v>0</v>
      </c>
      <c r="R125" s="87">
        <f t="shared" ref="R125:U125" si="78">SUM(R119)</f>
        <v>0</v>
      </c>
      <c r="S125" s="87">
        <f t="shared" si="78"/>
        <v>0</v>
      </c>
      <c r="T125" s="87">
        <f t="shared" si="78"/>
        <v>0</v>
      </c>
      <c r="U125" s="87">
        <f t="shared" si="78"/>
        <v>0</v>
      </c>
    </row>
    <row r="126" spans="1:21" ht="18" customHeight="1" x14ac:dyDescent="0.25">
      <c r="A126" s="1" t="s">
        <v>49</v>
      </c>
      <c r="B126" s="464" t="s">
        <v>410</v>
      </c>
      <c r="C126" s="464"/>
      <c r="D126" s="464"/>
      <c r="E126" s="464"/>
      <c r="F126" s="464"/>
      <c r="G126" s="464"/>
      <c r="H126" s="464"/>
      <c r="I126" s="464"/>
      <c r="J126" s="464"/>
      <c r="K126" s="464"/>
      <c r="L126" s="464"/>
      <c r="M126" s="464"/>
      <c r="N126" s="464"/>
      <c r="O126" s="464"/>
      <c r="P126" s="464"/>
      <c r="Q126" s="464"/>
      <c r="R126" s="464"/>
      <c r="S126" s="464"/>
      <c r="T126" s="464"/>
      <c r="U126" s="464"/>
    </row>
    <row r="127" spans="1:21" x14ac:dyDescent="0.25">
      <c r="A127" s="147" t="s">
        <v>49</v>
      </c>
      <c r="B127" s="148" t="s">
        <v>28</v>
      </c>
      <c r="C127" s="424" t="s">
        <v>411</v>
      </c>
      <c r="D127" s="424"/>
      <c r="E127" s="424"/>
      <c r="F127" s="424"/>
      <c r="G127" s="424"/>
      <c r="H127" s="424"/>
      <c r="I127" s="424"/>
      <c r="J127" s="424"/>
      <c r="K127" s="424"/>
      <c r="L127" s="424"/>
      <c r="M127" s="424"/>
      <c r="N127" s="424"/>
      <c r="O127" s="424"/>
      <c r="P127" s="424"/>
      <c r="Q127" s="424"/>
      <c r="R127" s="424"/>
      <c r="S127" s="424"/>
      <c r="T127" s="424"/>
      <c r="U127" s="424"/>
    </row>
    <row r="128" spans="1:21" ht="12.75" customHeight="1" x14ac:dyDescent="0.25">
      <c r="A128" s="432" t="s">
        <v>49</v>
      </c>
      <c r="B128" s="435" t="s">
        <v>28</v>
      </c>
      <c r="C128" s="438" t="s">
        <v>28</v>
      </c>
      <c r="D128" s="441" t="s">
        <v>412</v>
      </c>
      <c r="E128" s="429" t="s">
        <v>89</v>
      </c>
      <c r="F128" s="429" t="s">
        <v>33</v>
      </c>
      <c r="G128" s="142" t="s">
        <v>34</v>
      </c>
      <c r="H128" s="149">
        <f>SUM(I128,K128)</f>
        <v>0</v>
      </c>
      <c r="I128" s="149"/>
      <c r="J128" s="149"/>
      <c r="K128" s="149"/>
      <c r="L128" s="81">
        <f>SUM(M128,O128)</f>
        <v>0</v>
      </c>
      <c r="M128" s="82"/>
      <c r="N128" s="176"/>
      <c r="O128" s="82"/>
      <c r="P128" s="176">
        <f>SUM(Q128,S128)</f>
        <v>0</v>
      </c>
      <c r="Q128" s="176"/>
      <c r="R128" s="176"/>
      <c r="S128" s="176"/>
      <c r="T128" s="149"/>
      <c r="U128" s="149"/>
    </row>
    <row r="129" spans="1:21" x14ac:dyDescent="0.25">
      <c r="A129" s="433"/>
      <c r="B129" s="436"/>
      <c r="C129" s="439"/>
      <c r="D129" s="442"/>
      <c r="E129" s="430"/>
      <c r="F129" s="430"/>
      <c r="G129" s="142" t="s">
        <v>36</v>
      </c>
      <c r="H129" s="149">
        <v>519.70000000000005</v>
      </c>
      <c r="I129" s="226">
        <v>519.70000000000005</v>
      </c>
      <c r="J129" s="167"/>
      <c r="K129" s="167"/>
      <c r="L129" s="105">
        <f t="shared" ref="L129:L132" si="79">SUM(M129,O129)</f>
        <v>1856.8</v>
      </c>
      <c r="M129" s="103">
        <v>1856.8</v>
      </c>
      <c r="N129" s="167"/>
      <c r="O129" s="105"/>
      <c r="P129" s="167">
        <f t="shared" ref="P129:P132" si="80">SUM(Q129,S129)</f>
        <v>1856.8</v>
      </c>
      <c r="Q129" s="149">
        <v>1856.8</v>
      </c>
      <c r="R129" s="167"/>
      <c r="S129" s="167"/>
      <c r="T129" s="176">
        <v>1858</v>
      </c>
      <c r="U129" s="176">
        <v>1860</v>
      </c>
    </row>
    <row r="130" spans="1:21" x14ac:dyDescent="0.25">
      <c r="A130" s="433"/>
      <c r="B130" s="436"/>
      <c r="C130" s="439"/>
      <c r="D130" s="442"/>
      <c r="E130" s="430"/>
      <c r="F130" s="430"/>
      <c r="G130" s="142" t="s">
        <v>37</v>
      </c>
      <c r="H130" s="149">
        <f t="shared" ref="H130:H132" si="81">SUM(I130,K130)</f>
        <v>0</v>
      </c>
      <c r="I130" s="149"/>
      <c r="J130" s="149"/>
      <c r="K130" s="149"/>
      <c r="L130" s="81">
        <f t="shared" si="79"/>
        <v>0</v>
      </c>
      <c r="M130" s="82"/>
      <c r="N130" s="176"/>
      <c r="O130" s="82"/>
      <c r="P130" s="176">
        <f t="shared" si="80"/>
        <v>0</v>
      </c>
      <c r="Q130" s="176"/>
      <c r="R130" s="176"/>
      <c r="S130" s="176"/>
      <c r="T130" s="149"/>
      <c r="U130" s="149"/>
    </row>
    <row r="131" spans="1:21" x14ac:dyDescent="0.25">
      <c r="A131" s="433"/>
      <c r="B131" s="436"/>
      <c r="C131" s="439"/>
      <c r="D131" s="442"/>
      <c r="E131" s="430"/>
      <c r="F131" s="430"/>
      <c r="G131" s="142" t="s">
        <v>295</v>
      </c>
      <c r="H131" s="149">
        <f t="shared" si="81"/>
        <v>0</v>
      </c>
      <c r="I131" s="149"/>
      <c r="J131" s="149"/>
      <c r="K131" s="149"/>
      <c r="L131" s="81">
        <f t="shared" si="79"/>
        <v>0</v>
      </c>
      <c r="M131" s="82"/>
      <c r="N131" s="176"/>
      <c r="O131" s="82"/>
      <c r="P131" s="176">
        <f t="shared" si="80"/>
        <v>0</v>
      </c>
      <c r="Q131" s="176"/>
      <c r="R131" s="176"/>
      <c r="S131" s="176"/>
      <c r="T131" s="149"/>
      <c r="U131" s="149"/>
    </row>
    <row r="132" spans="1:21" ht="15.75" customHeight="1" x14ac:dyDescent="0.25">
      <c r="A132" s="433"/>
      <c r="B132" s="436"/>
      <c r="C132" s="439"/>
      <c r="D132" s="442"/>
      <c r="E132" s="430"/>
      <c r="F132" s="430"/>
      <c r="G132" s="162" t="s">
        <v>143</v>
      </c>
      <c r="H132" s="149">
        <f t="shared" si="81"/>
        <v>0</v>
      </c>
      <c r="I132" s="149"/>
      <c r="J132" s="149"/>
      <c r="K132" s="149"/>
      <c r="L132" s="81">
        <f t="shared" si="79"/>
        <v>0</v>
      </c>
      <c r="M132" s="176"/>
      <c r="N132" s="176"/>
      <c r="O132" s="176"/>
      <c r="P132" s="176">
        <f t="shared" si="80"/>
        <v>0</v>
      </c>
      <c r="Q132" s="176"/>
      <c r="R132" s="176"/>
      <c r="S132" s="83"/>
      <c r="T132" s="149"/>
      <c r="U132" s="149"/>
    </row>
    <row r="133" spans="1:21" x14ac:dyDescent="0.25">
      <c r="A133" s="434"/>
      <c r="B133" s="437"/>
      <c r="C133" s="440"/>
      <c r="D133" s="443"/>
      <c r="E133" s="431"/>
      <c r="F133" s="431"/>
      <c r="G133" s="177" t="s">
        <v>39</v>
      </c>
      <c r="H133" s="84">
        <f t="shared" ref="H133:U133" si="82">SUM(H128:H132)</f>
        <v>519.70000000000005</v>
      </c>
      <c r="I133" s="84">
        <f t="shared" si="82"/>
        <v>519.70000000000005</v>
      </c>
      <c r="J133" s="84">
        <f t="shared" si="82"/>
        <v>0</v>
      </c>
      <c r="K133" s="84">
        <f t="shared" si="82"/>
        <v>0</v>
      </c>
      <c r="L133" s="84">
        <f t="shared" si="82"/>
        <v>1856.8</v>
      </c>
      <c r="M133" s="84">
        <f t="shared" si="82"/>
        <v>1856.8</v>
      </c>
      <c r="N133" s="84">
        <f t="shared" si="82"/>
        <v>0</v>
      </c>
      <c r="O133" s="84">
        <f t="shared" si="82"/>
        <v>0</v>
      </c>
      <c r="P133" s="84">
        <f t="shared" si="82"/>
        <v>1856.8</v>
      </c>
      <c r="Q133" s="84">
        <f t="shared" si="82"/>
        <v>1856.8</v>
      </c>
      <c r="R133" s="84">
        <f t="shared" si="82"/>
        <v>0</v>
      </c>
      <c r="S133" s="84">
        <f t="shared" si="82"/>
        <v>0</v>
      </c>
      <c r="T133" s="84">
        <f t="shared" si="82"/>
        <v>1858</v>
      </c>
      <c r="U133" s="84">
        <f t="shared" si="82"/>
        <v>1860</v>
      </c>
    </row>
    <row r="134" spans="1:21" x14ac:dyDescent="0.25">
      <c r="A134" s="147" t="s">
        <v>49</v>
      </c>
      <c r="B134" s="148" t="s">
        <v>28</v>
      </c>
      <c r="C134" s="448" t="s">
        <v>65</v>
      </c>
      <c r="D134" s="448"/>
      <c r="E134" s="448"/>
      <c r="F134" s="448"/>
      <c r="G134" s="448"/>
      <c r="H134" s="154">
        <f>SUM(H133)</f>
        <v>519.70000000000005</v>
      </c>
      <c r="I134" s="154">
        <f t="shared" ref="I134:U134" si="83">SUM(I133)</f>
        <v>519.70000000000005</v>
      </c>
      <c r="J134" s="154">
        <f t="shared" si="83"/>
        <v>0</v>
      </c>
      <c r="K134" s="154">
        <f t="shared" si="83"/>
        <v>0</v>
      </c>
      <c r="L134" s="154">
        <f t="shared" si="83"/>
        <v>1856.8</v>
      </c>
      <c r="M134" s="154">
        <f t="shared" si="83"/>
        <v>1856.8</v>
      </c>
      <c r="N134" s="154">
        <f t="shared" si="83"/>
        <v>0</v>
      </c>
      <c r="O134" s="154">
        <f t="shared" si="83"/>
        <v>0</v>
      </c>
      <c r="P134" s="154">
        <f t="shared" si="83"/>
        <v>1856.8</v>
      </c>
      <c r="Q134" s="154">
        <f t="shared" si="83"/>
        <v>1856.8</v>
      </c>
      <c r="R134" s="154">
        <f t="shared" si="83"/>
        <v>0</v>
      </c>
      <c r="S134" s="154">
        <f t="shared" si="83"/>
        <v>0</v>
      </c>
      <c r="T134" s="154">
        <f t="shared" si="83"/>
        <v>1858</v>
      </c>
      <c r="U134" s="154">
        <f t="shared" si="83"/>
        <v>1860</v>
      </c>
    </row>
    <row r="135" spans="1:21" x14ac:dyDescent="0.25">
      <c r="A135" s="432"/>
      <c r="B135" s="531"/>
      <c r="C135" s="532"/>
      <c r="D135" s="532"/>
      <c r="E135" s="533"/>
      <c r="F135" s="85" t="s">
        <v>390</v>
      </c>
      <c r="G135" s="86" t="s">
        <v>34</v>
      </c>
      <c r="H135" s="87">
        <f>SUM(H128)</f>
        <v>0</v>
      </c>
      <c r="I135" s="87">
        <f t="shared" ref="I135:U135" si="84">SUM(I128)</f>
        <v>0</v>
      </c>
      <c r="J135" s="87">
        <f t="shared" si="84"/>
        <v>0</v>
      </c>
      <c r="K135" s="87">
        <f t="shared" si="84"/>
        <v>0</v>
      </c>
      <c r="L135" s="87">
        <f t="shared" si="84"/>
        <v>0</v>
      </c>
      <c r="M135" s="87">
        <f t="shared" si="84"/>
        <v>0</v>
      </c>
      <c r="N135" s="87">
        <f t="shared" si="84"/>
        <v>0</v>
      </c>
      <c r="O135" s="87">
        <f t="shared" si="84"/>
        <v>0</v>
      </c>
      <c r="P135" s="87">
        <f t="shared" si="84"/>
        <v>0</v>
      </c>
      <c r="Q135" s="87">
        <f t="shared" si="84"/>
        <v>0</v>
      </c>
      <c r="R135" s="87">
        <f t="shared" si="84"/>
        <v>0</v>
      </c>
      <c r="S135" s="87">
        <f t="shared" si="84"/>
        <v>0</v>
      </c>
      <c r="T135" s="87">
        <f t="shared" si="84"/>
        <v>0</v>
      </c>
      <c r="U135" s="87">
        <f t="shared" si="84"/>
        <v>0</v>
      </c>
    </row>
    <row r="136" spans="1:21" x14ac:dyDescent="0.25">
      <c r="A136" s="433"/>
      <c r="B136" s="534"/>
      <c r="C136" s="535"/>
      <c r="D136" s="535"/>
      <c r="E136" s="536"/>
      <c r="F136" s="89"/>
      <c r="G136" s="86" t="s">
        <v>36</v>
      </c>
      <c r="H136" s="87">
        <f>SUM(,H129)</f>
        <v>519.70000000000005</v>
      </c>
      <c r="I136" s="87">
        <f t="shared" ref="I136:U136" si="85">SUM(,I129)</f>
        <v>519.70000000000005</v>
      </c>
      <c r="J136" s="87">
        <f t="shared" si="85"/>
        <v>0</v>
      </c>
      <c r="K136" s="87">
        <f t="shared" si="85"/>
        <v>0</v>
      </c>
      <c r="L136" s="87">
        <f t="shared" si="85"/>
        <v>1856.8</v>
      </c>
      <c r="M136" s="87">
        <f t="shared" si="85"/>
        <v>1856.8</v>
      </c>
      <c r="N136" s="87">
        <f t="shared" si="85"/>
        <v>0</v>
      </c>
      <c r="O136" s="87">
        <f t="shared" si="85"/>
        <v>0</v>
      </c>
      <c r="P136" s="87">
        <f t="shared" si="85"/>
        <v>1856.8</v>
      </c>
      <c r="Q136" s="87">
        <f t="shared" si="85"/>
        <v>1856.8</v>
      </c>
      <c r="R136" s="87">
        <f t="shared" si="85"/>
        <v>0</v>
      </c>
      <c r="S136" s="87">
        <f t="shared" si="85"/>
        <v>0</v>
      </c>
      <c r="T136" s="87">
        <f t="shared" si="85"/>
        <v>1858</v>
      </c>
      <c r="U136" s="87">
        <f t="shared" si="85"/>
        <v>1860</v>
      </c>
    </row>
    <row r="137" spans="1:21" x14ac:dyDescent="0.25">
      <c r="A137" s="433"/>
      <c r="B137" s="534"/>
      <c r="C137" s="535"/>
      <c r="D137" s="535"/>
      <c r="E137" s="536"/>
      <c r="F137" s="89"/>
      <c r="G137" s="86" t="s">
        <v>37</v>
      </c>
      <c r="H137" s="87">
        <f>SUM(H130)</f>
        <v>0</v>
      </c>
      <c r="I137" s="87">
        <f t="shared" ref="I137:T137" si="86">SUM(I130)</f>
        <v>0</v>
      </c>
      <c r="J137" s="87">
        <f t="shared" si="86"/>
        <v>0</v>
      </c>
      <c r="K137" s="87">
        <f t="shared" si="86"/>
        <v>0</v>
      </c>
      <c r="L137" s="87">
        <f t="shared" si="86"/>
        <v>0</v>
      </c>
      <c r="M137" s="87">
        <f t="shared" si="86"/>
        <v>0</v>
      </c>
      <c r="N137" s="87">
        <f t="shared" si="86"/>
        <v>0</v>
      </c>
      <c r="O137" s="87">
        <f t="shared" si="86"/>
        <v>0</v>
      </c>
      <c r="P137" s="87">
        <f t="shared" si="86"/>
        <v>0</v>
      </c>
      <c r="Q137" s="87">
        <f t="shared" si="86"/>
        <v>0</v>
      </c>
      <c r="R137" s="87">
        <f t="shared" si="86"/>
        <v>0</v>
      </c>
      <c r="S137" s="87">
        <f t="shared" si="86"/>
        <v>0</v>
      </c>
      <c r="T137" s="87">
        <f t="shared" si="86"/>
        <v>0</v>
      </c>
      <c r="U137" s="87">
        <f>SUM(U130)</f>
        <v>0</v>
      </c>
    </row>
    <row r="138" spans="1:21" x14ac:dyDescent="0.25">
      <c r="A138" s="433"/>
      <c r="B138" s="534"/>
      <c r="C138" s="535"/>
      <c r="D138" s="535"/>
      <c r="E138" s="536"/>
      <c r="F138" s="89"/>
      <c r="G138" s="86" t="s">
        <v>295</v>
      </c>
      <c r="H138" s="87">
        <f>SUM(H131)</f>
        <v>0</v>
      </c>
      <c r="I138" s="87">
        <f t="shared" ref="I138:U138" si="87">SUM(I131)</f>
        <v>0</v>
      </c>
      <c r="J138" s="87">
        <f t="shared" si="87"/>
        <v>0</v>
      </c>
      <c r="K138" s="87">
        <f t="shared" si="87"/>
        <v>0</v>
      </c>
      <c r="L138" s="87">
        <f t="shared" si="87"/>
        <v>0</v>
      </c>
      <c r="M138" s="87">
        <f t="shared" si="87"/>
        <v>0</v>
      </c>
      <c r="N138" s="87">
        <f t="shared" si="87"/>
        <v>0</v>
      </c>
      <c r="O138" s="87">
        <f t="shared" si="87"/>
        <v>0</v>
      </c>
      <c r="P138" s="87">
        <f t="shared" si="87"/>
        <v>0</v>
      </c>
      <c r="Q138" s="87">
        <f t="shared" si="87"/>
        <v>0</v>
      </c>
      <c r="R138" s="87">
        <f t="shared" si="87"/>
        <v>0</v>
      </c>
      <c r="S138" s="87">
        <f t="shared" si="87"/>
        <v>0</v>
      </c>
      <c r="T138" s="87">
        <f t="shared" si="87"/>
        <v>0</v>
      </c>
      <c r="U138" s="87">
        <f t="shared" si="87"/>
        <v>0</v>
      </c>
    </row>
    <row r="139" spans="1:21" x14ac:dyDescent="0.25">
      <c r="A139" s="434"/>
      <c r="B139" s="537"/>
      <c r="C139" s="538"/>
      <c r="D139" s="538"/>
      <c r="E139" s="539"/>
      <c r="F139" s="89"/>
      <c r="G139" s="90" t="s">
        <v>143</v>
      </c>
      <c r="H139" s="87">
        <f>SUM(H132)</f>
        <v>0</v>
      </c>
      <c r="I139" s="87">
        <f t="shared" ref="I139:U139" si="88">SUM(I132)</f>
        <v>0</v>
      </c>
      <c r="J139" s="87">
        <f t="shared" si="88"/>
        <v>0</v>
      </c>
      <c r="K139" s="87">
        <f t="shared" si="88"/>
        <v>0</v>
      </c>
      <c r="L139" s="87">
        <f t="shared" si="88"/>
        <v>0</v>
      </c>
      <c r="M139" s="87">
        <f t="shared" si="88"/>
        <v>0</v>
      </c>
      <c r="N139" s="87">
        <f t="shared" si="88"/>
        <v>0</v>
      </c>
      <c r="O139" s="87">
        <f t="shared" si="88"/>
        <v>0</v>
      </c>
      <c r="P139" s="87">
        <f t="shared" si="88"/>
        <v>0</v>
      </c>
      <c r="Q139" s="87">
        <f t="shared" si="88"/>
        <v>0</v>
      </c>
      <c r="R139" s="87">
        <f t="shared" si="88"/>
        <v>0</v>
      </c>
      <c r="S139" s="87">
        <f t="shared" si="88"/>
        <v>0</v>
      </c>
      <c r="T139" s="87">
        <f t="shared" si="88"/>
        <v>0</v>
      </c>
      <c r="U139" s="87">
        <f t="shared" si="88"/>
        <v>0</v>
      </c>
    </row>
    <row r="140" spans="1:21" x14ac:dyDescent="0.25">
      <c r="A140" s="147" t="s">
        <v>49</v>
      </c>
      <c r="B140" s="148" t="s">
        <v>40</v>
      </c>
      <c r="C140" s="424" t="s">
        <v>413</v>
      </c>
      <c r="D140" s="424"/>
      <c r="E140" s="424"/>
      <c r="F140" s="424"/>
      <c r="G140" s="424"/>
      <c r="H140" s="424"/>
      <c r="I140" s="424"/>
      <c r="J140" s="424"/>
      <c r="K140" s="424"/>
      <c r="L140" s="424"/>
      <c r="M140" s="424"/>
      <c r="N140" s="424"/>
      <c r="O140" s="424"/>
      <c r="P140" s="424"/>
      <c r="Q140" s="424"/>
      <c r="R140" s="424"/>
      <c r="S140" s="424"/>
      <c r="T140" s="424"/>
      <c r="U140" s="424"/>
    </row>
    <row r="141" spans="1:21" ht="12.75" customHeight="1" x14ac:dyDescent="0.25">
      <c r="A141" s="432" t="s">
        <v>49</v>
      </c>
      <c r="B141" s="435" t="s">
        <v>40</v>
      </c>
      <c r="C141" s="438" t="s">
        <v>28</v>
      </c>
      <c r="D141" s="441" t="s">
        <v>425</v>
      </c>
      <c r="E141" s="429" t="s">
        <v>89</v>
      </c>
      <c r="F141" s="429" t="s">
        <v>33</v>
      </c>
      <c r="G141" s="142" t="s">
        <v>34</v>
      </c>
      <c r="H141" s="149">
        <f>SUM(I141,K141)</f>
        <v>0</v>
      </c>
      <c r="I141" s="149"/>
      <c r="J141" s="149"/>
      <c r="K141" s="149"/>
      <c r="L141" s="81">
        <f>SUM(M141,O141)</f>
        <v>0</v>
      </c>
      <c r="M141" s="82"/>
      <c r="N141" s="176"/>
      <c r="O141" s="82"/>
      <c r="P141" s="176">
        <f>SUM(Q141,S141)</f>
        <v>0</v>
      </c>
      <c r="Q141" s="176"/>
      <c r="R141" s="176"/>
      <c r="S141" s="176"/>
      <c r="T141" s="149"/>
      <c r="U141" s="149"/>
    </row>
    <row r="142" spans="1:21" x14ac:dyDescent="0.25">
      <c r="A142" s="433"/>
      <c r="B142" s="436"/>
      <c r="C142" s="439"/>
      <c r="D142" s="442"/>
      <c r="E142" s="430"/>
      <c r="F142" s="430"/>
      <c r="G142" s="142" t="s">
        <v>36</v>
      </c>
      <c r="H142" s="149">
        <v>3274.9</v>
      </c>
      <c r="I142" s="226">
        <v>3274.9</v>
      </c>
      <c r="J142" s="167"/>
      <c r="K142" s="167"/>
      <c r="L142" s="105">
        <f>SUM(M142,O142)</f>
        <v>3480.3</v>
      </c>
      <c r="M142" s="103">
        <v>3480.3</v>
      </c>
      <c r="N142" s="167"/>
      <c r="O142" s="105"/>
      <c r="P142" s="167">
        <f t="shared" ref="P142:P145" si="89">SUM(Q142,S142)</f>
        <v>3480.3</v>
      </c>
      <c r="Q142" s="149">
        <v>3480.3</v>
      </c>
      <c r="R142" s="167"/>
      <c r="S142" s="167"/>
      <c r="T142" s="176">
        <v>3568</v>
      </c>
      <c r="U142" s="176">
        <v>3610</v>
      </c>
    </row>
    <row r="143" spans="1:21" x14ac:dyDescent="0.25">
      <c r="A143" s="433"/>
      <c r="B143" s="436"/>
      <c r="C143" s="439"/>
      <c r="D143" s="442"/>
      <c r="E143" s="430"/>
      <c r="F143" s="430"/>
      <c r="G143" s="142" t="s">
        <v>37</v>
      </c>
      <c r="H143" s="149">
        <f t="shared" ref="H143:H145" si="90">SUM(I143,K143)</f>
        <v>0</v>
      </c>
      <c r="I143" s="149"/>
      <c r="J143" s="149"/>
      <c r="K143" s="149"/>
      <c r="L143" s="81">
        <f t="shared" ref="L143:L145" si="91">SUM(M143,O143)</f>
        <v>0</v>
      </c>
      <c r="M143" s="82"/>
      <c r="N143" s="176"/>
      <c r="O143" s="82"/>
      <c r="P143" s="176">
        <f t="shared" si="89"/>
        <v>0</v>
      </c>
      <c r="Q143" s="176"/>
      <c r="R143" s="176"/>
      <c r="S143" s="176"/>
      <c r="T143" s="149"/>
      <c r="U143" s="149"/>
    </row>
    <row r="144" spans="1:21" x14ac:dyDescent="0.25">
      <c r="A144" s="433"/>
      <c r="B144" s="436"/>
      <c r="C144" s="439"/>
      <c r="D144" s="442"/>
      <c r="E144" s="430"/>
      <c r="F144" s="430"/>
      <c r="G144" s="142" t="s">
        <v>295</v>
      </c>
      <c r="H144" s="149">
        <f t="shared" si="90"/>
        <v>0</v>
      </c>
      <c r="I144" s="149"/>
      <c r="J144" s="149"/>
      <c r="K144" s="149"/>
      <c r="L144" s="81">
        <f t="shared" si="91"/>
        <v>0</v>
      </c>
      <c r="M144" s="82"/>
      <c r="N144" s="176"/>
      <c r="O144" s="82"/>
      <c r="P144" s="176">
        <f t="shared" si="89"/>
        <v>0</v>
      </c>
      <c r="Q144" s="176"/>
      <c r="R144" s="176"/>
      <c r="S144" s="176"/>
      <c r="T144" s="149"/>
      <c r="U144" s="149"/>
    </row>
    <row r="145" spans="1:21" x14ac:dyDescent="0.25">
      <c r="A145" s="433"/>
      <c r="B145" s="436"/>
      <c r="C145" s="439"/>
      <c r="D145" s="442"/>
      <c r="E145" s="430"/>
      <c r="F145" s="430"/>
      <c r="G145" s="162" t="s">
        <v>143</v>
      </c>
      <c r="H145" s="149">
        <f t="shared" si="90"/>
        <v>0</v>
      </c>
      <c r="I145" s="149"/>
      <c r="J145" s="149"/>
      <c r="K145" s="149"/>
      <c r="L145" s="81">
        <f t="shared" si="91"/>
        <v>0</v>
      </c>
      <c r="M145" s="176"/>
      <c r="N145" s="176"/>
      <c r="O145" s="176"/>
      <c r="P145" s="176">
        <f t="shared" si="89"/>
        <v>0</v>
      </c>
      <c r="Q145" s="176"/>
      <c r="R145" s="176"/>
      <c r="S145" s="83"/>
      <c r="T145" s="149"/>
      <c r="U145" s="149"/>
    </row>
    <row r="146" spans="1:21" x14ac:dyDescent="0.25">
      <c r="A146" s="434"/>
      <c r="B146" s="437"/>
      <c r="C146" s="440"/>
      <c r="D146" s="443"/>
      <c r="E146" s="431"/>
      <c r="F146" s="431"/>
      <c r="G146" s="177" t="s">
        <v>39</v>
      </c>
      <c r="H146" s="84">
        <f t="shared" ref="H146:U146" si="92">SUM(H141:H145)</f>
        <v>3274.9</v>
      </c>
      <c r="I146" s="84">
        <f t="shared" si="92"/>
        <v>3274.9</v>
      </c>
      <c r="J146" s="84">
        <f t="shared" si="92"/>
        <v>0</v>
      </c>
      <c r="K146" s="84">
        <f t="shared" si="92"/>
        <v>0</v>
      </c>
      <c r="L146" s="84">
        <f t="shared" si="92"/>
        <v>3480.3</v>
      </c>
      <c r="M146" s="84">
        <f t="shared" si="92"/>
        <v>3480.3</v>
      </c>
      <c r="N146" s="84">
        <f t="shared" si="92"/>
        <v>0</v>
      </c>
      <c r="O146" s="84">
        <f t="shared" si="92"/>
        <v>0</v>
      </c>
      <c r="P146" s="84">
        <f t="shared" si="92"/>
        <v>3480.3</v>
      </c>
      <c r="Q146" s="84">
        <f t="shared" si="92"/>
        <v>3480.3</v>
      </c>
      <c r="R146" s="84">
        <f t="shared" si="92"/>
        <v>0</v>
      </c>
      <c r="S146" s="84">
        <f t="shared" si="92"/>
        <v>0</v>
      </c>
      <c r="T146" s="84">
        <f t="shared" si="92"/>
        <v>3568</v>
      </c>
      <c r="U146" s="84">
        <f t="shared" si="92"/>
        <v>3610</v>
      </c>
    </row>
    <row r="147" spans="1:21" ht="12.75" customHeight="1" x14ac:dyDescent="0.25">
      <c r="A147" s="432" t="s">
        <v>49</v>
      </c>
      <c r="B147" s="435" t="s">
        <v>40</v>
      </c>
      <c r="C147" s="438" t="s">
        <v>40</v>
      </c>
      <c r="D147" s="441" t="s">
        <v>414</v>
      </c>
      <c r="E147" s="429" t="s">
        <v>89</v>
      </c>
      <c r="F147" s="429" t="s">
        <v>33</v>
      </c>
      <c r="G147" s="142" t="s">
        <v>34</v>
      </c>
      <c r="H147" s="149">
        <f>SUM(I147,K147)</f>
        <v>0</v>
      </c>
      <c r="I147" s="149"/>
      <c r="J147" s="149"/>
      <c r="K147" s="149"/>
      <c r="L147" s="81">
        <f>SUM(M147,O147)</f>
        <v>0</v>
      </c>
      <c r="M147" s="82"/>
      <c r="N147" s="176"/>
      <c r="O147" s="82"/>
      <c r="P147" s="176">
        <f>SUM(Q147,S147)</f>
        <v>0</v>
      </c>
      <c r="Q147" s="176"/>
      <c r="R147" s="176"/>
      <c r="S147" s="176"/>
      <c r="T147" s="149"/>
      <c r="U147" s="149"/>
    </row>
    <row r="148" spans="1:21" x14ac:dyDescent="0.25">
      <c r="A148" s="433"/>
      <c r="B148" s="436"/>
      <c r="C148" s="439"/>
      <c r="D148" s="442"/>
      <c r="E148" s="430"/>
      <c r="F148" s="430"/>
      <c r="G148" s="142" t="s">
        <v>36</v>
      </c>
      <c r="H148" s="149">
        <v>5.3</v>
      </c>
      <c r="I148" s="226">
        <v>5.3</v>
      </c>
      <c r="J148" s="167"/>
      <c r="K148" s="167"/>
      <c r="L148" s="105">
        <f t="shared" ref="L148:L151" si="93">SUM(M148,O148)</f>
        <v>8.1</v>
      </c>
      <c r="M148" s="103">
        <v>8.1</v>
      </c>
      <c r="N148" s="167"/>
      <c r="O148" s="105"/>
      <c r="P148" s="167">
        <f t="shared" ref="P148:P151" si="94">SUM(Q148,S148)</f>
        <v>8.1</v>
      </c>
      <c r="Q148" s="226">
        <v>8.1</v>
      </c>
      <c r="R148" s="167"/>
      <c r="S148" s="167"/>
      <c r="T148" s="103">
        <v>7.9</v>
      </c>
      <c r="U148" s="176">
        <v>7.9</v>
      </c>
    </row>
    <row r="149" spans="1:21" x14ac:dyDescent="0.25">
      <c r="A149" s="433"/>
      <c r="B149" s="436"/>
      <c r="C149" s="439"/>
      <c r="D149" s="442"/>
      <c r="E149" s="430"/>
      <c r="F149" s="430"/>
      <c r="G149" s="142" t="s">
        <v>37</v>
      </c>
      <c r="H149" s="149">
        <f t="shared" ref="H149:H151" si="95">SUM(I149,K149)</f>
        <v>0</v>
      </c>
      <c r="I149" s="149"/>
      <c r="J149" s="149"/>
      <c r="K149" s="149"/>
      <c r="L149" s="81">
        <f t="shared" si="93"/>
        <v>0</v>
      </c>
      <c r="M149" s="82"/>
      <c r="N149" s="176"/>
      <c r="O149" s="82"/>
      <c r="P149" s="176">
        <f t="shared" si="94"/>
        <v>0</v>
      </c>
      <c r="Q149" s="176"/>
      <c r="R149" s="176"/>
      <c r="S149" s="176"/>
      <c r="T149" s="149"/>
      <c r="U149" s="149"/>
    </row>
    <row r="150" spans="1:21" x14ac:dyDescent="0.25">
      <c r="A150" s="433"/>
      <c r="B150" s="436"/>
      <c r="C150" s="439"/>
      <c r="D150" s="442"/>
      <c r="E150" s="430"/>
      <c r="F150" s="430"/>
      <c r="G150" s="142" t="s">
        <v>295</v>
      </c>
      <c r="H150" s="149">
        <f t="shared" si="95"/>
        <v>0</v>
      </c>
      <c r="I150" s="149"/>
      <c r="J150" s="149"/>
      <c r="K150" s="149"/>
      <c r="L150" s="81">
        <f t="shared" si="93"/>
        <v>0</v>
      </c>
      <c r="M150" s="82"/>
      <c r="N150" s="176"/>
      <c r="O150" s="82"/>
      <c r="P150" s="176">
        <f t="shared" si="94"/>
        <v>0</v>
      </c>
      <c r="Q150" s="176"/>
      <c r="R150" s="176"/>
      <c r="S150" s="176"/>
      <c r="T150" s="149"/>
      <c r="U150" s="149"/>
    </row>
    <row r="151" spans="1:21" x14ac:dyDescent="0.25">
      <c r="A151" s="433"/>
      <c r="B151" s="436"/>
      <c r="C151" s="439"/>
      <c r="D151" s="442"/>
      <c r="E151" s="430"/>
      <c r="F151" s="430"/>
      <c r="G151" s="162" t="s">
        <v>143</v>
      </c>
      <c r="H151" s="149">
        <f t="shared" si="95"/>
        <v>0</v>
      </c>
      <c r="I151" s="149"/>
      <c r="J151" s="149"/>
      <c r="K151" s="149"/>
      <c r="L151" s="81">
        <f t="shared" si="93"/>
        <v>0</v>
      </c>
      <c r="M151" s="176"/>
      <c r="N151" s="176"/>
      <c r="O151" s="176"/>
      <c r="P151" s="176">
        <f t="shared" si="94"/>
        <v>0</v>
      </c>
      <c r="Q151" s="176"/>
      <c r="R151" s="176"/>
      <c r="S151" s="83"/>
      <c r="T151" s="149"/>
      <c r="U151" s="149"/>
    </row>
    <row r="152" spans="1:21" x14ac:dyDescent="0.25">
      <c r="A152" s="434"/>
      <c r="B152" s="437"/>
      <c r="C152" s="440"/>
      <c r="D152" s="443"/>
      <c r="E152" s="431"/>
      <c r="F152" s="431"/>
      <c r="G152" s="177" t="s">
        <v>39</v>
      </c>
      <c r="H152" s="84">
        <f t="shared" ref="H152:U152" si="96">SUM(H147:H151)</f>
        <v>5.3</v>
      </c>
      <c r="I152" s="84">
        <f t="shared" si="96"/>
        <v>5.3</v>
      </c>
      <c r="J152" s="84">
        <f t="shared" si="96"/>
        <v>0</v>
      </c>
      <c r="K152" s="84">
        <f t="shared" si="96"/>
        <v>0</v>
      </c>
      <c r="L152" s="84">
        <f t="shared" si="96"/>
        <v>8.1</v>
      </c>
      <c r="M152" s="84">
        <f t="shared" si="96"/>
        <v>8.1</v>
      </c>
      <c r="N152" s="84">
        <f t="shared" si="96"/>
        <v>0</v>
      </c>
      <c r="O152" s="84">
        <f t="shared" si="96"/>
        <v>0</v>
      </c>
      <c r="P152" s="84">
        <f t="shared" si="96"/>
        <v>8.1</v>
      </c>
      <c r="Q152" s="84">
        <f t="shared" si="96"/>
        <v>8.1</v>
      </c>
      <c r="R152" s="84">
        <f t="shared" si="96"/>
        <v>0</v>
      </c>
      <c r="S152" s="84">
        <f t="shared" si="96"/>
        <v>0</v>
      </c>
      <c r="T152" s="84">
        <f t="shared" si="96"/>
        <v>7.9</v>
      </c>
      <c r="U152" s="84">
        <f t="shared" si="96"/>
        <v>7.9</v>
      </c>
    </row>
    <row r="153" spans="1:21" x14ac:dyDescent="0.25">
      <c r="A153" s="147" t="s">
        <v>49</v>
      </c>
      <c r="B153" s="148" t="s">
        <v>40</v>
      </c>
      <c r="C153" s="448" t="s">
        <v>65</v>
      </c>
      <c r="D153" s="448"/>
      <c r="E153" s="448"/>
      <c r="F153" s="448"/>
      <c r="G153" s="448"/>
      <c r="H153" s="154">
        <f>SUM(H152,H146)</f>
        <v>3280.2000000000003</v>
      </c>
      <c r="I153" s="154">
        <f t="shared" ref="I153:U153" si="97">SUM(I152,I146)</f>
        <v>3280.2000000000003</v>
      </c>
      <c r="J153" s="154">
        <f t="shared" si="97"/>
        <v>0</v>
      </c>
      <c r="K153" s="154">
        <f t="shared" si="97"/>
        <v>0</v>
      </c>
      <c r="L153" s="154">
        <f t="shared" si="97"/>
        <v>3488.4</v>
      </c>
      <c r="M153" s="155">
        <f t="shared" si="97"/>
        <v>3488.4</v>
      </c>
      <c r="N153" s="155">
        <f t="shared" si="97"/>
        <v>0</v>
      </c>
      <c r="O153" s="155">
        <f t="shared" si="97"/>
        <v>0</v>
      </c>
      <c r="P153" s="155">
        <f t="shared" si="97"/>
        <v>3488.4</v>
      </c>
      <c r="Q153" s="155">
        <f t="shared" si="97"/>
        <v>3488.4</v>
      </c>
      <c r="R153" s="155">
        <f t="shared" si="97"/>
        <v>0</v>
      </c>
      <c r="S153" s="155">
        <f t="shared" si="97"/>
        <v>0</v>
      </c>
      <c r="T153" s="154">
        <f t="shared" si="97"/>
        <v>3575.9</v>
      </c>
      <c r="U153" s="154">
        <f t="shared" si="97"/>
        <v>3617.9</v>
      </c>
    </row>
    <row r="154" spans="1:21" x14ac:dyDescent="0.25">
      <c r="A154" s="432"/>
      <c r="B154" s="531"/>
      <c r="C154" s="532"/>
      <c r="D154" s="532"/>
      <c r="E154" s="533"/>
      <c r="F154" s="85" t="s">
        <v>390</v>
      </c>
      <c r="G154" s="86" t="s">
        <v>34</v>
      </c>
      <c r="H154" s="87">
        <f>SUM(H147,H141)</f>
        <v>0</v>
      </c>
      <c r="I154" s="87">
        <f t="shared" ref="I154:U158" si="98">SUM(I147,I141)</f>
        <v>0</v>
      </c>
      <c r="J154" s="87">
        <f t="shared" si="98"/>
        <v>0</v>
      </c>
      <c r="K154" s="87">
        <f t="shared" si="98"/>
        <v>0</v>
      </c>
      <c r="L154" s="87">
        <f t="shared" si="98"/>
        <v>0</v>
      </c>
      <c r="M154" s="88">
        <f t="shared" si="98"/>
        <v>0</v>
      </c>
      <c r="N154" s="88">
        <f t="shared" si="98"/>
        <v>0</v>
      </c>
      <c r="O154" s="88">
        <f t="shared" si="98"/>
        <v>0</v>
      </c>
      <c r="P154" s="88">
        <f t="shared" si="98"/>
        <v>0</v>
      </c>
      <c r="Q154" s="88">
        <f t="shared" si="98"/>
        <v>0</v>
      </c>
      <c r="R154" s="88">
        <f t="shared" si="98"/>
        <v>0</v>
      </c>
      <c r="S154" s="88">
        <f t="shared" si="98"/>
        <v>0</v>
      </c>
      <c r="T154" s="87">
        <f t="shared" si="98"/>
        <v>0</v>
      </c>
      <c r="U154" s="87">
        <f t="shared" si="98"/>
        <v>0</v>
      </c>
    </row>
    <row r="155" spans="1:21" x14ac:dyDescent="0.25">
      <c r="A155" s="433"/>
      <c r="B155" s="534"/>
      <c r="C155" s="535"/>
      <c r="D155" s="535"/>
      <c r="E155" s="536"/>
      <c r="F155" s="89"/>
      <c r="G155" s="86" t="s">
        <v>36</v>
      </c>
      <c r="H155" s="87">
        <f>SUM(H148,H142)</f>
        <v>3280.2000000000003</v>
      </c>
      <c r="I155" s="87">
        <f t="shared" si="98"/>
        <v>3280.2000000000003</v>
      </c>
      <c r="J155" s="87">
        <f t="shared" si="98"/>
        <v>0</v>
      </c>
      <c r="K155" s="87">
        <f t="shared" si="98"/>
        <v>0</v>
      </c>
      <c r="L155" s="87">
        <f t="shared" si="98"/>
        <v>3488.4</v>
      </c>
      <c r="M155" s="88">
        <f t="shared" si="98"/>
        <v>3488.4</v>
      </c>
      <c r="N155" s="88">
        <f t="shared" si="98"/>
        <v>0</v>
      </c>
      <c r="O155" s="88">
        <f t="shared" si="98"/>
        <v>0</v>
      </c>
      <c r="P155" s="88">
        <f t="shared" si="98"/>
        <v>3488.4</v>
      </c>
      <c r="Q155" s="88">
        <f t="shared" si="98"/>
        <v>3488.4</v>
      </c>
      <c r="R155" s="88">
        <f t="shared" si="98"/>
        <v>0</v>
      </c>
      <c r="S155" s="88">
        <f t="shared" si="98"/>
        <v>0</v>
      </c>
      <c r="T155" s="87">
        <f t="shared" si="98"/>
        <v>3575.9</v>
      </c>
      <c r="U155" s="87">
        <f t="shared" si="98"/>
        <v>3617.9</v>
      </c>
    </row>
    <row r="156" spans="1:21" ht="12.75" customHeight="1" x14ac:dyDescent="0.25">
      <c r="A156" s="433"/>
      <c r="B156" s="534"/>
      <c r="C156" s="535"/>
      <c r="D156" s="535"/>
      <c r="E156" s="536"/>
      <c r="F156" s="89"/>
      <c r="G156" s="86" t="s">
        <v>37</v>
      </c>
      <c r="H156" s="87">
        <f>SUM(H149,H143)</f>
        <v>0</v>
      </c>
      <c r="I156" s="87">
        <f t="shared" si="98"/>
        <v>0</v>
      </c>
      <c r="J156" s="87">
        <f t="shared" si="98"/>
        <v>0</v>
      </c>
      <c r="K156" s="87">
        <f t="shared" si="98"/>
        <v>0</v>
      </c>
      <c r="L156" s="87">
        <f t="shared" si="98"/>
        <v>0</v>
      </c>
      <c r="M156" s="88">
        <f t="shared" si="98"/>
        <v>0</v>
      </c>
      <c r="N156" s="88">
        <f t="shared" si="98"/>
        <v>0</v>
      </c>
      <c r="O156" s="88">
        <f t="shared" si="98"/>
        <v>0</v>
      </c>
      <c r="P156" s="88">
        <f t="shared" si="98"/>
        <v>0</v>
      </c>
      <c r="Q156" s="88">
        <f t="shared" si="98"/>
        <v>0</v>
      </c>
      <c r="R156" s="88">
        <f t="shared" si="98"/>
        <v>0</v>
      </c>
      <c r="S156" s="88">
        <f t="shared" si="98"/>
        <v>0</v>
      </c>
      <c r="T156" s="87">
        <f t="shared" si="98"/>
        <v>0</v>
      </c>
      <c r="U156" s="87">
        <f t="shared" si="98"/>
        <v>0</v>
      </c>
    </row>
    <row r="157" spans="1:21" x14ac:dyDescent="0.25">
      <c r="A157" s="433"/>
      <c r="B157" s="534"/>
      <c r="C157" s="535"/>
      <c r="D157" s="535"/>
      <c r="E157" s="536"/>
      <c r="F157" s="89"/>
      <c r="G157" s="86" t="s">
        <v>295</v>
      </c>
      <c r="H157" s="87">
        <f>SUM(H150,H144)</f>
        <v>0</v>
      </c>
      <c r="I157" s="87">
        <f t="shared" si="98"/>
        <v>0</v>
      </c>
      <c r="J157" s="87">
        <f t="shared" si="98"/>
        <v>0</v>
      </c>
      <c r="K157" s="87">
        <f t="shared" si="98"/>
        <v>0</v>
      </c>
      <c r="L157" s="87">
        <f t="shared" si="98"/>
        <v>0</v>
      </c>
      <c r="M157" s="88">
        <f t="shared" si="98"/>
        <v>0</v>
      </c>
      <c r="N157" s="88">
        <f t="shared" si="98"/>
        <v>0</v>
      </c>
      <c r="O157" s="88">
        <f t="shared" si="98"/>
        <v>0</v>
      </c>
      <c r="P157" s="88">
        <f t="shared" si="98"/>
        <v>0</v>
      </c>
      <c r="Q157" s="88">
        <f t="shared" si="98"/>
        <v>0</v>
      </c>
      <c r="R157" s="88">
        <f t="shared" si="98"/>
        <v>0</v>
      </c>
      <c r="S157" s="88">
        <f t="shared" si="98"/>
        <v>0</v>
      </c>
      <c r="T157" s="87">
        <f t="shared" si="98"/>
        <v>0</v>
      </c>
      <c r="U157" s="87">
        <f t="shared" si="98"/>
        <v>0</v>
      </c>
    </row>
    <row r="158" spans="1:21" x14ac:dyDescent="0.25">
      <c r="A158" s="434"/>
      <c r="B158" s="537"/>
      <c r="C158" s="538"/>
      <c r="D158" s="538"/>
      <c r="E158" s="539"/>
      <c r="F158" s="89"/>
      <c r="G158" s="90" t="s">
        <v>143</v>
      </c>
      <c r="H158" s="87">
        <f>SUM(H151,H145)</f>
        <v>0</v>
      </c>
      <c r="I158" s="87">
        <f t="shared" si="98"/>
        <v>0</v>
      </c>
      <c r="J158" s="87">
        <f t="shared" si="98"/>
        <v>0</v>
      </c>
      <c r="K158" s="87">
        <f t="shared" si="98"/>
        <v>0</v>
      </c>
      <c r="L158" s="87">
        <f t="shared" si="98"/>
        <v>0</v>
      </c>
      <c r="M158" s="88">
        <f t="shared" si="98"/>
        <v>0</v>
      </c>
      <c r="N158" s="88">
        <f t="shared" si="98"/>
        <v>0</v>
      </c>
      <c r="O158" s="88">
        <f t="shared" si="98"/>
        <v>0</v>
      </c>
      <c r="P158" s="88">
        <f t="shared" si="98"/>
        <v>0</v>
      </c>
      <c r="Q158" s="88">
        <f t="shared" si="98"/>
        <v>0</v>
      </c>
      <c r="R158" s="88">
        <f t="shared" si="98"/>
        <v>0</v>
      </c>
      <c r="S158" s="88">
        <f t="shared" si="98"/>
        <v>0</v>
      </c>
      <c r="T158" s="87">
        <f t="shared" si="98"/>
        <v>0</v>
      </c>
      <c r="U158" s="87">
        <f t="shared" si="98"/>
        <v>0</v>
      </c>
    </row>
    <row r="159" spans="1:21" x14ac:dyDescent="0.25">
      <c r="A159" s="147" t="s">
        <v>49</v>
      </c>
      <c r="B159" s="148" t="s">
        <v>45</v>
      </c>
      <c r="C159" s="424" t="s">
        <v>415</v>
      </c>
      <c r="D159" s="424"/>
      <c r="E159" s="424"/>
      <c r="F159" s="424"/>
      <c r="G159" s="424"/>
      <c r="H159" s="424"/>
      <c r="I159" s="424"/>
      <c r="J159" s="424"/>
      <c r="K159" s="424"/>
      <c r="L159" s="424"/>
      <c r="M159" s="424"/>
      <c r="N159" s="424"/>
      <c r="O159" s="424"/>
      <c r="P159" s="424"/>
      <c r="Q159" s="424"/>
      <c r="R159" s="424"/>
      <c r="S159" s="424"/>
      <c r="T159" s="491"/>
      <c r="U159" s="424"/>
    </row>
    <row r="160" spans="1:21" ht="12.75" customHeight="1" x14ac:dyDescent="0.25">
      <c r="A160" s="432" t="s">
        <v>49</v>
      </c>
      <c r="B160" s="435" t="s">
        <v>45</v>
      </c>
      <c r="C160" s="438" t="s">
        <v>28</v>
      </c>
      <c r="D160" s="441" t="s">
        <v>426</v>
      </c>
      <c r="E160" s="429" t="s">
        <v>89</v>
      </c>
      <c r="F160" s="429" t="s">
        <v>33</v>
      </c>
      <c r="G160" s="142" t="s">
        <v>34</v>
      </c>
      <c r="H160" s="149">
        <f>SUM(I160,K160)</f>
        <v>1240.9000000000001</v>
      </c>
      <c r="I160" s="226">
        <v>1240.9000000000001</v>
      </c>
      <c r="J160" s="167"/>
      <c r="K160" s="167"/>
      <c r="L160" s="105">
        <f>SUM(M160,O160)</f>
        <v>1350</v>
      </c>
      <c r="M160" s="81">
        <v>1350</v>
      </c>
      <c r="N160" s="149"/>
      <c r="O160" s="81"/>
      <c r="P160" s="149">
        <f>SUM(Q160,S160)</f>
        <v>1300</v>
      </c>
      <c r="Q160" s="167">
        <v>1300</v>
      </c>
      <c r="R160" s="149"/>
      <c r="S160" s="163"/>
      <c r="T160" s="285">
        <v>1300</v>
      </c>
      <c r="U160" s="286">
        <v>1298</v>
      </c>
    </row>
    <row r="161" spans="1:21" x14ac:dyDescent="0.25">
      <c r="A161" s="433"/>
      <c r="B161" s="436"/>
      <c r="C161" s="439"/>
      <c r="D161" s="442"/>
      <c r="E161" s="430"/>
      <c r="F161" s="430"/>
      <c r="G161" s="142" t="s">
        <v>44</v>
      </c>
      <c r="H161" s="149">
        <f>SUM(I161,K161)</f>
        <v>0</v>
      </c>
      <c r="I161" s="226"/>
      <c r="J161" s="167"/>
      <c r="K161" s="167"/>
      <c r="L161" s="105">
        <f t="shared" ref="L161:L164" si="99">SUM(M161,O161)</f>
        <v>0</v>
      </c>
      <c r="M161" s="96"/>
      <c r="N161" s="149"/>
      <c r="O161" s="81"/>
      <c r="P161" s="149">
        <f t="shared" ref="P161:P164" si="100">SUM(Q161,S161)</f>
        <v>0</v>
      </c>
      <c r="Q161" s="167"/>
      <c r="R161" s="149"/>
      <c r="S161" s="149"/>
      <c r="T161" s="284"/>
      <c r="U161" s="149"/>
    </row>
    <row r="162" spans="1:21" x14ac:dyDescent="0.25">
      <c r="A162" s="433"/>
      <c r="B162" s="436"/>
      <c r="C162" s="439"/>
      <c r="D162" s="442"/>
      <c r="E162" s="430"/>
      <c r="F162" s="430"/>
      <c r="G162" s="142" t="s">
        <v>37</v>
      </c>
      <c r="H162" s="149"/>
      <c r="I162" s="149"/>
      <c r="J162" s="149"/>
      <c r="K162" s="149"/>
      <c r="L162" s="81">
        <f t="shared" si="99"/>
        <v>0</v>
      </c>
      <c r="M162" s="82"/>
      <c r="N162" s="176"/>
      <c r="O162" s="82"/>
      <c r="P162" s="176">
        <f t="shared" si="100"/>
        <v>0</v>
      </c>
      <c r="Q162" s="176"/>
      <c r="R162" s="176"/>
      <c r="S162" s="176"/>
      <c r="T162" s="149"/>
      <c r="U162" s="149"/>
    </row>
    <row r="163" spans="1:21" x14ac:dyDescent="0.25">
      <c r="A163" s="433"/>
      <c r="B163" s="436"/>
      <c r="C163" s="439"/>
      <c r="D163" s="442"/>
      <c r="E163" s="430"/>
      <c r="F163" s="430"/>
      <c r="G163" s="142" t="s">
        <v>295</v>
      </c>
      <c r="H163" s="149"/>
      <c r="I163" s="149"/>
      <c r="J163" s="149"/>
      <c r="K163" s="149"/>
      <c r="L163" s="81">
        <f t="shared" si="99"/>
        <v>0</v>
      </c>
      <c r="M163" s="82"/>
      <c r="N163" s="176"/>
      <c r="O163" s="82"/>
      <c r="P163" s="176">
        <f t="shared" si="100"/>
        <v>0</v>
      </c>
      <c r="Q163" s="176"/>
      <c r="R163" s="176"/>
      <c r="S163" s="176"/>
      <c r="T163" s="149"/>
      <c r="U163" s="149"/>
    </row>
    <row r="164" spans="1:21" ht="16.5" customHeight="1" x14ac:dyDescent="0.25">
      <c r="A164" s="433"/>
      <c r="B164" s="436"/>
      <c r="C164" s="439"/>
      <c r="D164" s="442"/>
      <c r="E164" s="430"/>
      <c r="F164" s="430"/>
      <c r="G164" s="162" t="s">
        <v>143</v>
      </c>
      <c r="H164" s="149"/>
      <c r="I164" s="149"/>
      <c r="J164" s="149"/>
      <c r="K164" s="149"/>
      <c r="L164" s="81">
        <f t="shared" si="99"/>
        <v>0</v>
      </c>
      <c r="M164" s="176"/>
      <c r="N164" s="176"/>
      <c r="O164" s="176"/>
      <c r="P164" s="176">
        <f t="shared" si="100"/>
        <v>0</v>
      </c>
      <c r="Q164" s="176"/>
      <c r="R164" s="176"/>
      <c r="S164" s="83"/>
      <c r="T164" s="149"/>
      <c r="U164" s="149"/>
    </row>
    <row r="165" spans="1:21" x14ac:dyDescent="0.25">
      <c r="A165" s="434"/>
      <c r="B165" s="437"/>
      <c r="C165" s="440"/>
      <c r="D165" s="443"/>
      <c r="E165" s="431"/>
      <c r="F165" s="431"/>
      <c r="G165" s="177" t="s">
        <v>39</v>
      </c>
      <c r="H165" s="84">
        <f t="shared" ref="H165:U165" si="101">SUM(H160:H164)</f>
        <v>1240.9000000000001</v>
      </c>
      <c r="I165" s="84">
        <f t="shared" si="101"/>
        <v>1240.9000000000001</v>
      </c>
      <c r="J165" s="84">
        <f t="shared" si="101"/>
        <v>0</v>
      </c>
      <c r="K165" s="84">
        <f t="shared" si="101"/>
        <v>0</v>
      </c>
      <c r="L165" s="84">
        <f t="shared" si="101"/>
        <v>1350</v>
      </c>
      <c r="M165" s="84">
        <f t="shared" si="101"/>
        <v>1350</v>
      </c>
      <c r="N165" s="84">
        <f t="shared" si="101"/>
        <v>0</v>
      </c>
      <c r="O165" s="84">
        <f t="shared" si="101"/>
        <v>0</v>
      </c>
      <c r="P165" s="84">
        <f t="shared" si="101"/>
        <v>1300</v>
      </c>
      <c r="Q165" s="84">
        <f t="shared" si="101"/>
        <v>1300</v>
      </c>
      <c r="R165" s="84">
        <f t="shared" si="101"/>
        <v>0</v>
      </c>
      <c r="S165" s="84">
        <f t="shared" si="101"/>
        <v>0</v>
      </c>
      <c r="T165" s="107">
        <f t="shared" si="101"/>
        <v>1300</v>
      </c>
      <c r="U165" s="107">
        <f t="shared" si="101"/>
        <v>1298</v>
      </c>
    </row>
    <row r="166" spans="1:21" ht="12.75" customHeight="1" x14ac:dyDescent="0.25">
      <c r="A166" s="432" t="s">
        <v>49</v>
      </c>
      <c r="B166" s="435" t="s">
        <v>45</v>
      </c>
      <c r="C166" s="438" t="s">
        <v>40</v>
      </c>
      <c r="D166" s="441" t="s">
        <v>416</v>
      </c>
      <c r="E166" s="429" t="s">
        <v>89</v>
      </c>
      <c r="F166" s="429" t="s">
        <v>33</v>
      </c>
      <c r="G166" s="142" t="s">
        <v>34</v>
      </c>
      <c r="H166" s="149">
        <v>64.8</v>
      </c>
      <c r="I166" s="226">
        <v>64.77</v>
      </c>
      <c r="J166" s="167"/>
      <c r="K166" s="167"/>
      <c r="L166" s="105">
        <f>SUM(M166,O166)</f>
        <v>58</v>
      </c>
      <c r="M166" s="104">
        <v>58</v>
      </c>
      <c r="N166" s="167"/>
      <c r="O166" s="105"/>
      <c r="P166" s="167">
        <f>SUM(Q166,S166)</f>
        <v>87</v>
      </c>
      <c r="Q166" s="149">
        <v>87</v>
      </c>
      <c r="R166" s="167"/>
      <c r="S166" s="106"/>
      <c r="T166" s="104">
        <v>60</v>
      </c>
      <c r="U166" s="175">
        <v>60</v>
      </c>
    </row>
    <row r="167" spans="1:21" x14ac:dyDescent="0.25">
      <c r="A167" s="433"/>
      <c r="B167" s="436"/>
      <c r="C167" s="439"/>
      <c r="D167" s="442"/>
      <c r="E167" s="430"/>
      <c r="F167" s="430"/>
      <c r="G167" s="142" t="s">
        <v>44</v>
      </c>
      <c r="H167" s="149">
        <f t="shared" ref="H167:H170" si="102">SUM(I167,K167)</f>
        <v>0</v>
      </c>
      <c r="I167" s="167"/>
      <c r="J167" s="167"/>
      <c r="K167" s="167"/>
      <c r="L167" s="108">
        <f t="shared" ref="L167:L170" si="103">SUM(M167,O167)</f>
        <v>0</v>
      </c>
      <c r="M167" s="104"/>
      <c r="N167" s="109"/>
      <c r="O167" s="105"/>
      <c r="P167" s="167">
        <f t="shared" ref="P167:P170" si="104">SUM(Q167,S167)</f>
        <v>0</v>
      </c>
      <c r="Q167" s="149"/>
      <c r="R167" s="167"/>
      <c r="S167" s="106"/>
      <c r="T167" s="104"/>
      <c r="U167" s="185"/>
    </row>
    <row r="168" spans="1:21" x14ac:dyDescent="0.25">
      <c r="A168" s="433"/>
      <c r="B168" s="436"/>
      <c r="C168" s="439"/>
      <c r="D168" s="442"/>
      <c r="E168" s="430"/>
      <c r="F168" s="430"/>
      <c r="G168" s="142" t="s">
        <v>37</v>
      </c>
      <c r="H168" s="149">
        <f t="shared" si="102"/>
        <v>0</v>
      </c>
      <c r="I168" s="149"/>
      <c r="J168" s="149"/>
      <c r="K168" s="149"/>
      <c r="L168" s="81">
        <f t="shared" si="103"/>
        <v>0</v>
      </c>
      <c r="M168" s="110"/>
      <c r="N168" s="176"/>
      <c r="O168" s="82"/>
      <c r="P168" s="176">
        <f t="shared" si="104"/>
        <v>0</v>
      </c>
      <c r="Q168" s="176"/>
      <c r="R168" s="176"/>
      <c r="S168" s="176"/>
      <c r="T168" s="165"/>
      <c r="U168" s="165"/>
    </row>
    <row r="169" spans="1:21" x14ac:dyDescent="0.25">
      <c r="A169" s="433"/>
      <c r="B169" s="436"/>
      <c r="C169" s="439"/>
      <c r="D169" s="442"/>
      <c r="E169" s="430"/>
      <c r="F169" s="430"/>
      <c r="G169" s="142" t="s">
        <v>295</v>
      </c>
      <c r="H169" s="149">
        <f t="shared" si="102"/>
        <v>0</v>
      </c>
      <c r="I169" s="149"/>
      <c r="J169" s="149"/>
      <c r="K169" s="149"/>
      <c r="L169" s="81">
        <f t="shared" si="103"/>
        <v>0</v>
      </c>
      <c r="M169" s="82"/>
      <c r="N169" s="176"/>
      <c r="O169" s="82"/>
      <c r="P169" s="176">
        <f t="shared" si="104"/>
        <v>0</v>
      </c>
      <c r="Q169" s="176"/>
      <c r="R169" s="176"/>
      <c r="S169" s="176"/>
      <c r="T169" s="149"/>
      <c r="U169" s="149"/>
    </row>
    <row r="170" spans="1:21" x14ac:dyDescent="0.25">
      <c r="A170" s="433"/>
      <c r="B170" s="436"/>
      <c r="C170" s="439"/>
      <c r="D170" s="442"/>
      <c r="E170" s="430"/>
      <c r="F170" s="430"/>
      <c r="G170" s="162" t="s">
        <v>143</v>
      </c>
      <c r="H170" s="149">
        <f t="shared" si="102"/>
        <v>0</v>
      </c>
      <c r="I170" s="149"/>
      <c r="J170" s="149"/>
      <c r="K170" s="149"/>
      <c r="L170" s="81">
        <f t="shared" si="103"/>
        <v>0</v>
      </c>
      <c r="M170" s="176"/>
      <c r="N170" s="176"/>
      <c r="O170" s="176"/>
      <c r="P170" s="176">
        <f t="shared" si="104"/>
        <v>0</v>
      </c>
      <c r="Q170" s="176"/>
      <c r="R170" s="176"/>
      <c r="S170" s="83"/>
      <c r="T170" s="149"/>
      <c r="U170" s="149"/>
    </row>
    <row r="171" spans="1:21" x14ac:dyDescent="0.25">
      <c r="A171" s="434"/>
      <c r="B171" s="437"/>
      <c r="C171" s="440"/>
      <c r="D171" s="443"/>
      <c r="E171" s="431"/>
      <c r="F171" s="431"/>
      <c r="G171" s="177" t="s">
        <v>39</v>
      </c>
      <c r="H171" s="84">
        <f t="shared" ref="H171:U171" si="105">SUM(H166:H170)</f>
        <v>64.8</v>
      </c>
      <c r="I171" s="84">
        <f t="shared" si="105"/>
        <v>64.77</v>
      </c>
      <c r="J171" s="84">
        <f t="shared" si="105"/>
        <v>0</v>
      </c>
      <c r="K171" s="84">
        <f t="shared" si="105"/>
        <v>0</v>
      </c>
      <c r="L171" s="84">
        <f t="shared" si="105"/>
        <v>58</v>
      </c>
      <c r="M171" s="84">
        <f t="shared" si="105"/>
        <v>58</v>
      </c>
      <c r="N171" s="84">
        <f t="shared" si="105"/>
        <v>0</v>
      </c>
      <c r="O171" s="84">
        <f t="shared" si="105"/>
        <v>0</v>
      </c>
      <c r="P171" s="84">
        <f t="shared" si="105"/>
        <v>87</v>
      </c>
      <c r="Q171" s="84">
        <f t="shared" si="105"/>
        <v>87</v>
      </c>
      <c r="R171" s="84">
        <f t="shared" si="105"/>
        <v>0</v>
      </c>
      <c r="S171" s="84">
        <f t="shared" si="105"/>
        <v>0</v>
      </c>
      <c r="T171" s="84">
        <f t="shared" si="105"/>
        <v>60</v>
      </c>
      <c r="U171" s="107">
        <f t="shared" si="105"/>
        <v>60</v>
      </c>
    </row>
    <row r="172" spans="1:21" ht="12.75" customHeight="1" x14ac:dyDescent="0.25">
      <c r="A172" s="432" t="s">
        <v>49</v>
      </c>
      <c r="B172" s="435" t="s">
        <v>45</v>
      </c>
      <c r="C172" s="438" t="s">
        <v>45</v>
      </c>
      <c r="D172" s="475" t="s">
        <v>417</v>
      </c>
      <c r="E172" s="429" t="s">
        <v>89</v>
      </c>
      <c r="F172" s="429" t="s">
        <v>33</v>
      </c>
      <c r="G172" s="142" t="s">
        <v>34</v>
      </c>
      <c r="H172" s="149">
        <v>17</v>
      </c>
      <c r="I172" s="225">
        <v>17</v>
      </c>
      <c r="J172" s="167"/>
      <c r="K172" s="167"/>
      <c r="L172" s="105">
        <f>SUM(M172,O172)</f>
        <v>75</v>
      </c>
      <c r="M172" s="103">
        <v>75</v>
      </c>
      <c r="N172" s="167"/>
      <c r="O172" s="105"/>
      <c r="P172" s="167">
        <f>SUM(Q172,S172)</f>
        <v>73.7</v>
      </c>
      <c r="Q172" s="167">
        <v>73.7</v>
      </c>
      <c r="R172" s="167"/>
      <c r="S172" s="167"/>
      <c r="T172" s="103">
        <v>75</v>
      </c>
      <c r="U172" s="175">
        <v>75</v>
      </c>
    </row>
    <row r="173" spans="1:21" x14ac:dyDescent="0.25">
      <c r="A173" s="433"/>
      <c r="B173" s="436"/>
      <c r="C173" s="439"/>
      <c r="D173" s="476"/>
      <c r="E173" s="430"/>
      <c r="F173" s="430"/>
      <c r="G173" s="142" t="s">
        <v>44</v>
      </c>
      <c r="H173" s="149">
        <f t="shared" ref="H173:H176" si="106">SUM(I173,K173)</f>
        <v>0</v>
      </c>
      <c r="I173" s="149"/>
      <c r="J173" s="149"/>
      <c r="K173" s="149"/>
      <c r="L173" s="81">
        <f t="shared" ref="L173:L176" si="107">SUM(M173,O173)</f>
        <v>0</v>
      </c>
      <c r="M173" s="82"/>
      <c r="N173" s="176"/>
      <c r="O173" s="82"/>
      <c r="P173" s="176">
        <f>SUM(Q173,S173)</f>
        <v>0</v>
      </c>
      <c r="Q173" s="149"/>
      <c r="R173" s="176"/>
      <c r="S173" s="176"/>
      <c r="T173" s="149"/>
      <c r="U173" s="165"/>
    </row>
    <row r="174" spans="1:21" x14ac:dyDescent="0.25">
      <c r="A174" s="433"/>
      <c r="B174" s="436"/>
      <c r="C174" s="439"/>
      <c r="D174" s="476"/>
      <c r="E174" s="430"/>
      <c r="F174" s="430"/>
      <c r="G174" s="142" t="s">
        <v>37</v>
      </c>
      <c r="H174" s="149">
        <f t="shared" si="106"/>
        <v>0</v>
      </c>
      <c r="I174" s="149"/>
      <c r="J174" s="149"/>
      <c r="K174" s="149"/>
      <c r="L174" s="81">
        <f t="shared" si="107"/>
        <v>0</v>
      </c>
      <c r="M174" s="82"/>
      <c r="N174" s="176"/>
      <c r="O174" s="82"/>
      <c r="P174" s="176">
        <f t="shared" ref="P174:P176" si="108">SUM(Q174,S174)</f>
        <v>0</v>
      </c>
      <c r="Q174" s="176"/>
      <c r="R174" s="176"/>
      <c r="S174" s="176"/>
      <c r="T174" s="149"/>
      <c r="U174" s="149"/>
    </row>
    <row r="175" spans="1:21" x14ac:dyDescent="0.25">
      <c r="A175" s="433"/>
      <c r="B175" s="436"/>
      <c r="C175" s="439"/>
      <c r="D175" s="476"/>
      <c r="E175" s="430"/>
      <c r="F175" s="430"/>
      <c r="G175" s="142" t="s">
        <v>295</v>
      </c>
      <c r="H175" s="149">
        <f t="shared" si="106"/>
        <v>0</v>
      </c>
      <c r="I175" s="149"/>
      <c r="J175" s="149"/>
      <c r="K175" s="149"/>
      <c r="L175" s="81">
        <f t="shared" si="107"/>
        <v>0</v>
      </c>
      <c r="M175" s="82"/>
      <c r="N175" s="176"/>
      <c r="O175" s="82"/>
      <c r="P175" s="176">
        <f t="shared" si="108"/>
        <v>0</v>
      </c>
      <c r="Q175" s="176"/>
      <c r="R175" s="176"/>
      <c r="S175" s="176"/>
      <c r="T175" s="149"/>
      <c r="U175" s="149"/>
    </row>
    <row r="176" spans="1:21" x14ac:dyDescent="0.25">
      <c r="A176" s="433"/>
      <c r="B176" s="436"/>
      <c r="C176" s="439"/>
      <c r="D176" s="476"/>
      <c r="E176" s="430"/>
      <c r="F176" s="430"/>
      <c r="G176" s="162" t="s">
        <v>143</v>
      </c>
      <c r="H176" s="149">
        <f t="shared" si="106"/>
        <v>0</v>
      </c>
      <c r="I176" s="149"/>
      <c r="J176" s="149"/>
      <c r="K176" s="149"/>
      <c r="L176" s="81">
        <f t="shared" si="107"/>
        <v>0</v>
      </c>
      <c r="M176" s="176"/>
      <c r="N176" s="176"/>
      <c r="O176" s="176"/>
      <c r="P176" s="176">
        <f t="shared" si="108"/>
        <v>0</v>
      </c>
      <c r="Q176" s="176"/>
      <c r="R176" s="176"/>
      <c r="S176" s="83"/>
      <c r="T176" s="149"/>
      <c r="U176" s="149"/>
    </row>
    <row r="177" spans="1:21" x14ac:dyDescent="0.25">
      <c r="A177" s="434"/>
      <c r="B177" s="437"/>
      <c r="C177" s="440"/>
      <c r="D177" s="477"/>
      <c r="E177" s="431"/>
      <c r="F177" s="431"/>
      <c r="G177" s="177" t="s">
        <v>39</v>
      </c>
      <c r="H177" s="84">
        <f t="shared" ref="H177:U177" si="109">SUM(H172:H176)</f>
        <v>17</v>
      </c>
      <c r="I177" s="84">
        <f t="shared" si="109"/>
        <v>17</v>
      </c>
      <c r="J177" s="84">
        <f t="shared" si="109"/>
        <v>0</v>
      </c>
      <c r="K177" s="84">
        <f t="shared" si="109"/>
        <v>0</v>
      </c>
      <c r="L177" s="84">
        <f t="shared" si="109"/>
        <v>75</v>
      </c>
      <c r="M177" s="84">
        <f t="shared" si="109"/>
        <v>75</v>
      </c>
      <c r="N177" s="84">
        <f t="shared" si="109"/>
        <v>0</v>
      </c>
      <c r="O177" s="84">
        <f t="shared" si="109"/>
        <v>0</v>
      </c>
      <c r="P177" s="84">
        <f t="shared" si="109"/>
        <v>73.7</v>
      </c>
      <c r="Q177" s="84">
        <f t="shared" si="109"/>
        <v>73.7</v>
      </c>
      <c r="R177" s="84">
        <f t="shared" si="109"/>
        <v>0</v>
      </c>
      <c r="S177" s="84">
        <f t="shared" si="109"/>
        <v>0</v>
      </c>
      <c r="T177" s="84">
        <f t="shared" si="109"/>
        <v>75</v>
      </c>
      <c r="U177" s="84">
        <f t="shared" si="109"/>
        <v>75</v>
      </c>
    </row>
    <row r="178" spans="1:21" ht="12.75" customHeight="1" x14ac:dyDescent="0.25">
      <c r="A178" s="432" t="s">
        <v>49</v>
      </c>
      <c r="B178" s="435" t="s">
        <v>45</v>
      </c>
      <c r="C178" s="438" t="s">
        <v>49</v>
      </c>
      <c r="D178" s="441" t="s">
        <v>418</v>
      </c>
      <c r="E178" s="429" t="s">
        <v>89</v>
      </c>
      <c r="F178" s="429" t="s">
        <v>33</v>
      </c>
      <c r="G178" s="142" t="s">
        <v>34</v>
      </c>
      <c r="H178" s="149">
        <v>41.5</v>
      </c>
      <c r="I178" s="228">
        <v>41.5</v>
      </c>
      <c r="J178" s="149"/>
      <c r="K178" s="149"/>
      <c r="L178" s="81">
        <f>SUM(M178,O178)</f>
        <v>60</v>
      </c>
      <c r="M178" s="164">
        <v>60</v>
      </c>
      <c r="N178" s="176"/>
      <c r="O178" s="82"/>
      <c r="P178" s="176">
        <f>SUM(Q178,S178)</f>
        <v>60</v>
      </c>
      <c r="Q178" s="176">
        <v>60</v>
      </c>
      <c r="R178" s="176"/>
      <c r="S178" s="176"/>
      <c r="T178" s="149">
        <v>70</v>
      </c>
      <c r="U178" s="171">
        <v>80</v>
      </c>
    </row>
    <row r="179" spans="1:21" x14ac:dyDescent="0.25">
      <c r="A179" s="433"/>
      <c r="B179" s="436"/>
      <c r="C179" s="439"/>
      <c r="D179" s="442"/>
      <c r="E179" s="430"/>
      <c r="F179" s="430"/>
      <c r="G179" s="142" t="s">
        <v>36</v>
      </c>
      <c r="H179" s="149">
        <v>0</v>
      </c>
      <c r="I179" s="167"/>
      <c r="J179" s="167"/>
      <c r="K179" s="167"/>
      <c r="L179" s="105">
        <f t="shared" ref="L179:L182" si="110">SUM(M179,O179)</f>
        <v>0</v>
      </c>
      <c r="M179" s="103"/>
      <c r="N179" s="167"/>
      <c r="O179" s="105"/>
      <c r="P179" s="167">
        <f>SUM(Q179,S179)</f>
        <v>0</v>
      </c>
      <c r="Q179" s="167"/>
      <c r="R179" s="167"/>
      <c r="S179" s="167"/>
      <c r="T179" s="103"/>
      <c r="U179" s="175"/>
    </row>
    <row r="180" spans="1:21" x14ac:dyDescent="0.25">
      <c r="A180" s="433"/>
      <c r="B180" s="436"/>
      <c r="C180" s="439"/>
      <c r="D180" s="442"/>
      <c r="E180" s="430"/>
      <c r="F180" s="430"/>
      <c r="G180" s="142" t="s">
        <v>37</v>
      </c>
      <c r="H180" s="149">
        <f t="shared" ref="H180:H182" si="111">SUM(I180,K180)</f>
        <v>0</v>
      </c>
      <c r="I180" s="149"/>
      <c r="J180" s="149"/>
      <c r="K180" s="149"/>
      <c r="L180" s="81">
        <f t="shared" si="110"/>
        <v>0</v>
      </c>
      <c r="M180" s="82"/>
      <c r="N180" s="176"/>
      <c r="O180" s="82"/>
      <c r="P180" s="176">
        <f t="shared" ref="P180:P182" si="112">SUM(Q180,S180)</f>
        <v>0</v>
      </c>
      <c r="Q180" s="176"/>
      <c r="R180" s="176"/>
      <c r="S180" s="176"/>
      <c r="T180" s="149"/>
      <c r="U180" s="165"/>
    </row>
    <row r="181" spans="1:21" x14ac:dyDescent="0.25">
      <c r="A181" s="433"/>
      <c r="B181" s="436"/>
      <c r="C181" s="439"/>
      <c r="D181" s="442"/>
      <c r="E181" s="430"/>
      <c r="F181" s="430"/>
      <c r="G181" s="142" t="s">
        <v>295</v>
      </c>
      <c r="H181" s="149">
        <f t="shared" si="111"/>
        <v>0</v>
      </c>
      <c r="I181" s="149"/>
      <c r="J181" s="149"/>
      <c r="K181" s="149"/>
      <c r="L181" s="81">
        <f t="shared" si="110"/>
        <v>0</v>
      </c>
      <c r="M181" s="82"/>
      <c r="N181" s="176"/>
      <c r="O181" s="82"/>
      <c r="P181" s="176">
        <f t="shared" si="112"/>
        <v>0</v>
      </c>
      <c r="Q181" s="176"/>
      <c r="R181" s="176"/>
      <c r="S181" s="176"/>
      <c r="T181" s="149"/>
      <c r="U181" s="149"/>
    </row>
    <row r="182" spans="1:21" x14ac:dyDescent="0.25">
      <c r="A182" s="433"/>
      <c r="B182" s="436"/>
      <c r="C182" s="439"/>
      <c r="D182" s="442"/>
      <c r="E182" s="430"/>
      <c r="F182" s="430"/>
      <c r="G182" s="162" t="s">
        <v>143</v>
      </c>
      <c r="H182" s="149">
        <f t="shared" si="111"/>
        <v>0</v>
      </c>
      <c r="I182" s="149"/>
      <c r="J182" s="149"/>
      <c r="K182" s="149"/>
      <c r="L182" s="81">
        <f t="shared" si="110"/>
        <v>0</v>
      </c>
      <c r="M182" s="176"/>
      <c r="N182" s="176"/>
      <c r="O182" s="176"/>
      <c r="P182" s="176">
        <f t="shared" si="112"/>
        <v>0</v>
      </c>
      <c r="Q182" s="176"/>
      <c r="R182" s="176"/>
      <c r="S182" s="83"/>
      <c r="T182" s="149"/>
      <c r="U182" s="149"/>
    </row>
    <row r="183" spans="1:21" x14ac:dyDescent="0.25">
      <c r="A183" s="434"/>
      <c r="B183" s="437"/>
      <c r="C183" s="440"/>
      <c r="D183" s="443"/>
      <c r="E183" s="431"/>
      <c r="F183" s="431"/>
      <c r="G183" s="177" t="s">
        <v>39</v>
      </c>
      <c r="H183" s="84">
        <f t="shared" ref="H183:U183" si="113">SUM(H178:H182)</f>
        <v>41.5</v>
      </c>
      <c r="I183" s="84">
        <f t="shared" si="113"/>
        <v>41.5</v>
      </c>
      <c r="J183" s="84">
        <f t="shared" si="113"/>
        <v>0</v>
      </c>
      <c r="K183" s="84">
        <f t="shared" si="113"/>
        <v>0</v>
      </c>
      <c r="L183" s="84">
        <f t="shared" si="113"/>
        <v>60</v>
      </c>
      <c r="M183" s="84">
        <f t="shared" si="113"/>
        <v>60</v>
      </c>
      <c r="N183" s="84">
        <f t="shared" si="113"/>
        <v>0</v>
      </c>
      <c r="O183" s="84">
        <f t="shared" si="113"/>
        <v>0</v>
      </c>
      <c r="P183" s="84">
        <f t="shared" si="113"/>
        <v>60</v>
      </c>
      <c r="Q183" s="84">
        <f>SUM(Q178:Q182)</f>
        <v>60</v>
      </c>
      <c r="R183" s="84">
        <f t="shared" si="113"/>
        <v>0</v>
      </c>
      <c r="S183" s="84">
        <f t="shared" si="113"/>
        <v>0</v>
      </c>
      <c r="T183" s="107">
        <f t="shared" si="113"/>
        <v>70</v>
      </c>
      <c r="U183" s="107">
        <f t="shared" si="113"/>
        <v>80</v>
      </c>
    </row>
    <row r="184" spans="1:21" ht="12.75" customHeight="1" x14ac:dyDescent="0.25">
      <c r="A184" s="432" t="s">
        <v>49</v>
      </c>
      <c r="B184" s="435" t="s">
        <v>45</v>
      </c>
      <c r="C184" s="438" t="s">
        <v>51</v>
      </c>
      <c r="D184" s="441" t="s">
        <v>419</v>
      </c>
      <c r="E184" s="429" t="s">
        <v>89</v>
      </c>
      <c r="F184" s="429" t="s">
        <v>33</v>
      </c>
      <c r="G184" s="142" t="s">
        <v>34</v>
      </c>
      <c r="H184" s="149">
        <f>SUM(I184,K184)</f>
        <v>0</v>
      </c>
      <c r="I184" s="149"/>
      <c r="J184" s="149"/>
      <c r="K184" s="149"/>
      <c r="L184" s="81">
        <f>SUM(M184,O184)</f>
        <v>0</v>
      </c>
      <c r="M184" s="96"/>
      <c r="N184" s="149"/>
      <c r="O184" s="81"/>
      <c r="P184" s="149">
        <f>SUM(Q184,S184)</f>
        <v>0</v>
      </c>
      <c r="Q184" s="149"/>
      <c r="R184" s="149"/>
      <c r="S184" s="163"/>
      <c r="T184" s="185"/>
      <c r="U184" s="185"/>
    </row>
    <row r="185" spans="1:21" x14ac:dyDescent="0.25">
      <c r="A185" s="433"/>
      <c r="B185" s="436"/>
      <c r="C185" s="439"/>
      <c r="D185" s="442"/>
      <c r="E185" s="430"/>
      <c r="F185" s="430"/>
      <c r="G185" s="142" t="s">
        <v>44</v>
      </c>
      <c r="H185" s="149">
        <v>136.5</v>
      </c>
      <c r="I185" s="226">
        <v>136.79</v>
      </c>
      <c r="J185" s="226">
        <v>2.8</v>
      </c>
      <c r="K185" s="149"/>
      <c r="L185" s="81">
        <f t="shared" ref="L185:L188" si="114">SUM(M185,O185)</f>
        <v>140.69999999999999</v>
      </c>
      <c r="M185" s="149">
        <v>140.69999999999999</v>
      </c>
      <c r="N185" s="149">
        <v>3.1</v>
      </c>
      <c r="O185" s="81"/>
      <c r="P185" s="149">
        <f t="shared" ref="P185:P188" si="115">SUM(Q185,S185)</f>
        <v>140.69999999999999</v>
      </c>
      <c r="Q185" s="149">
        <v>140.69999999999999</v>
      </c>
      <c r="R185" s="149">
        <v>3.1</v>
      </c>
      <c r="S185" s="163"/>
      <c r="T185" s="185">
        <v>137</v>
      </c>
      <c r="U185" s="185" t="s">
        <v>420</v>
      </c>
    </row>
    <row r="186" spans="1:21" x14ac:dyDescent="0.25">
      <c r="A186" s="433"/>
      <c r="B186" s="436"/>
      <c r="C186" s="439"/>
      <c r="D186" s="442"/>
      <c r="E186" s="430"/>
      <c r="F186" s="430"/>
      <c r="G186" s="142" t="s">
        <v>37</v>
      </c>
      <c r="H186" s="149">
        <f t="shared" ref="H186:H188" si="116">SUM(I186,K186)</f>
        <v>0</v>
      </c>
      <c r="I186" s="149"/>
      <c r="J186" s="149"/>
      <c r="K186" s="149"/>
      <c r="L186" s="81">
        <f t="shared" si="114"/>
        <v>0</v>
      </c>
      <c r="M186" s="82"/>
      <c r="N186" s="176"/>
      <c r="O186" s="82"/>
      <c r="P186" s="176">
        <f t="shared" si="115"/>
        <v>0</v>
      </c>
      <c r="Q186" s="176"/>
      <c r="R186" s="176"/>
      <c r="S186" s="176"/>
      <c r="T186" s="165"/>
      <c r="U186" s="165"/>
    </row>
    <row r="187" spans="1:21" x14ac:dyDescent="0.25">
      <c r="A187" s="433"/>
      <c r="B187" s="436"/>
      <c r="C187" s="439"/>
      <c r="D187" s="442"/>
      <c r="E187" s="430"/>
      <c r="F187" s="430"/>
      <c r="G187" s="142" t="s">
        <v>295</v>
      </c>
      <c r="H187" s="149">
        <f t="shared" si="116"/>
        <v>0</v>
      </c>
      <c r="I187" s="149"/>
      <c r="J187" s="149"/>
      <c r="K187" s="149"/>
      <c r="L187" s="81">
        <f t="shared" si="114"/>
        <v>0</v>
      </c>
      <c r="M187" s="82"/>
      <c r="N187" s="176"/>
      <c r="O187" s="82"/>
      <c r="P187" s="176">
        <f t="shared" si="115"/>
        <v>0</v>
      </c>
      <c r="Q187" s="176"/>
      <c r="R187" s="176"/>
      <c r="S187" s="176"/>
      <c r="T187" s="149"/>
      <c r="U187" s="149"/>
    </row>
    <row r="188" spans="1:21" x14ac:dyDescent="0.25">
      <c r="A188" s="433"/>
      <c r="B188" s="436"/>
      <c r="C188" s="439"/>
      <c r="D188" s="442"/>
      <c r="E188" s="430"/>
      <c r="F188" s="430"/>
      <c r="G188" s="162" t="s">
        <v>143</v>
      </c>
      <c r="H188" s="149">
        <f t="shared" si="116"/>
        <v>0</v>
      </c>
      <c r="I188" s="149"/>
      <c r="J188" s="149"/>
      <c r="K188" s="149"/>
      <c r="L188" s="81">
        <f t="shared" si="114"/>
        <v>0</v>
      </c>
      <c r="M188" s="176"/>
      <c r="N188" s="176"/>
      <c r="O188" s="176"/>
      <c r="P188" s="176">
        <f t="shared" si="115"/>
        <v>0</v>
      </c>
      <c r="Q188" s="176"/>
      <c r="R188" s="176"/>
      <c r="S188" s="83"/>
      <c r="T188" s="149"/>
      <c r="U188" s="149"/>
    </row>
    <row r="189" spans="1:21" x14ac:dyDescent="0.25">
      <c r="A189" s="434"/>
      <c r="B189" s="437"/>
      <c r="C189" s="440"/>
      <c r="D189" s="443"/>
      <c r="E189" s="431"/>
      <c r="F189" s="431"/>
      <c r="G189" s="177" t="s">
        <v>39</v>
      </c>
      <c r="H189" s="84">
        <f t="shared" ref="H189:U189" si="117">SUM(H184:H188)</f>
        <v>136.5</v>
      </c>
      <c r="I189" s="84">
        <f t="shared" si="117"/>
        <v>136.79</v>
      </c>
      <c r="J189" s="84">
        <f t="shared" si="117"/>
        <v>2.8</v>
      </c>
      <c r="K189" s="84">
        <f t="shared" si="117"/>
        <v>0</v>
      </c>
      <c r="L189" s="84">
        <f t="shared" si="117"/>
        <v>140.69999999999999</v>
      </c>
      <c r="M189" s="84">
        <f t="shared" si="117"/>
        <v>140.69999999999999</v>
      </c>
      <c r="N189" s="84">
        <f t="shared" si="117"/>
        <v>3.1</v>
      </c>
      <c r="O189" s="84">
        <f t="shared" si="117"/>
        <v>0</v>
      </c>
      <c r="P189" s="84">
        <f t="shared" si="117"/>
        <v>140.69999999999999</v>
      </c>
      <c r="Q189" s="84">
        <f t="shared" si="117"/>
        <v>140.69999999999999</v>
      </c>
      <c r="R189" s="84">
        <f t="shared" si="117"/>
        <v>3.1</v>
      </c>
      <c r="S189" s="84">
        <f t="shared" si="117"/>
        <v>0</v>
      </c>
      <c r="T189" s="84">
        <f t="shared" si="117"/>
        <v>137</v>
      </c>
      <c r="U189" s="84">
        <f t="shared" si="117"/>
        <v>0</v>
      </c>
    </row>
    <row r="190" spans="1:21" ht="12.75" customHeight="1" x14ac:dyDescent="0.25">
      <c r="A190" s="432" t="s">
        <v>49</v>
      </c>
      <c r="B190" s="435" t="s">
        <v>45</v>
      </c>
      <c r="C190" s="438" t="s">
        <v>54</v>
      </c>
      <c r="D190" s="475" t="s">
        <v>421</v>
      </c>
      <c r="E190" s="429" t="s">
        <v>89</v>
      </c>
      <c r="F190" s="429" t="s">
        <v>33</v>
      </c>
      <c r="G190" s="142" t="s">
        <v>34</v>
      </c>
      <c r="H190" s="149">
        <v>6.6</v>
      </c>
      <c r="I190" s="225">
        <v>6.56</v>
      </c>
      <c r="J190" s="149"/>
      <c r="K190" s="149"/>
      <c r="L190" s="81">
        <f>SUM(M190,O190)</f>
        <v>25</v>
      </c>
      <c r="M190" s="164">
        <v>25</v>
      </c>
      <c r="N190" s="176"/>
      <c r="O190" s="82"/>
      <c r="P190" s="176">
        <f>SUM(Q190,S190)</f>
        <v>24.8</v>
      </c>
      <c r="Q190" s="149">
        <v>24.8</v>
      </c>
      <c r="R190" s="176"/>
      <c r="S190" s="176"/>
      <c r="T190" s="164">
        <v>25</v>
      </c>
      <c r="U190" s="95">
        <v>25</v>
      </c>
    </row>
    <row r="191" spans="1:21" x14ac:dyDescent="0.25">
      <c r="A191" s="433"/>
      <c r="B191" s="436"/>
      <c r="C191" s="439"/>
      <c r="D191" s="476"/>
      <c r="E191" s="430"/>
      <c r="F191" s="430"/>
      <c r="G191" s="142" t="s">
        <v>44</v>
      </c>
      <c r="H191" s="149">
        <f t="shared" ref="H191:H194" si="118">SUM(I191,K191)</f>
        <v>0</v>
      </c>
      <c r="I191" s="149"/>
      <c r="J191" s="149"/>
      <c r="K191" s="149"/>
      <c r="L191" s="81">
        <f t="shared" ref="L191:L194" si="119">SUM(M191,O191)</f>
        <v>0</v>
      </c>
      <c r="M191" s="82"/>
      <c r="N191" s="176"/>
      <c r="O191" s="82"/>
      <c r="P191" s="176">
        <f t="shared" ref="P191:P194" si="120">SUM(Q191,S191)</f>
        <v>0</v>
      </c>
      <c r="Q191" s="176"/>
      <c r="R191" s="176"/>
      <c r="S191" s="176"/>
      <c r="T191" s="149"/>
      <c r="U191" s="149"/>
    </row>
    <row r="192" spans="1:21" x14ac:dyDescent="0.25">
      <c r="A192" s="433"/>
      <c r="B192" s="436"/>
      <c r="C192" s="439"/>
      <c r="D192" s="476"/>
      <c r="E192" s="430"/>
      <c r="F192" s="430"/>
      <c r="G192" s="142" t="s">
        <v>37</v>
      </c>
      <c r="H192" s="149">
        <f t="shared" si="118"/>
        <v>0</v>
      </c>
      <c r="I192" s="149"/>
      <c r="J192" s="149"/>
      <c r="K192" s="149"/>
      <c r="L192" s="81">
        <f t="shared" si="119"/>
        <v>0</v>
      </c>
      <c r="M192" s="82"/>
      <c r="N192" s="176"/>
      <c r="O192" s="82"/>
      <c r="P192" s="176">
        <f t="shared" si="120"/>
        <v>0</v>
      </c>
      <c r="Q192" s="176"/>
      <c r="R192" s="176"/>
      <c r="S192" s="176"/>
      <c r="T192" s="149"/>
      <c r="U192" s="149"/>
    </row>
    <row r="193" spans="1:21" x14ac:dyDescent="0.25">
      <c r="A193" s="433"/>
      <c r="B193" s="436"/>
      <c r="C193" s="439"/>
      <c r="D193" s="476"/>
      <c r="E193" s="430"/>
      <c r="F193" s="430"/>
      <c r="G193" s="142" t="s">
        <v>295</v>
      </c>
      <c r="H193" s="149">
        <f t="shared" si="118"/>
        <v>0</v>
      </c>
      <c r="I193" s="149"/>
      <c r="J193" s="149"/>
      <c r="K193" s="149"/>
      <c r="L193" s="81">
        <f t="shared" si="119"/>
        <v>0</v>
      </c>
      <c r="M193" s="82"/>
      <c r="N193" s="176"/>
      <c r="O193" s="82"/>
      <c r="P193" s="176">
        <f t="shared" si="120"/>
        <v>0</v>
      </c>
      <c r="Q193" s="176"/>
      <c r="R193" s="176"/>
      <c r="S193" s="176"/>
      <c r="T193" s="149"/>
      <c r="U193" s="149"/>
    </row>
    <row r="194" spans="1:21" x14ac:dyDescent="0.25">
      <c r="A194" s="433"/>
      <c r="B194" s="436"/>
      <c r="C194" s="439"/>
      <c r="D194" s="476"/>
      <c r="E194" s="430"/>
      <c r="F194" s="430"/>
      <c r="G194" s="162" t="s">
        <v>143</v>
      </c>
      <c r="H194" s="149">
        <f t="shared" si="118"/>
        <v>0</v>
      </c>
      <c r="I194" s="149"/>
      <c r="J194" s="149"/>
      <c r="K194" s="149"/>
      <c r="L194" s="81">
        <f t="shared" si="119"/>
        <v>0</v>
      </c>
      <c r="M194" s="176"/>
      <c r="N194" s="176"/>
      <c r="O194" s="176"/>
      <c r="P194" s="176">
        <f t="shared" si="120"/>
        <v>0</v>
      </c>
      <c r="Q194" s="176"/>
      <c r="R194" s="176"/>
      <c r="S194" s="83"/>
      <c r="T194" s="149"/>
      <c r="U194" s="149"/>
    </row>
    <row r="195" spans="1:21" x14ac:dyDescent="0.25">
      <c r="A195" s="434"/>
      <c r="B195" s="437"/>
      <c r="C195" s="440"/>
      <c r="D195" s="477"/>
      <c r="E195" s="431"/>
      <c r="F195" s="431"/>
      <c r="G195" s="177" t="s">
        <v>39</v>
      </c>
      <c r="H195" s="84">
        <f t="shared" ref="H195:U195" si="121">SUM(H190:H194)</f>
        <v>6.6</v>
      </c>
      <c r="I195" s="84">
        <f t="shared" si="121"/>
        <v>6.56</v>
      </c>
      <c r="J195" s="84">
        <f t="shared" si="121"/>
        <v>0</v>
      </c>
      <c r="K195" s="84">
        <f t="shared" si="121"/>
        <v>0</v>
      </c>
      <c r="L195" s="84">
        <f t="shared" si="121"/>
        <v>25</v>
      </c>
      <c r="M195" s="84">
        <f t="shared" si="121"/>
        <v>25</v>
      </c>
      <c r="N195" s="84">
        <f t="shared" si="121"/>
        <v>0</v>
      </c>
      <c r="O195" s="84">
        <f t="shared" si="121"/>
        <v>0</v>
      </c>
      <c r="P195" s="84">
        <f t="shared" si="121"/>
        <v>24.8</v>
      </c>
      <c r="Q195" s="84">
        <f t="shared" si="121"/>
        <v>24.8</v>
      </c>
      <c r="R195" s="84">
        <f t="shared" si="121"/>
        <v>0</v>
      </c>
      <c r="S195" s="84">
        <f t="shared" si="121"/>
        <v>0</v>
      </c>
      <c r="T195" s="84">
        <f t="shared" si="121"/>
        <v>25</v>
      </c>
      <c r="U195" s="84">
        <f t="shared" si="121"/>
        <v>25</v>
      </c>
    </row>
    <row r="196" spans="1:21" x14ac:dyDescent="0.25">
      <c r="A196" s="147" t="s">
        <v>49</v>
      </c>
      <c r="B196" s="148" t="s">
        <v>45</v>
      </c>
      <c r="C196" s="448" t="s">
        <v>65</v>
      </c>
      <c r="D196" s="448"/>
      <c r="E196" s="448"/>
      <c r="F196" s="448"/>
      <c r="G196" s="448"/>
      <c r="H196" s="154">
        <f>SUM(H189,H183,H195,H177,H171,H165)</f>
        <v>1507.3000000000002</v>
      </c>
      <c r="I196" s="154">
        <f t="shared" ref="I196:U196" si="122">SUM(I189,I183,I195,I177,I171,I165)</f>
        <v>1507.52</v>
      </c>
      <c r="J196" s="154">
        <f t="shared" si="122"/>
        <v>2.8</v>
      </c>
      <c r="K196" s="154">
        <f t="shared" si="122"/>
        <v>0</v>
      </c>
      <c r="L196" s="154">
        <f t="shared" si="122"/>
        <v>1708.7</v>
      </c>
      <c r="M196" s="154">
        <f t="shared" si="122"/>
        <v>1708.7</v>
      </c>
      <c r="N196" s="154">
        <f t="shared" si="122"/>
        <v>3.1</v>
      </c>
      <c r="O196" s="154">
        <f t="shared" si="122"/>
        <v>0</v>
      </c>
      <c r="P196" s="154">
        <f t="shared" si="122"/>
        <v>1686.2</v>
      </c>
      <c r="Q196" s="154">
        <f t="shared" si="122"/>
        <v>1686.2</v>
      </c>
      <c r="R196" s="154">
        <f t="shared" si="122"/>
        <v>3.1</v>
      </c>
      <c r="S196" s="154">
        <f t="shared" si="122"/>
        <v>0</v>
      </c>
      <c r="T196" s="154">
        <f t="shared" si="122"/>
        <v>1667</v>
      </c>
      <c r="U196" s="154">
        <f t="shared" si="122"/>
        <v>1538</v>
      </c>
    </row>
    <row r="197" spans="1:21" x14ac:dyDescent="0.25">
      <c r="A197" s="432"/>
      <c r="B197" s="531"/>
      <c r="C197" s="532"/>
      <c r="D197" s="532"/>
      <c r="E197" s="533"/>
      <c r="F197" s="85" t="s">
        <v>390</v>
      </c>
      <c r="G197" s="86" t="s">
        <v>34</v>
      </c>
      <c r="H197" s="87">
        <f>SUM(H184,H178,H190,H172,H166,H160)</f>
        <v>1370.8000000000002</v>
      </c>
      <c r="I197" s="87">
        <f t="shared" ref="I197:U197" si="123">SUM(I184,I178,I190,I172,I166,I160)</f>
        <v>1370.73</v>
      </c>
      <c r="J197" s="87">
        <f t="shared" si="123"/>
        <v>0</v>
      </c>
      <c r="K197" s="87">
        <f t="shared" si="123"/>
        <v>0</v>
      </c>
      <c r="L197" s="87">
        <f t="shared" si="123"/>
        <v>1568</v>
      </c>
      <c r="M197" s="87">
        <f t="shared" si="123"/>
        <v>1568</v>
      </c>
      <c r="N197" s="87">
        <f t="shared" si="123"/>
        <v>0</v>
      </c>
      <c r="O197" s="87">
        <f t="shared" si="123"/>
        <v>0</v>
      </c>
      <c r="P197" s="87">
        <f t="shared" si="123"/>
        <v>1545.5</v>
      </c>
      <c r="Q197" s="87">
        <f>SUM(Q184,Q178,Q190,Q172,Q166,Q160)</f>
        <v>1545.5</v>
      </c>
      <c r="R197" s="87">
        <f t="shared" si="123"/>
        <v>0</v>
      </c>
      <c r="S197" s="87">
        <f t="shared" si="123"/>
        <v>0</v>
      </c>
      <c r="T197" s="87">
        <f t="shared" si="123"/>
        <v>1530</v>
      </c>
      <c r="U197" s="87">
        <f t="shared" si="123"/>
        <v>1538</v>
      </c>
    </row>
    <row r="198" spans="1:21" x14ac:dyDescent="0.25">
      <c r="A198" s="433"/>
      <c r="B198" s="534"/>
      <c r="C198" s="535"/>
      <c r="D198" s="535"/>
      <c r="E198" s="536"/>
      <c r="F198" s="89"/>
      <c r="G198" s="86" t="s">
        <v>36</v>
      </c>
      <c r="H198" s="87">
        <f>SUM(H185,H179,H191,H173,H167,H161)</f>
        <v>136.5</v>
      </c>
      <c r="I198" s="87">
        <f t="shared" ref="I198:U198" si="124">SUM(I185,I179,I191,I173,I167,I161)</f>
        <v>136.79</v>
      </c>
      <c r="J198" s="87">
        <f t="shared" si="124"/>
        <v>2.8</v>
      </c>
      <c r="K198" s="87">
        <f t="shared" si="124"/>
        <v>0</v>
      </c>
      <c r="L198" s="87">
        <f t="shared" si="124"/>
        <v>140.69999999999999</v>
      </c>
      <c r="M198" s="87">
        <f t="shared" si="124"/>
        <v>140.69999999999999</v>
      </c>
      <c r="N198" s="87">
        <f t="shared" si="124"/>
        <v>3.1</v>
      </c>
      <c r="O198" s="87">
        <f t="shared" si="124"/>
        <v>0</v>
      </c>
      <c r="P198" s="87">
        <f t="shared" si="124"/>
        <v>140.69999999999999</v>
      </c>
      <c r="Q198" s="87">
        <f>SUM(Q185,Q179,Q191,Q173,Q167,Q161)</f>
        <v>140.69999999999999</v>
      </c>
      <c r="R198" s="87">
        <f t="shared" si="124"/>
        <v>3.1</v>
      </c>
      <c r="S198" s="87">
        <f t="shared" si="124"/>
        <v>0</v>
      </c>
      <c r="T198" s="87">
        <f t="shared" si="124"/>
        <v>137</v>
      </c>
      <c r="U198" s="87">
        <f t="shared" si="124"/>
        <v>0</v>
      </c>
    </row>
    <row r="199" spans="1:21" x14ac:dyDescent="0.25">
      <c r="A199" s="433"/>
      <c r="B199" s="534"/>
      <c r="C199" s="535"/>
      <c r="D199" s="535"/>
      <c r="E199" s="536"/>
      <c r="F199" s="89"/>
      <c r="G199" s="86" t="s">
        <v>37</v>
      </c>
      <c r="H199" s="87">
        <f>SUM(H186,H180,H192,H174,H168,H162)</f>
        <v>0</v>
      </c>
      <c r="I199" s="87">
        <f t="shared" ref="I199:U199" si="125">SUM(I186,I180,I192,I174,I168,I162)</f>
        <v>0</v>
      </c>
      <c r="J199" s="87">
        <f t="shared" si="125"/>
        <v>0</v>
      </c>
      <c r="K199" s="87">
        <f t="shared" si="125"/>
        <v>0</v>
      </c>
      <c r="L199" s="87">
        <f t="shared" si="125"/>
        <v>0</v>
      </c>
      <c r="M199" s="87">
        <f t="shared" si="125"/>
        <v>0</v>
      </c>
      <c r="N199" s="87">
        <f t="shared" si="125"/>
        <v>0</v>
      </c>
      <c r="O199" s="87">
        <f t="shared" si="125"/>
        <v>0</v>
      </c>
      <c r="P199" s="87">
        <f t="shared" si="125"/>
        <v>0</v>
      </c>
      <c r="Q199" s="87">
        <f t="shared" si="125"/>
        <v>0</v>
      </c>
      <c r="R199" s="87">
        <f t="shared" si="125"/>
        <v>0</v>
      </c>
      <c r="S199" s="87">
        <f t="shared" si="125"/>
        <v>0</v>
      </c>
      <c r="T199" s="87">
        <f t="shared" si="125"/>
        <v>0</v>
      </c>
      <c r="U199" s="87">
        <f t="shared" si="125"/>
        <v>0</v>
      </c>
    </row>
    <row r="200" spans="1:21" x14ac:dyDescent="0.25">
      <c r="A200" s="433"/>
      <c r="B200" s="534"/>
      <c r="C200" s="535"/>
      <c r="D200" s="535"/>
      <c r="E200" s="536"/>
      <c r="F200" s="89"/>
      <c r="G200" s="86" t="s">
        <v>295</v>
      </c>
      <c r="H200" s="87">
        <f>SUM(H187,H181,H193,H175,H169,H163)</f>
        <v>0</v>
      </c>
      <c r="I200" s="87">
        <f t="shared" ref="I200:U200" si="126">SUM(I187,I181,I193,I175,I169,I163)</f>
        <v>0</v>
      </c>
      <c r="J200" s="87">
        <f t="shared" si="126"/>
        <v>0</v>
      </c>
      <c r="K200" s="87">
        <f t="shared" si="126"/>
        <v>0</v>
      </c>
      <c r="L200" s="87">
        <f t="shared" si="126"/>
        <v>0</v>
      </c>
      <c r="M200" s="87">
        <f t="shared" si="126"/>
        <v>0</v>
      </c>
      <c r="N200" s="87">
        <f t="shared" si="126"/>
        <v>0</v>
      </c>
      <c r="O200" s="87">
        <f t="shared" si="126"/>
        <v>0</v>
      </c>
      <c r="P200" s="87">
        <f t="shared" si="126"/>
        <v>0</v>
      </c>
      <c r="Q200" s="87">
        <f t="shared" si="126"/>
        <v>0</v>
      </c>
      <c r="R200" s="87">
        <f t="shared" si="126"/>
        <v>0</v>
      </c>
      <c r="S200" s="87">
        <f t="shared" si="126"/>
        <v>0</v>
      </c>
      <c r="T200" s="87">
        <f t="shared" si="126"/>
        <v>0</v>
      </c>
      <c r="U200" s="87">
        <f t="shared" si="126"/>
        <v>0</v>
      </c>
    </row>
    <row r="201" spans="1:21" x14ac:dyDescent="0.25">
      <c r="A201" s="434"/>
      <c r="B201" s="537"/>
      <c r="C201" s="538"/>
      <c r="D201" s="538"/>
      <c r="E201" s="539"/>
      <c r="F201" s="89"/>
      <c r="G201" s="90" t="s">
        <v>143</v>
      </c>
      <c r="H201" s="87">
        <f>SUM(H188,H182,H194,H176,H170,H164)</f>
        <v>0</v>
      </c>
      <c r="I201" s="87">
        <f t="shared" ref="I201:U201" si="127">SUM(I188,I182,I194,I176,I170,I164)</f>
        <v>0</v>
      </c>
      <c r="J201" s="87">
        <f t="shared" si="127"/>
        <v>0</v>
      </c>
      <c r="K201" s="87">
        <f t="shared" si="127"/>
        <v>0</v>
      </c>
      <c r="L201" s="87">
        <f t="shared" si="127"/>
        <v>0</v>
      </c>
      <c r="M201" s="87">
        <f t="shared" si="127"/>
        <v>0</v>
      </c>
      <c r="N201" s="87">
        <f t="shared" si="127"/>
        <v>0</v>
      </c>
      <c r="O201" s="87">
        <f t="shared" si="127"/>
        <v>0</v>
      </c>
      <c r="P201" s="87">
        <f t="shared" si="127"/>
        <v>0</v>
      </c>
      <c r="Q201" s="87">
        <f t="shared" si="127"/>
        <v>0</v>
      </c>
      <c r="R201" s="87">
        <f t="shared" si="127"/>
        <v>0</v>
      </c>
      <c r="S201" s="87">
        <f t="shared" si="127"/>
        <v>0</v>
      </c>
      <c r="T201" s="87">
        <f t="shared" si="127"/>
        <v>0</v>
      </c>
      <c r="U201" s="87">
        <f t="shared" si="127"/>
        <v>0</v>
      </c>
    </row>
    <row r="202" spans="1:21" x14ac:dyDescent="0.25">
      <c r="A202" s="147" t="s">
        <v>49</v>
      </c>
      <c r="B202" s="148" t="s">
        <v>49</v>
      </c>
      <c r="C202" s="424" t="s">
        <v>422</v>
      </c>
      <c r="D202" s="424"/>
      <c r="E202" s="424"/>
      <c r="F202" s="424"/>
      <c r="G202" s="424"/>
      <c r="H202" s="424"/>
      <c r="I202" s="424"/>
      <c r="J202" s="424"/>
      <c r="K202" s="424"/>
      <c r="L202" s="424"/>
      <c r="M202" s="424"/>
      <c r="N202" s="424"/>
      <c r="O202" s="424"/>
      <c r="P202" s="424"/>
      <c r="Q202" s="424"/>
      <c r="R202" s="424"/>
      <c r="S202" s="424"/>
      <c r="T202" s="424"/>
      <c r="U202" s="424"/>
    </row>
    <row r="203" spans="1:21" ht="12.75" customHeight="1" x14ac:dyDescent="0.25">
      <c r="A203" s="432" t="s">
        <v>49</v>
      </c>
      <c r="B203" s="435" t="s">
        <v>49</v>
      </c>
      <c r="C203" s="438" t="s">
        <v>28</v>
      </c>
      <c r="D203" s="441" t="s">
        <v>423</v>
      </c>
      <c r="E203" s="429" t="s">
        <v>89</v>
      </c>
      <c r="F203" s="429" t="s">
        <v>33</v>
      </c>
      <c r="G203" s="142" t="s">
        <v>34</v>
      </c>
      <c r="H203" s="149">
        <f>SUM(I203,K203)</f>
        <v>0</v>
      </c>
      <c r="I203" s="149"/>
      <c r="J203" s="149"/>
      <c r="K203" s="149"/>
      <c r="L203" s="81">
        <f>SUM(M203,O203)</f>
        <v>0</v>
      </c>
      <c r="M203" s="82"/>
      <c r="N203" s="176"/>
      <c r="O203" s="82"/>
      <c r="P203" s="176">
        <f>SUM(Q203,S203)</f>
        <v>0</v>
      </c>
      <c r="Q203" s="176"/>
      <c r="R203" s="176"/>
      <c r="S203" s="176"/>
      <c r="T203" s="149"/>
      <c r="U203" s="149"/>
    </row>
    <row r="204" spans="1:21" x14ac:dyDescent="0.25">
      <c r="A204" s="433"/>
      <c r="B204" s="436"/>
      <c r="C204" s="439"/>
      <c r="D204" s="442"/>
      <c r="E204" s="430"/>
      <c r="F204" s="430"/>
      <c r="G204" s="142" t="s">
        <v>36</v>
      </c>
      <c r="H204" s="149">
        <v>0.8</v>
      </c>
      <c r="I204" s="149">
        <v>0.8</v>
      </c>
      <c r="J204" s="167"/>
      <c r="K204" s="167"/>
      <c r="L204" s="105">
        <f t="shared" ref="L204:L207" si="128">SUM(M204,O204)</f>
        <v>1</v>
      </c>
      <c r="M204" s="103">
        <v>1</v>
      </c>
      <c r="N204" s="167"/>
      <c r="O204" s="105"/>
      <c r="P204" s="167">
        <f t="shared" ref="P204:P207" si="129">SUM(Q204,S204)</f>
        <v>0</v>
      </c>
      <c r="Q204" s="167"/>
      <c r="R204" s="176"/>
      <c r="S204" s="176"/>
      <c r="T204" s="164">
        <v>1</v>
      </c>
      <c r="U204" s="95">
        <v>1</v>
      </c>
    </row>
    <row r="205" spans="1:21" x14ac:dyDescent="0.25">
      <c r="A205" s="433"/>
      <c r="B205" s="436"/>
      <c r="C205" s="439"/>
      <c r="D205" s="442"/>
      <c r="E205" s="430"/>
      <c r="F205" s="430"/>
      <c r="G205" s="142" t="s">
        <v>37</v>
      </c>
      <c r="H205" s="149">
        <f t="shared" ref="H205:H207" si="130">SUM(I205,K205)</f>
        <v>0</v>
      </c>
      <c r="I205" s="167"/>
      <c r="J205" s="167"/>
      <c r="K205" s="167"/>
      <c r="L205" s="105">
        <f t="shared" si="128"/>
        <v>0</v>
      </c>
      <c r="M205" s="105"/>
      <c r="N205" s="167"/>
      <c r="O205" s="105"/>
      <c r="P205" s="167">
        <f t="shared" si="129"/>
        <v>0</v>
      </c>
      <c r="Q205" s="167"/>
      <c r="R205" s="176"/>
      <c r="S205" s="176"/>
      <c r="T205" s="149"/>
      <c r="U205" s="149"/>
    </row>
    <row r="206" spans="1:21" x14ac:dyDescent="0.25">
      <c r="A206" s="433"/>
      <c r="B206" s="436"/>
      <c r="C206" s="439"/>
      <c r="D206" s="442"/>
      <c r="E206" s="430"/>
      <c r="F206" s="430"/>
      <c r="G206" s="142" t="s">
        <v>295</v>
      </c>
      <c r="H206" s="149">
        <f t="shared" si="130"/>
        <v>0</v>
      </c>
      <c r="I206" s="149"/>
      <c r="J206" s="149"/>
      <c r="K206" s="149"/>
      <c r="L206" s="81">
        <f t="shared" si="128"/>
        <v>0</v>
      </c>
      <c r="M206" s="82"/>
      <c r="N206" s="176"/>
      <c r="O206" s="82"/>
      <c r="P206" s="176">
        <f t="shared" si="129"/>
        <v>0</v>
      </c>
      <c r="Q206" s="176"/>
      <c r="R206" s="176"/>
      <c r="S206" s="176"/>
      <c r="T206" s="149"/>
      <c r="U206" s="149"/>
    </row>
    <row r="207" spans="1:21" x14ac:dyDescent="0.25">
      <c r="A207" s="433"/>
      <c r="B207" s="436"/>
      <c r="C207" s="439"/>
      <c r="D207" s="442"/>
      <c r="E207" s="430"/>
      <c r="F207" s="430"/>
      <c r="G207" s="162" t="s">
        <v>143</v>
      </c>
      <c r="H207" s="149">
        <f t="shared" si="130"/>
        <v>0</v>
      </c>
      <c r="I207" s="149"/>
      <c r="J207" s="149"/>
      <c r="K207" s="149"/>
      <c r="L207" s="81">
        <f t="shared" si="128"/>
        <v>0</v>
      </c>
      <c r="M207" s="176"/>
      <c r="N207" s="176"/>
      <c r="O207" s="176"/>
      <c r="P207" s="176">
        <f t="shared" si="129"/>
        <v>0</v>
      </c>
      <c r="Q207" s="176"/>
      <c r="R207" s="176"/>
      <c r="S207" s="83"/>
      <c r="T207" s="149"/>
      <c r="U207" s="149"/>
    </row>
    <row r="208" spans="1:21" x14ac:dyDescent="0.25">
      <c r="A208" s="434"/>
      <c r="B208" s="437"/>
      <c r="C208" s="440"/>
      <c r="D208" s="443"/>
      <c r="E208" s="431"/>
      <c r="F208" s="431"/>
      <c r="G208" s="177" t="s">
        <v>39</v>
      </c>
      <c r="H208" s="84">
        <f>SUM(H204:H207)</f>
        <v>0.8</v>
      </c>
      <c r="I208" s="84">
        <f t="shared" ref="I208:U208" si="131">SUM(I203:I207)</f>
        <v>0.8</v>
      </c>
      <c r="J208" s="84">
        <f t="shared" si="131"/>
        <v>0</v>
      </c>
      <c r="K208" s="84">
        <f t="shared" si="131"/>
        <v>0</v>
      </c>
      <c r="L208" s="84">
        <f t="shared" si="131"/>
        <v>1</v>
      </c>
      <c r="M208" s="84">
        <f t="shared" si="131"/>
        <v>1</v>
      </c>
      <c r="N208" s="84">
        <f t="shared" si="131"/>
        <v>0</v>
      </c>
      <c r="O208" s="84">
        <f t="shared" si="131"/>
        <v>0</v>
      </c>
      <c r="P208" s="84">
        <f t="shared" si="131"/>
        <v>0</v>
      </c>
      <c r="Q208" s="84">
        <f t="shared" si="131"/>
        <v>0</v>
      </c>
      <c r="R208" s="84">
        <f t="shared" si="131"/>
        <v>0</v>
      </c>
      <c r="S208" s="84">
        <f t="shared" si="131"/>
        <v>0</v>
      </c>
      <c r="T208" s="84">
        <f t="shared" si="131"/>
        <v>1</v>
      </c>
      <c r="U208" s="84">
        <f t="shared" si="131"/>
        <v>1</v>
      </c>
    </row>
    <row r="209" spans="1:239" x14ac:dyDescent="0.25">
      <c r="A209" s="147" t="s">
        <v>49</v>
      </c>
      <c r="B209" s="148" t="s">
        <v>49</v>
      </c>
      <c r="C209" s="448" t="s">
        <v>65</v>
      </c>
      <c r="D209" s="448"/>
      <c r="E209" s="448"/>
      <c r="F209" s="448"/>
      <c r="G209" s="448"/>
      <c r="H209" s="154">
        <f>SUM(H208)</f>
        <v>0.8</v>
      </c>
      <c r="I209" s="154">
        <f t="shared" ref="I209:U209" si="132">SUM(I208)</f>
        <v>0.8</v>
      </c>
      <c r="J209" s="154">
        <f t="shared" si="132"/>
        <v>0</v>
      </c>
      <c r="K209" s="154">
        <f t="shared" si="132"/>
        <v>0</v>
      </c>
      <c r="L209" s="154">
        <f t="shared" si="132"/>
        <v>1</v>
      </c>
      <c r="M209" s="154">
        <f t="shared" si="132"/>
        <v>1</v>
      </c>
      <c r="N209" s="154">
        <f t="shared" si="132"/>
        <v>0</v>
      </c>
      <c r="O209" s="154">
        <f t="shared" si="132"/>
        <v>0</v>
      </c>
      <c r="P209" s="154">
        <f t="shared" si="132"/>
        <v>0</v>
      </c>
      <c r="Q209" s="154">
        <f t="shared" si="132"/>
        <v>0</v>
      </c>
      <c r="R209" s="154">
        <f t="shared" si="132"/>
        <v>0</v>
      </c>
      <c r="S209" s="154">
        <f t="shared" si="132"/>
        <v>0</v>
      </c>
      <c r="T209" s="154">
        <f t="shared" si="132"/>
        <v>1</v>
      </c>
      <c r="U209" s="154">
        <f t="shared" si="132"/>
        <v>1</v>
      </c>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45"/>
      <c r="BE209" s="145"/>
      <c r="BF209" s="145"/>
      <c r="BG209" s="145"/>
      <c r="BH209" s="145"/>
      <c r="BI209" s="145"/>
      <c r="BJ209" s="145"/>
      <c r="BK209" s="145"/>
      <c r="BL209" s="145"/>
      <c r="BM209" s="145"/>
      <c r="BN209" s="145"/>
      <c r="BO209" s="145"/>
      <c r="BP209" s="145"/>
      <c r="BQ209" s="145"/>
      <c r="BR209" s="145"/>
      <c r="BS209" s="145"/>
      <c r="BT209" s="145"/>
      <c r="BU209" s="145"/>
      <c r="BV209" s="145"/>
      <c r="BW209" s="145"/>
      <c r="BX209" s="145"/>
      <c r="BY209" s="145"/>
      <c r="BZ209" s="145"/>
      <c r="CA209" s="145"/>
      <c r="CB209" s="145"/>
      <c r="CC209" s="145"/>
      <c r="CD209" s="145"/>
      <c r="CE209" s="145"/>
      <c r="CF209" s="145"/>
      <c r="CG209" s="145"/>
      <c r="CH209" s="145"/>
      <c r="CI209" s="145"/>
      <c r="CJ209" s="145"/>
      <c r="CK209" s="145"/>
      <c r="CL209" s="145"/>
      <c r="CM209" s="145"/>
      <c r="CN209" s="145"/>
      <c r="CO209" s="145"/>
      <c r="CP209" s="145"/>
      <c r="CQ209" s="145"/>
      <c r="CR209" s="145"/>
      <c r="CS209" s="145"/>
      <c r="CT209" s="145"/>
      <c r="CU209" s="145"/>
      <c r="CV209" s="145"/>
      <c r="CW209" s="145"/>
      <c r="CX209" s="145"/>
      <c r="CY209" s="145"/>
      <c r="CZ209" s="145"/>
      <c r="DA209" s="145"/>
      <c r="DB209" s="145"/>
      <c r="DC209" s="145"/>
      <c r="DD209" s="145"/>
      <c r="DE209" s="145"/>
      <c r="DF209" s="145"/>
      <c r="DG209" s="145"/>
      <c r="DH209" s="145"/>
      <c r="DI209" s="145"/>
      <c r="DJ209" s="145"/>
      <c r="DK209" s="145"/>
      <c r="DL209" s="145"/>
      <c r="DM209" s="145"/>
      <c r="DN209" s="145"/>
      <c r="DO209" s="145"/>
      <c r="DP209" s="145"/>
      <c r="DQ209" s="145"/>
      <c r="DR209" s="145"/>
      <c r="DS209" s="145"/>
      <c r="DT209" s="145"/>
      <c r="DU209" s="145"/>
      <c r="DV209" s="145"/>
      <c r="DW209" s="145"/>
      <c r="DX209" s="145"/>
      <c r="DY209" s="145"/>
      <c r="DZ209" s="145"/>
      <c r="EA209" s="145"/>
      <c r="EB209" s="145"/>
      <c r="EC209" s="145"/>
      <c r="ED209" s="145"/>
      <c r="EE209" s="145"/>
      <c r="EF209" s="145"/>
      <c r="EG209" s="145"/>
      <c r="EH209" s="145"/>
      <c r="EI209" s="145"/>
      <c r="EJ209" s="145"/>
      <c r="EK209" s="145"/>
      <c r="EL209" s="145"/>
      <c r="EM209" s="145"/>
      <c r="EN209" s="145"/>
      <c r="EO209" s="145"/>
      <c r="EP209" s="145"/>
      <c r="EQ209" s="145"/>
      <c r="ER209" s="145"/>
      <c r="ES209" s="145"/>
      <c r="ET209" s="145"/>
      <c r="EU209" s="145"/>
      <c r="EV209" s="145"/>
      <c r="EW209" s="145"/>
      <c r="EX209" s="145"/>
      <c r="EY209" s="145"/>
      <c r="EZ209" s="145"/>
      <c r="FA209" s="145"/>
      <c r="FB209" s="145"/>
      <c r="FC209" s="145"/>
      <c r="FD209" s="145"/>
      <c r="FE209" s="145"/>
      <c r="FF209" s="145"/>
      <c r="FG209" s="145"/>
      <c r="FH209" s="145"/>
      <c r="FI209" s="145"/>
      <c r="FJ209" s="145"/>
      <c r="FK209" s="145"/>
      <c r="FL209" s="145"/>
      <c r="FM209" s="145"/>
      <c r="FN209" s="145"/>
      <c r="FO209" s="145"/>
      <c r="FP209" s="145"/>
      <c r="FQ209" s="145"/>
      <c r="FR209" s="145"/>
      <c r="FS209" s="145"/>
      <c r="FT209" s="145"/>
      <c r="FU209" s="145"/>
      <c r="FV209" s="145"/>
      <c r="FW209" s="145"/>
      <c r="FX209" s="145"/>
      <c r="FY209" s="145"/>
      <c r="FZ209" s="145"/>
      <c r="GA209" s="145"/>
      <c r="GB209" s="145"/>
      <c r="GC209" s="145"/>
      <c r="GD209" s="145"/>
      <c r="GE209" s="145"/>
      <c r="GF209" s="145"/>
      <c r="GG209" s="145"/>
      <c r="GH209" s="145"/>
      <c r="GI209" s="145"/>
      <c r="GJ209" s="145"/>
      <c r="GK209" s="145"/>
      <c r="GL209" s="145"/>
      <c r="GM209" s="145"/>
      <c r="GN209" s="145"/>
      <c r="GO209" s="145"/>
      <c r="GP209" s="145"/>
      <c r="GQ209" s="145"/>
      <c r="GR209" s="145"/>
      <c r="GS209" s="145"/>
      <c r="GT209" s="145"/>
      <c r="GU209" s="145"/>
      <c r="GV209" s="145"/>
      <c r="GW209" s="145"/>
      <c r="GX209" s="145"/>
      <c r="GY209" s="145"/>
      <c r="GZ209" s="145"/>
      <c r="HA209" s="145"/>
      <c r="HB209" s="145"/>
      <c r="HC209" s="145"/>
      <c r="HD209" s="145"/>
      <c r="HE209" s="145"/>
      <c r="HF209" s="145"/>
      <c r="HG209" s="145"/>
      <c r="HH209" s="145"/>
      <c r="HI209" s="145"/>
      <c r="HJ209" s="145"/>
      <c r="HK209" s="145"/>
      <c r="HL209" s="145"/>
      <c r="HM209" s="145"/>
      <c r="HN209" s="145"/>
      <c r="HO209" s="145"/>
      <c r="HP209" s="145"/>
      <c r="HQ209" s="145"/>
      <c r="HR209" s="145"/>
      <c r="HS209" s="145"/>
      <c r="HT209" s="145"/>
      <c r="HU209" s="145"/>
      <c r="HV209" s="145"/>
      <c r="HW209" s="145"/>
      <c r="HX209" s="145"/>
      <c r="HY209" s="145"/>
      <c r="HZ209" s="145"/>
      <c r="IA209" s="145"/>
      <c r="IB209" s="145"/>
      <c r="IC209" s="145"/>
      <c r="ID209" s="145"/>
      <c r="IE209" s="145"/>
    </row>
    <row r="210" spans="1:239" x14ac:dyDescent="0.25">
      <c r="A210" s="432"/>
      <c r="B210" s="531"/>
      <c r="C210" s="532"/>
      <c r="D210" s="532"/>
      <c r="E210" s="533"/>
      <c r="F210" s="85" t="s">
        <v>390</v>
      </c>
      <c r="G210" s="86" t="s">
        <v>34</v>
      </c>
      <c r="H210" s="87">
        <f>SUM(H203)</f>
        <v>0</v>
      </c>
      <c r="I210" s="87">
        <f t="shared" ref="I210:U210" si="133">SUM(I203)</f>
        <v>0</v>
      </c>
      <c r="J210" s="87">
        <f t="shared" si="133"/>
        <v>0</v>
      </c>
      <c r="K210" s="87">
        <f t="shared" si="133"/>
        <v>0</v>
      </c>
      <c r="L210" s="87">
        <f t="shared" si="133"/>
        <v>0</v>
      </c>
      <c r="M210" s="87">
        <f t="shared" si="133"/>
        <v>0</v>
      </c>
      <c r="N210" s="87">
        <f t="shared" si="133"/>
        <v>0</v>
      </c>
      <c r="O210" s="87">
        <f t="shared" si="133"/>
        <v>0</v>
      </c>
      <c r="P210" s="87">
        <f t="shared" si="133"/>
        <v>0</v>
      </c>
      <c r="Q210" s="87">
        <f t="shared" si="133"/>
        <v>0</v>
      </c>
      <c r="R210" s="87">
        <f t="shared" si="133"/>
        <v>0</v>
      </c>
      <c r="S210" s="87">
        <f t="shared" si="133"/>
        <v>0</v>
      </c>
      <c r="T210" s="87">
        <f t="shared" si="133"/>
        <v>0</v>
      </c>
      <c r="U210" s="87">
        <f t="shared" si="133"/>
        <v>0</v>
      </c>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5"/>
      <c r="BO210" s="145"/>
      <c r="BP210" s="145"/>
      <c r="BQ210" s="145"/>
      <c r="BR210" s="145"/>
      <c r="BS210" s="145"/>
      <c r="BT210" s="145"/>
      <c r="BU210" s="145"/>
      <c r="BV210" s="145"/>
      <c r="BW210" s="145"/>
      <c r="BX210" s="145"/>
      <c r="BY210" s="145"/>
      <c r="BZ210" s="145"/>
      <c r="CA210" s="145"/>
      <c r="CB210" s="145"/>
      <c r="CC210" s="145"/>
      <c r="CD210" s="145"/>
      <c r="CE210" s="145"/>
      <c r="CF210" s="145"/>
      <c r="CG210" s="145"/>
      <c r="CH210" s="145"/>
      <c r="CI210" s="145"/>
      <c r="CJ210" s="145"/>
      <c r="CK210" s="145"/>
      <c r="CL210" s="145"/>
      <c r="CM210" s="145"/>
      <c r="CN210" s="145"/>
      <c r="CO210" s="145"/>
      <c r="CP210" s="145"/>
      <c r="CQ210" s="145"/>
      <c r="CR210" s="145"/>
      <c r="CS210" s="145"/>
      <c r="CT210" s="145"/>
      <c r="CU210" s="145"/>
      <c r="CV210" s="145"/>
      <c r="CW210" s="145"/>
      <c r="CX210" s="145"/>
      <c r="CY210" s="145"/>
      <c r="CZ210" s="145"/>
      <c r="DA210" s="145"/>
      <c r="DB210" s="145"/>
      <c r="DC210" s="145"/>
      <c r="DD210" s="145"/>
      <c r="DE210" s="145"/>
      <c r="DF210" s="145"/>
      <c r="DG210" s="145"/>
      <c r="DH210" s="145"/>
      <c r="DI210" s="145"/>
      <c r="DJ210" s="145"/>
      <c r="DK210" s="145"/>
      <c r="DL210" s="145"/>
      <c r="DM210" s="145"/>
      <c r="DN210" s="145"/>
      <c r="DO210" s="145"/>
      <c r="DP210" s="145"/>
      <c r="DQ210" s="145"/>
      <c r="DR210" s="145"/>
      <c r="DS210" s="145"/>
      <c r="DT210" s="145"/>
      <c r="DU210" s="145"/>
      <c r="DV210" s="145"/>
      <c r="DW210" s="145"/>
      <c r="DX210" s="145"/>
      <c r="DY210" s="145"/>
      <c r="DZ210" s="145"/>
      <c r="EA210" s="145"/>
      <c r="EB210" s="145"/>
      <c r="EC210" s="145"/>
      <c r="ED210" s="145"/>
      <c r="EE210" s="145"/>
      <c r="EF210" s="145"/>
      <c r="EG210" s="145"/>
      <c r="EH210" s="145"/>
      <c r="EI210" s="145"/>
      <c r="EJ210" s="145"/>
      <c r="EK210" s="145"/>
      <c r="EL210" s="145"/>
      <c r="EM210" s="145"/>
      <c r="EN210" s="145"/>
      <c r="EO210" s="145"/>
      <c r="EP210" s="145"/>
      <c r="EQ210" s="145"/>
      <c r="ER210" s="145"/>
      <c r="ES210" s="145"/>
      <c r="ET210" s="145"/>
      <c r="EU210" s="145"/>
      <c r="EV210" s="145"/>
      <c r="EW210" s="145"/>
      <c r="EX210" s="145"/>
      <c r="EY210" s="145"/>
      <c r="EZ210" s="145"/>
      <c r="FA210" s="145"/>
      <c r="FB210" s="145"/>
      <c r="FC210" s="145"/>
      <c r="FD210" s="145"/>
      <c r="FE210" s="145"/>
      <c r="FF210" s="145"/>
      <c r="FG210" s="145"/>
      <c r="FH210" s="145"/>
      <c r="FI210" s="145"/>
      <c r="FJ210" s="145"/>
      <c r="FK210" s="145"/>
      <c r="FL210" s="145"/>
      <c r="FM210" s="145"/>
      <c r="FN210" s="145"/>
      <c r="FO210" s="145"/>
      <c r="FP210" s="145"/>
      <c r="FQ210" s="145"/>
      <c r="FR210" s="145"/>
      <c r="FS210" s="145"/>
      <c r="FT210" s="145"/>
      <c r="FU210" s="145"/>
      <c r="FV210" s="145"/>
      <c r="FW210" s="145"/>
      <c r="FX210" s="145"/>
      <c r="FY210" s="145"/>
      <c r="FZ210" s="145"/>
      <c r="GA210" s="145"/>
      <c r="GB210" s="145"/>
      <c r="GC210" s="145"/>
      <c r="GD210" s="145"/>
      <c r="GE210" s="145"/>
      <c r="GF210" s="145"/>
      <c r="GG210" s="145"/>
      <c r="GH210" s="145"/>
      <c r="GI210" s="145"/>
      <c r="GJ210" s="145"/>
      <c r="GK210" s="145"/>
      <c r="GL210" s="145"/>
      <c r="GM210" s="145"/>
      <c r="GN210" s="145"/>
      <c r="GO210" s="145"/>
      <c r="GP210" s="145"/>
      <c r="GQ210" s="145"/>
      <c r="GR210" s="145"/>
      <c r="GS210" s="145"/>
      <c r="GT210" s="145"/>
      <c r="GU210" s="145"/>
      <c r="GV210" s="145"/>
      <c r="GW210" s="145"/>
      <c r="GX210" s="145"/>
      <c r="GY210" s="145"/>
      <c r="GZ210" s="145"/>
      <c r="HA210" s="145"/>
      <c r="HB210" s="145"/>
      <c r="HC210" s="145"/>
      <c r="HD210" s="145"/>
      <c r="HE210" s="145"/>
      <c r="HF210" s="145"/>
      <c r="HG210" s="145"/>
      <c r="HH210" s="145"/>
      <c r="HI210" s="145"/>
      <c r="HJ210" s="145"/>
      <c r="HK210" s="145"/>
      <c r="HL210" s="145"/>
      <c r="HM210" s="145"/>
      <c r="HN210" s="145"/>
      <c r="HO210" s="145"/>
      <c r="HP210" s="145"/>
      <c r="HQ210" s="145"/>
      <c r="HR210" s="145"/>
      <c r="HS210" s="145"/>
      <c r="HT210" s="145"/>
      <c r="HU210" s="145"/>
      <c r="HV210" s="145"/>
      <c r="HW210" s="145"/>
      <c r="HX210" s="145"/>
      <c r="HY210" s="145"/>
      <c r="HZ210" s="145"/>
      <c r="IA210" s="145"/>
      <c r="IB210" s="145"/>
      <c r="IC210" s="145"/>
      <c r="ID210" s="145"/>
      <c r="IE210" s="145"/>
    </row>
    <row r="211" spans="1:239" x14ac:dyDescent="0.25">
      <c r="A211" s="433"/>
      <c r="B211" s="534"/>
      <c r="C211" s="535"/>
      <c r="D211" s="535"/>
      <c r="E211" s="536"/>
      <c r="F211" s="89"/>
      <c r="G211" s="86" t="s">
        <v>36</v>
      </c>
      <c r="H211" s="87">
        <f>SUM(H204)</f>
        <v>0.8</v>
      </c>
      <c r="I211" s="87">
        <f t="shared" ref="I211:U211" si="134">SUM(I204)</f>
        <v>0.8</v>
      </c>
      <c r="J211" s="87">
        <f t="shared" si="134"/>
        <v>0</v>
      </c>
      <c r="K211" s="87">
        <f t="shared" si="134"/>
        <v>0</v>
      </c>
      <c r="L211" s="87">
        <f t="shared" si="134"/>
        <v>1</v>
      </c>
      <c r="M211" s="87">
        <f t="shared" si="134"/>
        <v>1</v>
      </c>
      <c r="N211" s="87">
        <f t="shared" si="134"/>
        <v>0</v>
      </c>
      <c r="O211" s="87">
        <f t="shared" si="134"/>
        <v>0</v>
      </c>
      <c r="P211" s="87">
        <f t="shared" si="134"/>
        <v>0</v>
      </c>
      <c r="Q211" s="87">
        <f t="shared" si="134"/>
        <v>0</v>
      </c>
      <c r="R211" s="87">
        <f t="shared" si="134"/>
        <v>0</v>
      </c>
      <c r="S211" s="87">
        <f t="shared" si="134"/>
        <v>0</v>
      </c>
      <c r="T211" s="87">
        <f t="shared" si="134"/>
        <v>1</v>
      </c>
      <c r="U211" s="87">
        <f t="shared" si="134"/>
        <v>1</v>
      </c>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BV211" s="145"/>
      <c r="BW211" s="145"/>
      <c r="BX211" s="145"/>
      <c r="BY211" s="145"/>
      <c r="BZ211" s="145"/>
      <c r="CA211" s="145"/>
      <c r="CB211" s="145"/>
      <c r="CC211" s="145"/>
      <c r="CD211" s="145"/>
      <c r="CE211" s="145"/>
      <c r="CF211" s="145"/>
      <c r="CG211" s="145"/>
      <c r="CH211" s="145"/>
      <c r="CI211" s="145"/>
      <c r="CJ211" s="145"/>
      <c r="CK211" s="145"/>
      <c r="CL211" s="145"/>
      <c r="CM211" s="145"/>
      <c r="CN211" s="145"/>
      <c r="CO211" s="145"/>
      <c r="CP211" s="145"/>
      <c r="CQ211" s="145"/>
      <c r="CR211" s="145"/>
      <c r="CS211" s="145"/>
      <c r="CT211" s="145"/>
      <c r="CU211" s="145"/>
      <c r="CV211" s="145"/>
      <c r="CW211" s="145"/>
      <c r="CX211" s="145"/>
      <c r="CY211" s="145"/>
      <c r="CZ211" s="145"/>
      <c r="DA211" s="145"/>
      <c r="DB211" s="145"/>
      <c r="DC211" s="145"/>
      <c r="DD211" s="145"/>
      <c r="DE211" s="145"/>
      <c r="DF211" s="145"/>
      <c r="DG211" s="145"/>
      <c r="DH211" s="145"/>
      <c r="DI211" s="145"/>
      <c r="DJ211" s="145"/>
      <c r="DK211" s="145"/>
      <c r="DL211" s="145"/>
      <c r="DM211" s="145"/>
      <c r="DN211" s="145"/>
      <c r="DO211" s="145"/>
      <c r="DP211" s="145"/>
      <c r="DQ211" s="145"/>
      <c r="DR211" s="145"/>
      <c r="DS211" s="145"/>
      <c r="DT211" s="145"/>
      <c r="DU211" s="145"/>
      <c r="DV211" s="145"/>
      <c r="DW211" s="145"/>
      <c r="DX211" s="145"/>
      <c r="DY211" s="145"/>
      <c r="DZ211" s="145"/>
      <c r="EA211" s="145"/>
      <c r="EB211" s="145"/>
      <c r="EC211" s="145"/>
      <c r="ED211" s="145"/>
      <c r="EE211" s="145"/>
      <c r="EF211" s="145"/>
      <c r="EG211" s="145"/>
      <c r="EH211" s="145"/>
      <c r="EI211" s="145"/>
      <c r="EJ211" s="145"/>
      <c r="EK211" s="145"/>
      <c r="EL211" s="145"/>
      <c r="EM211" s="145"/>
      <c r="EN211" s="145"/>
      <c r="EO211" s="145"/>
      <c r="EP211" s="145"/>
      <c r="EQ211" s="145"/>
      <c r="ER211" s="145"/>
      <c r="ES211" s="145"/>
      <c r="ET211" s="145"/>
      <c r="EU211" s="145"/>
      <c r="EV211" s="145"/>
      <c r="EW211" s="145"/>
      <c r="EX211" s="145"/>
      <c r="EY211" s="145"/>
      <c r="EZ211" s="145"/>
      <c r="FA211" s="145"/>
      <c r="FB211" s="145"/>
      <c r="FC211" s="145"/>
      <c r="FD211" s="145"/>
      <c r="FE211" s="145"/>
      <c r="FF211" s="145"/>
      <c r="FG211" s="145"/>
      <c r="FH211" s="145"/>
      <c r="FI211" s="145"/>
      <c r="FJ211" s="145"/>
      <c r="FK211" s="145"/>
      <c r="FL211" s="145"/>
      <c r="FM211" s="145"/>
      <c r="FN211" s="145"/>
      <c r="FO211" s="145"/>
      <c r="FP211" s="145"/>
      <c r="FQ211" s="145"/>
      <c r="FR211" s="145"/>
      <c r="FS211" s="145"/>
      <c r="FT211" s="145"/>
      <c r="FU211" s="145"/>
      <c r="FV211" s="145"/>
      <c r="FW211" s="145"/>
      <c r="FX211" s="145"/>
      <c r="FY211" s="145"/>
      <c r="FZ211" s="145"/>
      <c r="GA211" s="145"/>
      <c r="GB211" s="145"/>
      <c r="GC211" s="145"/>
      <c r="GD211" s="145"/>
      <c r="GE211" s="145"/>
      <c r="GF211" s="145"/>
      <c r="GG211" s="145"/>
      <c r="GH211" s="145"/>
      <c r="GI211" s="145"/>
      <c r="GJ211" s="145"/>
      <c r="GK211" s="145"/>
      <c r="GL211" s="145"/>
      <c r="GM211" s="145"/>
      <c r="GN211" s="145"/>
      <c r="GO211" s="145"/>
      <c r="GP211" s="145"/>
      <c r="GQ211" s="145"/>
      <c r="GR211" s="145"/>
      <c r="GS211" s="145"/>
      <c r="GT211" s="145"/>
      <c r="GU211" s="145"/>
      <c r="GV211" s="145"/>
      <c r="GW211" s="145"/>
      <c r="GX211" s="145"/>
      <c r="GY211" s="145"/>
      <c r="GZ211" s="145"/>
      <c r="HA211" s="145"/>
      <c r="HB211" s="145"/>
      <c r="HC211" s="145"/>
      <c r="HD211" s="145"/>
      <c r="HE211" s="145"/>
      <c r="HF211" s="145"/>
      <c r="HG211" s="145"/>
      <c r="HH211" s="145"/>
      <c r="HI211" s="145"/>
      <c r="HJ211" s="145"/>
      <c r="HK211" s="145"/>
      <c r="HL211" s="145"/>
      <c r="HM211" s="145"/>
      <c r="HN211" s="145"/>
      <c r="HO211" s="145"/>
      <c r="HP211" s="145"/>
      <c r="HQ211" s="145"/>
      <c r="HR211" s="145"/>
      <c r="HS211" s="145"/>
      <c r="HT211" s="145"/>
      <c r="HU211" s="145"/>
      <c r="HV211" s="145"/>
      <c r="HW211" s="145"/>
      <c r="HX211" s="145"/>
      <c r="HY211" s="145"/>
      <c r="HZ211" s="145"/>
      <c r="IA211" s="145"/>
      <c r="IB211" s="145"/>
      <c r="IC211" s="145"/>
      <c r="ID211" s="145"/>
      <c r="IE211" s="145"/>
    </row>
    <row r="212" spans="1:239" x14ac:dyDescent="0.25">
      <c r="A212" s="433"/>
      <c r="B212" s="534"/>
      <c r="C212" s="535"/>
      <c r="D212" s="535"/>
      <c r="E212" s="536"/>
      <c r="F212" s="89"/>
      <c r="G212" s="86" t="s">
        <v>37</v>
      </c>
      <c r="H212" s="87">
        <f>SUM(H205)</f>
        <v>0</v>
      </c>
      <c r="I212" s="87">
        <f t="shared" ref="I212:U212" si="135">SUM(I205)</f>
        <v>0</v>
      </c>
      <c r="J212" s="87">
        <f t="shared" si="135"/>
        <v>0</v>
      </c>
      <c r="K212" s="87">
        <f t="shared" si="135"/>
        <v>0</v>
      </c>
      <c r="L212" s="87">
        <f t="shared" si="135"/>
        <v>0</v>
      </c>
      <c r="M212" s="87">
        <f t="shared" si="135"/>
        <v>0</v>
      </c>
      <c r="N212" s="87">
        <f t="shared" si="135"/>
        <v>0</v>
      </c>
      <c r="O212" s="87">
        <f t="shared" si="135"/>
        <v>0</v>
      </c>
      <c r="P212" s="87">
        <f t="shared" si="135"/>
        <v>0</v>
      </c>
      <c r="Q212" s="87">
        <f t="shared" si="135"/>
        <v>0</v>
      </c>
      <c r="R212" s="87">
        <f t="shared" si="135"/>
        <v>0</v>
      </c>
      <c r="S212" s="87">
        <f t="shared" si="135"/>
        <v>0</v>
      </c>
      <c r="T212" s="87">
        <f t="shared" si="135"/>
        <v>0</v>
      </c>
      <c r="U212" s="87">
        <f t="shared" si="135"/>
        <v>0</v>
      </c>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45"/>
      <c r="BE212" s="145"/>
      <c r="BF212" s="145"/>
      <c r="BG212" s="145"/>
      <c r="BH212" s="145"/>
      <c r="BI212" s="145"/>
      <c r="BJ212" s="145"/>
      <c r="BK212" s="145"/>
      <c r="BL212" s="145"/>
      <c r="BM212" s="145"/>
      <c r="BN212" s="145"/>
      <c r="BO212" s="145"/>
      <c r="BP212" s="145"/>
      <c r="BQ212" s="145"/>
      <c r="BR212" s="145"/>
      <c r="BS212" s="145"/>
      <c r="BT212" s="145"/>
      <c r="BU212" s="145"/>
      <c r="BV212" s="145"/>
      <c r="BW212" s="145"/>
      <c r="BX212" s="145"/>
      <c r="BY212" s="145"/>
      <c r="BZ212" s="145"/>
      <c r="CA212" s="145"/>
      <c r="CB212" s="145"/>
      <c r="CC212" s="145"/>
      <c r="CD212" s="145"/>
      <c r="CE212" s="145"/>
      <c r="CF212" s="145"/>
      <c r="CG212" s="145"/>
      <c r="CH212" s="145"/>
      <c r="CI212" s="145"/>
      <c r="CJ212" s="145"/>
      <c r="CK212" s="145"/>
      <c r="CL212" s="145"/>
      <c r="CM212" s="145"/>
      <c r="CN212" s="145"/>
      <c r="CO212" s="145"/>
      <c r="CP212" s="145"/>
      <c r="CQ212" s="145"/>
      <c r="CR212" s="145"/>
      <c r="CS212" s="145"/>
      <c r="CT212" s="145"/>
      <c r="CU212" s="145"/>
      <c r="CV212" s="145"/>
      <c r="CW212" s="145"/>
      <c r="CX212" s="145"/>
      <c r="CY212" s="145"/>
      <c r="CZ212" s="145"/>
      <c r="DA212" s="145"/>
      <c r="DB212" s="145"/>
      <c r="DC212" s="145"/>
      <c r="DD212" s="145"/>
      <c r="DE212" s="145"/>
      <c r="DF212" s="145"/>
      <c r="DG212" s="145"/>
      <c r="DH212" s="145"/>
      <c r="DI212" s="145"/>
      <c r="DJ212" s="145"/>
      <c r="DK212" s="145"/>
      <c r="DL212" s="145"/>
      <c r="DM212" s="145"/>
      <c r="DN212" s="145"/>
      <c r="DO212" s="145"/>
      <c r="DP212" s="145"/>
      <c r="DQ212" s="145"/>
      <c r="DR212" s="145"/>
      <c r="DS212" s="145"/>
      <c r="DT212" s="145"/>
      <c r="DU212" s="145"/>
      <c r="DV212" s="145"/>
      <c r="DW212" s="145"/>
      <c r="DX212" s="145"/>
      <c r="DY212" s="145"/>
      <c r="DZ212" s="145"/>
      <c r="EA212" s="145"/>
      <c r="EB212" s="145"/>
      <c r="EC212" s="145"/>
      <c r="ED212" s="145"/>
      <c r="EE212" s="145"/>
      <c r="EF212" s="145"/>
      <c r="EG212" s="145"/>
      <c r="EH212" s="145"/>
      <c r="EI212" s="145"/>
      <c r="EJ212" s="145"/>
      <c r="EK212" s="145"/>
      <c r="EL212" s="145"/>
      <c r="EM212" s="145"/>
      <c r="EN212" s="145"/>
      <c r="EO212" s="145"/>
      <c r="EP212" s="145"/>
      <c r="EQ212" s="145"/>
      <c r="ER212" s="145"/>
      <c r="ES212" s="145"/>
      <c r="ET212" s="145"/>
      <c r="EU212" s="145"/>
      <c r="EV212" s="145"/>
      <c r="EW212" s="145"/>
      <c r="EX212" s="145"/>
      <c r="EY212" s="145"/>
      <c r="EZ212" s="145"/>
      <c r="FA212" s="145"/>
      <c r="FB212" s="145"/>
      <c r="FC212" s="145"/>
      <c r="FD212" s="145"/>
      <c r="FE212" s="145"/>
      <c r="FF212" s="145"/>
      <c r="FG212" s="145"/>
      <c r="FH212" s="145"/>
      <c r="FI212" s="145"/>
      <c r="FJ212" s="145"/>
      <c r="FK212" s="145"/>
      <c r="FL212" s="145"/>
      <c r="FM212" s="145"/>
      <c r="FN212" s="145"/>
      <c r="FO212" s="145"/>
      <c r="FP212" s="145"/>
      <c r="FQ212" s="145"/>
      <c r="FR212" s="145"/>
      <c r="FS212" s="145"/>
      <c r="FT212" s="145"/>
      <c r="FU212" s="145"/>
      <c r="FV212" s="145"/>
      <c r="FW212" s="145"/>
      <c r="FX212" s="145"/>
      <c r="FY212" s="145"/>
      <c r="FZ212" s="145"/>
      <c r="GA212" s="145"/>
      <c r="GB212" s="145"/>
      <c r="GC212" s="145"/>
      <c r="GD212" s="145"/>
      <c r="GE212" s="145"/>
      <c r="GF212" s="145"/>
      <c r="GG212" s="145"/>
      <c r="GH212" s="145"/>
      <c r="GI212" s="145"/>
      <c r="GJ212" s="145"/>
      <c r="GK212" s="145"/>
      <c r="GL212" s="145"/>
      <c r="GM212" s="145"/>
      <c r="GN212" s="145"/>
      <c r="GO212" s="145"/>
      <c r="GP212" s="145"/>
      <c r="GQ212" s="145"/>
      <c r="GR212" s="145"/>
      <c r="GS212" s="145"/>
      <c r="GT212" s="145"/>
      <c r="GU212" s="145"/>
      <c r="GV212" s="145"/>
      <c r="GW212" s="145"/>
      <c r="GX212" s="145"/>
      <c r="GY212" s="145"/>
      <c r="GZ212" s="145"/>
      <c r="HA212" s="145"/>
      <c r="HB212" s="145"/>
      <c r="HC212" s="145"/>
      <c r="HD212" s="145"/>
      <c r="HE212" s="145"/>
      <c r="HF212" s="145"/>
      <c r="HG212" s="145"/>
      <c r="HH212" s="145"/>
      <c r="HI212" s="145"/>
      <c r="HJ212" s="145"/>
      <c r="HK212" s="145"/>
      <c r="HL212" s="145"/>
      <c r="HM212" s="145"/>
      <c r="HN212" s="145"/>
      <c r="HO212" s="145"/>
      <c r="HP212" s="145"/>
      <c r="HQ212" s="145"/>
      <c r="HR212" s="145"/>
      <c r="HS212" s="145"/>
      <c r="HT212" s="145"/>
      <c r="HU212" s="145"/>
      <c r="HV212" s="145"/>
      <c r="HW212" s="145"/>
      <c r="HX212" s="145"/>
      <c r="HY212" s="145"/>
      <c r="HZ212" s="145"/>
      <c r="IA212" s="145"/>
      <c r="IB212" s="145"/>
      <c r="IC212" s="145"/>
      <c r="ID212" s="145"/>
      <c r="IE212" s="145"/>
    </row>
    <row r="213" spans="1:239" x14ac:dyDescent="0.25">
      <c r="A213" s="433"/>
      <c r="B213" s="534"/>
      <c r="C213" s="535"/>
      <c r="D213" s="535"/>
      <c r="E213" s="536"/>
      <c r="F213" s="89"/>
      <c r="G213" s="86" t="s">
        <v>295</v>
      </c>
      <c r="H213" s="87">
        <f>SUM(H206)</f>
        <v>0</v>
      </c>
      <c r="I213" s="87">
        <f t="shared" ref="I213:U213" si="136">SUM(I206)</f>
        <v>0</v>
      </c>
      <c r="J213" s="87">
        <f t="shared" si="136"/>
        <v>0</v>
      </c>
      <c r="K213" s="87">
        <f t="shared" si="136"/>
        <v>0</v>
      </c>
      <c r="L213" s="87">
        <f t="shared" si="136"/>
        <v>0</v>
      </c>
      <c r="M213" s="87">
        <f t="shared" si="136"/>
        <v>0</v>
      </c>
      <c r="N213" s="87">
        <f t="shared" si="136"/>
        <v>0</v>
      </c>
      <c r="O213" s="87">
        <f t="shared" si="136"/>
        <v>0</v>
      </c>
      <c r="P213" s="87">
        <f t="shared" si="136"/>
        <v>0</v>
      </c>
      <c r="Q213" s="87">
        <f t="shared" si="136"/>
        <v>0</v>
      </c>
      <c r="R213" s="87">
        <f t="shared" si="136"/>
        <v>0</v>
      </c>
      <c r="S213" s="87">
        <f t="shared" si="136"/>
        <v>0</v>
      </c>
      <c r="T213" s="87">
        <f t="shared" si="136"/>
        <v>0</v>
      </c>
      <c r="U213" s="87">
        <f t="shared" si="136"/>
        <v>0</v>
      </c>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45"/>
      <c r="BE213" s="145"/>
      <c r="BF213" s="145"/>
      <c r="BG213" s="145"/>
      <c r="BH213" s="145"/>
      <c r="BI213" s="145"/>
      <c r="BJ213" s="145"/>
      <c r="BK213" s="145"/>
      <c r="BL213" s="145"/>
      <c r="BM213" s="145"/>
      <c r="BN213" s="145"/>
      <c r="BO213" s="145"/>
      <c r="BP213" s="145"/>
      <c r="BQ213" s="145"/>
      <c r="BR213" s="145"/>
      <c r="BS213" s="145"/>
      <c r="BT213" s="145"/>
      <c r="BU213" s="145"/>
      <c r="BV213" s="145"/>
      <c r="BW213" s="145"/>
      <c r="BX213" s="145"/>
      <c r="BY213" s="145"/>
      <c r="BZ213" s="145"/>
      <c r="CA213" s="145"/>
      <c r="CB213" s="145"/>
      <c r="CC213" s="145"/>
      <c r="CD213" s="145"/>
      <c r="CE213" s="145"/>
      <c r="CF213" s="145"/>
      <c r="CG213" s="145"/>
      <c r="CH213" s="145"/>
      <c r="CI213" s="145"/>
      <c r="CJ213" s="145"/>
      <c r="CK213" s="145"/>
      <c r="CL213" s="145"/>
      <c r="CM213" s="145"/>
      <c r="CN213" s="145"/>
      <c r="CO213" s="145"/>
      <c r="CP213" s="145"/>
      <c r="CQ213" s="145"/>
      <c r="CR213" s="145"/>
      <c r="CS213" s="145"/>
      <c r="CT213" s="145"/>
      <c r="CU213" s="145"/>
      <c r="CV213" s="145"/>
      <c r="CW213" s="145"/>
      <c r="CX213" s="145"/>
      <c r="CY213" s="145"/>
      <c r="CZ213" s="145"/>
      <c r="DA213" s="145"/>
      <c r="DB213" s="145"/>
      <c r="DC213" s="145"/>
      <c r="DD213" s="145"/>
      <c r="DE213" s="145"/>
      <c r="DF213" s="145"/>
      <c r="DG213" s="145"/>
      <c r="DH213" s="145"/>
      <c r="DI213" s="145"/>
      <c r="DJ213" s="145"/>
      <c r="DK213" s="145"/>
      <c r="DL213" s="145"/>
      <c r="DM213" s="145"/>
      <c r="DN213" s="145"/>
      <c r="DO213" s="145"/>
      <c r="DP213" s="145"/>
      <c r="DQ213" s="145"/>
      <c r="DR213" s="145"/>
      <c r="DS213" s="145"/>
      <c r="DT213" s="145"/>
      <c r="DU213" s="145"/>
      <c r="DV213" s="145"/>
      <c r="DW213" s="145"/>
      <c r="DX213" s="145"/>
      <c r="DY213" s="145"/>
      <c r="DZ213" s="145"/>
      <c r="EA213" s="145"/>
      <c r="EB213" s="145"/>
      <c r="EC213" s="145"/>
      <c r="ED213" s="145"/>
      <c r="EE213" s="145"/>
      <c r="EF213" s="145"/>
      <c r="EG213" s="145"/>
      <c r="EH213" s="145"/>
      <c r="EI213" s="145"/>
      <c r="EJ213" s="145"/>
      <c r="EK213" s="145"/>
      <c r="EL213" s="145"/>
      <c r="EM213" s="145"/>
      <c r="EN213" s="145"/>
      <c r="EO213" s="145"/>
      <c r="EP213" s="145"/>
      <c r="EQ213" s="145"/>
      <c r="ER213" s="145"/>
      <c r="ES213" s="145"/>
      <c r="ET213" s="145"/>
      <c r="EU213" s="145"/>
      <c r="EV213" s="145"/>
      <c r="EW213" s="145"/>
      <c r="EX213" s="145"/>
      <c r="EY213" s="145"/>
      <c r="EZ213" s="145"/>
      <c r="FA213" s="145"/>
      <c r="FB213" s="145"/>
      <c r="FC213" s="145"/>
      <c r="FD213" s="145"/>
      <c r="FE213" s="145"/>
      <c r="FF213" s="145"/>
      <c r="FG213" s="145"/>
      <c r="FH213" s="145"/>
      <c r="FI213" s="145"/>
      <c r="FJ213" s="145"/>
      <c r="FK213" s="145"/>
      <c r="FL213" s="145"/>
      <c r="FM213" s="145"/>
      <c r="FN213" s="145"/>
      <c r="FO213" s="145"/>
      <c r="FP213" s="145"/>
      <c r="FQ213" s="145"/>
      <c r="FR213" s="145"/>
      <c r="FS213" s="145"/>
      <c r="FT213" s="145"/>
      <c r="FU213" s="145"/>
      <c r="FV213" s="145"/>
      <c r="FW213" s="145"/>
      <c r="FX213" s="145"/>
      <c r="FY213" s="145"/>
      <c r="FZ213" s="145"/>
      <c r="GA213" s="145"/>
      <c r="GB213" s="145"/>
      <c r="GC213" s="145"/>
      <c r="GD213" s="145"/>
      <c r="GE213" s="145"/>
      <c r="GF213" s="145"/>
      <c r="GG213" s="145"/>
      <c r="GH213" s="145"/>
      <c r="GI213" s="145"/>
      <c r="GJ213" s="145"/>
      <c r="GK213" s="145"/>
      <c r="GL213" s="145"/>
      <c r="GM213" s="145"/>
      <c r="GN213" s="145"/>
      <c r="GO213" s="145"/>
      <c r="GP213" s="145"/>
      <c r="GQ213" s="145"/>
      <c r="GR213" s="145"/>
      <c r="GS213" s="145"/>
      <c r="GT213" s="145"/>
      <c r="GU213" s="145"/>
      <c r="GV213" s="145"/>
      <c r="GW213" s="145"/>
      <c r="GX213" s="145"/>
      <c r="GY213" s="145"/>
      <c r="GZ213" s="145"/>
      <c r="HA213" s="145"/>
      <c r="HB213" s="145"/>
      <c r="HC213" s="145"/>
      <c r="HD213" s="145"/>
      <c r="HE213" s="145"/>
      <c r="HF213" s="145"/>
      <c r="HG213" s="145"/>
      <c r="HH213" s="145"/>
      <c r="HI213" s="145"/>
      <c r="HJ213" s="145"/>
      <c r="HK213" s="145"/>
      <c r="HL213" s="145"/>
      <c r="HM213" s="145"/>
      <c r="HN213" s="145"/>
      <c r="HO213" s="145"/>
      <c r="HP213" s="145"/>
      <c r="HQ213" s="145"/>
      <c r="HR213" s="145"/>
      <c r="HS213" s="145"/>
      <c r="HT213" s="145"/>
      <c r="HU213" s="145"/>
      <c r="HV213" s="145"/>
      <c r="HW213" s="145"/>
      <c r="HX213" s="145"/>
      <c r="HY213" s="145"/>
      <c r="HZ213" s="145"/>
      <c r="IA213" s="145"/>
      <c r="IB213" s="145"/>
      <c r="IC213" s="145"/>
      <c r="ID213" s="145"/>
      <c r="IE213" s="145"/>
    </row>
    <row r="214" spans="1:239" x14ac:dyDescent="0.25">
      <c r="A214" s="434"/>
      <c r="B214" s="537"/>
      <c r="C214" s="538"/>
      <c r="D214" s="538"/>
      <c r="E214" s="539"/>
      <c r="F214" s="89"/>
      <c r="G214" s="90" t="s">
        <v>143</v>
      </c>
      <c r="H214" s="87">
        <f>SUM(H207)</f>
        <v>0</v>
      </c>
      <c r="I214" s="87">
        <f t="shared" ref="I214:U214" si="137">SUM(I207)</f>
        <v>0</v>
      </c>
      <c r="J214" s="87">
        <f t="shared" si="137"/>
        <v>0</v>
      </c>
      <c r="K214" s="87">
        <f t="shared" si="137"/>
        <v>0</v>
      </c>
      <c r="L214" s="87">
        <f t="shared" si="137"/>
        <v>0</v>
      </c>
      <c r="M214" s="87">
        <f t="shared" si="137"/>
        <v>0</v>
      </c>
      <c r="N214" s="87">
        <f t="shared" si="137"/>
        <v>0</v>
      </c>
      <c r="O214" s="87">
        <f t="shared" si="137"/>
        <v>0</v>
      </c>
      <c r="P214" s="87">
        <f t="shared" si="137"/>
        <v>0</v>
      </c>
      <c r="Q214" s="87">
        <f t="shared" si="137"/>
        <v>0</v>
      </c>
      <c r="R214" s="87">
        <f t="shared" si="137"/>
        <v>0</v>
      </c>
      <c r="S214" s="87">
        <f t="shared" si="137"/>
        <v>0</v>
      </c>
      <c r="T214" s="87">
        <f t="shared" si="137"/>
        <v>0</v>
      </c>
      <c r="U214" s="87">
        <f t="shared" si="137"/>
        <v>0</v>
      </c>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45"/>
      <c r="BE214" s="145"/>
      <c r="BF214" s="145"/>
      <c r="BG214" s="145"/>
      <c r="BH214" s="145"/>
      <c r="BI214" s="145"/>
      <c r="BJ214" s="145"/>
      <c r="BK214" s="145"/>
      <c r="BL214" s="145"/>
      <c r="BM214" s="145"/>
      <c r="BN214" s="145"/>
      <c r="BO214" s="145"/>
      <c r="BP214" s="145"/>
      <c r="BQ214" s="145"/>
      <c r="BR214" s="145"/>
      <c r="BS214" s="145"/>
      <c r="BT214" s="145"/>
      <c r="BU214" s="145"/>
      <c r="BV214" s="145"/>
      <c r="BW214" s="145"/>
      <c r="BX214" s="145"/>
      <c r="BY214" s="145"/>
      <c r="BZ214" s="145"/>
      <c r="CA214" s="145"/>
      <c r="CB214" s="145"/>
      <c r="CC214" s="145"/>
      <c r="CD214" s="145"/>
      <c r="CE214" s="145"/>
      <c r="CF214" s="145"/>
      <c r="CG214" s="145"/>
      <c r="CH214" s="145"/>
      <c r="CI214" s="145"/>
      <c r="CJ214" s="145"/>
      <c r="CK214" s="145"/>
      <c r="CL214" s="145"/>
      <c r="CM214" s="145"/>
      <c r="CN214" s="145"/>
      <c r="CO214" s="145"/>
      <c r="CP214" s="145"/>
      <c r="CQ214" s="145"/>
      <c r="CR214" s="145"/>
      <c r="CS214" s="145"/>
      <c r="CT214" s="145"/>
      <c r="CU214" s="145"/>
      <c r="CV214" s="145"/>
      <c r="CW214" s="145"/>
      <c r="CX214" s="145"/>
      <c r="CY214" s="145"/>
      <c r="CZ214" s="145"/>
      <c r="DA214" s="145"/>
      <c r="DB214" s="145"/>
      <c r="DC214" s="145"/>
      <c r="DD214" s="145"/>
      <c r="DE214" s="145"/>
      <c r="DF214" s="145"/>
      <c r="DG214" s="145"/>
      <c r="DH214" s="145"/>
      <c r="DI214" s="145"/>
      <c r="DJ214" s="145"/>
      <c r="DK214" s="145"/>
      <c r="DL214" s="145"/>
      <c r="DM214" s="145"/>
      <c r="DN214" s="145"/>
      <c r="DO214" s="145"/>
      <c r="DP214" s="145"/>
      <c r="DQ214" s="145"/>
      <c r="DR214" s="145"/>
      <c r="DS214" s="145"/>
      <c r="DT214" s="145"/>
      <c r="DU214" s="145"/>
      <c r="DV214" s="145"/>
      <c r="DW214" s="145"/>
      <c r="DX214" s="145"/>
      <c r="DY214" s="145"/>
      <c r="DZ214" s="145"/>
      <c r="EA214" s="145"/>
      <c r="EB214" s="145"/>
      <c r="EC214" s="145"/>
      <c r="ED214" s="145"/>
      <c r="EE214" s="145"/>
      <c r="EF214" s="145"/>
      <c r="EG214" s="145"/>
      <c r="EH214" s="145"/>
      <c r="EI214" s="145"/>
      <c r="EJ214" s="145"/>
      <c r="EK214" s="145"/>
      <c r="EL214" s="145"/>
      <c r="EM214" s="145"/>
      <c r="EN214" s="145"/>
      <c r="EO214" s="145"/>
      <c r="EP214" s="145"/>
      <c r="EQ214" s="145"/>
      <c r="ER214" s="145"/>
      <c r="ES214" s="145"/>
      <c r="ET214" s="145"/>
      <c r="EU214" s="145"/>
      <c r="EV214" s="145"/>
      <c r="EW214" s="145"/>
      <c r="EX214" s="145"/>
      <c r="EY214" s="145"/>
      <c r="EZ214" s="145"/>
      <c r="FA214" s="145"/>
      <c r="FB214" s="145"/>
      <c r="FC214" s="145"/>
      <c r="FD214" s="145"/>
      <c r="FE214" s="145"/>
      <c r="FF214" s="145"/>
      <c r="FG214" s="145"/>
      <c r="FH214" s="145"/>
      <c r="FI214" s="145"/>
      <c r="FJ214" s="145"/>
      <c r="FK214" s="145"/>
      <c r="FL214" s="145"/>
      <c r="FM214" s="145"/>
      <c r="FN214" s="145"/>
      <c r="FO214" s="145"/>
      <c r="FP214" s="145"/>
      <c r="FQ214" s="145"/>
      <c r="FR214" s="145"/>
      <c r="FS214" s="145"/>
      <c r="FT214" s="145"/>
      <c r="FU214" s="145"/>
      <c r="FV214" s="145"/>
      <c r="FW214" s="145"/>
      <c r="FX214" s="145"/>
      <c r="FY214" s="145"/>
      <c r="FZ214" s="145"/>
      <c r="GA214" s="145"/>
      <c r="GB214" s="145"/>
      <c r="GC214" s="145"/>
      <c r="GD214" s="145"/>
      <c r="GE214" s="145"/>
      <c r="GF214" s="145"/>
      <c r="GG214" s="145"/>
      <c r="GH214" s="145"/>
      <c r="GI214" s="145"/>
      <c r="GJ214" s="145"/>
      <c r="GK214" s="145"/>
      <c r="GL214" s="145"/>
      <c r="GM214" s="145"/>
      <c r="GN214" s="145"/>
      <c r="GO214" s="145"/>
      <c r="GP214" s="145"/>
      <c r="GQ214" s="145"/>
      <c r="GR214" s="145"/>
      <c r="GS214" s="145"/>
      <c r="GT214" s="145"/>
      <c r="GU214" s="145"/>
      <c r="GV214" s="145"/>
      <c r="GW214" s="145"/>
      <c r="GX214" s="145"/>
      <c r="GY214" s="145"/>
      <c r="GZ214" s="145"/>
      <c r="HA214" s="145"/>
      <c r="HB214" s="145"/>
      <c r="HC214" s="145"/>
      <c r="HD214" s="145"/>
      <c r="HE214" s="145"/>
      <c r="HF214" s="145"/>
      <c r="HG214" s="145"/>
      <c r="HH214" s="145"/>
      <c r="HI214" s="145"/>
      <c r="HJ214" s="145"/>
      <c r="HK214" s="145"/>
      <c r="HL214" s="145"/>
      <c r="HM214" s="145"/>
      <c r="HN214" s="145"/>
      <c r="HO214" s="145"/>
      <c r="HP214" s="145"/>
      <c r="HQ214" s="145"/>
      <c r="HR214" s="145"/>
      <c r="HS214" s="145"/>
      <c r="HT214" s="145"/>
      <c r="HU214" s="145"/>
      <c r="HV214" s="145"/>
      <c r="HW214" s="145"/>
      <c r="HX214" s="145"/>
      <c r="HY214" s="145"/>
      <c r="HZ214" s="145"/>
      <c r="IA214" s="145"/>
      <c r="IB214" s="145"/>
      <c r="IC214" s="145"/>
      <c r="ID214" s="145"/>
      <c r="IE214" s="145"/>
    </row>
    <row r="215" spans="1:239" x14ac:dyDescent="0.25">
      <c r="A215" s="147" t="s">
        <v>49</v>
      </c>
      <c r="B215" s="444" t="s">
        <v>100</v>
      </c>
      <c r="C215" s="444"/>
      <c r="D215" s="444"/>
      <c r="E215" s="444"/>
      <c r="F215" s="444"/>
      <c r="G215" s="444"/>
      <c r="H215" s="158">
        <f t="shared" ref="H215:U215" si="138">SUM(H209,H196,H153,H134)</f>
        <v>5308</v>
      </c>
      <c r="I215" s="158">
        <f t="shared" si="138"/>
        <v>5308.22</v>
      </c>
      <c r="J215" s="158">
        <f t="shared" si="138"/>
        <v>2.8</v>
      </c>
      <c r="K215" s="158">
        <f t="shared" si="138"/>
        <v>0</v>
      </c>
      <c r="L215" s="158">
        <f t="shared" si="138"/>
        <v>7054.9000000000005</v>
      </c>
      <c r="M215" s="158">
        <f t="shared" si="138"/>
        <v>7054.9000000000005</v>
      </c>
      <c r="N215" s="158">
        <f t="shared" si="138"/>
        <v>3.1</v>
      </c>
      <c r="O215" s="158">
        <f t="shared" si="138"/>
        <v>0</v>
      </c>
      <c r="P215" s="158">
        <f t="shared" si="138"/>
        <v>7031.4000000000005</v>
      </c>
      <c r="Q215" s="158">
        <f t="shared" si="138"/>
        <v>7031.4000000000005</v>
      </c>
      <c r="R215" s="158">
        <f t="shared" si="138"/>
        <v>3.1</v>
      </c>
      <c r="S215" s="158">
        <f t="shared" si="138"/>
        <v>0</v>
      </c>
      <c r="T215" s="158">
        <f t="shared" si="138"/>
        <v>7101.9</v>
      </c>
      <c r="U215" s="158">
        <f t="shared" si="138"/>
        <v>7016.9</v>
      </c>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5"/>
      <c r="BR215" s="145"/>
      <c r="BS215" s="145"/>
      <c r="BT215" s="145"/>
      <c r="BU215" s="145"/>
      <c r="BV215" s="145"/>
      <c r="BW215" s="145"/>
      <c r="BX215" s="145"/>
      <c r="BY215" s="145"/>
      <c r="BZ215" s="145"/>
      <c r="CA215" s="145"/>
      <c r="CB215" s="145"/>
      <c r="CC215" s="145"/>
      <c r="CD215" s="145"/>
      <c r="CE215" s="145"/>
      <c r="CF215" s="145"/>
      <c r="CG215" s="145"/>
      <c r="CH215" s="145"/>
      <c r="CI215" s="145"/>
      <c r="CJ215" s="145"/>
      <c r="CK215" s="145"/>
      <c r="CL215" s="145"/>
      <c r="CM215" s="145"/>
      <c r="CN215" s="145"/>
      <c r="CO215" s="145"/>
      <c r="CP215" s="145"/>
      <c r="CQ215" s="145"/>
      <c r="CR215" s="145"/>
      <c r="CS215" s="145"/>
      <c r="CT215" s="145"/>
      <c r="CU215" s="145"/>
      <c r="CV215" s="145"/>
      <c r="CW215" s="145"/>
      <c r="CX215" s="145"/>
      <c r="CY215" s="145"/>
      <c r="CZ215" s="145"/>
      <c r="DA215" s="145"/>
      <c r="DB215" s="145"/>
      <c r="DC215" s="145"/>
      <c r="DD215" s="145"/>
      <c r="DE215" s="145"/>
      <c r="DF215" s="145"/>
      <c r="DG215" s="145"/>
      <c r="DH215" s="145"/>
      <c r="DI215" s="145"/>
      <c r="DJ215" s="145"/>
      <c r="DK215" s="145"/>
      <c r="DL215" s="145"/>
      <c r="DM215" s="145"/>
      <c r="DN215" s="145"/>
      <c r="DO215" s="145"/>
      <c r="DP215" s="145"/>
      <c r="DQ215" s="145"/>
      <c r="DR215" s="145"/>
      <c r="DS215" s="145"/>
      <c r="DT215" s="145"/>
      <c r="DU215" s="145"/>
      <c r="DV215" s="145"/>
      <c r="DW215" s="145"/>
      <c r="DX215" s="145"/>
      <c r="DY215" s="145"/>
      <c r="DZ215" s="145"/>
      <c r="EA215" s="145"/>
      <c r="EB215" s="145"/>
      <c r="EC215" s="145"/>
      <c r="ED215" s="145"/>
      <c r="EE215" s="145"/>
      <c r="EF215" s="145"/>
      <c r="EG215" s="145"/>
      <c r="EH215" s="145"/>
      <c r="EI215" s="145"/>
      <c r="EJ215" s="145"/>
      <c r="EK215" s="145"/>
      <c r="EL215" s="145"/>
      <c r="EM215" s="145"/>
      <c r="EN215" s="145"/>
      <c r="EO215" s="145"/>
      <c r="EP215" s="145"/>
      <c r="EQ215" s="145"/>
      <c r="ER215" s="145"/>
      <c r="ES215" s="145"/>
      <c r="ET215" s="145"/>
      <c r="EU215" s="145"/>
      <c r="EV215" s="145"/>
      <c r="EW215" s="145"/>
      <c r="EX215" s="145"/>
      <c r="EY215" s="145"/>
      <c r="EZ215" s="145"/>
      <c r="FA215" s="145"/>
      <c r="FB215" s="145"/>
      <c r="FC215" s="145"/>
      <c r="FD215" s="145"/>
      <c r="FE215" s="145"/>
      <c r="FF215" s="145"/>
      <c r="FG215" s="145"/>
      <c r="FH215" s="145"/>
      <c r="FI215" s="145"/>
      <c r="FJ215" s="145"/>
      <c r="FK215" s="145"/>
      <c r="FL215" s="145"/>
      <c r="FM215" s="145"/>
      <c r="FN215" s="145"/>
      <c r="FO215" s="145"/>
      <c r="FP215" s="145"/>
      <c r="FQ215" s="145"/>
      <c r="FR215" s="145"/>
      <c r="FS215" s="145"/>
      <c r="FT215" s="145"/>
      <c r="FU215" s="145"/>
      <c r="FV215" s="145"/>
      <c r="FW215" s="145"/>
      <c r="FX215" s="145"/>
      <c r="FY215" s="145"/>
      <c r="FZ215" s="145"/>
      <c r="GA215" s="145"/>
      <c r="GB215" s="145"/>
      <c r="GC215" s="145"/>
      <c r="GD215" s="145"/>
      <c r="GE215" s="145"/>
      <c r="GF215" s="145"/>
      <c r="GG215" s="145"/>
      <c r="GH215" s="145"/>
      <c r="GI215" s="145"/>
      <c r="GJ215" s="145"/>
      <c r="GK215" s="145"/>
      <c r="GL215" s="145"/>
      <c r="GM215" s="145"/>
      <c r="GN215" s="145"/>
      <c r="GO215" s="145"/>
      <c r="GP215" s="145"/>
      <c r="GQ215" s="145"/>
      <c r="GR215" s="145"/>
      <c r="GS215" s="145"/>
      <c r="GT215" s="145"/>
      <c r="GU215" s="145"/>
      <c r="GV215" s="145"/>
      <c r="GW215" s="145"/>
      <c r="GX215" s="145"/>
      <c r="GY215" s="145"/>
      <c r="GZ215" s="145"/>
      <c r="HA215" s="145"/>
      <c r="HB215" s="145"/>
      <c r="HC215" s="145"/>
      <c r="HD215" s="145"/>
      <c r="HE215" s="145"/>
      <c r="HF215" s="145"/>
      <c r="HG215" s="145"/>
      <c r="HH215" s="145"/>
      <c r="HI215" s="145"/>
      <c r="HJ215" s="145"/>
      <c r="HK215" s="145"/>
      <c r="HL215" s="145"/>
      <c r="HM215" s="145"/>
      <c r="HN215" s="145"/>
      <c r="HO215" s="145"/>
      <c r="HP215" s="145"/>
      <c r="HQ215" s="145"/>
      <c r="HR215" s="145"/>
      <c r="HS215" s="145"/>
      <c r="HT215" s="145"/>
      <c r="HU215" s="145"/>
      <c r="HV215" s="145"/>
      <c r="HW215" s="145"/>
      <c r="HX215" s="145"/>
      <c r="HY215" s="145"/>
      <c r="HZ215" s="145"/>
      <c r="IA215" s="145"/>
      <c r="IB215" s="145"/>
      <c r="IC215" s="145"/>
      <c r="ID215" s="145"/>
      <c r="IE215" s="145"/>
    </row>
    <row r="216" spans="1:239" x14ac:dyDescent="0.25">
      <c r="A216" s="432"/>
      <c r="B216" s="522"/>
      <c r="C216" s="523"/>
      <c r="D216" s="523"/>
      <c r="E216" s="524"/>
      <c r="F216" s="85" t="s">
        <v>390</v>
      </c>
      <c r="G216" s="86" t="s">
        <v>34</v>
      </c>
      <c r="H216" s="87">
        <f t="shared" ref="H216:U216" si="139">SUM(H210,H197,H154,H135)</f>
        <v>1370.8000000000002</v>
      </c>
      <c r="I216" s="87">
        <f t="shared" si="139"/>
        <v>1370.73</v>
      </c>
      <c r="J216" s="87">
        <f t="shared" si="139"/>
        <v>0</v>
      </c>
      <c r="K216" s="87">
        <f t="shared" si="139"/>
        <v>0</v>
      </c>
      <c r="L216" s="87">
        <f t="shared" si="139"/>
        <v>1568</v>
      </c>
      <c r="M216" s="88">
        <f t="shared" si="139"/>
        <v>1568</v>
      </c>
      <c r="N216" s="88">
        <f t="shared" si="139"/>
        <v>0</v>
      </c>
      <c r="O216" s="88">
        <f t="shared" si="139"/>
        <v>0</v>
      </c>
      <c r="P216" s="88">
        <f t="shared" si="139"/>
        <v>1545.5</v>
      </c>
      <c r="Q216" s="88">
        <f t="shared" si="139"/>
        <v>1545.5</v>
      </c>
      <c r="R216" s="88">
        <f t="shared" si="139"/>
        <v>0</v>
      </c>
      <c r="S216" s="88">
        <f t="shared" si="139"/>
        <v>0</v>
      </c>
      <c r="T216" s="87">
        <f t="shared" si="139"/>
        <v>1530</v>
      </c>
      <c r="U216" s="87">
        <f t="shared" si="139"/>
        <v>1538</v>
      </c>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c r="BD216" s="145"/>
      <c r="BE216" s="145"/>
      <c r="BF216" s="145"/>
      <c r="BG216" s="145"/>
      <c r="BH216" s="145"/>
      <c r="BI216" s="145"/>
      <c r="BJ216" s="145"/>
      <c r="BK216" s="145"/>
      <c r="BL216" s="145"/>
      <c r="BM216" s="145"/>
      <c r="BN216" s="145"/>
      <c r="BO216" s="145"/>
      <c r="BP216" s="145"/>
      <c r="BQ216" s="145"/>
      <c r="BR216" s="145"/>
      <c r="BS216" s="145"/>
      <c r="BT216" s="145"/>
      <c r="BU216" s="145"/>
      <c r="BV216" s="145"/>
      <c r="BW216" s="145"/>
      <c r="BX216" s="145"/>
      <c r="BY216" s="145"/>
      <c r="BZ216" s="145"/>
      <c r="CA216" s="145"/>
      <c r="CB216" s="145"/>
      <c r="CC216" s="145"/>
      <c r="CD216" s="145"/>
      <c r="CE216" s="145"/>
      <c r="CF216" s="145"/>
      <c r="CG216" s="145"/>
      <c r="CH216" s="145"/>
      <c r="CI216" s="145"/>
      <c r="CJ216" s="145"/>
      <c r="CK216" s="145"/>
      <c r="CL216" s="145"/>
      <c r="CM216" s="145"/>
      <c r="CN216" s="145"/>
      <c r="CO216" s="145"/>
      <c r="CP216" s="145"/>
      <c r="CQ216" s="145"/>
      <c r="CR216" s="145"/>
      <c r="CS216" s="145"/>
      <c r="CT216" s="145"/>
      <c r="CU216" s="145"/>
      <c r="CV216" s="145"/>
      <c r="CW216" s="145"/>
      <c r="CX216" s="145"/>
      <c r="CY216" s="145"/>
      <c r="CZ216" s="145"/>
      <c r="DA216" s="145"/>
      <c r="DB216" s="145"/>
      <c r="DC216" s="145"/>
      <c r="DD216" s="145"/>
      <c r="DE216" s="145"/>
      <c r="DF216" s="145"/>
      <c r="DG216" s="145"/>
      <c r="DH216" s="145"/>
      <c r="DI216" s="145"/>
      <c r="DJ216" s="145"/>
      <c r="DK216" s="145"/>
      <c r="DL216" s="145"/>
      <c r="DM216" s="145"/>
      <c r="DN216" s="145"/>
      <c r="DO216" s="145"/>
      <c r="DP216" s="145"/>
      <c r="DQ216" s="145"/>
      <c r="DR216" s="145"/>
      <c r="DS216" s="145"/>
      <c r="DT216" s="145"/>
      <c r="DU216" s="145"/>
      <c r="DV216" s="145"/>
      <c r="DW216" s="145"/>
      <c r="DX216" s="145"/>
      <c r="DY216" s="145"/>
      <c r="DZ216" s="145"/>
      <c r="EA216" s="145"/>
      <c r="EB216" s="145"/>
      <c r="EC216" s="145"/>
      <c r="ED216" s="145"/>
      <c r="EE216" s="145"/>
      <c r="EF216" s="145"/>
      <c r="EG216" s="145"/>
      <c r="EH216" s="145"/>
      <c r="EI216" s="145"/>
      <c r="EJ216" s="145"/>
      <c r="EK216" s="145"/>
      <c r="EL216" s="145"/>
      <c r="EM216" s="145"/>
      <c r="EN216" s="145"/>
      <c r="EO216" s="145"/>
      <c r="EP216" s="145"/>
      <c r="EQ216" s="145"/>
      <c r="ER216" s="145"/>
      <c r="ES216" s="145"/>
      <c r="ET216" s="145"/>
      <c r="EU216" s="145"/>
      <c r="EV216" s="145"/>
      <c r="EW216" s="145"/>
      <c r="EX216" s="145"/>
      <c r="EY216" s="145"/>
      <c r="EZ216" s="145"/>
      <c r="FA216" s="145"/>
      <c r="FB216" s="145"/>
      <c r="FC216" s="145"/>
      <c r="FD216" s="145"/>
      <c r="FE216" s="145"/>
      <c r="FF216" s="145"/>
      <c r="FG216" s="145"/>
      <c r="FH216" s="145"/>
      <c r="FI216" s="145"/>
      <c r="FJ216" s="145"/>
      <c r="FK216" s="145"/>
      <c r="FL216" s="145"/>
      <c r="FM216" s="145"/>
      <c r="FN216" s="145"/>
      <c r="FO216" s="145"/>
      <c r="FP216" s="145"/>
      <c r="FQ216" s="145"/>
      <c r="FR216" s="145"/>
      <c r="FS216" s="145"/>
      <c r="FT216" s="145"/>
      <c r="FU216" s="145"/>
      <c r="FV216" s="145"/>
      <c r="FW216" s="145"/>
      <c r="FX216" s="145"/>
      <c r="FY216" s="145"/>
      <c r="FZ216" s="145"/>
      <c r="GA216" s="145"/>
      <c r="GB216" s="145"/>
      <c r="GC216" s="145"/>
      <c r="GD216" s="145"/>
      <c r="GE216" s="145"/>
      <c r="GF216" s="145"/>
      <c r="GG216" s="145"/>
      <c r="GH216" s="145"/>
      <c r="GI216" s="145"/>
      <c r="GJ216" s="145"/>
      <c r="GK216" s="145"/>
      <c r="GL216" s="145"/>
      <c r="GM216" s="145"/>
      <c r="GN216" s="145"/>
      <c r="GO216" s="145"/>
      <c r="GP216" s="145"/>
      <c r="GQ216" s="145"/>
      <c r="GR216" s="145"/>
      <c r="GS216" s="145"/>
      <c r="GT216" s="145"/>
      <c r="GU216" s="145"/>
      <c r="GV216" s="145"/>
      <c r="GW216" s="145"/>
      <c r="GX216" s="145"/>
      <c r="GY216" s="145"/>
      <c r="GZ216" s="145"/>
      <c r="HA216" s="145"/>
      <c r="HB216" s="145"/>
      <c r="HC216" s="145"/>
      <c r="HD216" s="145"/>
      <c r="HE216" s="145"/>
      <c r="HF216" s="145"/>
      <c r="HG216" s="145"/>
      <c r="HH216" s="145"/>
      <c r="HI216" s="145"/>
      <c r="HJ216" s="145"/>
      <c r="HK216" s="145"/>
      <c r="HL216" s="145"/>
      <c r="HM216" s="145"/>
      <c r="HN216" s="145"/>
      <c r="HO216" s="145"/>
      <c r="HP216" s="145"/>
      <c r="HQ216" s="145"/>
      <c r="HR216" s="145"/>
      <c r="HS216" s="145"/>
      <c r="HT216" s="145"/>
      <c r="HU216" s="145"/>
      <c r="HV216" s="145"/>
      <c r="HW216" s="145"/>
      <c r="HX216" s="145"/>
      <c r="HY216" s="145"/>
      <c r="HZ216" s="145"/>
      <c r="IA216" s="145"/>
      <c r="IB216" s="145"/>
      <c r="IC216" s="145"/>
      <c r="ID216" s="145"/>
      <c r="IE216" s="145"/>
    </row>
    <row r="217" spans="1:239" x14ac:dyDescent="0.25">
      <c r="A217" s="433"/>
      <c r="B217" s="525"/>
      <c r="C217" s="526"/>
      <c r="D217" s="526"/>
      <c r="E217" s="527"/>
      <c r="F217" s="89"/>
      <c r="G217" s="86" t="s">
        <v>36</v>
      </c>
      <c r="H217" s="87">
        <f t="shared" ref="H217:U217" si="140">SUM(H211,H198,H155,H136)</f>
        <v>3937.2000000000007</v>
      </c>
      <c r="I217" s="87">
        <f t="shared" si="140"/>
        <v>3937.4900000000007</v>
      </c>
      <c r="J217" s="87">
        <f t="shared" si="140"/>
        <v>2.8</v>
      </c>
      <c r="K217" s="87">
        <f t="shared" si="140"/>
        <v>0</v>
      </c>
      <c r="L217" s="87">
        <f t="shared" si="140"/>
        <v>5486.9</v>
      </c>
      <c r="M217" s="88">
        <f t="shared" si="140"/>
        <v>5486.9</v>
      </c>
      <c r="N217" s="88">
        <f t="shared" si="140"/>
        <v>3.1</v>
      </c>
      <c r="O217" s="88">
        <f t="shared" si="140"/>
        <v>0</v>
      </c>
      <c r="P217" s="88">
        <f t="shared" si="140"/>
        <v>5485.9</v>
      </c>
      <c r="Q217" s="88">
        <f t="shared" si="140"/>
        <v>5485.9</v>
      </c>
      <c r="R217" s="88">
        <f t="shared" si="140"/>
        <v>3.1</v>
      </c>
      <c r="S217" s="88">
        <f t="shared" si="140"/>
        <v>0</v>
      </c>
      <c r="T217" s="87">
        <f t="shared" si="140"/>
        <v>5571.9</v>
      </c>
      <c r="U217" s="87">
        <f t="shared" si="140"/>
        <v>5478.9</v>
      </c>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45"/>
      <c r="BT217" s="145"/>
      <c r="BU217" s="145"/>
      <c r="BV217" s="145"/>
      <c r="BW217" s="145"/>
      <c r="BX217" s="145"/>
      <c r="BY217" s="145"/>
      <c r="BZ217" s="145"/>
      <c r="CA217" s="145"/>
      <c r="CB217" s="145"/>
      <c r="CC217" s="145"/>
      <c r="CD217" s="145"/>
      <c r="CE217" s="145"/>
      <c r="CF217" s="145"/>
      <c r="CG217" s="145"/>
      <c r="CH217" s="145"/>
      <c r="CI217" s="145"/>
      <c r="CJ217" s="145"/>
      <c r="CK217" s="145"/>
      <c r="CL217" s="145"/>
      <c r="CM217" s="145"/>
      <c r="CN217" s="145"/>
      <c r="CO217" s="145"/>
      <c r="CP217" s="145"/>
      <c r="CQ217" s="145"/>
      <c r="CR217" s="145"/>
      <c r="CS217" s="145"/>
      <c r="CT217" s="145"/>
      <c r="CU217" s="145"/>
      <c r="CV217" s="145"/>
      <c r="CW217" s="145"/>
      <c r="CX217" s="145"/>
      <c r="CY217" s="145"/>
      <c r="CZ217" s="145"/>
      <c r="DA217" s="145"/>
      <c r="DB217" s="145"/>
      <c r="DC217" s="145"/>
      <c r="DD217" s="145"/>
      <c r="DE217" s="145"/>
      <c r="DF217" s="145"/>
      <c r="DG217" s="145"/>
      <c r="DH217" s="145"/>
      <c r="DI217" s="145"/>
      <c r="DJ217" s="145"/>
      <c r="DK217" s="145"/>
      <c r="DL217" s="145"/>
      <c r="DM217" s="145"/>
      <c r="DN217" s="145"/>
      <c r="DO217" s="145"/>
      <c r="DP217" s="145"/>
      <c r="DQ217" s="145"/>
      <c r="DR217" s="145"/>
      <c r="DS217" s="145"/>
      <c r="DT217" s="145"/>
      <c r="DU217" s="145"/>
      <c r="DV217" s="145"/>
      <c r="DW217" s="145"/>
      <c r="DX217" s="145"/>
      <c r="DY217" s="145"/>
      <c r="DZ217" s="145"/>
      <c r="EA217" s="145"/>
      <c r="EB217" s="145"/>
      <c r="EC217" s="145"/>
      <c r="ED217" s="145"/>
      <c r="EE217" s="145"/>
      <c r="EF217" s="145"/>
      <c r="EG217" s="145"/>
      <c r="EH217" s="145"/>
      <c r="EI217" s="145"/>
      <c r="EJ217" s="145"/>
      <c r="EK217" s="145"/>
      <c r="EL217" s="145"/>
      <c r="EM217" s="145"/>
      <c r="EN217" s="145"/>
      <c r="EO217" s="145"/>
      <c r="EP217" s="145"/>
      <c r="EQ217" s="145"/>
      <c r="ER217" s="145"/>
      <c r="ES217" s="145"/>
      <c r="ET217" s="145"/>
      <c r="EU217" s="145"/>
      <c r="EV217" s="145"/>
      <c r="EW217" s="145"/>
      <c r="EX217" s="145"/>
      <c r="EY217" s="145"/>
      <c r="EZ217" s="145"/>
      <c r="FA217" s="145"/>
      <c r="FB217" s="145"/>
      <c r="FC217" s="145"/>
      <c r="FD217" s="145"/>
      <c r="FE217" s="145"/>
      <c r="FF217" s="145"/>
      <c r="FG217" s="145"/>
      <c r="FH217" s="145"/>
      <c r="FI217" s="145"/>
      <c r="FJ217" s="145"/>
      <c r="FK217" s="145"/>
      <c r="FL217" s="145"/>
      <c r="FM217" s="145"/>
      <c r="FN217" s="145"/>
      <c r="FO217" s="145"/>
      <c r="FP217" s="145"/>
      <c r="FQ217" s="145"/>
      <c r="FR217" s="145"/>
      <c r="FS217" s="145"/>
      <c r="FT217" s="145"/>
      <c r="FU217" s="145"/>
      <c r="FV217" s="145"/>
      <c r="FW217" s="145"/>
      <c r="FX217" s="145"/>
      <c r="FY217" s="145"/>
      <c r="FZ217" s="145"/>
      <c r="GA217" s="145"/>
      <c r="GB217" s="145"/>
      <c r="GC217" s="145"/>
      <c r="GD217" s="145"/>
      <c r="GE217" s="145"/>
      <c r="GF217" s="145"/>
      <c r="GG217" s="145"/>
      <c r="GH217" s="145"/>
      <c r="GI217" s="145"/>
      <c r="GJ217" s="145"/>
      <c r="GK217" s="145"/>
      <c r="GL217" s="145"/>
      <c r="GM217" s="145"/>
      <c r="GN217" s="145"/>
      <c r="GO217" s="145"/>
      <c r="GP217" s="145"/>
      <c r="GQ217" s="145"/>
      <c r="GR217" s="145"/>
      <c r="GS217" s="145"/>
      <c r="GT217" s="145"/>
      <c r="GU217" s="145"/>
      <c r="GV217" s="145"/>
      <c r="GW217" s="145"/>
      <c r="GX217" s="145"/>
      <c r="GY217" s="145"/>
      <c r="GZ217" s="145"/>
      <c r="HA217" s="145"/>
      <c r="HB217" s="145"/>
      <c r="HC217" s="145"/>
      <c r="HD217" s="145"/>
      <c r="HE217" s="145"/>
      <c r="HF217" s="145"/>
      <c r="HG217" s="145"/>
      <c r="HH217" s="145"/>
      <c r="HI217" s="145"/>
      <c r="HJ217" s="145"/>
      <c r="HK217" s="145"/>
      <c r="HL217" s="145"/>
      <c r="HM217" s="145"/>
      <c r="HN217" s="145"/>
      <c r="HO217" s="145"/>
      <c r="HP217" s="145"/>
      <c r="HQ217" s="145"/>
      <c r="HR217" s="145"/>
      <c r="HS217" s="145"/>
      <c r="HT217" s="145"/>
      <c r="HU217" s="145"/>
      <c r="HV217" s="145"/>
      <c r="HW217" s="145"/>
      <c r="HX217" s="145"/>
      <c r="HY217" s="145"/>
      <c r="HZ217" s="145"/>
      <c r="IA217" s="145"/>
      <c r="IB217" s="145"/>
      <c r="IC217" s="145"/>
      <c r="ID217" s="145"/>
      <c r="IE217" s="145"/>
    </row>
    <row r="218" spans="1:239" x14ac:dyDescent="0.25">
      <c r="A218" s="433"/>
      <c r="B218" s="525"/>
      <c r="C218" s="526"/>
      <c r="D218" s="526"/>
      <c r="E218" s="527"/>
      <c r="F218" s="89"/>
      <c r="G218" s="86" t="s">
        <v>37</v>
      </c>
      <c r="H218" s="87">
        <f t="shared" ref="H218:U218" si="141">SUM(H212,H199,H156,H137)</f>
        <v>0</v>
      </c>
      <c r="I218" s="87">
        <f t="shared" si="141"/>
        <v>0</v>
      </c>
      <c r="J218" s="87">
        <f t="shared" si="141"/>
        <v>0</v>
      </c>
      <c r="K218" s="87">
        <f t="shared" si="141"/>
        <v>0</v>
      </c>
      <c r="L218" s="87">
        <f t="shared" si="141"/>
        <v>0</v>
      </c>
      <c r="M218" s="88">
        <f t="shared" si="141"/>
        <v>0</v>
      </c>
      <c r="N218" s="88">
        <f t="shared" si="141"/>
        <v>0</v>
      </c>
      <c r="O218" s="88">
        <f t="shared" si="141"/>
        <v>0</v>
      </c>
      <c r="P218" s="88">
        <f t="shared" si="141"/>
        <v>0</v>
      </c>
      <c r="Q218" s="88">
        <f t="shared" si="141"/>
        <v>0</v>
      </c>
      <c r="R218" s="88">
        <f t="shared" si="141"/>
        <v>0</v>
      </c>
      <c r="S218" s="88">
        <f t="shared" si="141"/>
        <v>0</v>
      </c>
      <c r="T218" s="87">
        <f t="shared" si="141"/>
        <v>0</v>
      </c>
      <c r="U218" s="87">
        <f t="shared" si="141"/>
        <v>0</v>
      </c>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45"/>
      <c r="BE218" s="145"/>
      <c r="BF218" s="145"/>
      <c r="BG218" s="145"/>
      <c r="BH218" s="145"/>
      <c r="BI218" s="145"/>
      <c r="BJ218" s="145"/>
      <c r="BK218" s="145"/>
      <c r="BL218" s="145"/>
      <c r="BM218" s="145"/>
      <c r="BN218" s="145"/>
      <c r="BO218" s="145"/>
      <c r="BP218" s="145"/>
      <c r="BQ218" s="145"/>
      <c r="BR218" s="145"/>
      <c r="BS218" s="145"/>
      <c r="BT218" s="145"/>
      <c r="BU218" s="145"/>
      <c r="BV218" s="145"/>
      <c r="BW218" s="145"/>
      <c r="BX218" s="145"/>
      <c r="BY218" s="145"/>
      <c r="BZ218" s="145"/>
      <c r="CA218" s="145"/>
      <c r="CB218" s="145"/>
      <c r="CC218" s="145"/>
      <c r="CD218" s="145"/>
      <c r="CE218" s="145"/>
      <c r="CF218" s="145"/>
      <c r="CG218" s="145"/>
      <c r="CH218" s="145"/>
      <c r="CI218" s="145"/>
      <c r="CJ218" s="145"/>
      <c r="CK218" s="145"/>
      <c r="CL218" s="145"/>
      <c r="CM218" s="145"/>
      <c r="CN218" s="145"/>
      <c r="CO218" s="145"/>
      <c r="CP218" s="145"/>
      <c r="CQ218" s="145"/>
      <c r="CR218" s="145"/>
      <c r="CS218" s="145"/>
      <c r="CT218" s="145"/>
      <c r="CU218" s="145"/>
      <c r="CV218" s="145"/>
      <c r="CW218" s="145"/>
      <c r="CX218" s="145"/>
      <c r="CY218" s="145"/>
      <c r="CZ218" s="145"/>
      <c r="DA218" s="145"/>
      <c r="DB218" s="145"/>
      <c r="DC218" s="145"/>
      <c r="DD218" s="145"/>
      <c r="DE218" s="145"/>
      <c r="DF218" s="145"/>
      <c r="DG218" s="145"/>
      <c r="DH218" s="145"/>
      <c r="DI218" s="145"/>
      <c r="DJ218" s="145"/>
      <c r="DK218" s="145"/>
      <c r="DL218" s="145"/>
      <c r="DM218" s="145"/>
      <c r="DN218" s="145"/>
      <c r="DO218" s="145"/>
      <c r="DP218" s="145"/>
      <c r="DQ218" s="145"/>
      <c r="DR218" s="145"/>
      <c r="DS218" s="145"/>
      <c r="DT218" s="145"/>
      <c r="DU218" s="145"/>
      <c r="DV218" s="145"/>
      <c r="DW218" s="145"/>
      <c r="DX218" s="145"/>
      <c r="DY218" s="145"/>
      <c r="DZ218" s="145"/>
      <c r="EA218" s="145"/>
      <c r="EB218" s="145"/>
      <c r="EC218" s="145"/>
      <c r="ED218" s="145"/>
      <c r="EE218" s="145"/>
      <c r="EF218" s="145"/>
      <c r="EG218" s="145"/>
      <c r="EH218" s="145"/>
      <c r="EI218" s="145"/>
      <c r="EJ218" s="145"/>
      <c r="EK218" s="145"/>
      <c r="EL218" s="145"/>
      <c r="EM218" s="145"/>
      <c r="EN218" s="145"/>
      <c r="EO218" s="145"/>
      <c r="EP218" s="145"/>
      <c r="EQ218" s="145"/>
      <c r="ER218" s="145"/>
      <c r="ES218" s="145"/>
      <c r="ET218" s="145"/>
      <c r="EU218" s="145"/>
      <c r="EV218" s="145"/>
      <c r="EW218" s="145"/>
      <c r="EX218" s="145"/>
      <c r="EY218" s="145"/>
      <c r="EZ218" s="145"/>
      <c r="FA218" s="145"/>
      <c r="FB218" s="145"/>
      <c r="FC218" s="145"/>
      <c r="FD218" s="145"/>
      <c r="FE218" s="145"/>
      <c r="FF218" s="145"/>
      <c r="FG218" s="145"/>
      <c r="FH218" s="145"/>
      <c r="FI218" s="145"/>
      <c r="FJ218" s="145"/>
      <c r="FK218" s="145"/>
      <c r="FL218" s="145"/>
      <c r="FM218" s="145"/>
      <c r="FN218" s="145"/>
      <c r="FO218" s="145"/>
      <c r="FP218" s="145"/>
      <c r="FQ218" s="145"/>
      <c r="FR218" s="145"/>
      <c r="FS218" s="145"/>
      <c r="FT218" s="145"/>
      <c r="FU218" s="145"/>
      <c r="FV218" s="145"/>
      <c r="FW218" s="145"/>
      <c r="FX218" s="145"/>
      <c r="FY218" s="145"/>
      <c r="FZ218" s="145"/>
      <c r="GA218" s="145"/>
      <c r="GB218" s="145"/>
      <c r="GC218" s="145"/>
      <c r="GD218" s="145"/>
      <c r="GE218" s="145"/>
      <c r="GF218" s="145"/>
      <c r="GG218" s="145"/>
      <c r="GH218" s="145"/>
      <c r="GI218" s="145"/>
      <c r="GJ218" s="145"/>
      <c r="GK218" s="145"/>
      <c r="GL218" s="145"/>
      <c r="GM218" s="145"/>
      <c r="GN218" s="145"/>
      <c r="GO218" s="145"/>
      <c r="GP218" s="145"/>
      <c r="GQ218" s="145"/>
      <c r="GR218" s="145"/>
      <c r="GS218" s="145"/>
      <c r="GT218" s="145"/>
      <c r="GU218" s="145"/>
      <c r="GV218" s="145"/>
      <c r="GW218" s="145"/>
      <c r="GX218" s="145"/>
      <c r="GY218" s="145"/>
      <c r="GZ218" s="145"/>
      <c r="HA218" s="145"/>
      <c r="HB218" s="145"/>
      <c r="HC218" s="145"/>
      <c r="HD218" s="145"/>
      <c r="HE218" s="145"/>
      <c r="HF218" s="145"/>
      <c r="HG218" s="145"/>
      <c r="HH218" s="145"/>
      <c r="HI218" s="145"/>
      <c r="HJ218" s="145"/>
      <c r="HK218" s="145"/>
      <c r="HL218" s="145"/>
      <c r="HM218" s="145"/>
      <c r="HN218" s="145"/>
      <c r="HO218" s="145"/>
      <c r="HP218" s="145"/>
      <c r="HQ218" s="145"/>
      <c r="HR218" s="145"/>
      <c r="HS218" s="145"/>
      <c r="HT218" s="145"/>
      <c r="HU218" s="145"/>
      <c r="HV218" s="145"/>
      <c r="HW218" s="145"/>
      <c r="HX218" s="145"/>
      <c r="HY218" s="145"/>
      <c r="HZ218" s="145"/>
      <c r="IA218" s="145"/>
      <c r="IB218" s="145"/>
      <c r="IC218" s="145"/>
      <c r="ID218" s="145"/>
      <c r="IE218" s="145"/>
    </row>
    <row r="219" spans="1:239" x14ac:dyDescent="0.25">
      <c r="A219" s="433"/>
      <c r="B219" s="525"/>
      <c r="C219" s="526"/>
      <c r="D219" s="526"/>
      <c r="E219" s="527"/>
      <c r="F219" s="89"/>
      <c r="G219" s="86" t="s">
        <v>295</v>
      </c>
      <c r="H219" s="87">
        <f t="shared" ref="H219:U219" si="142">SUM(H213,H200,H157,H138)</f>
        <v>0</v>
      </c>
      <c r="I219" s="87">
        <f t="shared" si="142"/>
        <v>0</v>
      </c>
      <c r="J219" s="87">
        <f t="shared" si="142"/>
        <v>0</v>
      </c>
      <c r="K219" s="87">
        <f t="shared" si="142"/>
        <v>0</v>
      </c>
      <c r="L219" s="87">
        <f t="shared" si="142"/>
        <v>0</v>
      </c>
      <c r="M219" s="88">
        <f t="shared" si="142"/>
        <v>0</v>
      </c>
      <c r="N219" s="88">
        <f t="shared" si="142"/>
        <v>0</v>
      </c>
      <c r="O219" s="88">
        <f t="shared" si="142"/>
        <v>0</v>
      </c>
      <c r="P219" s="88">
        <f t="shared" si="142"/>
        <v>0</v>
      </c>
      <c r="Q219" s="88">
        <f t="shared" si="142"/>
        <v>0</v>
      </c>
      <c r="R219" s="88">
        <f t="shared" si="142"/>
        <v>0</v>
      </c>
      <c r="S219" s="88">
        <f t="shared" si="142"/>
        <v>0</v>
      </c>
      <c r="T219" s="87">
        <f t="shared" si="142"/>
        <v>0</v>
      </c>
      <c r="U219" s="87">
        <f t="shared" si="142"/>
        <v>0</v>
      </c>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45"/>
      <c r="BE219" s="145"/>
      <c r="BF219" s="145"/>
      <c r="BG219" s="145"/>
      <c r="BH219" s="145"/>
      <c r="BI219" s="145"/>
      <c r="BJ219" s="145"/>
      <c r="BK219" s="145"/>
      <c r="BL219" s="145"/>
      <c r="BM219" s="145"/>
      <c r="BN219" s="145"/>
      <c r="BO219" s="145"/>
      <c r="BP219" s="145"/>
      <c r="BQ219" s="145"/>
      <c r="BR219" s="145"/>
      <c r="BS219" s="145"/>
      <c r="BT219" s="145"/>
      <c r="BU219" s="145"/>
      <c r="BV219" s="145"/>
      <c r="BW219" s="145"/>
      <c r="BX219" s="145"/>
      <c r="BY219" s="145"/>
      <c r="BZ219" s="145"/>
      <c r="CA219" s="145"/>
      <c r="CB219" s="145"/>
      <c r="CC219" s="145"/>
      <c r="CD219" s="145"/>
      <c r="CE219" s="145"/>
      <c r="CF219" s="145"/>
      <c r="CG219" s="145"/>
      <c r="CH219" s="145"/>
      <c r="CI219" s="145"/>
      <c r="CJ219" s="145"/>
      <c r="CK219" s="145"/>
      <c r="CL219" s="145"/>
      <c r="CM219" s="145"/>
      <c r="CN219" s="145"/>
      <c r="CO219" s="145"/>
      <c r="CP219" s="145"/>
      <c r="CQ219" s="145"/>
      <c r="CR219" s="145"/>
      <c r="CS219" s="145"/>
      <c r="CT219" s="145"/>
      <c r="CU219" s="145"/>
      <c r="CV219" s="145"/>
      <c r="CW219" s="145"/>
      <c r="CX219" s="145"/>
      <c r="CY219" s="145"/>
      <c r="CZ219" s="145"/>
      <c r="DA219" s="145"/>
      <c r="DB219" s="145"/>
      <c r="DC219" s="145"/>
      <c r="DD219" s="145"/>
      <c r="DE219" s="145"/>
      <c r="DF219" s="145"/>
      <c r="DG219" s="145"/>
      <c r="DH219" s="145"/>
      <c r="DI219" s="145"/>
      <c r="DJ219" s="145"/>
      <c r="DK219" s="145"/>
      <c r="DL219" s="145"/>
      <c r="DM219" s="145"/>
      <c r="DN219" s="145"/>
      <c r="DO219" s="145"/>
      <c r="DP219" s="145"/>
      <c r="DQ219" s="145"/>
      <c r="DR219" s="145"/>
      <c r="DS219" s="145"/>
      <c r="DT219" s="145"/>
      <c r="DU219" s="145"/>
      <c r="DV219" s="145"/>
      <c r="DW219" s="145"/>
      <c r="DX219" s="145"/>
      <c r="DY219" s="145"/>
      <c r="DZ219" s="145"/>
      <c r="EA219" s="145"/>
      <c r="EB219" s="145"/>
      <c r="EC219" s="145"/>
      <c r="ED219" s="145"/>
      <c r="EE219" s="145"/>
      <c r="EF219" s="145"/>
      <c r="EG219" s="145"/>
      <c r="EH219" s="145"/>
      <c r="EI219" s="145"/>
      <c r="EJ219" s="145"/>
      <c r="EK219" s="145"/>
      <c r="EL219" s="145"/>
      <c r="EM219" s="145"/>
      <c r="EN219" s="145"/>
      <c r="EO219" s="145"/>
      <c r="EP219" s="145"/>
      <c r="EQ219" s="145"/>
      <c r="ER219" s="145"/>
      <c r="ES219" s="145"/>
      <c r="ET219" s="145"/>
      <c r="EU219" s="145"/>
      <c r="EV219" s="145"/>
      <c r="EW219" s="145"/>
      <c r="EX219" s="145"/>
      <c r="EY219" s="145"/>
      <c r="EZ219" s="145"/>
      <c r="FA219" s="145"/>
      <c r="FB219" s="145"/>
      <c r="FC219" s="145"/>
      <c r="FD219" s="145"/>
      <c r="FE219" s="145"/>
      <c r="FF219" s="145"/>
      <c r="FG219" s="145"/>
      <c r="FH219" s="145"/>
      <c r="FI219" s="145"/>
      <c r="FJ219" s="145"/>
      <c r="FK219" s="145"/>
      <c r="FL219" s="145"/>
      <c r="FM219" s="145"/>
      <c r="FN219" s="145"/>
      <c r="FO219" s="145"/>
      <c r="FP219" s="145"/>
      <c r="FQ219" s="145"/>
      <c r="FR219" s="145"/>
      <c r="FS219" s="145"/>
      <c r="FT219" s="145"/>
      <c r="FU219" s="145"/>
      <c r="FV219" s="145"/>
      <c r="FW219" s="145"/>
      <c r="FX219" s="145"/>
      <c r="FY219" s="145"/>
      <c r="FZ219" s="145"/>
      <c r="GA219" s="145"/>
      <c r="GB219" s="145"/>
      <c r="GC219" s="145"/>
      <c r="GD219" s="145"/>
      <c r="GE219" s="145"/>
      <c r="GF219" s="145"/>
      <c r="GG219" s="145"/>
      <c r="GH219" s="145"/>
      <c r="GI219" s="145"/>
      <c r="GJ219" s="145"/>
      <c r="GK219" s="145"/>
      <c r="GL219" s="145"/>
      <c r="GM219" s="145"/>
      <c r="GN219" s="145"/>
      <c r="GO219" s="145"/>
      <c r="GP219" s="145"/>
      <c r="GQ219" s="145"/>
      <c r="GR219" s="145"/>
      <c r="GS219" s="145"/>
      <c r="GT219" s="145"/>
      <c r="GU219" s="145"/>
      <c r="GV219" s="145"/>
      <c r="GW219" s="145"/>
      <c r="GX219" s="145"/>
      <c r="GY219" s="145"/>
      <c r="GZ219" s="145"/>
      <c r="HA219" s="145"/>
      <c r="HB219" s="145"/>
      <c r="HC219" s="145"/>
      <c r="HD219" s="145"/>
      <c r="HE219" s="145"/>
      <c r="HF219" s="145"/>
      <c r="HG219" s="145"/>
      <c r="HH219" s="145"/>
      <c r="HI219" s="145"/>
      <c r="HJ219" s="145"/>
      <c r="HK219" s="145"/>
      <c r="HL219" s="145"/>
      <c r="HM219" s="145"/>
      <c r="HN219" s="145"/>
      <c r="HO219" s="145"/>
      <c r="HP219" s="145"/>
      <c r="HQ219" s="145"/>
      <c r="HR219" s="145"/>
      <c r="HS219" s="145"/>
      <c r="HT219" s="145"/>
      <c r="HU219" s="145"/>
      <c r="HV219" s="145"/>
      <c r="HW219" s="145"/>
      <c r="HX219" s="145"/>
      <c r="HY219" s="145"/>
      <c r="HZ219" s="145"/>
      <c r="IA219" s="145"/>
      <c r="IB219" s="145"/>
      <c r="IC219" s="145"/>
      <c r="ID219" s="145"/>
      <c r="IE219" s="145"/>
    </row>
    <row r="220" spans="1:239" x14ac:dyDescent="0.25">
      <c r="A220" s="434"/>
      <c r="B220" s="528"/>
      <c r="C220" s="529"/>
      <c r="D220" s="529"/>
      <c r="E220" s="530"/>
      <c r="F220" s="89"/>
      <c r="G220" s="90" t="s">
        <v>143</v>
      </c>
      <c r="H220" s="87">
        <f t="shared" ref="H220:U220" si="143">SUM(H214,H201,H158,H139)</f>
        <v>0</v>
      </c>
      <c r="I220" s="87">
        <f t="shared" si="143"/>
        <v>0</v>
      </c>
      <c r="J220" s="87">
        <f t="shared" si="143"/>
        <v>0</v>
      </c>
      <c r="K220" s="87">
        <f t="shared" si="143"/>
        <v>0</v>
      </c>
      <c r="L220" s="87">
        <f t="shared" si="143"/>
        <v>0</v>
      </c>
      <c r="M220" s="88">
        <f t="shared" si="143"/>
        <v>0</v>
      </c>
      <c r="N220" s="88">
        <f t="shared" si="143"/>
        <v>0</v>
      </c>
      <c r="O220" s="88">
        <f t="shared" si="143"/>
        <v>0</v>
      </c>
      <c r="P220" s="88">
        <f t="shared" si="143"/>
        <v>0</v>
      </c>
      <c r="Q220" s="88">
        <f t="shared" si="143"/>
        <v>0</v>
      </c>
      <c r="R220" s="88">
        <f t="shared" si="143"/>
        <v>0</v>
      </c>
      <c r="S220" s="88">
        <f t="shared" si="143"/>
        <v>0</v>
      </c>
      <c r="T220" s="87">
        <f t="shared" si="143"/>
        <v>0</v>
      </c>
      <c r="U220" s="87">
        <f t="shared" si="143"/>
        <v>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5"/>
      <c r="BQ220" s="145"/>
      <c r="BR220" s="145"/>
      <c r="BS220" s="145"/>
      <c r="BT220" s="145"/>
      <c r="BU220" s="145"/>
      <c r="BV220" s="145"/>
      <c r="BW220" s="145"/>
      <c r="BX220" s="145"/>
      <c r="BY220" s="145"/>
      <c r="BZ220" s="145"/>
      <c r="CA220" s="145"/>
      <c r="CB220" s="145"/>
      <c r="CC220" s="145"/>
      <c r="CD220" s="145"/>
      <c r="CE220" s="145"/>
      <c r="CF220" s="145"/>
      <c r="CG220" s="145"/>
      <c r="CH220" s="145"/>
      <c r="CI220" s="145"/>
      <c r="CJ220" s="145"/>
      <c r="CK220" s="145"/>
      <c r="CL220" s="145"/>
      <c r="CM220" s="145"/>
      <c r="CN220" s="145"/>
      <c r="CO220" s="145"/>
      <c r="CP220" s="145"/>
      <c r="CQ220" s="145"/>
      <c r="CR220" s="145"/>
      <c r="CS220" s="145"/>
      <c r="CT220" s="145"/>
      <c r="CU220" s="145"/>
      <c r="CV220" s="145"/>
      <c r="CW220" s="145"/>
      <c r="CX220" s="145"/>
      <c r="CY220" s="145"/>
      <c r="CZ220" s="145"/>
      <c r="DA220" s="145"/>
      <c r="DB220" s="145"/>
      <c r="DC220" s="145"/>
      <c r="DD220" s="145"/>
      <c r="DE220" s="145"/>
      <c r="DF220" s="145"/>
      <c r="DG220" s="145"/>
      <c r="DH220" s="145"/>
      <c r="DI220" s="145"/>
      <c r="DJ220" s="145"/>
      <c r="DK220" s="145"/>
      <c r="DL220" s="145"/>
      <c r="DM220" s="145"/>
      <c r="DN220" s="145"/>
      <c r="DO220" s="145"/>
      <c r="DP220" s="145"/>
      <c r="DQ220" s="145"/>
      <c r="DR220" s="145"/>
      <c r="DS220" s="145"/>
      <c r="DT220" s="145"/>
      <c r="DU220" s="145"/>
      <c r="DV220" s="145"/>
      <c r="DW220" s="145"/>
      <c r="DX220" s="145"/>
      <c r="DY220" s="145"/>
      <c r="DZ220" s="145"/>
      <c r="EA220" s="145"/>
      <c r="EB220" s="145"/>
      <c r="EC220" s="145"/>
      <c r="ED220" s="145"/>
      <c r="EE220" s="145"/>
      <c r="EF220" s="145"/>
      <c r="EG220" s="145"/>
      <c r="EH220" s="145"/>
      <c r="EI220" s="145"/>
      <c r="EJ220" s="145"/>
      <c r="EK220" s="145"/>
      <c r="EL220" s="145"/>
      <c r="EM220" s="145"/>
      <c r="EN220" s="145"/>
      <c r="EO220" s="145"/>
      <c r="EP220" s="145"/>
      <c r="EQ220" s="145"/>
      <c r="ER220" s="145"/>
      <c r="ES220" s="145"/>
      <c r="ET220" s="145"/>
      <c r="EU220" s="145"/>
      <c r="EV220" s="145"/>
      <c r="EW220" s="145"/>
      <c r="EX220" s="145"/>
      <c r="EY220" s="145"/>
      <c r="EZ220" s="145"/>
      <c r="FA220" s="145"/>
      <c r="FB220" s="145"/>
      <c r="FC220" s="145"/>
      <c r="FD220" s="145"/>
      <c r="FE220" s="145"/>
      <c r="FF220" s="145"/>
      <c r="FG220" s="145"/>
      <c r="FH220" s="145"/>
      <c r="FI220" s="145"/>
      <c r="FJ220" s="145"/>
      <c r="FK220" s="145"/>
      <c r="FL220" s="145"/>
      <c r="FM220" s="145"/>
      <c r="FN220" s="145"/>
      <c r="FO220" s="145"/>
      <c r="FP220" s="145"/>
      <c r="FQ220" s="145"/>
      <c r="FR220" s="145"/>
      <c r="FS220" s="145"/>
      <c r="FT220" s="145"/>
      <c r="FU220" s="145"/>
      <c r="FV220" s="145"/>
      <c r="FW220" s="145"/>
      <c r="FX220" s="145"/>
      <c r="FY220" s="145"/>
      <c r="FZ220" s="145"/>
      <c r="GA220" s="145"/>
      <c r="GB220" s="145"/>
      <c r="GC220" s="145"/>
      <c r="GD220" s="145"/>
      <c r="GE220" s="145"/>
      <c r="GF220" s="145"/>
      <c r="GG220" s="145"/>
      <c r="GH220" s="145"/>
      <c r="GI220" s="145"/>
      <c r="GJ220" s="145"/>
      <c r="GK220" s="145"/>
      <c r="GL220" s="145"/>
      <c r="GM220" s="145"/>
      <c r="GN220" s="145"/>
      <c r="GO220" s="145"/>
      <c r="GP220" s="145"/>
      <c r="GQ220" s="145"/>
      <c r="GR220" s="145"/>
      <c r="GS220" s="145"/>
      <c r="GT220" s="145"/>
      <c r="GU220" s="145"/>
      <c r="GV220" s="145"/>
      <c r="GW220" s="145"/>
      <c r="GX220" s="145"/>
      <c r="GY220" s="145"/>
      <c r="GZ220" s="145"/>
      <c r="HA220" s="145"/>
      <c r="HB220" s="145"/>
      <c r="HC220" s="145"/>
      <c r="HD220" s="145"/>
      <c r="HE220" s="145"/>
      <c r="HF220" s="145"/>
      <c r="HG220" s="145"/>
      <c r="HH220" s="145"/>
      <c r="HI220" s="145"/>
      <c r="HJ220" s="145"/>
      <c r="HK220" s="145"/>
      <c r="HL220" s="145"/>
      <c r="HM220" s="145"/>
      <c r="HN220" s="145"/>
      <c r="HO220" s="145"/>
      <c r="HP220" s="145"/>
      <c r="HQ220" s="145"/>
      <c r="HR220" s="145"/>
      <c r="HS220" s="145"/>
      <c r="HT220" s="145"/>
      <c r="HU220" s="145"/>
      <c r="HV220" s="145"/>
      <c r="HW220" s="145"/>
      <c r="HX220" s="145"/>
      <c r="HY220" s="145"/>
      <c r="HZ220" s="145"/>
      <c r="IA220" s="145"/>
      <c r="IB220" s="145"/>
      <c r="IC220" s="145"/>
      <c r="ID220" s="145"/>
      <c r="IE220" s="145"/>
    </row>
    <row r="221" spans="1:239" ht="30" customHeight="1" x14ac:dyDescent="0.25">
      <c r="A221" s="70" t="s">
        <v>230</v>
      </c>
      <c r="B221" s="492" t="s">
        <v>101</v>
      </c>
      <c r="C221" s="493"/>
      <c r="D221" s="493"/>
      <c r="E221" s="493"/>
      <c r="F221" s="493"/>
      <c r="G221" s="494"/>
      <c r="H221" s="71">
        <f t="shared" ref="H221:U221" si="144">SUM(H215,H120,H63,H37)</f>
        <v>6487.49</v>
      </c>
      <c r="I221" s="71">
        <f t="shared" si="144"/>
        <v>6487.35</v>
      </c>
      <c r="J221" s="71">
        <f t="shared" si="144"/>
        <v>135.43</v>
      </c>
      <c r="K221" s="71">
        <f t="shared" si="144"/>
        <v>0</v>
      </c>
      <c r="L221" s="71">
        <f t="shared" si="144"/>
        <v>7696.7000000000007</v>
      </c>
      <c r="M221" s="71">
        <f t="shared" si="144"/>
        <v>7696.7000000000007</v>
      </c>
      <c r="N221" s="71">
        <f t="shared" si="144"/>
        <v>3.4</v>
      </c>
      <c r="O221" s="71">
        <f t="shared" si="144"/>
        <v>0</v>
      </c>
      <c r="P221" s="71">
        <f t="shared" si="144"/>
        <v>8298.2999999999993</v>
      </c>
      <c r="Q221" s="71">
        <f t="shared" si="144"/>
        <v>8293</v>
      </c>
      <c r="R221" s="71">
        <f t="shared" si="144"/>
        <v>149.20000000000002</v>
      </c>
      <c r="S221" s="71">
        <f t="shared" si="144"/>
        <v>4.9000000000000004</v>
      </c>
      <c r="T221" s="71">
        <f t="shared" si="144"/>
        <v>8487.4</v>
      </c>
      <c r="U221" s="71">
        <f t="shared" si="144"/>
        <v>7971.4999999999991</v>
      </c>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45"/>
      <c r="BE221" s="145"/>
      <c r="BF221" s="145"/>
      <c r="BG221" s="145"/>
      <c r="BH221" s="145"/>
      <c r="BI221" s="145"/>
      <c r="BJ221" s="145"/>
      <c r="BK221" s="145"/>
      <c r="BL221" s="145"/>
      <c r="BM221" s="145"/>
      <c r="BN221" s="145"/>
      <c r="BO221" s="145"/>
      <c r="BP221" s="145"/>
      <c r="BQ221" s="145"/>
      <c r="BR221" s="145"/>
      <c r="BS221" s="145"/>
      <c r="BT221" s="145"/>
      <c r="BU221" s="145"/>
      <c r="BV221" s="145"/>
      <c r="BW221" s="145"/>
      <c r="BX221" s="145"/>
      <c r="BY221" s="145"/>
      <c r="BZ221" s="145"/>
      <c r="CA221" s="145"/>
      <c r="CB221" s="145"/>
      <c r="CC221" s="145"/>
      <c r="CD221" s="145"/>
      <c r="CE221" s="145"/>
      <c r="CF221" s="145"/>
      <c r="CG221" s="145"/>
      <c r="CH221" s="145"/>
      <c r="CI221" s="145"/>
      <c r="CJ221" s="145"/>
      <c r="CK221" s="145"/>
      <c r="CL221" s="145"/>
      <c r="CM221" s="145"/>
      <c r="CN221" s="145"/>
      <c r="CO221" s="145"/>
      <c r="CP221" s="145"/>
      <c r="CQ221" s="145"/>
      <c r="CR221" s="145"/>
      <c r="CS221" s="145"/>
      <c r="CT221" s="145"/>
      <c r="CU221" s="145"/>
      <c r="CV221" s="145"/>
      <c r="CW221" s="145"/>
      <c r="CX221" s="145"/>
      <c r="CY221" s="145"/>
      <c r="CZ221" s="145"/>
      <c r="DA221" s="145"/>
      <c r="DB221" s="145"/>
      <c r="DC221" s="145"/>
      <c r="DD221" s="145"/>
      <c r="DE221" s="145"/>
      <c r="DF221" s="145"/>
      <c r="DG221" s="145"/>
      <c r="DH221" s="145"/>
      <c r="DI221" s="145"/>
      <c r="DJ221" s="145"/>
      <c r="DK221" s="145"/>
      <c r="DL221" s="145"/>
      <c r="DM221" s="145"/>
      <c r="DN221" s="145"/>
      <c r="DO221" s="145"/>
      <c r="DP221" s="145"/>
      <c r="DQ221" s="145"/>
      <c r="DR221" s="145"/>
      <c r="DS221" s="145"/>
      <c r="DT221" s="145"/>
      <c r="DU221" s="145"/>
      <c r="DV221" s="145"/>
      <c r="DW221" s="145"/>
      <c r="DX221" s="145"/>
      <c r="DY221" s="145"/>
      <c r="DZ221" s="145"/>
      <c r="EA221" s="145"/>
      <c r="EB221" s="145"/>
      <c r="EC221" s="145"/>
      <c r="ED221" s="145"/>
      <c r="EE221" s="145"/>
      <c r="EF221" s="145"/>
      <c r="EG221" s="145"/>
      <c r="EH221" s="145"/>
      <c r="EI221" s="145"/>
      <c r="EJ221" s="145"/>
      <c r="EK221" s="145"/>
      <c r="EL221" s="145"/>
      <c r="EM221" s="145"/>
      <c r="EN221" s="145"/>
      <c r="EO221" s="145"/>
      <c r="EP221" s="145"/>
      <c r="EQ221" s="145"/>
      <c r="ER221" s="145"/>
      <c r="ES221" s="145"/>
      <c r="ET221" s="145"/>
      <c r="EU221" s="145"/>
      <c r="EV221" s="145"/>
      <c r="EW221" s="145"/>
      <c r="EX221" s="145"/>
      <c r="EY221" s="145"/>
      <c r="EZ221" s="145"/>
      <c r="FA221" s="145"/>
      <c r="FB221" s="145"/>
      <c r="FC221" s="145"/>
      <c r="FD221" s="145"/>
      <c r="FE221" s="145"/>
      <c r="FF221" s="145"/>
      <c r="FG221" s="145"/>
      <c r="FH221" s="145"/>
      <c r="FI221" s="145"/>
      <c r="FJ221" s="145"/>
      <c r="FK221" s="145"/>
      <c r="FL221" s="145"/>
      <c r="FM221" s="145"/>
      <c r="FN221" s="145"/>
      <c r="FO221" s="145"/>
      <c r="FP221" s="145"/>
      <c r="FQ221" s="145"/>
      <c r="FR221" s="145"/>
      <c r="FS221" s="145"/>
      <c r="FT221" s="145"/>
      <c r="FU221" s="145"/>
      <c r="FV221" s="145"/>
      <c r="FW221" s="145"/>
      <c r="FX221" s="145"/>
      <c r="FY221" s="145"/>
      <c r="FZ221" s="145"/>
      <c r="GA221" s="145"/>
      <c r="GB221" s="145"/>
      <c r="GC221" s="145"/>
      <c r="GD221" s="145"/>
      <c r="GE221" s="145"/>
      <c r="GF221" s="145"/>
      <c r="GG221" s="145"/>
      <c r="GH221" s="145"/>
      <c r="GI221" s="145"/>
      <c r="GJ221" s="145"/>
      <c r="GK221" s="145"/>
      <c r="GL221" s="145"/>
      <c r="GM221" s="145"/>
      <c r="GN221" s="145"/>
      <c r="GO221" s="145"/>
      <c r="GP221" s="145"/>
      <c r="GQ221" s="145"/>
      <c r="GR221" s="145"/>
      <c r="GS221" s="145"/>
      <c r="GT221" s="145"/>
      <c r="GU221" s="145"/>
      <c r="GV221" s="145"/>
      <c r="GW221" s="145"/>
      <c r="GX221" s="145"/>
      <c r="GY221" s="145"/>
      <c r="GZ221" s="145"/>
      <c r="HA221" s="145"/>
      <c r="HB221" s="145"/>
      <c r="HC221" s="145"/>
      <c r="HD221" s="145"/>
      <c r="HE221" s="145"/>
      <c r="HF221" s="145"/>
      <c r="HG221" s="145"/>
      <c r="HH221" s="145"/>
      <c r="HI221" s="145"/>
      <c r="HJ221" s="145"/>
      <c r="HK221" s="145"/>
      <c r="HL221" s="145"/>
      <c r="HM221" s="145"/>
      <c r="HN221" s="145"/>
      <c r="HO221" s="145"/>
      <c r="HP221" s="145"/>
      <c r="HQ221" s="145"/>
      <c r="HR221" s="145"/>
      <c r="HS221" s="145"/>
      <c r="HT221" s="145"/>
      <c r="HU221" s="145"/>
      <c r="HV221" s="145"/>
      <c r="HW221" s="145"/>
      <c r="HX221" s="145"/>
      <c r="HY221" s="145"/>
      <c r="HZ221" s="145"/>
      <c r="IA221" s="145"/>
      <c r="IB221" s="145"/>
      <c r="IC221" s="145"/>
      <c r="ID221" s="145"/>
      <c r="IE221" s="145"/>
    </row>
    <row r="222" spans="1:239" ht="15" customHeight="1" x14ac:dyDescent="0.25">
      <c r="A222" s="495" t="s">
        <v>102</v>
      </c>
      <c r="B222" s="496"/>
      <c r="C222" s="496"/>
      <c r="D222" s="496"/>
      <c r="E222" s="496"/>
      <c r="F222" s="496"/>
      <c r="G222" s="497"/>
      <c r="H222" s="72"/>
      <c r="I222" s="72"/>
      <c r="J222" s="72"/>
      <c r="K222" s="72"/>
      <c r="L222" s="72"/>
      <c r="M222" s="73"/>
      <c r="N222" s="73"/>
      <c r="O222" s="73"/>
      <c r="P222" s="73"/>
      <c r="Q222" s="73"/>
      <c r="R222" s="73"/>
      <c r="S222" s="73"/>
      <c r="T222" s="72"/>
      <c r="U222" s="72"/>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45"/>
      <c r="BE222" s="145"/>
      <c r="BF222" s="145"/>
      <c r="BG222" s="145"/>
      <c r="BH222" s="145"/>
      <c r="BI222" s="145"/>
      <c r="BJ222" s="145"/>
      <c r="BK222" s="145"/>
      <c r="BL222" s="145"/>
      <c r="BM222" s="145"/>
      <c r="BN222" s="145"/>
      <c r="BO222" s="145"/>
      <c r="BP222" s="145"/>
      <c r="BQ222" s="145"/>
      <c r="BR222" s="145"/>
      <c r="BS222" s="145"/>
      <c r="BT222" s="145"/>
      <c r="BU222" s="145"/>
      <c r="BV222" s="145"/>
      <c r="BW222" s="145"/>
      <c r="BX222" s="145"/>
      <c r="BY222" s="145"/>
      <c r="BZ222" s="145"/>
      <c r="CA222" s="145"/>
      <c r="CB222" s="145"/>
      <c r="CC222" s="145"/>
      <c r="CD222" s="145"/>
      <c r="CE222" s="145"/>
      <c r="CF222" s="145"/>
      <c r="CG222" s="145"/>
      <c r="CH222" s="145"/>
      <c r="CI222" s="145"/>
      <c r="CJ222" s="145"/>
      <c r="CK222" s="145"/>
      <c r="CL222" s="145"/>
      <c r="CM222" s="145"/>
      <c r="CN222" s="145"/>
      <c r="CO222" s="145"/>
      <c r="CP222" s="145"/>
      <c r="CQ222" s="145"/>
      <c r="CR222" s="145"/>
      <c r="CS222" s="145"/>
      <c r="CT222" s="145"/>
      <c r="CU222" s="145"/>
      <c r="CV222" s="145"/>
      <c r="CW222" s="145"/>
      <c r="CX222" s="145"/>
      <c r="CY222" s="145"/>
      <c r="CZ222" s="145"/>
      <c r="DA222" s="145"/>
      <c r="DB222" s="145"/>
      <c r="DC222" s="145"/>
      <c r="DD222" s="145"/>
      <c r="DE222" s="145"/>
      <c r="DF222" s="145"/>
      <c r="DG222" s="145"/>
      <c r="DH222" s="145"/>
      <c r="DI222" s="145"/>
      <c r="DJ222" s="145"/>
      <c r="DK222" s="145"/>
      <c r="DL222" s="145"/>
      <c r="DM222" s="145"/>
      <c r="DN222" s="145"/>
      <c r="DO222" s="145"/>
      <c r="DP222" s="145"/>
      <c r="DQ222" s="145"/>
      <c r="DR222" s="145"/>
      <c r="DS222" s="145"/>
      <c r="DT222" s="145"/>
      <c r="DU222" s="145"/>
      <c r="DV222" s="145"/>
      <c r="DW222" s="145"/>
      <c r="DX222" s="145"/>
      <c r="DY222" s="145"/>
      <c r="DZ222" s="145"/>
      <c r="EA222" s="145"/>
      <c r="EB222" s="145"/>
      <c r="EC222" s="145"/>
      <c r="ED222" s="145"/>
      <c r="EE222" s="145"/>
      <c r="EF222" s="145"/>
      <c r="EG222" s="145"/>
      <c r="EH222" s="145"/>
      <c r="EI222" s="145"/>
      <c r="EJ222" s="145"/>
      <c r="EK222" s="145"/>
      <c r="EL222" s="145"/>
      <c r="EM222" s="145"/>
      <c r="EN222" s="145"/>
      <c r="EO222" s="145"/>
      <c r="EP222" s="145"/>
      <c r="EQ222" s="145"/>
      <c r="ER222" s="145"/>
      <c r="ES222" s="145"/>
      <c r="ET222" s="145"/>
      <c r="EU222" s="145"/>
      <c r="EV222" s="145"/>
      <c r="EW222" s="145"/>
      <c r="EX222" s="145"/>
      <c r="EY222" s="145"/>
      <c r="EZ222" s="145"/>
      <c r="FA222" s="145"/>
      <c r="FB222" s="145"/>
      <c r="FC222" s="145"/>
      <c r="FD222" s="145"/>
      <c r="FE222" s="145"/>
      <c r="FF222" s="145"/>
      <c r="FG222" s="145"/>
      <c r="FH222" s="145"/>
      <c r="FI222" s="145"/>
      <c r="FJ222" s="145"/>
      <c r="FK222" s="145"/>
      <c r="FL222" s="145"/>
      <c r="FM222" s="145"/>
      <c r="FN222" s="145"/>
      <c r="FO222" s="145"/>
      <c r="FP222" s="145"/>
      <c r="FQ222" s="145"/>
      <c r="FR222" s="145"/>
      <c r="FS222" s="145"/>
      <c r="FT222" s="145"/>
      <c r="FU222" s="145"/>
      <c r="FV222" s="145"/>
      <c r="FW222" s="145"/>
      <c r="FX222" s="145"/>
      <c r="FY222" s="145"/>
      <c r="FZ222" s="145"/>
      <c r="GA222" s="145"/>
      <c r="GB222" s="145"/>
      <c r="GC222" s="145"/>
      <c r="GD222" s="145"/>
      <c r="GE222" s="145"/>
      <c r="GF222" s="145"/>
      <c r="GG222" s="145"/>
      <c r="GH222" s="145"/>
      <c r="GI222" s="145"/>
      <c r="GJ222" s="145"/>
      <c r="GK222" s="145"/>
      <c r="GL222" s="145"/>
      <c r="GM222" s="145"/>
      <c r="GN222" s="145"/>
      <c r="GO222" s="145"/>
      <c r="GP222" s="145"/>
      <c r="GQ222" s="145"/>
      <c r="GR222" s="145"/>
      <c r="GS222" s="145"/>
      <c r="GT222" s="145"/>
      <c r="GU222" s="145"/>
      <c r="GV222" s="145"/>
      <c r="GW222" s="145"/>
      <c r="GX222" s="145"/>
      <c r="GY222" s="145"/>
      <c r="GZ222" s="145"/>
      <c r="HA222" s="145"/>
      <c r="HB222" s="145"/>
      <c r="HC222" s="145"/>
      <c r="HD222" s="145"/>
      <c r="HE222" s="145"/>
      <c r="HF222" s="145"/>
      <c r="HG222" s="145"/>
      <c r="HH222" s="145"/>
      <c r="HI222" s="145"/>
      <c r="HJ222" s="145"/>
      <c r="HK222" s="145"/>
      <c r="HL222" s="145"/>
      <c r="HM222" s="145"/>
      <c r="HN222" s="145"/>
      <c r="HO222" s="145"/>
      <c r="HP222" s="145"/>
      <c r="HQ222" s="145"/>
      <c r="HR222" s="145"/>
      <c r="HS222" s="145"/>
      <c r="HT222" s="145"/>
      <c r="HU222" s="145"/>
      <c r="HV222" s="145"/>
      <c r="HW222" s="145"/>
      <c r="HX222" s="145"/>
      <c r="HY222" s="145"/>
      <c r="HZ222" s="145"/>
      <c r="IA222" s="145"/>
      <c r="IB222" s="145"/>
      <c r="IC222" s="145"/>
      <c r="ID222" s="145"/>
      <c r="IE222" s="145"/>
    </row>
    <row r="223" spans="1:239" ht="15" customHeight="1" x14ac:dyDescent="0.25">
      <c r="A223" s="498" t="s">
        <v>103</v>
      </c>
      <c r="B223" s="499"/>
      <c r="C223" s="499"/>
      <c r="D223" s="499"/>
      <c r="E223" s="499"/>
      <c r="F223" s="499"/>
      <c r="G223" s="500"/>
      <c r="H223" s="74">
        <f>SUM(H224:H233)</f>
        <v>2665.3900000000003</v>
      </c>
      <c r="I223" s="74">
        <f>SUM(I224:I233)</f>
        <v>2665.55</v>
      </c>
      <c r="J223" s="74">
        <f t="shared" ref="J223:U223" si="145">SUM(J224:J233)</f>
        <v>135.43</v>
      </c>
      <c r="K223" s="74">
        <f t="shared" si="145"/>
        <v>0</v>
      </c>
      <c r="L223" s="74">
        <f t="shared" si="145"/>
        <v>2326.9</v>
      </c>
      <c r="M223" s="74">
        <f t="shared" si="145"/>
        <v>2326.9</v>
      </c>
      <c r="N223" s="74">
        <f t="shared" si="145"/>
        <v>3.4</v>
      </c>
      <c r="O223" s="74">
        <f t="shared" si="145"/>
        <v>0</v>
      </c>
      <c r="P223" s="74">
        <f>SUM(P224:P233)</f>
        <v>2952</v>
      </c>
      <c r="Q223" s="74">
        <f>SUM(Q224:Q233)</f>
        <v>2947.1000000000004</v>
      </c>
      <c r="R223" s="74">
        <f t="shared" si="145"/>
        <v>149.19999999999999</v>
      </c>
      <c r="S223" s="74">
        <f t="shared" si="145"/>
        <v>4.9000000000000004</v>
      </c>
      <c r="T223" s="74">
        <f t="shared" si="145"/>
        <v>3022.5</v>
      </c>
      <c r="U223" s="74">
        <f t="shared" si="145"/>
        <v>2462.6</v>
      </c>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c r="BD223" s="145"/>
      <c r="BE223" s="145"/>
      <c r="BF223" s="145"/>
      <c r="BG223" s="145"/>
      <c r="BH223" s="145"/>
      <c r="BI223" s="145"/>
      <c r="BJ223" s="145"/>
      <c r="BK223" s="145"/>
      <c r="BL223" s="145"/>
      <c r="BM223" s="145"/>
      <c r="BN223" s="145"/>
      <c r="BO223" s="145"/>
      <c r="BP223" s="145"/>
      <c r="BQ223" s="145"/>
      <c r="BR223" s="145"/>
      <c r="BS223" s="145"/>
      <c r="BT223" s="145"/>
      <c r="BU223" s="145"/>
      <c r="BV223" s="145"/>
      <c r="BW223" s="145"/>
      <c r="BX223" s="145"/>
      <c r="BY223" s="145"/>
      <c r="BZ223" s="145"/>
      <c r="CA223" s="145"/>
      <c r="CB223" s="145"/>
      <c r="CC223" s="145"/>
      <c r="CD223" s="145"/>
      <c r="CE223" s="145"/>
      <c r="CF223" s="145"/>
      <c r="CG223" s="145"/>
      <c r="CH223" s="145"/>
      <c r="CI223" s="145"/>
      <c r="CJ223" s="145"/>
      <c r="CK223" s="145"/>
      <c r="CL223" s="145"/>
      <c r="CM223" s="145"/>
      <c r="CN223" s="145"/>
      <c r="CO223" s="145"/>
      <c r="CP223" s="145"/>
      <c r="CQ223" s="145"/>
      <c r="CR223" s="145"/>
      <c r="CS223" s="145"/>
      <c r="CT223" s="145"/>
      <c r="CU223" s="145"/>
      <c r="CV223" s="145"/>
      <c r="CW223" s="145"/>
      <c r="CX223" s="145"/>
      <c r="CY223" s="145"/>
      <c r="CZ223" s="145"/>
      <c r="DA223" s="145"/>
      <c r="DB223" s="145"/>
      <c r="DC223" s="145"/>
      <c r="DD223" s="145"/>
      <c r="DE223" s="145"/>
      <c r="DF223" s="145"/>
      <c r="DG223" s="145"/>
      <c r="DH223" s="145"/>
      <c r="DI223" s="145"/>
      <c r="DJ223" s="145"/>
      <c r="DK223" s="145"/>
      <c r="DL223" s="145"/>
      <c r="DM223" s="145"/>
      <c r="DN223" s="145"/>
      <c r="DO223" s="145"/>
      <c r="DP223" s="145"/>
      <c r="DQ223" s="145"/>
      <c r="DR223" s="145"/>
      <c r="DS223" s="145"/>
      <c r="DT223" s="145"/>
      <c r="DU223" s="145"/>
      <c r="DV223" s="145"/>
      <c r="DW223" s="145"/>
      <c r="DX223" s="145"/>
      <c r="DY223" s="145"/>
      <c r="DZ223" s="145"/>
      <c r="EA223" s="145"/>
      <c r="EB223" s="145"/>
      <c r="EC223" s="145"/>
      <c r="ED223" s="145"/>
      <c r="EE223" s="145"/>
      <c r="EF223" s="145"/>
      <c r="EG223" s="145"/>
      <c r="EH223" s="145"/>
      <c r="EI223" s="145"/>
      <c r="EJ223" s="145"/>
      <c r="EK223" s="145"/>
      <c r="EL223" s="145"/>
      <c r="EM223" s="145"/>
      <c r="EN223" s="145"/>
      <c r="EO223" s="145"/>
      <c r="EP223" s="145"/>
      <c r="EQ223" s="145"/>
      <c r="ER223" s="145"/>
      <c r="ES223" s="145"/>
      <c r="ET223" s="145"/>
      <c r="EU223" s="145"/>
      <c r="EV223" s="145"/>
      <c r="EW223" s="145"/>
      <c r="EX223" s="145"/>
      <c r="EY223" s="145"/>
      <c r="EZ223" s="145"/>
      <c r="FA223" s="145"/>
      <c r="FB223" s="145"/>
      <c r="FC223" s="145"/>
      <c r="FD223" s="145"/>
      <c r="FE223" s="145"/>
      <c r="FF223" s="145"/>
      <c r="FG223" s="145"/>
      <c r="FH223" s="145"/>
      <c r="FI223" s="145"/>
      <c r="FJ223" s="145"/>
      <c r="FK223" s="145"/>
      <c r="FL223" s="145"/>
      <c r="FM223" s="145"/>
      <c r="FN223" s="145"/>
      <c r="FO223" s="145"/>
      <c r="FP223" s="145"/>
      <c r="FQ223" s="145"/>
      <c r="FR223" s="145"/>
      <c r="FS223" s="145"/>
      <c r="FT223" s="145"/>
      <c r="FU223" s="145"/>
      <c r="FV223" s="145"/>
      <c r="FW223" s="145"/>
      <c r="FX223" s="145"/>
      <c r="FY223" s="145"/>
      <c r="FZ223" s="145"/>
      <c r="GA223" s="145"/>
      <c r="GB223" s="145"/>
      <c r="GC223" s="145"/>
      <c r="GD223" s="145"/>
      <c r="GE223" s="145"/>
      <c r="GF223" s="145"/>
      <c r="GG223" s="145"/>
      <c r="GH223" s="145"/>
      <c r="GI223" s="145"/>
      <c r="GJ223" s="145"/>
      <c r="GK223" s="145"/>
      <c r="GL223" s="145"/>
      <c r="GM223" s="145"/>
      <c r="GN223" s="145"/>
      <c r="GO223" s="145"/>
      <c r="GP223" s="145"/>
      <c r="GQ223" s="145"/>
      <c r="GR223" s="145"/>
      <c r="GS223" s="145"/>
      <c r="GT223" s="145"/>
      <c r="GU223" s="145"/>
      <c r="GV223" s="145"/>
      <c r="GW223" s="145"/>
      <c r="GX223" s="145"/>
      <c r="GY223" s="145"/>
      <c r="GZ223" s="145"/>
      <c r="HA223" s="145"/>
      <c r="HB223" s="145"/>
      <c r="HC223" s="145"/>
      <c r="HD223" s="145"/>
      <c r="HE223" s="145"/>
      <c r="HF223" s="145"/>
      <c r="HG223" s="145"/>
      <c r="HH223" s="145"/>
      <c r="HI223" s="145"/>
      <c r="HJ223" s="145"/>
      <c r="HK223" s="145"/>
      <c r="HL223" s="145"/>
      <c r="HM223" s="145"/>
      <c r="HN223" s="145"/>
      <c r="HO223" s="145"/>
      <c r="HP223" s="145"/>
      <c r="HQ223" s="145"/>
      <c r="HR223" s="145"/>
      <c r="HS223" s="145"/>
      <c r="HT223" s="145"/>
      <c r="HU223" s="145"/>
      <c r="HV223" s="145"/>
      <c r="HW223" s="145"/>
      <c r="HX223" s="145"/>
      <c r="HY223" s="145"/>
      <c r="HZ223" s="145"/>
      <c r="IA223" s="145"/>
      <c r="IB223" s="145"/>
      <c r="IC223" s="145"/>
      <c r="ID223" s="145"/>
      <c r="IE223" s="145"/>
    </row>
    <row r="224" spans="1:239" ht="15" customHeight="1" x14ac:dyDescent="0.25">
      <c r="A224" s="449" t="s">
        <v>104</v>
      </c>
      <c r="B224" s="450"/>
      <c r="C224" s="450"/>
      <c r="D224" s="450"/>
      <c r="E224" s="450"/>
      <c r="F224" s="450"/>
      <c r="G224" s="451"/>
      <c r="H224" s="159">
        <f>SUM(H203,H184,H178,H190,H172,H166,H160,H147,H141,H128,H108,H95,H89,H83,H77,H71,H45,H12,H51,H25)</f>
        <v>1839.5200000000004</v>
      </c>
      <c r="I224" s="159">
        <f t="shared" ref="I224:U224" si="146">SUM(I203,I184,I178,I190,I172,I166,I160,I147,I141,I128,I108,I95,I89,I83,I77,I71,I45,I12,I51,I25)</f>
        <v>1839.3600000000004</v>
      </c>
      <c r="J224" s="159">
        <f t="shared" si="146"/>
        <v>124.14</v>
      </c>
      <c r="K224" s="159">
        <f t="shared" si="146"/>
        <v>0</v>
      </c>
      <c r="L224" s="159">
        <f t="shared" si="146"/>
        <v>1776.6000000000001</v>
      </c>
      <c r="M224" s="159">
        <f t="shared" si="146"/>
        <v>1776.6000000000001</v>
      </c>
      <c r="N224" s="159">
        <f t="shared" si="146"/>
        <v>0</v>
      </c>
      <c r="O224" s="159">
        <f t="shared" si="146"/>
        <v>0</v>
      </c>
      <c r="P224" s="159">
        <f>SUM(P203,P184,P178,P190,P172,P166,P160,P147,P141,P128,P108,P95,P89,P83,P77,P71,P45,P12,P51,P25)</f>
        <v>2025.7</v>
      </c>
      <c r="Q224" s="159">
        <f t="shared" si="146"/>
        <v>2020.8000000000002</v>
      </c>
      <c r="R224" s="159">
        <f t="shared" si="146"/>
        <v>137.5</v>
      </c>
      <c r="S224" s="159">
        <f t="shared" si="146"/>
        <v>4.9000000000000004</v>
      </c>
      <c r="T224" s="159">
        <f t="shared" si="146"/>
        <v>2053</v>
      </c>
      <c r="U224" s="159">
        <f t="shared" si="146"/>
        <v>1674</v>
      </c>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45"/>
      <c r="BE224" s="145"/>
      <c r="BF224" s="145"/>
      <c r="BG224" s="145"/>
      <c r="BH224" s="145"/>
      <c r="BI224" s="145"/>
      <c r="BJ224" s="145"/>
      <c r="BK224" s="145"/>
      <c r="BL224" s="145"/>
      <c r="BM224" s="145"/>
      <c r="BN224" s="145"/>
      <c r="BO224" s="145"/>
      <c r="BP224" s="145"/>
      <c r="BQ224" s="145"/>
      <c r="BR224" s="145"/>
      <c r="BS224" s="145"/>
      <c r="BT224" s="145"/>
      <c r="BU224" s="145"/>
      <c r="BV224" s="145"/>
      <c r="BW224" s="145"/>
      <c r="BX224" s="145"/>
      <c r="BY224" s="145"/>
      <c r="BZ224" s="145"/>
      <c r="CA224" s="145"/>
      <c r="CB224" s="145"/>
      <c r="CC224" s="145"/>
      <c r="CD224" s="145"/>
      <c r="CE224" s="145"/>
      <c r="CF224" s="145"/>
      <c r="CG224" s="145"/>
      <c r="CH224" s="145"/>
      <c r="CI224" s="145"/>
      <c r="CJ224" s="145"/>
      <c r="CK224" s="145"/>
      <c r="CL224" s="145"/>
      <c r="CM224" s="145"/>
      <c r="CN224" s="145"/>
      <c r="CO224" s="145"/>
      <c r="CP224" s="145"/>
      <c r="CQ224" s="145"/>
      <c r="CR224" s="145"/>
      <c r="CS224" s="145"/>
      <c r="CT224" s="145"/>
      <c r="CU224" s="145"/>
      <c r="CV224" s="145"/>
      <c r="CW224" s="145"/>
      <c r="CX224" s="145"/>
      <c r="CY224" s="145"/>
      <c r="CZ224" s="145"/>
      <c r="DA224" s="145"/>
      <c r="DB224" s="145"/>
      <c r="DC224" s="145"/>
      <c r="DD224" s="145"/>
      <c r="DE224" s="145"/>
      <c r="DF224" s="145"/>
      <c r="DG224" s="145"/>
      <c r="DH224" s="145"/>
      <c r="DI224" s="145"/>
      <c r="DJ224" s="145"/>
      <c r="DK224" s="145"/>
      <c r="DL224" s="145"/>
      <c r="DM224" s="145"/>
      <c r="DN224" s="145"/>
      <c r="DO224" s="145"/>
      <c r="DP224" s="145"/>
      <c r="DQ224" s="145"/>
      <c r="DR224" s="145"/>
      <c r="DS224" s="145"/>
      <c r="DT224" s="145"/>
      <c r="DU224" s="145"/>
      <c r="DV224" s="145"/>
      <c r="DW224" s="145"/>
      <c r="DX224" s="145"/>
      <c r="DY224" s="145"/>
      <c r="DZ224" s="145"/>
      <c r="EA224" s="145"/>
      <c r="EB224" s="145"/>
      <c r="EC224" s="145"/>
      <c r="ED224" s="145"/>
      <c r="EE224" s="145"/>
      <c r="EF224" s="145"/>
      <c r="EG224" s="145"/>
      <c r="EH224" s="145"/>
      <c r="EI224" s="145"/>
      <c r="EJ224" s="145"/>
      <c r="EK224" s="145"/>
      <c r="EL224" s="145"/>
      <c r="EM224" s="145"/>
      <c r="EN224" s="145"/>
      <c r="EO224" s="145"/>
      <c r="EP224" s="145"/>
      <c r="EQ224" s="145"/>
      <c r="ER224" s="145"/>
      <c r="ES224" s="145"/>
      <c r="ET224" s="145"/>
      <c r="EU224" s="145"/>
      <c r="EV224" s="145"/>
      <c r="EW224" s="145"/>
      <c r="EX224" s="145"/>
      <c r="EY224" s="145"/>
      <c r="EZ224" s="145"/>
      <c r="FA224" s="145"/>
      <c r="FB224" s="145"/>
      <c r="FC224" s="145"/>
      <c r="FD224" s="145"/>
      <c r="FE224" s="145"/>
      <c r="FF224" s="145"/>
      <c r="FG224" s="145"/>
      <c r="FH224" s="145"/>
      <c r="FI224" s="145"/>
      <c r="FJ224" s="145"/>
      <c r="FK224" s="145"/>
      <c r="FL224" s="145"/>
      <c r="FM224" s="145"/>
      <c r="FN224" s="145"/>
      <c r="FO224" s="145"/>
      <c r="FP224" s="145"/>
      <c r="FQ224" s="145"/>
      <c r="FR224" s="145"/>
      <c r="FS224" s="145"/>
      <c r="FT224" s="145"/>
      <c r="FU224" s="145"/>
      <c r="FV224" s="145"/>
      <c r="FW224" s="145"/>
      <c r="FX224" s="145"/>
      <c r="FY224" s="145"/>
      <c r="FZ224" s="145"/>
      <c r="GA224" s="145"/>
      <c r="GB224" s="145"/>
      <c r="GC224" s="145"/>
      <c r="GD224" s="145"/>
      <c r="GE224" s="145"/>
      <c r="GF224" s="145"/>
      <c r="GG224" s="145"/>
      <c r="GH224" s="145"/>
      <c r="GI224" s="145"/>
      <c r="GJ224" s="145"/>
      <c r="GK224" s="145"/>
      <c r="GL224" s="145"/>
      <c r="GM224" s="145"/>
      <c r="GN224" s="145"/>
      <c r="GO224" s="145"/>
      <c r="GP224" s="145"/>
      <c r="GQ224" s="145"/>
      <c r="GR224" s="145"/>
      <c r="GS224" s="145"/>
      <c r="GT224" s="145"/>
      <c r="GU224" s="145"/>
      <c r="GV224" s="145"/>
      <c r="GW224" s="145"/>
      <c r="GX224" s="145"/>
      <c r="GY224" s="145"/>
      <c r="GZ224" s="145"/>
      <c r="HA224" s="145"/>
      <c r="HB224" s="145"/>
      <c r="HC224" s="145"/>
      <c r="HD224" s="145"/>
      <c r="HE224" s="145"/>
      <c r="HF224" s="145"/>
      <c r="HG224" s="145"/>
      <c r="HH224" s="145"/>
      <c r="HI224" s="145"/>
      <c r="HJ224" s="145"/>
      <c r="HK224" s="145"/>
      <c r="HL224" s="145"/>
      <c r="HM224" s="145"/>
      <c r="HN224" s="145"/>
      <c r="HO224" s="145"/>
      <c r="HP224" s="145"/>
      <c r="HQ224" s="145"/>
      <c r="HR224" s="145"/>
      <c r="HS224" s="145"/>
      <c r="HT224" s="145"/>
      <c r="HU224" s="145"/>
      <c r="HV224" s="145"/>
      <c r="HW224" s="145"/>
      <c r="HX224" s="145"/>
      <c r="HY224" s="145"/>
      <c r="HZ224" s="145"/>
      <c r="IA224" s="145"/>
      <c r="IB224" s="145"/>
      <c r="IC224" s="145"/>
      <c r="ID224" s="145"/>
      <c r="IE224" s="145"/>
    </row>
    <row r="225" spans="1:239" ht="29.25" customHeight="1" x14ac:dyDescent="0.25">
      <c r="A225" s="449" t="s">
        <v>105</v>
      </c>
      <c r="B225" s="450"/>
      <c r="C225" s="450"/>
      <c r="D225" s="450"/>
      <c r="E225" s="450"/>
      <c r="F225" s="450"/>
      <c r="G225" s="451"/>
      <c r="H225" s="159"/>
      <c r="I225" s="159"/>
      <c r="J225" s="159"/>
      <c r="K225" s="159"/>
      <c r="L225" s="159"/>
      <c r="M225" s="160"/>
      <c r="N225" s="160"/>
      <c r="O225" s="160"/>
      <c r="P225" s="160"/>
      <c r="Q225" s="160"/>
      <c r="R225" s="160"/>
      <c r="S225" s="160"/>
      <c r="T225" s="159"/>
      <c r="U225" s="159"/>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45"/>
      <c r="BE225" s="145"/>
      <c r="BF225" s="145"/>
      <c r="BG225" s="145"/>
      <c r="BH225" s="145"/>
      <c r="BI225" s="145"/>
      <c r="BJ225" s="145"/>
      <c r="BK225" s="145"/>
      <c r="BL225" s="145"/>
      <c r="BM225" s="145"/>
      <c r="BN225" s="145"/>
      <c r="BO225" s="145"/>
      <c r="BP225" s="145"/>
      <c r="BQ225" s="145"/>
      <c r="BR225" s="145"/>
      <c r="BS225" s="145"/>
      <c r="BT225" s="145"/>
      <c r="BU225" s="145"/>
      <c r="BV225" s="145"/>
      <c r="BW225" s="145"/>
      <c r="BX225" s="145"/>
      <c r="BY225" s="145"/>
      <c r="BZ225" s="145"/>
      <c r="CA225" s="145"/>
      <c r="CB225" s="145"/>
      <c r="CC225" s="145"/>
      <c r="CD225" s="145"/>
      <c r="CE225" s="145"/>
      <c r="CF225" s="145"/>
      <c r="CG225" s="145"/>
      <c r="CH225" s="145"/>
      <c r="CI225" s="145"/>
      <c r="CJ225" s="145"/>
      <c r="CK225" s="145"/>
      <c r="CL225" s="145"/>
      <c r="CM225" s="145"/>
      <c r="CN225" s="145"/>
      <c r="CO225" s="145"/>
      <c r="CP225" s="145"/>
      <c r="CQ225" s="145"/>
      <c r="CR225" s="145"/>
      <c r="CS225" s="145"/>
      <c r="CT225" s="145"/>
      <c r="CU225" s="145"/>
      <c r="CV225" s="145"/>
      <c r="CW225" s="145"/>
      <c r="CX225" s="145"/>
      <c r="CY225" s="145"/>
      <c r="CZ225" s="145"/>
      <c r="DA225" s="145"/>
      <c r="DB225" s="145"/>
      <c r="DC225" s="145"/>
      <c r="DD225" s="145"/>
      <c r="DE225" s="145"/>
      <c r="DF225" s="145"/>
      <c r="DG225" s="145"/>
      <c r="DH225" s="145"/>
      <c r="DI225" s="145"/>
      <c r="DJ225" s="145"/>
      <c r="DK225" s="145"/>
      <c r="DL225" s="145"/>
      <c r="DM225" s="145"/>
      <c r="DN225" s="145"/>
      <c r="DO225" s="145"/>
      <c r="DP225" s="145"/>
      <c r="DQ225" s="145"/>
      <c r="DR225" s="145"/>
      <c r="DS225" s="145"/>
      <c r="DT225" s="145"/>
      <c r="DU225" s="145"/>
      <c r="DV225" s="145"/>
      <c r="DW225" s="145"/>
      <c r="DX225" s="145"/>
      <c r="DY225" s="145"/>
      <c r="DZ225" s="145"/>
      <c r="EA225" s="145"/>
      <c r="EB225" s="145"/>
      <c r="EC225" s="145"/>
      <c r="ED225" s="145"/>
      <c r="EE225" s="145"/>
      <c r="EF225" s="145"/>
      <c r="EG225" s="145"/>
      <c r="EH225" s="145"/>
      <c r="EI225" s="145"/>
      <c r="EJ225" s="145"/>
      <c r="EK225" s="145"/>
      <c r="EL225" s="145"/>
      <c r="EM225" s="145"/>
      <c r="EN225" s="145"/>
      <c r="EO225" s="145"/>
      <c r="EP225" s="145"/>
      <c r="EQ225" s="145"/>
      <c r="ER225" s="145"/>
      <c r="ES225" s="145"/>
      <c r="ET225" s="145"/>
      <c r="EU225" s="145"/>
      <c r="EV225" s="145"/>
      <c r="EW225" s="145"/>
      <c r="EX225" s="145"/>
      <c r="EY225" s="145"/>
      <c r="EZ225" s="145"/>
      <c r="FA225" s="145"/>
      <c r="FB225" s="145"/>
      <c r="FC225" s="145"/>
      <c r="FD225" s="145"/>
      <c r="FE225" s="145"/>
      <c r="FF225" s="145"/>
      <c r="FG225" s="145"/>
      <c r="FH225" s="145"/>
      <c r="FI225" s="145"/>
      <c r="FJ225" s="145"/>
      <c r="FK225" s="145"/>
      <c r="FL225" s="145"/>
      <c r="FM225" s="145"/>
      <c r="FN225" s="145"/>
      <c r="FO225" s="145"/>
      <c r="FP225" s="145"/>
      <c r="FQ225" s="145"/>
      <c r="FR225" s="145"/>
      <c r="FS225" s="145"/>
      <c r="FT225" s="145"/>
      <c r="FU225" s="145"/>
      <c r="FV225" s="145"/>
      <c r="FW225" s="145"/>
      <c r="FX225" s="145"/>
      <c r="FY225" s="145"/>
      <c r="FZ225" s="145"/>
      <c r="GA225" s="145"/>
      <c r="GB225" s="145"/>
      <c r="GC225" s="145"/>
      <c r="GD225" s="145"/>
      <c r="GE225" s="145"/>
      <c r="GF225" s="145"/>
      <c r="GG225" s="145"/>
      <c r="GH225" s="145"/>
      <c r="GI225" s="145"/>
      <c r="GJ225" s="145"/>
      <c r="GK225" s="145"/>
      <c r="GL225" s="145"/>
      <c r="GM225" s="145"/>
      <c r="GN225" s="145"/>
      <c r="GO225" s="145"/>
      <c r="GP225" s="145"/>
      <c r="GQ225" s="145"/>
      <c r="GR225" s="145"/>
      <c r="GS225" s="145"/>
      <c r="GT225" s="145"/>
      <c r="GU225" s="145"/>
      <c r="GV225" s="145"/>
      <c r="GW225" s="145"/>
      <c r="GX225" s="145"/>
      <c r="GY225" s="145"/>
      <c r="GZ225" s="145"/>
      <c r="HA225" s="145"/>
      <c r="HB225" s="145"/>
      <c r="HC225" s="145"/>
      <c r="HD225" s="145"/>
      <c r="HE225" s="145"/>
      <c r="HF225" s="145"/>
      <c r="HG225" s="145"/>
      <c r="HH225" s="145"/>
      <c r="HI225" s="145"/>
      <c r="HJ225" s="145"/>
      <c r="HK225" s="145"/>
      <c r="HL225" s="145"/>
      <c r="HM225" s="145"/>
      <c r="HN225" s="145"/>
      <c r="HO225" s="145"/>
      <c r="HP225" s="145"/>
      <c r="HQ225" s="145"/>
      <c r="HR225" s="145"/>
      <c r="HS225" s="145"/>
      <c r="HT225" s="145"/>
      <c r="HU225" s="145"/>
      <c r="HV225" s="145"/>
      <c r="HW225" s="145"/>
      <c r="HX225" s="145"/>
      <c r="HY225" s="145"/>
      <c r="HZ225" s="145"/>
      <c r="IA225" s="145"/>
      <c r="IB225" s="145"/>
      <c r="IC225" s="145"/>
      <c r="ID225" s="145"/>
      <c r="IE225" s="145"/>
    </row>
    <row r="226" spans="1:239" ht="33" customHeight="1" x14ac:dyDescent="0.25">
      <c r="A226" s="449" t="s">
        <v>424</v>
      </c>
      <c r="B226" s="450"/>
      <c r="C226" s="450"/>
      <c r="D226" s="450"/>
      <c r="E226" s="450"/>
      <c r="F226" s="450"/>
      <c r="G226" s="451"/>
      <c r="H226" s="159">
        <f>SUM(H185,H191,H173,H167,H161,H96,H90,H84,H72,H46, H78,H52,H26)</f>
        <v>793.24</v>
      </c>
      <c r="I226" s="159">
        <f t="shared" ref="I226:U226" si="147">SUM(I185,I191,I173,I167,I161,I96,I90,I84,I72,I46, I78,I52,I26)</f>
        <v>793.56</v>
      </c>
      <c r="J226" s="159">
        <f t="shared" si="147"/>
        <v>11.29</v>
      </c>
      <c r="K226" s="159">
        <f t="shared" si="147"/>
        <v>0</v>
      </c>
      <c r="L226" s="159">
        <f t="shared" si="147"/>
        <v>550.29999999999995</v>
      </c>
      <c r="M226" s="159">
        <f t="shared" si="147"/>
        <v>550.29999999999995</v>
      </c>
      <c r="N226" s="159">
        <f t="shared" si="147"/>
        <v>3.4</v>
      </c>
      <c r="O226" s="159">
        <f t="shared" si="147"/>
        <v>0</v>
      </c>
      <c r="P226" s="159">
        <f>SUM(P185,P191,P173,P167,P161,P96,P90,P84,P72,P46, P78,P52,P26)</f>
        <v>890.8</v>
      </c>
      <c r="Q226" s="159">
        <f t="shared" si="147"/>
        <v>890.8</v>
      </c>
      <c r="R226" s="159">
        <f t="shared" si="147"/>
        <v>11.700000000000001</v>
      </c>
      <c r="S226" s="159">
        <f t="shared" si="147"/>
        <v>0</v>
      </c>
      <c r="T226" s="159">
        <f t="shared" si="147"/>
        <v>969.49999999999989</v>
      </c>
      <c r="U226" s="159">
        <f t="shared" si="147"/>
        <v>788.6</v>
      </c>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45"/>
      <c r="BE226" s="145"/>
      <c r="BF226" s="145"/>
      <c r="BG226" s="145"/>
      <c r="BH226" s="145"/>
      <c r="BI226" s="145"/>
      <c r="BJ226" s="145"/>
      <c r="BK226" s="145"/>
      <c r="BL226" s="145"/>
      <c r="BM226" s="145"/>
      <c r="BN226" s="145"/>
      <c r="BO226" s="145"/>
      <c r="BP226" s="145"/>
      <c r="BQ226" s="145"/>
      <c r="BR226" s="145"/>
      <c r="BS226" s="145"/>
      <c r="BT226" s="145"/>
      <c r="BU226" s="145"/>
      <c r="BV226" s="145"/>
      <c r="BW226" s="145"/>
      <c r="BX226" s="145"/>
      <c r="BY226" s="145"/>
      <c r="BZ226" s="145"/>
      <c r="CA226" s="145"/>
      <c r="CB226" s="145"/>
      <c r="CC226" s="145"/>
      <c r="CD226" s="145"/>
      <c r="CE226" s="145"/>
      <c r="CF226" s="145"/>
      <c r="CG226" s="145"/>
      <c r="CH226" s="145"/>
      <c r="CI226" s="145"/>
      <c r="CJ226" s="145"/>
      <c r="CK226" s="145"/>
      <c r="CL226" s="145"/>
      <c r="CM226" s="145"/>
      <c r="CN226" s="145"/>
      <c r="CO226" s="145"/>
      <c r="CP226" s="145"/>
      <c r="CQ226" s="145"/>
      <c r="CR226" s="145"/>
      <c r="CS226" s="145"/>
      <c r="CT226" s="145"/>
      <c r="CU226" s="145"/>
      <c r="CV226" s="145"/>
      <c r="CW226" s="145"/>
      <c r="CX226" s="145"/>
      <c r="CY226" s="145"/>
      <c r="CZ226" s="145"/>
      <c r="DA226" s="145"/>
      <c r="DB226" s="145"/>
      <c r="DC226" s="145"/>
      <c r="DD226" s="145"/>
      <c r="DE226" s="145"/>
      <c r="DF226" s="145"/>
      <c r="DG226" s="145"/>
      <c r="DH226" s="145"/>
      <c r="DI226" s="145"/>
      <c r="DJ226" s="145"/>
      <c r="DK226" s="145"/>
      <c r="DL226" s="145"/>
      <c r="DM226" s="145"/>
      <c r="DN226" s="145"/>
      <c r="DO226" s="145"/>
      <c r="DP226" s="145"/>
      <c r="DQ226" s="145"/>
      <c r="DR226" s="145"/>
      <c r="DS226" s="145"/>
      <c r="DT226" s="145"/>
      <c r="DU226" s="145"/>
      <c r="DV226" s="145"/>
      <c r="DW226" s="145"/>
      <c r="DX226" s="145"/>
      <c r="DY226" s="145"/>
      <c r="DZ226" s="145"/>
      <c r="EA226" s="145"/>
      <c r="EB226" s="145"/>
      <c r="EC226" s="145"/>
      <c r="ED226" s="145"/>
      <c r="EE226" s="145"/>
      <c r="EF226" s="145"/>
      <c r="EG226" s="145"/>
      <c r="EH226" s="145"/>
      <c r="EI226" s="145"/>
      <c r="EJ226" s="145"/>
      <c r="EK226" s="145"/>
      <c r="EL226" s="145"/>
      <c r="EM226" s="145"/>
      <c r="EN226" s="145"/>
      <c r="EO226" s="145"/>
      <c r="EP226" s="145"/>
      <c r="EQ226" s="145"/>
      <c r="ER226" s="145"/>
      <c r="ES226" s="145"/>
      <c r="ET226" s="145"/>
      <c r="EU226" s="145"/>
      <c r="EV226" s="145"/>
      <c r="EW226" s="145"/>
      <c r="EX226" s="145"/>
      <c r="EY226" s="145"/>
      <c r="EZ226" s="145"/>
      <c r="FA226" s="145"/>
      <c r="FB226" s="145"/>
      <c r="FC226" s="145"/>
      <c r="FD226" s="145"/>
      <c r="FE226" s="145"/>
      <c r="FF226" s="145"/>
      <c r="FG226" s="145"/>
      <c r="FH226" s="145"/>
      <c r="FI226" s="145"/>
      <c r="FJ226" s="145"/>
      <c r="FK226" s="145"/>
      <c r="FL226" s="145"/>
      <c r="FM226" s="145"/>
      <c r="FN226" s="145"/>
      <c r="FO226" s="145"/>
      <c r="FP226" s="145"/>
      <c r="FQ226" s="145"/>
      <c r="FR226" s="145"/>
      <c r="FS226" s="145"/>
      <c r="FT226" s="145"/>
      <c r="FU226" s="145"/>
      <c r="FV226" s="145"/>
      <c r="FW226" s="145"/>
      <c r="FX226" s="145"/>
      <c r="FY226" s="145"/>
      <c r="FZ226" s="145"/>
      <c r="GA226" s="145"/>
      <c r="GB226" s="145"/>
      <c r="GC226" s="145"/>
      <c r="GD226" s="145"/>
      <c r="GE226" s="145"/>
      <c r="GF226" s="145"/>
      <c r="GG226" s="145"/>
      <c r="GH226" s="145"/>
      <c r="GI226" s="145"/>
      <c r="GJ226" s="145"/>
      <c r="GK226" s="145"/>
      <c r="GL226" s="145"/>
      <c r="GM226" s="145"/>
      <c r="GN226" s="145"/>
      <c r="GO226" s="145"/>
      <c r="GP226" s="145"/>
      <c r="GQ226" s="145"/>
      <c r="GR226" s="145"/>
      <c r="GS226" s="145"/>
      <c r="GT226" s="145"/>
      <c r="GU226" s="145"/>
      <c r="GV226" s="145"/>
      <c r="GW226" s="145"/>
      <c r="GX226" s="145"/>
      <c r="GY226" s="145"/>
      <c r="GZ226" s="145"/>
      <c r="HA226" s="145"/>
      <c r="HB226" s="145"/>
      <c r="HC226" s="145"/>
      <c r="HD226" s="145"/>
      <c r="HE226" s="145"/>
      <c r="HF226" s="145"/>
      <c r="HG226" s="145"/>
      <c r="HH226" s="145"/>
      <c r="HI226" s="145"/>
      <c r="HJ226" s="145"/>
      <c r="HK226" s="145"/>
      <c r="HL226" s="145"/>
      <c r="HM226" s="145"/>
      <c r="HN226" s="145"/>
      <c r="HO226" s="145"/>
      <c r="HP226" s="145"/>
      <c r="HQ226" s="145"/>
      <c r="HR226" s="145"/>
      <c r="HS226" s="145"/>
      <c r="HT226" s="145"/>
      <c r="HU226" s="145"/>
      <c r="HV226" s="145"/>
      <c r="HW226" s="145"/>
      <c r="HX226" s="145"/>
      <c r="HY226" s="145"/>
      <c r="HZ226" s="145"/>
      <c r="IA226" s="145"/>
      <c r="IB226" s="145"/>
      <c r="IC226" s="145"/>
      <c r="ID226" s="145"/>
      <c r="IE226" s="145"/>
    </row>
    <row r="227" spans="1:239" ht="34.5" customHeight="1" x14ac:dyDescent="0.25">
      <c r="A227" s="449" t="s">
        <v>107</v>
      </c>
      <c r="B227" s="450"/>
      <c r="C227" s="450"/>
      <c r="D227" s="450"/>
      <c r="E227" s="450"/>
      <c r="F227" s="450"/>
      <c r="G227" s="451"/>
      <c r="H227" s="159"/>
      <c r="I227" s="159"/>
      <c r="J227" s="159"/>
      <c r="K227" s="159"/>
      <c r="L227" s="159"/>
      <c r="M227" s="160"/>
      <c r="N227" s="160"/>
      <c r="O227" s="160"/>
      <c r="P227" s="160"/>
      <c r="Q227" s="160"/>
      <c r="R227" s="160"/>
      <c r="S227" s="160"/>
      <c r="T227" s="159"/>
      <c r="U227" s="159"/>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45"/>
      <c r="BE227" s="145"/>
      <c r="BF227" s="145"/>
      <c r="BG227" s="145"/>
      <c r="BH227" s="145"/>
      <c r="BI227" s="145"/>
      <c r="BJ227" s="145"/>
      <c r="BK227" s="145"/>
      <c r="BL227" s="145"/>
      <c r="BM227" s="145"/>
      <c r="BN227" s="145"/>
      <c r="BO227" s="145"/>
      <c r="BP227" s="145"/>
      <c r="BQ227" s="145"/>
      <c r="BR227" s="145"/>
      <c r="BS227" s="145"/>
      <c r="BT227" s="145"/>
      <c r="BU227" s="145"/>
      <c r="BV227" s="145"/>
      <c r="BW227" s="145"/>
      <c r="BX227" s="145"/>
      <c r="BY227" s="145"/>
      <c r="BZ227" s="145"/>
      <c r="CA227" s="145"/>
      <c r="CB227" s="145"/>
      <c r="CC227" s="145"/>
      <c r="CD227" s="145"/>
      <c r="CE227" s="145"/>
      <c r="CF227" s="145"/>
      <c r="CG227" s="145"/>
      <c r="CH227" s="145"/>
      <c r="CI227" s="145"/>
      <c r="CJ227" s="145"/>
      <c r="CK227" s="145"/>
      <c r="CL227" s="145"/>
      <c r="CM227" s="145"/>
      <c r="CN227" s="145"/>
      <c r="CO227" s="145"/>
      <c r="CP227" s="145"/>
      <c r="CQ227" s="145"/>
      <c r="CR227" s="145"/>
      <c r="CS227" s="145"/>
      <c r="CT227" s="145"/>
      <c r="CU227" s="145"/>
      <c r="CV227" s="145"/>
      <c r="CW227" s="145"/>
      <c r="CX227" s="145"/>
      <c r="CY227" s="145"/>
      <c r="CZ227" s="145"/>
      <c r="DA227" s="145"/>
      <c r="DB227" s="145"/>
      <c r="DC227" s="145"/>
      <c r="DD227" s="145"/>
      <c r="DE227" s="145"/>
      <c r="DF227" s="145"/>
      <c r="DG227" s="145"/>
      <c r="DH227" s="145"/>
      <c r="DI227" s="145"/>
      <c r="DJ227" s="145"/>
      <c r="DK227" s="145"/>
      <c r="DL227" s="145"/>
      <c r="DM227" s="145"/>
      <c r="DN227" s="145"/>
      <c r="DO227" s="145"/>
      <c r="DP227" s="145"/>
      <c r="DQ227" s="145"/>
      <c r="DR227" s="145"/>
      <c r="DS227" s="145"/>
      <c r="DT227" s="145"/>
      <c r="DU227" s="145"/>
      <c r="DV227" s="145"/>
      <c r="DW227" s="145"/>
      <c r="DX227" s="145"/>
      <c r="DY227" s="145"/>
      <c r="DZ227" s="145"/>
      <c r="EA227" s="145"/>
      <c r="EB227" s="145"/>
      <c r="EC227" s="145"/>
      <c r="ED227" s="145"/>
      <c r="EE227" s="145"/>
      <c r="EF227" s="145"/>
      <c r="EG227" s="145"/>
      <c r="EH227" s="145"/>
      <c r="EI227" s="145"/>
      <c r="EJ227" s="145"/>
      <c r="EK227" s="145"/>
      <c r="EL227" s="145"/>
      <c r="EM227" s="145"/>
      <c r="EN227" s="145"/>
      <c r="EO227" s="145"/>
      <c r="EP227" s="145"/>
      <c r="EQ227" s="145"/>
      <c r="ER227" s="145"/>
      <c r="ES227" s="145"/>
      <c r="ET227" s="145"/>
      <c r="EU227" s="145"/>
      <c r="EV227" s="145"/>
      <c r="EW227" s="145"/>
      <c r="EX227" s="145"/>
      <c r="EY227" s="145"/>
      <c r="EZ227" s="145"/>
      <c r="FA227" s="145"/>
      <c r="FB227" s="145"/>
      <c r="FC227" s="145"/>
      <c r="FD227" s="145"/>
      <c r="FE227" s="145"/>
      <c r="FF227" s="145"/>
      <c r="FG227" s="145"/>
      <c r="FH227" s="145"/>
      <c r="FI227" s="145"/>
      <c r="FJ227" s="145"/>
      <c r="FK227" s="145"/>
      <c r="FL227" s="145"/>
      <c r="FM227" s="145"/>
      <c r="FN227" s="145"/>
      <c r="FO227" s="145"/>
      <c r="FP227" s="145"/>
      <c r="FQ227" s="145"/>
      <c r="FR227" s="145"/>
      <c r="FS227" s="145"/>
      <c r="FT227" s="145"/>
      <c r="FU227" s="145"/>
      <c r="FV227" s="145"/>
      <c r="FW227" s="145"/>
      <c r="FX227" s="145"/>
      <c r="FY227" s="145"/>
      <c r="FZ227" s="145"/>
      <c r="GA227" s="145"/>
      <c r="GB227" s="145"/>
      <c r="GC227" s="145"/>
      <c r="GD227" s="145"/>
      <c r="GE227" s="145"/>
      <c r="GF227" s="145"/>
      <c r="GG227" s="145"/>
      <c r="GH227" s="145"/>
      <c r="GI227" s="145"/>
      <c r="GJ227" s="145"/>
      <c r="GK227" s="145"/>
      <c r="GL227" s="145"/>
      <c r="GM227" s="145"/>
      <c r="GN227" s="145"/>
      <c r="GO227" s="145"/>
      <c r="GP227" s="145"/>
      <c r="GQ227" s="145"/>
      <c r="GR227" s="145"/>
      <c r="GS227" s="145"/>
      <c r="GT227" s="145"/>
      <c r="GU227" s="145"/>
      <c r="GV227" s="145"/>
      <c r="GW227" s="145"/>
      <c r="GX227" s="145"/>
      <c r="GY227" s="145"/>
      <c r="GZ227" s="145"/>
      <c r="HA227" s="145"/>
      <c r="HB227" s="145"/>
      <c r="HC227" s="145"/>
      <c r="HD227" s="145"/>
      <c r="HE227" s="145"/>
      <c r="HF227" s="145"/>
      <c r="HG227" s="145"/>
      <c r="HH227" s="145"/>
      <c r="HI227" s="145"/>
      <c r="HJ227" s="145"/>
      <c r="HK227" s="145"/>
      <c r="HL227" s="145"/>
      <c r="HM227" s="145"/>
      <c r="HN227" s="145"/>
      <c r="HO227" s="145"/>
      <c r="HP227" s="145"/>
      <c r="HQ227" s="145"/>
      <c r="HR227" s="145"/>
      <c r="HS227" s="145"/>
      <c r="HT227" s="145"/>
      <c r="HU227" s="145"/>
      <c r="HV227" s="145"/>
      <c r="HW227" s="145"/>
      <c r="HX227" s="145"/>
      <c r="HY227" s="145"/>
      <c r="HZ227" s="145"/>
      <c r="IA227" s="145"/>
      <c r="IB227" s="145"/>
      <c r="IC227" s="145"/>
      <c r="ID227" s="145"/>
      <c r="IE227" s="145"/>
    </row>
    <row r="228" spans="1:239" ht="15" customHeight="1" x14ac:dyDescent="0.25">
      <c r="A228" s="449" t="s">
        <v>108</v>
      </c>
      <c r="B228" s="450"/>
      <c r="C228" s="450"/>
      <c r="D228" s="450"/>
      <c r="E228" s="450"/>
      <c r="F228" s="450"/>
      <c r="G228" s="451"/>
      <c r="H228" s="159"/>
      <c r="I228" s="159"/>
      <c r="J228" s="159"/>
      <c r="K228" s="159"/>
      <c r="L228" s="159"/>
      <c r="M228" s="160"/>
      <c r="N228" s="160"/>
      <c r="O228" s="160"/>
      <c r="P228" s="160"/>
      <c r="Q228" s="160"/>
      <c r="R228" s="160"/>
      <c r="S228" s="160"/>
      <c r="T228" s="159"/>
      <c r="U228" s="159"/>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45"/>
      <c r="BE228" s="145"/>
      <c r="BF228" s="145"/>
      <c r="BG228" s="145"/>
      <c r="BH228" s="145"/>
      <c r="BI228" s="145"/>
      <c r="BJ228" s="145"/>
      <c r="BK228" s="145"/>
      <c r="BL228" s="145"/>
      <c r="BM228" s="145"/>
      <c r="BN228" s="145"/>
      <c r="BO228" s="145"/>
      <c r="BP228" s="145"/>
      <c r="BQ228" s="145"/>
      <c r="BR228" s="145"/>
      <c r="BS228" s="145"/>
      <c r="BT228" s="145"/>
      <c r="BU228" s="145"/>
      <c r="BV228" s="145"/>
      <c r="BW228" s="145"/>
      <c r="BX228" s="145"/>
      <c r="BY228" s="145"/>
      <c r="BZ228" s="145"/>
      <c r="CA228" s="145"/>
      <c r="CB228" s="145"/>
      <c r="CC228" s="145"/>
      <c r="CD228" s="145"/>
      <c r="CE228" s="145"/>
      <c r="CF228" s="145"/>
      <c r="CG228" s="145"/>
      <c r="CH228" s="145"/>
      <c r="CI228" s="145"/>
      <c r="CJ228" s="145"/>
      <c r="CK228" s="145"/>
      <c r="CL228" s="145"/>
      <c r="CM228" s="145"/>
      <c r="CN228" s="145"/>
      <c r="CO228" s="145"/>
      <c r="CP228" s="145"/>
      <c r="CQ228" s="145"/>
      <c r="CR228" s="145"/>
      <c r="CS228" s="145"/>
      <c r="CT228" s="145"/>
      <c r="CU228" s="145"/>
      <c r="CV228" s="145"/>
      <c r="CW228" s="145"/>
      <c r="CX228" s="145"/>
      <c r="CY228" s="145"/>
      <c r="CZ228" s="145"/>
      <c r="DA228" s="145"/>
      <c r="DB228" s="145"/>
      <c r="DC228" s="145"/>
      <c r="DD228" s="145"/>
      <c r="DE228" s="145"/>
      <c r="DF228" s="145"/>
      <c r="DG228" s="145"/>
      <c r="DH228" s="145"/>
      <c r="DI228" s="145"/>
      <c r="DJ228" s="145"/>
      <c r="DK228" s="145"/>
      <c r="DL228" s="145"/>
      <c r="DM228" s="145"/>
      <c r="DN228" s="145"/>
      <c r="DO228" s="145"/>
      <c r="DP228" s="145"/>
      <c r="DQ228" s="145"/>
      <c r="DR228" s="145"/>
      <c r="DS228" s="145"/>
      <c r="DT228" s="145"/>
      <c r="DU228" s="145"/>
      <c r="DV228" s="145"/>
      <c r="DW228" s="145"/>
      <c r="DX228" s="145"/>
      <c r="DY228" s="145"/>
      <c r="DZ228" s="145"/>
      <c r="EA228" s="145"/>
      <c r="EB228" s="145"/>
      <c r="EC228" s="145"/>
      <c r="ED228" s="145"/>
      <c r="EE228" s="145"/>
      <c r="EF228" s="145"/>
      <c r="EG228" s="145"/>
      <c r="EH228" s="145"/>
      <c r="EI228" s="145"/>
      <c r="EJ228" s="145"/>
      <c r="EK228" s="145"/>
      <c r="EL228" s="145"/>
      <c r="EM228" s="145"/>
      <c r="EN228" s="145"/>
      <c r="EO228" s="145"/>
      <c r="EP228" s="145"/>
      <c r="EQ228" s="145"/>
      <c r="ER228" s="145"/>
      <c r="ES228" s="145"/>
      <c r="ET228" s="145"/>
      <c r="EU228" s="145"/>
      <c r="EV228" s="145"/>
      <c r="EW228" s="145"/>
      <c r="EX228" s="145"/>
      <c r="EY228" s="145"/>
      <c r="EZ228" s="145"/>
      <c r="FA228" s="145"/>
      <c r="FB228" s="145"/>
      <c r="FC228" s="145"/>
      <c r="FD228" s="145"/>
      <c r="FE228" s="145"/>
      <c r="FF228" s="145"/>
      <c r="FG228" s="145"/>
      <c r="FH228" s="145"/>
      <c r="FI228" s="145"/>
      <c r="FJ228" s="145"/>
      <c r="FK228" s="145"/>
      <c r="FL228" s="145"/>
      <c r="FM228" s="145"/>
      <c r="FN228" s="145"/>
      <c r="FO228" s="145"/>
      <c r="FP228" s="145"/>
      <c r="FQ228" s="145"/>
      <c r="FR228" s="145"/>
      <c r="FS228" s="145"/>
      <c r="FT228" s="145"/>
      <c r="FU228" s="145"/>
      <c r="FV228" s="145"/>
      <c r="FW228" s="145"/>
      <c r="FX228" s="145"/>
      <c r="FY228" s="145"/>
      <c r="FZ228" s="145"/>
      <c r="GA228" s="145"/>
      <c r="GB228" s="145"/>
      <c r="GC228" s="145"/>
      <c r="GD228" s="145"/>
      <c r="GE228" s="145"/>
      <c r="GF228" s="145"/>
      <c r="GG228" s="145"/>
      <c r="GH228" s="145"/>
      <c r="GI228" s="145"/>
      <c r="GJ228" s="145"/>
      <c r="GK228" s="145"/>
      <c r="GL228" s="145"/>
      <c r="GM228" s="145"/>
      <c r="GN228" s="145"/>
      <c r="GO228" s="145"/>
      <c r="GP228" s="145"/>
      <c r="GQ228" s="145"/>
      <c r="GR228" s="145"/>
      <c r="GS228" s="145"/>
      <c r="GT228" s="145"/>
      <c r="GU228" s="145"/>
      <c r="GV228" s="145"/>
      <c r="GW228" s="145"/>
      <c r="GX228" s="145"/>
      <c r="GY228" s="145"/>
      <c r="GZ228" s="145"/>
      <c r="HA228" s="145"/>
      <c r="HB228" s="145"/>
      <c r="HC228" s="145"/>
      <c r="HD228" s="145"/>
      <c r="HE228" s="145"/>
      <c r="HF228" s="145"/>
      <c r="HG228" s="145"/>
      <c r="HH228" s="145"/>
      <c r="HI228" s="145"/>
      <c r="HJ228" s="145"/>
      <c r="HK228" s="145"/>
      <c r="HL228" s="145"/>
      <c r="HM228" s="145"/>
      <c r="HN228" s="145"/>
      <c r="HO228" s="145"/>
      <c r="HP228" s="145"/>
      <c r="HQ228" s="145"/>
      <c r="HR228" s="145"/>
      <c r="HS228" s="145"/>
      <c r="HT228" s="145"/>
      <c r="HU228" s="145"/>
      <c r="HV228" s="145"/>
      <c r="HW228" s="145"/>
      <c r="HX228" s="145"/>
      <c r="HY228" s="145"/>
      <c r="HZ228" s="145"/>
      <c r="IA228" s="145"/>
      <c r="IB228" s="145"/>
      <c r="IC228" s="145"/>
      <c r="ID228" s="145"/>
      <c r="IE228" s="145"/>
    </row>
    <row r="229" spans="1:239" ht="28.5" customHeight="1" x14ac:dyDescent="0.25">
      <c r="A229" s="449" t="s">
        <v>109</v>
      </c>
      <c r="B229" s="450"/>
      <c r="C229" s="450"/>
      <c r="D229" s="450"/>
      <c r="E229" s="450"/>
      <c r="F229" s="450"/>
      <c r="G229" s="451"/>
      <c r="H229" s="159"/>
      <c r="I229" s="159"/>
      <c r="J229" s="159"/>
      <c r="K229" s="159"/>
      <c r="L229" s="159"/>
      <c r="M229" s="160"/>
      <c r="N229" s="160"/>
      <c r="O229" s="160"/>
      <c r="P229" s="160"/>
      <c r="Q229" s="160"/>
      <c r="R229" s="160"/>
      <c r="S229" s="160"/>
      <c r="T229" s="159"/>
      <c r="U229" s="159"/>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45"/>
      <c r="BE229" s="145"/>
      <c r="BF229" s="145"/>
      <c r="BG229" s="145"/>
      <c r="BH229" s="145"/>
      <c r="BI229" s="145"/>
      <c r="BJ229" s="145"/>
      <c r="BK229" s="145"/>
      <c r="BL229" s="145"/>
      <c r="BM229" s="145"/>
      <c r="BN229" s="145"/>
      <c r="BO229" s="145"/>
      <c r="BP229" s="145"/>
      <c r="BQ229" s="145"/>
      <c r="BR229" s="145"/>
      <c r="BS229" s="145"/>
      <c r="BT229" s="145"/>
      <c r="BU229" s="145"/>
      <c r="BV229" s="145"/>
      <c r="BW229" s="145"/>
      <c r="BX229" s="145"/>
      <c r="BY229" s="145"/>
      <c r="BZ229" s="145"/>
      <c r="CA229" s="145"/>
      <c r="CB229" s="145"/>
      <c r="CC229" s="145"/>
      <c r="CD229" s="145"/>
      <c r="CE229" s="145"/>
      <c r="CF229" s="145"/>
      <c r="CG229" s="145"/>
      <c r="CH229" s="145"/>
      <c r="CI229" s="145"/>
      <c r="CJ229" s="145"/>
      <c r="CK229" s="145"/>
      <c r="CL229" s="145"/>
      <c r="CM229" s="145"/>
      <c r="CN229" s="145"/>
      <c r="CO229" s="145"/>
      <c r="CP229" s="145"/>
      <c r="CQ229" s="145"/>
      <c r="CR229" s="145"/>
      <c r="CS229" s="145"/>
      <c r="CT229" s="145"/>
      <c r="CU229" s="145"/>
      <c r="CV229" s="145"/>
      <c r="CW229" s="145"/>
      <c r="CX229" s="145"/>
      <c r="CY229" s="145"/>
      <c r="CZ229" s="145"/>
      <c r="DA229" s="145"/>
      <c r="DB229" s="145"/>
      <c r="DC229" s="145"/>
      <c r="DD229" s="145"/>
      <c r="DE229" s="145"/>
      <c r="DF229" s="145"/>
      <c r="DG229" s="145"/>
      <c r="DH229" s="145"/>
      <c r="DI229" s="145"/>
      <c r="DJ229" s="145"/>
      <c r="DK229" s="145"/>
      <c r="DL229" s="145"/>
      <c r="DM229" s="145"/>
      <c r="DN229" s="145"/>
      <c r="DO229" s="145"/>
      <c r="DP229" s="145"/>
      <c r="DQ229" s="145"/>
      <c r="DR229" s="145"/>
      <c r="DS229" s="145"/>
      <c r="DT229" s="145"/>
      <c r="DU229" s="145"/>
      <c r="DV229" s="145"/>
      <c r="DW229" s="145"/>
      <c r="DX229" s="145"/>
      <c r="DY229" s="145"/>
      <c r="DZ229" s="145"/>
      <c r="EA229" s="145"/>
      <c r="EB229" s="145"/>
      <c r="EC229" s="145"/>
      <c r="ED229" s="145"/>
      <c r="EE229" s="145"/>
      <c r="EF229" s="145"/>
      <c r="EG229" s="145"/>
      <c r="EH229" s="145"/>
      <c r="EI229" s="145"/>
      <c r="EJ229" s="145"/>
      <c r="EK229" s="145"/>
      <c r="EL229" s="145"/>
      <c r="EM229" s="145"/>
      <c r="EN229" s="145"/>
      <c r="EO229" s="145"/>
      <c r="EP229" s="145"/>
      <c r="EQ229" s="145"/>
      <c r="ER229" s="145"/>
      <c r="ES229" s="145"/>
      <c r="ET229" s="145"/>
      <c r="EU229" s="145"/>
      <c r="EV229" s="145"/>
      <c r="EW229" s="145"/>
      <c r="EX229" s="145"/>
      <c r="EY229" s="145"/>
      <c r="EZ229" s="145"/>
      <c r="FA229" s="145"/>
      <c r="FB229" s="145"/>
      <c r="FC229" s="145"/>
      <c r="FD229" s="145"/>
      <c r="FE229" s="145"/>
      <c r="FF229" s="145"/>
      <c r="FG229" s="145"/>
      <c r="FH229" s="145"/>
      <c r="FI229" s="145"/>
      <c r="FJ229" s="145"/>
      <c r="FK229" s="145"/>
      <c r="FL229" s="145"/>
      <c r="FM229" s="145"/>
      <c r="FN229" s="145"/>
      <c r="FO229" s="145"/>
      <c r="FP229" s="145"/>
      <c r="FQ229" s="145"/>
      <c r="FR229" s="145"/>
      <c r="FS229" s="145"/>
      <c r="FT229" s="145"/>
      <c r="FU229" s="145"/>
      <c r="FV229" s="145"/>
      <c r="FW229" s="145"/>
      <c r="FX229" s="145"/>
      <c r="FY229" s="145"/>
      <c r="FZ229" s="145"/>
      <c r="GA229" s="145"/>
      <c r="GB229" s="145"/>
      <c r="GC229" s="145"/>
      <c r="GD229" s="145"/>
      <c r="GE229" s="145"/>
      <c r="GF229" s="145"/>
      <c r="GG229" s="145"/>
      <c r="GH229" s="145"/>
      <c r="GI229" s="145"/>
      <c r="GJ229" s="145"/>
      <c r="GK229" s="145"/>
      <c r="GL229" s="145"/>
      <c r="GM229" s="145"/>
      <c r="GN229" s="145"/>
      <c r="GO229" s="145"/>
      <c r="GP229" s="145"/>
      <c r="GQ229" s="145"/>
      <c r="GR229" s="145"/>
      <c r="GS229" s="145"/>
      <c r="GT229" s="145"/>
      <c r="GU229" s="145"/>
      <c r="GV229" s="145"/>
      <c r="GW229" s="145"/>
      <c r="GX229" s="145"/>
      <c r="GY229" s="145"/>
      <c r="GZ229" s="145"/>
      <c r="HA229" s="145"/>
      <c r="HB229" s="145"/>
      <c r="HC229" s="145"/>
      <c r="HD229" s="145"/>
      <c r="HE229" s="145"/>
      <c r="HF229" s="145"/>
      <c r="HG229" s="145"/>
      <c r="HH229" s="145"/>
      <c r="HI229" s="145"/>
      <c r="HJ229" s="145"/>
      <c r="HK229" s="145"/>
      <c r="HL229" s="145"/>
      <c r="HM229" s="145"/>
      <c r="HN229" s="145"/>
      <c r="HO229" s="145"/>
      <c r="HP229" s="145"/>
      <c r="HQ229" s="145"/>
      <c r="HR229" s="145"/>
      <c r="HS229" s="145"/>
      <c r="HT229" s="145"/>
      <c r="HU229" s="145"/>
      <c r="HV229" s="145"/>
      <c r="HW229" s="145"/>
      <c r="HX229" s="145"/>
      <c r="HY229" s="145"/>
      <c r="HZ229" s="145"/>
      <c r="IA229" s="145"/>
      <c r="IB229" s="145"/>
      <c r="IC229" s="145"/>
      <c r="ID229" s="145"/>
      <c r="IE229" s="145"/>
    </row>
    <row r="230" spans="1:239" ht="15" customHeight="1" x14ac:dyDescent="0.25">
      <c r="A230" s="449" t="s">
        <v>110</v>
      </c>
      <c r="B230" s="450"/>
      <c r="C230" s="450"/>
      <c r="D230" s="450"/>
      <c r="E230" s="450"/>
      <c r="F230" s="450"/>
      <c r="G230" s="451"/>
      <c r="H230" s="159"/>
      <c r="I230" s="159"/>
      <c r="J230" s="159"/>
      <c r="K230" s="159"/>
      <c r="L230" s="159"/>
      <c r="M230" s="161"/>
      <c r="N230" s="161"/>
      <c r="O230" s="161"/>
      <c r="P230" s="161"/>
      <c r="Q230" s="161"/>
      <c r="R230" s="161"/>
      <c r="S230" s="161"/>
      <c r="T230" s="159"/>
      <c r="U230" s="159"/>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45"/>
      <c r="BE230" s="145"/>
      <c r="BF230" s="145"/>
      <c r="BG230" s="145"/>
      <c r="BH230" s="145"/>
      <c r="BI230" s="145"/>
      <c r="BJ230" s="145"/>
      <c r="BK230" s="145"/>
      <c r="BL230" s="145"/>
      <c r="BM230" s="145"/>
      <c r="BN230" s="145"/>
      <c r="BO230" s="145"/>
      <c r="BP230" s="145"/>
      <c r="BQ230" s="145"/>
      <c r="BR230" s="145"/>
      <c r="BS230" s="145"/>
      <c r="BT230" s="145"/>
      <c r="BU230" s="145"/>
      <c r="BV230" s="145"/>
      <c r="BW230" s="145"/>
      <c r="BX230" s="145"/>
      <c r="BY230" s="145"/>
      <c r="BZ230" s="145"/>
      <c r="CA230" s="145"/>
      <c r="CB230" s="145"/>
      <c r="CC230" s="145"/>
      <c r="CD230" s="145"/>
      <c r="CE230" s="145"/>
      <c r="CF230" s="145"/>
      <c r="CG230" s="145"/>
      <c r="CH230" s="145"/>
      <c r="CI230" s="145"/>
      <c r="CJ230" s="145"/>
      <c r="CK230" s="145"/>
      <c r="CL230" s="145"/>
      <c r="CM230" s="145"/>
      <c r="CN230" s="145"/>
      <c r="CO230" s="145"/>
      <c r="CP230" s="145"/>
      <c r="CQ230" s="145"/>
      <c r="CR230" s="145"/>
      <c r="CS230" s="145"/>
      <c r="CT230" s="145"/>
      <c r="CU230" s="145"/>
      <c r="CV230" s="145"/>
      <c r="CW230" s="145"/>
      <c r="CX230" s="145"/>
      <c r="CY230" s="145"/>
      <c r="CZ230" s="145"/>
      <c r="DA230" s="145"/>
      <c r="DB230" s="145"/>
      <c r="DC230" s="145"/>
      <c r="DD230" s="145"/>
      <c r="DE230" s="145"/>
      <c r="DF230" s="145"/>
      <c r="DG230" s="145"/>
      <c r="DH230" s="145"/>
      <c r="DI230" s="145"/>
      <c r="DJ230" s="145"/>
      <c r="DK230" s="145"/>
      <c r="DL230" s="145"/>
      <c r="DM230" s="145"/>
      <c r="DN230" s="145"/>
      <c r="DO230" s="145"/>
      <c r="DP230" s="145"/>
      <c r="DQ230" s="145"/>
      <c r="DR230" s="145"/>
      <c r="DS230" s="145"/>
      <c r="DT230" s="145"/>
      <c r="DU230" s="145"/>
      <c r="DV230" s="145"/>
      <c r="DW230" s="145"/>
      <c r="DX230" s="145"/>
      <c r="DY230" s="145"/>
      <c r="DZ230" s="145"/>
      <c r="EA230" s="145"/>
      <c r="EB230" s="145"/>
      <c r="EC230" s="145"/>
      <c r="ED230" s="145"/>
      <c r="EE230" s="145"/>
      <c r="EF230" s="145"/>
      <c r="EG230" s="145"/>
      <c r="EH230" s="145"/>
      <c r="EI230" s="145"/>
      <c r="EJ230" s="145"/>
      <c r="EK230" s="145"/>
      <c r="EL230" s="145"/>
      <c r="EM230" s="145"/>
      <c r="EN230" s="145"/>
      <c r="EO230" s="145"/>
      <c r="EP230" s="145"/>
      <c r="EQ230" s="145"/>
      <c r="ER230" s="145"/>
      <c r="ES230" s="145"/>
      <c r="ET230" s="145"/>
      <c r="EU230" s="145"/>
      <c r="EV230" s="145"/>
      <c r="EW230" s="145"/>
      <c r="EX230" s="145"/>
      <c r="EY230" s="145"/>
      <c r="EZ230" s="145"/>
      <c r="FA230" s="145"/>
      <c r="FB230" s="145"/>
      <c r="FC230" s="145"/>
      <c r="FD230" s="145"/>
      <c r="FE230" s="145"/>
      <c r="FF230" s="145"/>
      <c r="FG230" s="145"/>
      <c r="FH230" s="145"/>
      <c r="FI230" s="145"/>
      <c r="FJ230" s="145"/>
      <c r="FK230" s="145"/>
      <c r="FL230" s="145"/>
      <c r="FM230" s="145"/>
      <c r="FN230" s="145"/>
      <c r="FO230" s="145"/>
      <c r="FP230" s="145"/>
      <c r="FQ230" s="145"/>
      <c r="FR230" s="145"/>
      <c r="FS230" s="145"/>
      <c r="FT230" s="145"/>
      <c r="FU230" s="145"/>
      <c r="FV230" s="145"/>
      <c r="FW230" s="145"/>
      <c r="FX230" s="145"/>
      <c r="FY230" s="145"/>
      <c r="FZ230" s="145"/>
      <c r="GA230" s="145"/>
      <c r="GB230" s="145"/>
      <c r="GC230" s="145"/>
      <c r="GD230" s="145"/>
      <c r="GE230" s="145"/>
      <c r="GF230" s="145"/>
      <c r="GG230" s="145"/>
      <c r="GH230" s="145"/>
      <c r="GI230" s="145"/>
      <c r="GJ230" s="145"/>
      <c r="GK230" s="145"/>
      <c r="GL230" s="145"/>
      <c r="GM230" s="145"/>
      <c r="GN230" s="145"/>
      <c r="GO230" s="145"/>
      <c r="GP230" s="145"/>
      <c r="GQ230" s="145"/>
      <c r="GR230" s="145"/>
      <c r="GS230" s="145"/>
      <c r="GT230" s="145"/>
      <c r="GU230" s="145"/>
      <c r="GV230" s="145"/>
      <c r="GW230" s="145"/>
      <c r="GX230" s="145"/>
      <c r="GY230" s="145"/>
      <c r="GZ230" s="145"/>
      <c r="HA230" s="145"/>
      <c r="HB230" s="145"/>
      <c r="HC230" s="145"/>
      <c r="HD230" s="145"/>
      <c r="HE230" s="145"/>
      <c r="HF230" s="145"/>
      <c r="HG230" s="145"/>
      <c r="HH230" s="145"/>
      <c r="HI230" s="145"/>
      <c r="HJ230" s="145"/>
      <c r="HK230" s="145"/>
      <c r="HL230" s="145"/>
      <c r="HM230" s="145"/>
      <c r="HN230" s="145"/>
      <c r="HO230" s="145"/>
      <c r="HP230" s="145"/>
      <c r="HQ230" s="145"/>
      <c r="HR230" s="145"/>
      <c r="HS230" s="145"/>
      <c r="HT230" s="145"/>
      <c r="HU230" s="145"/>
      <c r="HV230" s="145"/>
      <c r="HW230" s="145"/>
      <c r="HX230" s="145"/>
      <c r="HY230" s="145"/>
      <c r="HZ230" s="145"/>
      <c r="IA230" s="145"/>
      <c r="IB230" s="145"/>
      <c r="IC230" s="145"/>
      <c r="ID230" s="145"/>
      <c r="IE230" s="145"/>
    </row>
    <row r="231" spans="1:239" ht="15" customHeight="1" x14ac:dyDescent="0.25">
      <c r="A231" s="449" t="s">
        <v>111</v>
      </c>
      <c r="B231" s="450"/>
      <c r="C231" s="450"/>
      <c r="D231" s="450"/>
      <c r="E231" s="450"/>
      <c r="F231" s="450"/>
      <c r="G231" s="451"/>
      <c r="H231" s="159">
        <f t="shared" ref="H231:U231" si="148">SUM(H93,H81)</f>
        <v>32.630000000000003</v>
      </c>
      <c r="I231" s="159">
        <f t="shared" si="148"/>
        <v>32.630000000000003</v>
      </c>
      <c r="J231" s="159">
        <f t="shared" si="148"/>
        <v>0</v>
      </c>
      <c r="K231" s="159">
        <f t="shared" si="148"/>
        <v>0</v>
      </c>
      <c r="L231" s="159">
        <f t="shared" si="148"/>
        <v>0</v>
      </c>
      <c r="M231" s="159">
        <f t="shared" si="148"/>
        <v>0</v>
      </c>
      <c r="N231" s="159">
        <f t="shared" si="148"/>
        <v>0</v>
      </c>
      <c r="O231" s="159">
        <f t="shared" si="148"/>
        <v>0</v>
      </c>
      <c r="P231" s="159">
        <f t="shared" si="148"/>
        <v>35.5</v>
      </c>
      <c r="Q231" s="159">
        <f t="shared" si="148"/>
        <v>35.5</v>
      </c>
      <c r="R231" s="159">
        <f t="shared" si="148"/>
        <v>0</v>
      </c>
      <c r="S231" s="159">
        <f t="shared" si="148"/>
        <v>0</v>
      </c>
      <c r="T231" s="159">
        <f t="shared" si="148"/>
        <v>0</v>
      </c>
      <c r="U231" s="159">
        <f t="shared" si="148"/>
        <v>0</v>
      </c>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45"/>
      <c r="BE231" s="145"/>
      <c r="BF231" s="145"/>
      <c r="BG231" s="145"/>
      <c r="BH231" s="145"/>
      <c r="BI231" s="145"/>
      <c r="BJ231" s="145"/>
      <c r="BK231" s="145"/>
      <c r="BL231" s="145"/>
      <c r="BM231" s="145"/>
      <c r="BN231" s="145"/>
      <c r="BO231" s="145"/>
      <c r="BP231" s="145"/>
      <c r="BQ231" s="145"/>
      <c r="BR231" s="145"/>
      <c r="BS231" s="145"/>
      <c r="BT231" s="145"/>
      <c r="BU231" s="145"/>
      <c r="BV231" s="145"/>
      <c r="BW231" s="145"/>
      <c r="BX231" s="145"/>
      <c r="BY231" s="145"/>
      <c r="BZ231" s="145"/>
      <c r="CA231" s="145"/>
      <c r="CB231" s="145"/>
      <c r="CC231" s="145"/>
      <c r="CD231" s="145"/>
      <c r="CE231" s="145"/>
      <c r="CF231" s="145"/>
      <c r="CG231" s="145"/>
      <c r="CH231" s="145"/>
      <c r="CI231" s="145"/>
      <c r="CJ231" s="145"/>
      <c r="CK231" s="145"/>
      <c r="CL231" s="145"/>
      <c r="CM231" s="145"/>
      <c r="CN231" s="145"/>
      <c r="CO231" s="145"/>
      <c r="CP231" s="145"/>
      <c r="CQ231" s="145"/>
      <c r="CR231" s="145"/>
      <c r="CS231" s="145"/>
      <c r="CT231" s="145"/>
      <c r="CU231" s="145"/>
      <c r="CV231" s="145"/>
      <c r="CW231" s="145"/>
      <c r="CX231" s="145"/>
      <c r="CY231" s="145"/>
      <c r="CZ231" s="145"/>
      <c r="DA231" s="145"/>
      <c r="DB231" s="145"/>
      <c r="DC231" s="145"/>
      <c r="DD231" s="145"/>
      <c r="DE231" s="145"/>
      <c r="DF231" s="145"/>
      <c r="DG231" s="145"/>
      <c r="DH231" s="145"/>
      <c r="DI231" s="145"/>
      <c r="DJ231" s="145"/>
      <c r="DK231" s="145"/>
      <c r="DL231" s="145"/>
      <c r="DM231" s="145"/>
      <c r="DN231" s="145"/>
      <c r="DO231" s="145"/>
      <c r="DP231" s="145"/>
      <c r="DQ231" s="145"/>
      <c r="DR231" s="145"/>
      <c r="DS231" s="145"/>
      <c r="DT231" s="145"/>
      <c r="DU231" s="145"/>
      <c r="DV231" s="145"/>
      <c r="DW231" s="145"/>
      <c r="DX231" s="145"/>
      <c r="DY231" s="145"/>
      <c r="DZ231" s="145"/>
      <c r="EA231" s="145"/>
      <c r="EB231" s="145"/>
      <c r="EC231" s="145"/>
      <c r="ED231" s="145"/>
      <c r="EE231" s="145"/>
      <c r="EF231" s="145"/>
      <c r="EG231" s="145"/>
      <c r="EH231" s="145"/>
      <c r="EI231" s="145"/>
      <c r="EJ231" s="145"/>
      <c r="EK231" s="145"/>
      <c r="EL231" s="145"/>
      <c r="EM231" s="145"/>
      <c r="EN231" s="145"/>
      <c r="EO231" s="145"/>
      <c r="EP231" s="145"/>
      <c r="EQ231" s="145"/>
      <c r="ER231" s="145"/>
      <c r="ES231" s="145"/>
      <c r="ET231" s="145"/>
      <c r="EU231" s="145"/>
      <c r="EV231" s="145"/>
      <c r="EW231" s="145"/>
      <c r="EX231" s="145"/>
      <c r="EY231" s="145"/>
      <c r="EZ231" s="145"/>
      <c r="FA231" s="145"/>
      <c r="FB231" s="145"/>
      <c r="FC231" s="145"/>
      <c r="FD231" s="145"/>
      <c r="FE231" s="145"/>
      <c r="FF231" s="145"/>
      <c r="FG231" s="145"/>
      <c r="FH231" s="145"/>
      <c r="FI231" s="145"/>
      <c r="FJ231" s="145"/>
      <c r="FK231" s="145"/>
      <c r="FL231" s="145"/>
      <c r="FM231" s="145"/>
      <c r="FN231" s="145"/>
      <c r="FO231" s="145"/>
      <c r="FP231" s="145"/>
      <c r="FQ231" s="145"/>
      <c r="FR231" s="145"/>
      <c r="FS231" s="145"/>
      <c r="FT231" s="145"/>
      <c r="FU231" s="145"/>
      <c r="FV231" s="145"/>
      <c r="FW231" s="145"/>
      <c r="FX231" s="145"/>
      <c r="FY231" s="145"/>
      <c r="FZ231" s="145"/>
      <c r="GA231" s="145"/>
      <c r="GB231" s="145"/>
      <c r="GC231" s="145"/>
      <c r="GD231" s="145"/>
      <c r="GE231" s="145"/>
      <c r="GF231" s="145"/>
      <c r="GG231" s="145"/>
      <c r="GH231" s="145"/>
      <c r="GI231" s="145"/>
      <c r="GJ231" s="145"/>
      <c r="GK231" s="145"/>
      <c r="GL231" s="145"/>
      <c r="GM231" s="145"/>
      <c r="GN231" s="145"/>
      <c r="GO231" s="145"/>
      <c r="GP231" s="145"/>
      <c r="GQ231" s="145"/>
      <c r="GR231" s="145"/>
      <c r="GS231" s="145"/>
      <c r="GT231" s="145"/>
      <c r="GU231" s="145"/>
      <c r="GV231" s="145"/>
      <c r="GW231" s="145"/>
      <c r="GX231" s="145"/>
      <c r="GY231" s="145"/>
      <c r="GZ231" s="145"/>
      <c r="HA231" s="145"/>
      <c r="HB231" s="145"/>
      <c r="HC231" s="145"/>
      <c r="HD231" s="145"/>
      <c r="HE231" s="145"/>
      <c r="HF231" s="145"/>
      <c r="HG231" s="145"/>
      <c r="HH231" s="145"/>
      <c r="HI231" s="145"/>
      <c r="HJ231" s="145"/>
      <c r="HK231" s="145"/>
      <c r="HL231" s="145"/>
      <c r="HM231" s="145"/>
      <c r="HN231" s="145"/>
      <c r="HO231" s="145"/>
      <c r="HP231" s="145"/>
      <c r="HQ231" s="145"/>
      <c r="HR231" s="145"/>
      <c r="HS231" s="145"/>
      <c r="HT231" s="145"/>
      <c r="HU231" s="145"/>
      <c r="HV231" s="145"/>
      <c r="HW231" s="145"/>
      <c r="HX231" s="145"/>
      <c r="HY231" s="145"/>
      <c r="HZ231" s="145"/>
      <c r="IA231" s="145"/>
      <c r="IB231" s="145"/>
      <c r="IC231" s="145"/>
      <c r="ID231" s="145"/>
      <c r="IE231" s="145"/>
    </row>
    <row r="232" spans="1:239" ht="15" customHeight="1" x14ac:dyDescent="0.25">
      <c r="A232" s="449" t="s">
        <v>112</v>
      </c>
      <c r="B232" s="450"/>
      <c r="C232" s="450"/>
      <c r="D232" s="450"/>
      <c r="E232" s="450"/>
      <c r="F232" s="450"/>
      <c r="G232" s="451"/>
      <c r="H232" s="159"/>
      <c r="I232" s="159"/>
      <c r="J232" s="159"/>
      <c r="K232" s="159"/>
      <c r="L232" s="159"/>
      <c r="M232" s="161"/>
      <c r="N232" s="161"/>
      <c r="O232" s="161"/>
      <c r="P232" s="161"/>
      <c r="Q232" s="161"/>
      <c r="R232" s="161"/>
      <c r="S232" s="161"/>
      <c r="T232" s="159"/>
      <c r="U232" s="159"/>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45"/>
      <c r="BE232" s="145"/>
      <c r="BF232" s="145"/>
      <c r="BG232" s="145"/>
      <c r="BH232" s="145"/>
      <c r="BI232" s="145"/>
      <c r="BJ232" s="145"/>
      <c r="BK232" s="145"/>
      <c r="BL232" s="145"/>
      <c r="BM232" s="145"/>
      <c r="BN232" s="145"/>
      <c r="BO232" s="145"/>
      <c r="BP232" s="145"/>
      <c r="BQ232" s="145"/>
      <c r="BR232" s="145"/>
      <c r="BS232" s="145"/>
      <c r="BT232" s="145"/>
      <c r="BU232" s="145"/>
      <c r="BV232" s="145"/>
      <c r="BW232" s="145"/>
      <c r="BX232" s="145"/>
      <c r="BY232" s="145"/>
      <c r="BZ232" s="145"/>
      <c r="CA232" s="145"/>
      <c r="CB232" s="145"/>
      <c r="CC232" s="145"/>
      <c r="CD232" s="145"/>
      <c r="CE232" s="145"/>
      <c r="CF232" s="145"/>
      <c r="CG232" s="145"/>
      <c r="CH232" s="145"/>
      <c r="CI232" s="145"/>
      <c r="CJ232" s="145"/>
      <c r="CK232" s="145"/>
      <c r="CL232" s="145"/>
      <c r="CM232" s="145"/>
      <c r="CN232" s="145"/>
      <c r="CO232" s="145"/>
      <c r="CP232" s="145"/>
      <c r="CQ232" s="145"/>
      <c r="CR232" s="145"/>
      <c r="CS232" s="145"/>
      <c r="CT232" s="145"/>
      <c r="CU232" s="145"/>
      <c r="CV232" s="145"/>
      <c r="CW232" s="145"/>
      <c r="CX232" s="145"/>
      <c r="CY232" s="145"/>
      <c r="CZ232" s="145"/>
      <c r="DA232" s="145"/>
      <c r="DB232" s="145"/>
      <c r="DC232" s="145"/>
      <c r="DD232" s="145"/>
      <c r="DE232" s="145"/>
      <c r="DF232" s="145"/>
      <c r="DG232" s="145"/>
      <c r="DH232" s="145"/>
      <c r="DI232" s="145"/>
      <c r="DJ232" s="145"/>
      <c r="DK232" s="145"/>
      <c r="DL232" s="145"/>
      <c r="DM232" s="145"/>
      <c r="DN232" s="145"/>
      <c r="DO232" s="145"/>
      <c r="DP232" s="145"/>
      <c r="DQ232" s="145"/>
      <c r="DR232" s="145"/>
      <c r="DS232" s="145"/>
      <c r="DT232" s="145"/>
      <c r="DU232" s="145"/>
      <c r="DV232" s="145"/>
      <c r="DW232" s="145"/>
      <c r="DX232" s="145"/>
      <c r="DY232" s="145"/>
      <c r="DZ232" s="145"/>
      <c r="EA232" s="145"/>
      <c r="EB232" s="145"/>
      <c r="EC232" s="145"/>
      <c r="ED232" s="145"/>
      <c r="EE232" s="145"/>
      <c r="EF232" s="145"/>
      <c r="EG232" s="145"/>
      <c r="EH232" s="145"/>
      <c r="EI232" s="145"/>
      <c r="EJ232" s="145"/>
      <c r="EK232" s="145"/>
      <c r="EL232" s="145"/>
      <c r="EM232" s="145"/>
      <c r="EN232" s="145"/>
      <c r="EO232" s="145"/>
      <c r="EP232" s="145"/>
      <c r="EQ232" s="145"/>
      <c r="ER232" s="145"/>
      <c r="ES232" s="145"/>
      <c r="ET232" s="145"/>
      <c r="EU232" s="145"/>
      <c r="EV232" s="145"/>
      <c r="EW232" s="145"/>
      <c r="EX232" s="145"/>
      <c r="EY232" s="145"/>
      <c r="EZ232" s="145"/>
      <c r="FA232" s="145"/>
      <c r="FB232" s="145"/>
      <c r="FC232" s="145"/>
      <c r="FD232" s="145"/>
      <c r="FE232" s="145"/>
      <c r="FF232" s="145"/>
      <c r="FG232" s="145"/>
      <c r="FH232" s="145"/>
      <c r="FI232" s="145"/>
      <c r="FJ232" s="145"/>
      <c r="FK232" s="145"/>
      <c r="FL232" s="145"/>
      <c r="FM232" s="145"/>
      <c r="FN232" s="145"/>
      <c r="FO232" s="145"/>
      <c r="FP232" s="145"/>
      <c r="FQ232" s="145"/>
      <c r="FR232" s="145"/>
      <c r="FS232" s="145"/>
      <c r="FT232" s="145"/>
      <c r="FU232" s="145"/>
      <c r="FV232" s="145"/>
      <c r="FW232" s="145"/>
      <c r="FX232" s="145"/>
      <c r="FY232" s="145"/>
      <c r="FZ232" s="145"/>
      <c r="GA232" s="145"/>
      <c r="GB232" s="145"/>
      <c r="GC232" s="145"/>
      <c r="GD232" s="145"/>
      <c r="GE232" s="145"/>
      <c r="GF232" s="145"/>
      <c r="GG232" s="145"/>
      <c r="GH232" s="145"/>
      <c r="GI232" s="145"/>
      <c r="GJ232" s="145"/>
      <c r="GK232" s="145"/>
      <c r="GL232" s="145"/>
      <c r="GM232" s="145"/>
      <c r="GN232" s="145"/>
      <c r="GO232" s="145"/>
      <c r="GP232" s="145"/>
      <c r="GQ232" s="145"/>
      <c r="GR232" s="145"/>
      <c r="GS232" s="145"/>
      <c r="GT232" s="145"/>
      <c r="GU232" s="145"/>
      <c r="GV232" s="145"/>
      <c r="GW232" s="145"/>
      <c r="GX232" s="145"/>
      <c r="GY232" s="145"/>
      <c r="GZ232" s="145"/>
      <c r="HA232" s="145"/>
      <c r="HB232" s="145"/>
      <c r="HC232" s="145"/>
      <c r="HD232" s="145"/>
      <c r="HE232" s="145"/>
      <c r="HF232" s="145"/>
      <c r="HG232" s="145"/>
      <c r="HH232" s="145"/>
      <c r="HI232" s="145"/>
      <c r="HJ232" s="145"/>
      <c r="HK232" s="145"/>
      <c r="HL232" s="145"/>
      <c r="HM232" s="145"/>
      <c r="HN232" s="145"/>
      <c r="HO232" s="145"/>
      <c r="HP232" s="145"/>
      <c r="HQ232" s="145"/>
      <c r="HR232" s="145"/>
      <c r="HS232" s="145"/>
      <c r="HT232" s="145"/>
      <c r="HU232" s="145"/>
      <c r="HV232" s="145"/>
      <c r="HW232" s="145"/>
      <c r="HX232" s="145"/>
      <c r="HY232" s="145"/>
      <c r="HZ232" s="145"/>
      <c r="IA232" s="145"/>
      <c r="IB232" s="145"/>
      <c r="IC232" s="145"/>
      <c r="ID232" s="145"/>
      <c r="IE232" s="145"/>
    </row>
    <row r="233" spans="1:239" ht="15" customHeight="1" x14ac:dyDescent="0.25">
      <c r="A233" s="449" t="s">
        <v>113</v>
      </c>
      <c r="B233" s="450"/>
      <c r="C233" s="450"/>
      <c r="D233" s="450"/>
      <c r="E233" s="450"/>
      <c r="F233" s="450"/>
      <c r="G233" s="451"/>
      <c r="H233" s="159"/>
      <c r="I233" s="159"/>
      <c r="J233" s="159"/>
      <c r="K233" s="159"/>
      <c r="L233" s="159"/>
      <c r="M233" s="160"/>
      <c r="N233" s="160"/>
      <c r="O233" s="160"/>
      <c r="P233" s="160"/>
      <c r="Q233" s="160"/>
      <c r="R233" s="160"/>
      <c r="S233" s="160"/>
      <c r="T233" s="159"/>
      <c r="U233" s="159"/>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45"/>
      <c r="BE233" s="145"/>
      <c r="BF233" s="145"/>
      <c r="BG233" s="145"/>
      <c r="BH233" s="145"/>
      <c r="BI233" s="145"/>
      <c r="BJ233" s="145"/>
      <c r="BK233" s="145"/>
      <c r="BL233" s="145"/>
      <c r="BM233" s="145"/>
      <c r="BN233" s="145"/>
      <c r="BO233" s="145"/>
      <c r="BP233" s="145"/>
      <c r="BQ233" s="145"/>
      <c r="BR233" s="145"/>
      <c r="BS233" s="145"/>
      <c r="BT233" s="145"/>
      <c r="BU233" s="145"/>
      <c r="BV233" s="145"/>
      <c r="BW233" s="145"/>
      <c r="BX233" s="145"/>
      <c r="BY233" s="145"/>
      <c r="BZ233" s="145"/>
      <c r="CA233" s="145"/>
      <c r="CB233" s="145"/>
      <c r="CC233" s="145"/>
      <c r="CD233" s="145"/>
      <c r="CE233" s="145"/>
      <c r="CF233" s="145"/>
      <c r="CG233" s="145"/>
      <c r="CH233" s="145"/>
      <c r="CI233" s="145"/>
      <c r="CJ233" s="145"/>
      <c r="CK233" s="145"/>
      <c r="CL233" s="145"/>
      <c r="CM233" s="145"/>
      <c r="CN233" s="145"/>
      <c r="CO233" s="145"/>
      <c r="CP233" s="145"/>
      <c r="CQ233" s="145"/>
      <c r="CR233" s="145"/>
      <c r="CS233" s="145"/>
      <c r="CT233" s="145"/>
      <c r="CU233" s="145"/>
      <c r="CV233" s="145"/>
      <c r="CW233" s="145"/>
      <c r="CX233" s="145"/>
      <c r="CY233" s="145"/>
      <c r="CZ233" s="145"/>
      <c r="DA233" s="145"/>
      <c r="DB233" s="145"/>
      <c r="DC233" s="145"/>
      <c r="DD233" s="145"/>
      <c r="DE233" s="145"/>
      <c r="DF233" s="145"/>
      <c r="DG233" s="145"/>
      <c r="DH233" s="145"/>
      <c r="DI233" s="145"/>
      <c r="DJ233" s="145"/>
      <c r="DK233" s="145"/>
      <c r="DL233" s="145"/>
      <c r="DM233" s="145"/>
      <c r="DN233" s="145"/>
      <c r="DO233" s="145"/>
      <c r="DP233" s="145"/>
      <c r="DQ233" s="145"/>
      <c r="DR233" s="145"/>
      <c r="DS233" s="145"/>
      <c r="DT233" s="145"/>
      <c r="DU233" s="145"/>
      <c r="DV233" s="145"/>
      <c r="DW233" s="145"/>
      <c r="DX233" s="145"/>
      <c r="DY233" s="145"/>
      <c r="DZ233" s="145"/>
      <c r="EA233" s="145"/>
      <c r="EB233" s="145"/>
      <c r="EC233" s="145"/>
      <c r="ED233" s="145"/>
      <c r="EE233" s="145"/>
      <c r="EF233" s="145"/>
      <c r="EG233" s="145"/>
      <c r="EH233" s="145"/>
      <c r="EI233" s="145"/>
      <c r="EJ233" s="145"/>
      <c r="EK233" s="145"/>
      <c r="EL233" s="145"/>
      <c r="EM233" s="145"/>
      <c r="EN233" s="145"/>
      <c r="EO233" s="145"/>
      <c r="EP233" s="145"/>
      <c r="EQ233" s="145"/>
      <c r="ER233" s="145"/>
      <c r="ES233" s="145"/>
      <c r="ET233" s="145"/>
      <c r="EU233" s="145"/>
      <c r="EV233" s="145"/>
      <c r="EW233" s="145"/>
      <c r="EX233" s="145"/>
      <c r="EY233" s="145"/>
      <c r="EZ233" s="145"/>
      <c r="FA233" s="145"/>
      <c r="FB233" s="145"/>
      <c r="FC233" s="145"/>
      <c r="FD233" s="145"/>
      <c r="FE233" s="145"/>
      <c r="FF233" s="145"/>
      <c r="FG233" s="145"/>
      <c r="FH233" s="145"/>
      <c r="FI233" s="145"/>
      <c r="FJ233" s="145"/>
      <c r="FK233" s="145"/>
      <c r="FL233" s="145"/>
      <c r="FM233" s="145"/>
      <c r="FN233" s="145"/>
      <c r="FO233" s="145"/>
      <c r="FP233" s="145"/>
      <c r="FQ233" s="145"/>
      <c r="FR233" s="145"/>
      <c r="FS233" s="145"/>
      <c r="FT233" s="145"/>
      <c r="FU233" s="145"/>
      <c r="FV233" s="145"/>
      <c r="FW233" s="145"/>
      <c r="FX233" s="145"/>
      <c r="FY233" s="145"/>
      <c r="FZ233" s="145"/>
      <c r="GA233" s="145"/>
      <c r="GB233" s="145"/>
      <c r="GC233" s="145"/>
      <c r="GD233" s="145"/>
      <c r="GE233" s="145"/>
      <c r="GF233" s="145"/>
      <c r="GG233" s="145"/>
      <c r="GH233" s="145"/>
      <c r="GI233" s="145"/>
      <c r="GJ233" s="145"/>
      <c r="GK233" s="145"/>
      <c r="GL233" s="145"/>
      <c r="GM233" s="145"/>
      <c r="GN233" s="145"/>
      <c r="GO233" s="145"/>
      <c r="GP233" s="145"/>
      <c r="GQ233" s="145"/>
      <c r="GR233" s="145"/>
      <c r="GS233" s="145"/>
      <c r="GT233" s="145"/>
      <c r="GU233" s="145"/>
      <c r="GV233" s="145"/>
      <c r="GW233" s="145"/>
      <c r="GX233" s="145"/>
      <c r="GY233" s="145"/>
      <c r="GZ233" s="145"/>
      <c r="HA233" s="145"/>
      <c r="HB233" s="145"/>
      <c r="HC233" s="145"/>
      <c r="HD233" s="145"/>
      <c r="HE233" s="145"/>
      <c r="HF233" s="145"/>
      <c r="HG233" s="145"/>
      <c r="HH233" s="145"/>
      <c r="HI233" s="145"/>
      <c r="HJ233" s="145"/>
      <c r="HK233" s="145"/>
      <c r="HL233" s="145"/>
      <c r="HM233" s="145"/>
      <c r="HN233" s="145"/>
      <c r="HO233" s="145"/>
      <c r="HP233" s="145"/>
      <c r="HQ233" s="145"/>
      <c r="HR233" s="145"/>
      <c r="HS233" s="145"/>
      <c r="HT233" s="145"/>
      <c r="HU233" s="145"/>
      <c r="HV233" s="145"/>
      <c r="HW233" s="145"/>
      <c r="HX233" s="145"/>
      <c r="HY233" s="145"/>
      <c r="HZ233" s="145"/>
      <c r="IA233" s="145"/>
      <c r="IB233" s="145"/>
      <c r="IC233" s="145"/>
      <c r="ID233" s="145"/>
      <c r="IE233" s="145"/>
    </row>
    <row r="234" spans="1:239" ht="15" customHeight="1" x14ac:dyDescent="0.25">
      <c r="A234" s="498" t="s">
        <v>114</v>
      </c>
      <c r="B234" s="499"/>
      <c r="C234" s="499"/>
      <c r="D234" s="499"/>
      <c r="E234" s="499"/>
      <c r="F234" s="499"/>
      <c r="G234" s="500"/>
      <c r="H234" s="74">
        <f t="shared" ref="H234:U234" si="149">SUM(H235:H241)</f>
        <v>3822.1000000000008</v>
      </c>
      <c r="I234" s="74">
        <f t="shared" si="149"/>
        <v>3822.1000000000008</v>
      </c>
      <c r="J234" s="74">
        <f t="shared" si="149"/>
        <v>0</v>
      </c>
      <c r="K234" s="74">
        <f t="shared" si="149"/>
        <v>0</v>
      </c>
      <c r="L234" s="74">
        <f t="shared" si="149"/>
        <v>5369.8</v>
      </c>
      <c r="M234" s="74">
        <f t="shared" si="149"/>
        <v>5369.8</v>
      </c>
      <c r="N234" s="74">
        <f t="shared" si="149"/>
        <v>0</v>
      </c>
      <c r="O234" s="74">
        <f t="shared" si="149"/>
        <v>0</v>
      </c>
      <c r="P234" s="74">
        <f>SUM(P235:P241)</f>
        <v>5345.2</v>
      </c>
      <c r="Q234" s="74">
        <f t="shared" si="149"/>
        <v>5345.2</v>
      </c>
      <c r="R234" s="74">
        <f t="shared" si="149"/>
        <v>0</v>
      </c>
      <c r="S234" s="74">
        <f t="shared" si="149"/>
        <v>0</v>
      </c>
      <c r="T234" s="74">
        <f t="shared" si="149"/>
        <v>5464.9</v>
      </c>
      <c r="U234" s="74">
        <f t="shared" si="149"/>
        <v>5508.9</v>
      </c>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45"/>
      <c r="BT234" s="145"/>
      <c r="BU234" s="145"/>
      <c r="BV234" s="145"/>
      <c r="BW234" s="145"/>
      <c r="BX234" s="145"/>
      <c r="BY234" s="145"/>
      <c r="BZ234" s="145"/>
      <c r="CA234" s="145"/>
      <c r="CB234" s="145"/>
      <c r="CC234" s="145"/>
      <c r="CD234" s="145"/>
      <c r="CE234" s="145"/>
      <c r="CF234" s="145"/>
      <c r="CG234" s="145"/>
      <c r="CH234" s="145"/>
      <c r="CI234" s="145"/>
      <c r="CJ234" s="145"/>
      <c r="CK234" s="145"/>
      <c r="CL234" s="145"/>
      <c r="CM234" s="145"/>
      <c r="CN234" s="145"/>
      <c r="CO234" s="145"/>
      <c r="CP234" s="145"/>
      <c r="CQ234" s="145"/>
      <c r="CR234" s="145"/>
      <c r="CS234" s="145"/>
      <c r="CT234" s="145"/>
      <c r="CU234" s="145"/>
      <c r="CV234" s="145"/>
      <c r="CW234" s="145"/>
      <c r="CX234" s="145"/>
      <c r="CY234" s="145"/>
      <c r="CZ234" s="145"/>
      <c r="DA234" s="145"/>
      <c r="DB234" s="145"/>
      <c r="DC234" s="145"/>
      <c r="DD234" s="145"/>
      <c r="DE234" s="145"/>
      <c r="DF234" s="145"/>
      <c r="DG234" s="145"/>
      <c r="DH234" s="145"/>
      <c r="DI234" s="145"/>
      <c r="DJ234" s="145"/>
      <c r="DK234" s="145"/>
      <c r="DL234" s="145"/>
      <c r="DM234" s="145"/>
      <c r="DN234" s="145"/>
      <c r="DO234" s="145"/>
      <c r="DP234" s="145"/>
      <c r="DQ234" s="145"/>
      <c r="DR234" s="145"/>
      <c r="DS234" s="145"/>
      <c r="DT234" s="145"/>
      <c r="DU234" s="145"/>
      <c r="DV234" s="145"/>
      <c r="DW234" s="145"/>
      <c r="DX234" s="145"/>
      <c r="DY234" s="145"/>
      <c r="DZ234" s="145"/>
      <c r="EA234" s="145"/>
      <c r="EB234" s="145"/>
      <c r="EC234" s="145"/>
      <c r="ED234" s="145"/>
      <c r="EE234" s="145"/>
      <c r="EF234" s="145"/>
      <c r="EG234" s="145"/>
      <c r="EH234" s="145"/>
      <c r="EI234" s="145"/>
      <c r="EJ234" s="145"/>
      <c r="EK234" s="145"/>
      <c r="EL234" s="145"/>
      <c r="EM234" s="145"/>
      <c r="EN234" s="145"/>
      <c r="EO234" s="145"/>
      <c r="EP234" s="145"/>
      <c r="EQ234" s="145"/>
      <c r="ER234" s="145"/>
      <c r="ES234" s="145"/>
      <c r="ET234" s="145"/>
      <c r="EU234" s="145"/>
      <c r="EV234" s="145"/>
      <c r="EW234" s="145"/>
      <c r="EX234" s="145"/>
      <c r="EY234" s="145"/>
      <c r="EZ234" s="145"/>
      <c r="FA234" s="145"/>
      <c r="FB234" s="145"/>
      <c r="FC234" s="145"/>
      <c r="FD234" s="145"/>
      <c r="FE234" s="145"/>
      <c r="FF234" s="145"/>
      <c r="FG234" s="145"/>
      <c r="FH234" s="145"/>
      <c r="FI234" s="145"/>
      <c r="FJ234" s="145"/>
      <c r="FK234" s="145"/>
      <c r="FL234" s="145"/>
      <c r="FM234" s="145"/>
      <c r="FN234" s="145"/>
      <c r="FO234" s="145"/>
      <c r="FP234" s="145"/>
      <c r="FQ234" s="145"/>
      <c r="FR234" s="145"/>
      <c r="FS234" s="145"/>
      <c r="FT234" s="145"/>
      <c r="FU234" s="145"/>
      <c r="FV234" s="145"/>
      <c r="FW234" s="145"/>
      <c r="FX234" s="145"/>
      <c r="FY234" s="145"/>
      <c r="FZ234" s="145"/>
      <c r="GA234" s="145"/>
      <c r="GB234" s="145"/>
      <c r="GC234" s="145"/>
      <c r="GD234" s="145"/>
      <c r="GE234" s="145"/>
      <c r="GF234" s="145"/>
      <c r="GG234" s="145"/>
      <c r="GH234" s="145"/>
      <c r="GI234" s="145"/>
      <c r="GJ234" s="145"/>
      <c r="GK234" s="145"/>
      <c r="GL234" s="145"/>
      <c r="GM234" s="145"/>
      <c r="GN234" s="145"/>
      <c r="GO234" s="145"/>
      <c r="GP234" s="145"/>
      <c r="GQ234" s="145"/>
      <c r="GR234" s="145"/>
      <c r="GS234" s="145"/>
      <c r="GT234" s="145"/>
      <c r="GU234" s="145"/>
      <c r="GV234" s="145"/>
      <c r="GW234" s="145"/>
      <c r="GX234" s="145"/>
      <c r="GY234" s="145"/>
      <c r="GZ234" s="145"/>
      <c r="HA234" s="145"/>
      <c r="HB234" s="145"/>
      <c r="HC234" s="145"/>
      <c r="HD234" s="145"/>
      <c r="HE234" s="145"/>
      <c r="HF234" s="145"/>
      <c r="HG234" s="145"/>
      <c r="HH234" s="145"/>
      <c r="HI234" s="145"/>
      <c r="HJ234" s="145"/>
      <c r="HK234" s="145"/>
      <c r="HL234" s="145"/>
      <c r="HM234" s="145"/>
      <c r="HN234" s="145"/>
      <c r="HO234" s="145"/>
      <c r="HP234" s="145"/>
      <c r="HQ234" s="145"/>
      <c r="HR234" s="145"/>
      <c r="HS234" s="145"/>
      <c r="HT234" s="145"/>
      <c r="HU234" s="145"/>
      <c r="HV234" s="145"/>
      <c r="HW234" s="145"/>
      <c r="HX234" s="145"/>
      <c r="HY234" s="145"/>
      <c r="HZ234" s="145"/>
      <c r="IA234" s="145"/>
      <c r="IB234" s="145"/>
      <c r="IC234" s="145"/>
      <c r="ID234" s="145"/>
      <c r="IE234" s="145"/>
    </row>
    <row r="235" spans="1:239" ht="15" customHeight="1" x14ac:dyDescent="0.25">
      <c r="A235" s="542" t="s">
        <v>115</v>
      </c>
      <c r="B235" s="543"/>
      <c r="C235" s="543"/>
      <c r="D235" s="543"/>
      <c r="E235" s="543"/>
      <c r="F235" s="543"/>
      <c r="G235" s="544"/>
      <c r="H235" s="159">
        <f t="shared" ref="H235:U235" si="150">SUM(H218,H123,H66,H40)</f>
        <v>0</v>
      </c>
      <c r="I235" s="159">
        <f t="shared" si="150"/>
        <v>0</v>
      </c>
      <c r="J235" s="159">
        <f t="shared" si="150"/>
        <v>0</v>
      </c>
      <c r="K235" s="159">
        <f t="shared" si="150"/>
        <v>0</v>
      </c>
      <c r="L235" s="159">
        <f t="shared" si="150"/>
        <v>0</v>
      </c>
      <c r="M235" s="159">
        <f t="shared" si="150"/>
        <v>0</v>
      </c>
      <c r="N235" s="159">
        <f t="shared" si="150"/>
        <v>0</v>
      </c>
      <c r="O235" s="159">
        <f t="shared" si="150"/>
        <v>0</v>
      </c>
      <c r="P235" s="159">
        <f t="shared" si="150"/>
        <v>0</v>
      </c>
      <c r="Q235" s="159">
        <f t="shared" si="150"/>
        <v>0</v>
      </c>
      <c r="R235" s="159">
        <f t="shared" si="150"/>
        <v>0</v>
      </c>
      <c r="S235" s="159">
        <f t="shared" si="150"/>
        <v>0</v>
      </c>
      <c r="T235" s="159">
        <f t="shared" si="150"/>
        <v>0</v>
      </c>
      <c r="U235" s="159">
        <f t="shared" si="150"/>
        <v>0</v>
      </c>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45"/>
      <c r="BE235" s="145"/>
      <c r="BF235" s="145"/>
      <c r="BG235" s="145"/>
      <c r="BH235" s="145"/>
      <c r="BI235" s="145"/>
      <c r="BJ235" s="145"/>
      <c r="BK235" s="145"/>
      <c r="BL235" s="145"/>
      <c r="BM235" s="145"/>
      <c r="BN235" s="145"/>
      <c r="BO235" s="145"/>
      <c r="BP235" s="145"/>
      <c r="BQ235" s="145"/>
      <c r="BR235" s="145"/>
      <c r="BS235" s="145"/>
      <c r="BT235" s="145"/>
      <c r="BU235" s="145"/>
      <c r="BV235" s="145"/>
      <c r="BW235" s="145"/>
      <c r="BX235" s="145"/>
      <c r="BY235" s="145"/>
      <c r="BZ235" s="145"/>
      <c r="CA235" s="145"/>
      <c r="CB235" s="145"/>
      <c r="CC235" s="145"/>
      <c r="CD235" s="145"/>
      <c r="CE235" s="145"/>
      <c r="CF235" s="145"/>
      <c r="CG235" s="145"/>
      <c r="CH235" s="145"/>
      <c r="CI235" s="145"/>
      <c r="CJ235" s="145"/>
      <c r="CK235" s="145"/>
      <c r="CL235" s="145"/>
      <c r="CM235" s="145"/>
      <c r="CN235" s="145"/>
      <c r="CO235" s="145"/>
      <c r="CP235" s="145"/>
      <c r="CQ235" s="145"/>
      <c r="CR235" s="145"/>
      <c r="CS235" s="145"/>
      <c r="CT235" s="145"/>
      <c r="CU235" s="145"/>
      <c r="CV235" s="145"/>
      <c r="CW235" s="145"/>
      <c r="CX235" s="145"/>
      <c r="CY235" s="145"/>
      <c r="CZ235" s="145"/>
      <c r="DA235" s="145"/>
      <c r="DB235" s="145"/>
      <c r="DC235" s="145"/>
      <c r="DD235" s="145"/>
      <c r="DE235" s="145"/>
      <c r="DF235" s="145"/>
      <c r="DG235" s="145"/>
      <c r="DH235" s="145"/>
      <c r="DI235" s="145"/>
      <c r="DJ235" s="145"/>
      <c r="DK235" s="145"/>
      <c r="DL235" s="145"/>
      <c r="DM235" s="145"/>
      <c r="DN235" s="145"/>
      <c r="DO235" s="145"/>
      <c r="DP235" s="145"/>
      <c r="DQ235" s="145"/>
      <c r="DR235" s="145"/>
      <c r="DS235" s="145"/>
      <c r="DT235" s="145"/>
      <c r="DU235" s="145"/>
      <c r="DV235" s="145"/>
      <c r="DW235" s="145"/>
      <c r="DX235" s="145"/>
      <c r="DY235" s="145"/>
      <c r="DZ235" s="145"/>
      <c r="EA235" s="145"/>
      <c r="EB235" s="145"/>
      <c r="EC235" s="145"/>
      <c r="ED235" s="145"/>
      <c r="EE235" s="145"/>
      <c r="EF235" s="145"/>
      <c r="EG235" s="145"/>
      <c r="EH235" s="145"/>
      <c r="EI235" s="145"/>
      <c r="EJ235" s="145"/>
      <c r="EK235" s="145"/>
      <c r="EL235" s="145"/>
      <c r="EM235" s="145"/>
      <c r="EN235" s="145"/>
      <c r="EO235" s="145"/>
      <c r="EP235" s="145"/>
      <c r="EQ235" s="145"/>
      <c r="ER235" s="145"/>
      <c r="ES235" s="145"/>
      <c r="ET235" s="145"/>
      <c r="EU235" s="145"/>
      <c r="EV235" s="145"/>
      <c r="EW235" s="145"/>
      <c r="EX235" s="145"/>
      <c r="EY235" s="145"/>
      <c r="EZ235" s="145"/>
      <c r="FA235" s="145"/>
      <c r="FB235" s="145"/>
      <c r="FC235" s="145"/>
      <c r="FD235" s="145"/>
      <c r="FE235" s="145"/>
      <c r="FF235" s="145"/>
      <c r="FG235" s="145"/>
      <c r="FH235" s="145"/>
      <c r="FI235" s="145"/>
      <c r="FJ235" s="145"/>
      <c r="FK235" s="145"/>
      <c r="FL235" s="145"/>
      <c r="FM235" s="145"/>
      <c r="FN235" s="145"/>
      <c r="FO235" s="145"/>
      <c r="FP235" s="145"/>
      <c r="FQ235" s="145"/>
      <c r="FR235" s="145"/>
      <c r="FS235" s="145"/>
      <c r="FT235" s="145"/>
      <c r="FU235" s="145"/>
      <c r="FV235" s="145"/>
      <c r="FW235" s="145"/>
      <c r="FX235" s="145"/>
      <c r="FY235" s="145"/>
      <c r="FZ235" s="145"/>
      <c r="GA235" s="145"/>
      <c r="GB235" s="145"/>
      <c r="GC235" s="145"/>
      <c r="GD235" s="145"/>
      <c r="GE235" s="145"/>
      <c r="GF235" s="145"/>
      <c r="GG235" s="145"/>
      <c r="GH235" s="145"/>
      <c r="GI235" s="145"/>
      <c r="GJ235" s="145"/>
      <c r="GK235" s="145"/>
      <c r="GL235" s="145"/>
      <c r="GM235" s="145"/>
      <c r="GN235" s="145"/>
      <c r="GO235" s="145"/>
      <c r="GP235" s="145"/>
      <c r="GQ235" s="145"/>
      <c r="GR235" s="145"/>
      <c r="GS235" s="145"/>
      <c r="GT235" s="145"/>
      <c r="GU235" s="145"/>
      <c r="GV235" s="145"/>
      <c r="GW235" s="145"/>
      <c r="GX235" s="145"/>
      <c r="GY235" s="145"/>
      <c r="GZ235" s="145"/>
      <c r="HA235" s="145"/>
      <c r="HB235" s="145"/>
      <c r="HC235" s="145"/>
      <c r="HD235" s="145"/>
      <c r="HE235" s="145"/>
      <c r="HF235" s="145"/>
      <c r="HG235" s="145"/>
      <c r="HH235" s="145"/>
      <c r="HI235" s="145"/>
      <c r="HJ235" s="145"/>
      <c r="HK235" s="145"/>
      <c r="HL235" s="145"/>
      <c r="HM235" s="145"/>
      <c r="HN235" s="145"/>
      <c r="HO235" s="145"/>
      <c r="HP235" s="145"/>
      <c r="HQ235" s="145"/>
      <c r="HR235" s="145"/>
      <c r="HS235" s="145"/>
      <c r="HT235" s="145"/>
      <c r="HU235" s="145"/>
      <c r="HV235" s="145"/>
      <c r="HW235" s="145"/>
      <c r="HX235" s="145"/>
      <c r="HY235" s="145"/>
      <c r="HZ235" s="145"/>
      <c r="IA235" s="145"/>
      <c r="IB235" s="145"/>
      <c r="IC235" s="145"/>
      <c r="ID235" s="145"/>
      <c r="IE235" s="145"/>
    </row>
    <row r="236" spans="1:239" ht="15" customHeight="1" x14ac:dyDescent="0.25">
      <c r="A236" s="542" t="s">
        <v>116</v>
      </c>
      <c r="B236" s="543"/>
      <c r="C236" s="543"/>
      <c r="D236" s="543"/>
      <c r="E236" s="543"/>
      <c r="F236" s="543"/>
      <c r="G236" s="544"/>
      <c r="H236" s="159"/>
      <c r="I236" s="159"/>
      <c r="J236" s="159"/>
      <c r="K236" s="159"/>
      <c r="L236" s="159"/>
      <c r="M236" s="161"/>
      <c r="N236" s="161"/>
      <c r="O236" s="161"/>
      <c r="P236" s="161"/>
      <c r="Q236" s="161"/>
      <c r="R236" s="161"/>
      <c r="S236" s="161"/>
      <c r="T236" s="159"/>
      <c r="U236" s="159"/>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145"/>
      <c r="BB236" s="145"/>
      <c r="BC236" s="145"/>
      <c r="BD236" s="145"/>
      <c r="BE236" s="145"/>
      <c r="BF236" s="145"/>
      <c r="BG236" s="145"/>
      <c r="BH236" s="145"/>
      <c r="BI236" s="145"/>
      <c r="BJ236" s="145"/>
      <c r="BK236" s="145"/>
      <c r="BL236" s="145"/>
      <c r="BM236" s="145"/>
      <c r="BN236" s="145"/>
      <c r="BO236" s="145"/>
      <c r="BP236" s="145"/>
      <c r="BQ236" s="145"/>
      <c r="BR236" s="145"/>
      <c r="BS236" s="145"/>
      <c r="BT236" s="145"/>
      <c r="BU236" s="145"/>
      <c r="BV236" s="145"/>
      <c r="BW236" s="145"/>
      <c r="BX236" s="145"/>
      <c r="BY236" s="145"/>
      <c r="BZ236" s="145"/>
      <c r="CA236" s="145"/>
      <c r="CB236" s="145"/>
      <c r="CC236" s="145"/>
      <c r="CD236" s="145"/>
      <c r="CE236" s="145"/>
      <c r="CF236" s="145"/>
      <c r="CG236" s="145"/>
      <c r="CH236" s="145"/>
      <c r="CI236" s="145"/>
      <c r="CJ236" s="145"/>
      <c r="CK236" s="145"/>
      <c r="CL236" s="145"/>
      <c r="CM236" s="145"/>
      <c r="CN236" s="145"/>
      <c r="CO236" s="145"/>
      <c r="CP236" s="145"/>
      <c r="CQ236" s="145"/>
      <c r="CR236" s="145"/>
      <c r="CS236" s="145"/>
      <c r="CT236" s="145"/>
      <c r="CU236" s="145"/>
      <c r="CV236" s="145"/>
      <c r="CW236" s="145"/>
      <c r="CX236" s="145"/>
      <c r="CY236" s="145"/>
      <c r="CZ236" s="145"/>
      <c r="DA236" s="145"/>
      <c r="DB236" s="145"/>
      <c r="DC236" s="145"/>
      <c r="DD236" s="145"/>
      <c r="DE236" s="145"/>
      <c r="DF236" s="145"/>
      <c r="DG236" s="145"/>
      <c r="DH236" s="145"/>
      <c r="DI236" s="145"/>
      <c r="DJ236" s="145"/>
      <c r="DK236" s="145"/>
      <c r="DL236" s="145"/>
      <c r="DM236" s="145"/>
      <c r="DN236" s="145"/>
      <c r="DO236" s="145"/>
      <c r="DP236" s="145"/>
      <c r="DQ236" s="145"/>
      <c r="DR236" s="145"/>
      <c r="DS236" s="145"/>
      <c r="DT236" s="145"/>
      <c r="DU236" s="145"/>
      <c r="DV236" s="145"/>
      <c r="DW236" s="145"/>
      <c r="DX236" s="145"/>
      <c r="DY236" s="145"/>
      <c r="DZ236" s="145"/>
      <c r="EA236" s="145"/>
      <c r="EB236" s="145"/>
      <c r="EC236" s="145"/>
      <c r="ED236" s="145"/>
      <c r="EE236" s="145"/>
      <c r="EF236" s="145"/>
      <c r="EG236" s="145"/>
      <c r="EH236" s="145"/>
      <c r="EI236" s="145"/>
      <c r="EJ236" s="145"/>
      <c r="EK236" s="145"/>
      <c r="EL236" s="145"/>
      <c r="EM236" s="145"/>
      <c r="EN236" s="145"/>
      <c r="EO236" s="145"/>
      <c r="EP236" s="145"/>
      <c r="EQ236" s="145"/>
      <c r="ER236" s="145"/>
      <c r="ES236" s="145"/>
      <c r="ET236" s="145"/>
      <c r="EU236" s="145"/>
      <c r="EV236" s="145"/>
      <c r="EW236" s="145"/>
      <c r="EX236" s="145"/>
      <c r="EY236" s="145"/>
      <c r="EZ236" s="145"/>
      <c r="FA236" s="145"/>
      <c r="FB236" s="145"/>
      <c r="FC236" s="145"/>
      <c r="FD236" s="145"/>
      <c r="FE236" s="145"/>
      <c r="FF236" s="145"/>
      <c r="FG236" s="145"/>
      <c r="FH236" s="145"/>
      <c r="FI236" s="145"/>
      <c r="FJ236" s="145"/>
      <c r="FK236" s="145"/>
      <c r="FL236" s="145"/>
      <c r="FM236" s="145"/>
      <c r="FN236" s="145"/>
      <c r="FO236" s="145"/>
      <c r="FP236" s="145"/>
      <c r="FQ236" s="145"/>
      <c r="FR236" s="145"/>
      <c r="FS236" s="145"/>
      <c r="FT236" s="145"/>
      <c r="FU236" s="145"/>
      <c r="FV236" s="145"/>
      <c r="FW236" s="145"/>
      <c r="FX236" s="145"/>
      <c r="FY236" s="145"/>
      <c r="FZ236" s="145"/>
      <c r="GA236" s="145"/>
      <c r="GB236" s="145"/>
      <c r="GC236" s="145"/>
      <c r="GD236" s="145"/>
      <c r="GE236" s="145"/>
      <c r="GF236" s="145"/>
      <c r="GG236" s="145"/>
      <c r="GH236" s="145"/>
      <c r="GI236" s="145"/>
      <c r="GJ236" s="145"/>
      <c r="GK236" s="145"/>
      <c r="GL236" s="145"/>
      <c r="GM236" s="145"/>
      <c r="GN236" s="145"/>
      <c r="GO236" s="145"/>
      <c r="GP236" s="145"/>
      <c r="GQ236" s="145"/>
      <c r="GR236" s="145"/>
      <c r="GS236" s="145"/>
      <c r="GT236" s="145"/>
      <c r="GU236" s="145"/>
      <c r="GV236" s="145"/>
      <c r="GW236" s="145"/>
      <c r="GX236" s="145"/>
      <c r="GY236" s="145"/>
      <c r="GZ236" s="145"/>
      <c r="HA236" s="145"/>
      <c r="HB236" s="145"/>
      <c r="HC236" s="145"/>
      <c r="HD236" s="145"/>
      <c r="HE236" s="145"/>
      <c r="HF236" s="145"/>
      <c r="HG236" s="145"/>
      <c r="HH236" s="145"/>
      <c r="HI236" s="145"/>
      <c r="HJ236" s="145"/>
      <c r="HK236" s="145"/>
      <c r="HL236" s="145"/>
      <c r="HM236" s="145"/>
      <c r="HN236" s="145"/>
      <c r="HO236" s="145"/>
      <c r="HP236" s="145"/>
      <c r="HQ236" s="145"/>
      <c r="HR236" s="145"/>
      <c r="HS236" s="145"/>
      <c r="HT236" s="145"/>
      <c r="HU236" s="145"/>
      <c r="HV236" s="145"/>
      <c r="HW236" s="145"/>
      <c r="HX236" s="145"/>
      <c r="HY236" s="145"/>
      <c r="HZ236" s="145"/>
      <c r="IA236" s="145"/>
      <c r="IB236" s="145"/>
      <c r="IC236" s="145"/>
      <c r="ID236" s="145"/>
      <c r="IE236" s="145"/>
    </row>
    <row r="237" spans="1:239" ht="15" customHeight="1" x14ac:dyDescent="0.25">
      <c r="A237" s="449" t="s">
        <v>117</v>
      </c>
      <c r="B237" s="450"/>
      <c r="C237" s="450"/>
      <c r="D237" s="450"/>
      <c r="E237" s="450"/>
      <c r="F237" s="450"/>
      <c r="G237" s="451"/>
      <c r="H237" s="159">
        <f t="shared" ref="H237:U237" si="151">SUM(,H148,H142,H129,H109,H13, H97,H179, H204)</f>
        <v>3822.1000000000008</v>
      </c>
      <c r="I237" s="159">
        <f t="shared" si="151"/>
        <v>3822.1000000000008</v>
      </c>
      <c r="J237" s="159">
        <f t="shared" si="151"/>
        <v>0</v>
      </c>
      <c r="K237" s="159">
        <f t="shared" si="151"/>
        <v>0</v>
      </c>
      <c r="L237" s="159">
        <f t="shared" si="151"/>
        <v>5369.8</v>
      </c>
      <c r="M237" s="159">
        <f t="shared" si="151"/>
        <v>5369.8</v>
      </c>
      <c r="N237" s="159">
        <f t="shared" si="151"/>
        <v>0</v>
      </c>
      <c r="O237" s="159">
        <f t="shared" si="151"/>
        <v>0</v>
      </c>
      <c r="P237" s="159">
        <f t="shared" si="151"/>
        <v>5345.2</v>
      </c>
      <c r="Q237" s="159">
        <f>SUM(,Q148,Q142,Q129,Q109,Q13, Q97,Q179, Q204)</f>
        <v>5345.2</v>
      </c>
      <c r="R237" s="159">
        <f>SUM(,R148,R142,R129,R109,R13, R97,R179, R204)</f>
        <v>0</v>
      </c>
      <c r="S237" s="159">
        <f t="shared" si="151"/>
        <v>0</v>
      </c>
      <c r="T237" s="159">
        <f t="shared" si="151"/>
        <v>5464.9</v>
      </c>
      <c r="U237" s="159">
        <f t="shared" si="151"/>
        <v>5508.9</v>
      </c>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c r="BD237" s="145"/>
      <c r="BE237" s="145"/>
      <c r="BF237" s="145"/>
      <c r="BG237" s="145"/>
      <c r="BH237" s="145"/>
      <c r="BI237" s="145"/>
      <c r="BJ237" s="145"/>
      <c r="BK237" s="145"/>
      <c r="BL237" s="145"/>
      <c r="BM237" s="145"/>
      <c r="BN237" s="145"/>
      <c r="BO237" s="145"/>
      <c r="BP237" s="145"/>
      <c r="BQ237" s="145"/>
      <c r="BR237" s="145"/>
      <c r="BS237" s="145"/>
      <c r="BT237" s="145"/>
      <c r="BU237" s="145"/>
      <c r="BV237" s="145"/>
      <c r="BW237" s="145"/>
      <c r="BX237" s="145"/>
      <c r="BY237" s="145"/>
      <c r="BZ237" s="145"/>
      <c r="CA237" s="145"/>
      <c r="CB237" s="145"/>
      <c r="CC237" s="145"/>
      <c r="CD237" s="145"/>
      <c r="CE237" s="145"/>
      <c r="CF237" s="145"/>
      <c r="CG237" s="145"/>
      <c r="CH237" s="145"/>
      <c r="CI237" s="145"/>
      <c r="CJ237" s="145"/>
      <c r="CK237" s="145"/>
      <c r="CL237" s="145"/>
      <c r="CM237" s="145"/>
      <c r="CN237" s="145"/>
      <c r="CO237" s="145"/>
      <c r="CP237" s="145"/>
      <c r="CQ237" s="145"/>
      <c r="CR237" s="145"/>
      <c r="CS237" s="145"/>
      <c r="CT237" s="145"/>
      <c r="CU237" s="145"/>
      <c r="CV237" s="145"/>
      <c r="CW237" s="145"/>
      <c r="CX237" s="145"/>
      <c r="CY237" s="145"/>
      <c r="CZ237" s="145"/>
      <c r="DA237" s="145"/>
      <c r="DB237" s="145"/>
      <c r="DC237" s="145"/>
      <c r="DD237" s="145"/>
      <c r="DE237" s="145"/>
      <c r="DF237" s="145"/>
      <c r="DG237" s="145"/>
      <c r="DH237" s="145"/>
      <c r="DI237" s="145"/>
      <c r="DJ237" s="145"/>
      <c r="DK237" s="145"/>
      <c r="DL237" s="145"/>
      <c r="DM237" s="145"/>
      <c r="DN237" s="145"/>
      <c r="DO237" s="145"/>
      <c r="DP237" s="145"/>
      <c r="DQ237" s="145"/>
      <c r="DR237" s="145"/>
      <c r="DS237" s="145"/>
      <c r="DT237" s="145"/>
      <c r="DU237" s="145"/>
      <c r="DV237" s="145"/>
      <c r="DW237" s="145"/>
      <c r="DX237" s="145"/>
      <c r="DY237" s="145"/>
      <c r="DZ237" s="145"/>
      <c r="EA237" s="145"/>
      <c r="EB237" s="145"/>
      <c r="EC237" s="145"/>
      <c r="ED237" s="145"/>
      <c r="EE237" s="145"/>
      <c r="EF237" s="145"/>
      <c r="EG237" s="145"/>
      <c r="EH237" s="145"/>
      <c r="EI237" s="145"/>
      <c r="EJ237" s="145"/>
      <c r="EK237" s="145"/>
      <c r="EL237" s="145"/>
      <c r="EM237" s="145"/>
      <c r="EN237" s="145"/>
      <c r="EO237" s="145"/>
      <c r="EP237" s="145"/>
      <c r="EQ237" s="145"/>
      <c r="ER237" s="145"/>
      <c r="ES237" s="145"/>
      <c r="ET237" s="145"/>
      <c r="EU237" s="145"/>
      <c r="EV237" s="145"/>
      <c r="EW237" s="145"/>
      <c r="EX237" s="145"/>
      <c r="EY237" s="145"/>
      <c r="EZ237" s="145"/>
      <c r="FA237" s="145"/>
      <c r="FB237" s="145"/>
      <c r="FC237" s="145"/>
      <c r="FD237" s="145"/>
      <c r="FE237" s="145"/>
      <c r="FF237" s="145"/>
      <c r="FG237" s="145"/>
      <c r="FH237" s="145"/>
      <c r="FI237" s="145"/>
      <c r="FJ237" s="145"/>
      <c r="FK237" s="145"/>
      <c r="FL237" s="145"/>
      <c r="FM237" s="145"/>
      <c r="FN237" s="145"/>
      <c r="FO237" s="145"/>
      <c r="FP237" s="145"/>
      <c r="FQ237" s="145"/>
      <c r="FR237" s="145"/>
      <c r="FS237" s="145"/>
      <c r="FT237" s="145"/>
      <c r="FU237" s="145"/>
      <c r="FV237" s="145"/>
      <c r="FW237" s="145"/>
      <c r="FX237" s="145"/>
      <c r="FY237" s="145"/>
      <c r="FZ237" s="145"/>
      <c r="GA237" s="145"/>
      <c r="GB237" s="145"/>
      <c r="GC237" s="145"/>
      <c r="GD237" s="145"/>
      <c r="GE237" s="145"/>
      <c r="GF237" s="145"/>
      <c r="GG237" s="145"/>
      <c r="GH237" s="145"/>
      <c r="GI237" s="145"/>
      <c r="GJ237" s="145"/>
      <c r="GK237" s="145"/>
      <c r="GL237" s="145"/>
      <c r="GM237" s="145"/>
      <c r="GN237" s="145"/>
      <c r="GO237" s="145"/>
      <c r="GP237" s="145"/>
      <c r="GQ237" s="145"/>
      <c r="GR237" s="145"/>
      <c r="GS237" s="145"/>
      <c r="GT237" s="145"/>
      <c r="GU237" s="145"/>
      <c r="GV237" s="145"/>
      <c r="GW237" s="145"/>
      <c r="GX237" s="145"/>
      <c r="GY237" s="145"/>
      <c r="GZ237" s="145"/>
      <c r="HA237" s="145"/>
      <c r="HB237" s="145"/>
      <c r="HC237" s="145"/>
      <c r="HD237" s="145"/>
      <c r="HE237" s="145"/>
      <c r="HF237" s="145"/>
      <c r="HG237" s="145"/>
      <c r="HH237" s="145"/>
      <c r="HI237" s="145"/>
      <c r="HJ237" s="145"/>
      <c r="HK237" s="145"/>
      <c r="HL237" s="145"/>
      <c r="HM237" s="145"/>
      <c r="HN237" s="145"/>
      <c r="HO237" s="145"/>
      <c r="HP237" s="145"/>
      <c r="HQ237" s="145"/>
      <c r="HR237" s="145"/>
      <c r="HS237" s="145"/>
      <c r="HT237" s="145"/>
      <c r="HU237" s="145"/>
      <c r="HV237" s="145"/>
      <c r="HW237" s="145"/>
      <c r="HX237" s="145"/>
      <c r="HY237" s="145"/>
      <c r="HZ237" s="145"/>
      <c r="IA237" s="145"/>
      <c r="IB237" s="145"/>
      <c r="IC237" s="145"/>
      <c r="ID237" s="145"/>
      <c r="IE237" s="145"/>
    </row>
    <row r="238" spans="1:239" ht="15" customHeight="1" x14ac:dyDescent="0.25">
      <c r="A238" s="449" t="s">
        <v>118</v>
      </c>
      <c r="B238" s="450"/>
      <c r="C238" s="450"/>
      <c r="D238" s="450"/>
      <c r="E238" s="450"/>
      <c r="F238" s="450"/>
      <c r="G238" s="451"/>
      <c r="H238" s="159">
        <f>SUM(H206,H187,H181,H193,H175,H169,H150,H144,H131,H111,H98,H92,H86,H80,H74,H48,H15)</f>
        <v>0</v>
      </c>
      <c r="I238" s="159">
        <f t="shared" ref="I238:U238" si="152">SUM(I206,I187,I181,I193,I175,I169,I150,I144,I131,I111,I98,I92,I86,I80,I74,I48,I15)</f>
        <v>0</v>
      </c>
      <c r="J238" s="159">
        <f t="shared" si="152"/>
        <v>0</v>
      </c>
      <c r="K238" s="159">
        <f t="shared" si="152"/>
        <v>0</v>
      </c>
      <c r="L238" s="159">
        <f t="shared" si="152"/>
        <v>0</v>
      </c>
      <c r="M238" s="159">
        <f t="shared" si="152"/>
        <v>0</v>
      </c>
      <c r="N238" s="159">
        <f t="shared" si="152"/>
        <v>0</v>
      </c>
      <c r="O238" s="159">
        <f t="shared" si="152"/>
        <v>0</v>
      </c>
      <c r="P238" s="159">
        <f>SUM(P206,P187,P181,P193,P175,P169,P150,P144,P131,P111,P98,P92,P86,P80,P74,P48,P15)</f>
        <v>0</v>
      </c>
      <c r="Q238" s="159">
        <f t="shared" si="152"/>
        <v>0</v>
      </c>
      <c r="R238" s="159">
        <f t="shared" si="152"/>
        <v>0</v>
      </c>
      <c r="S238" s="159">
        <f t="shared" si="152"/>
        <v>0</v>
      </c>
      <c r="T238" s="159">
        <f t="shared" si="152"/>
        <v>0</v>
      </c>
      <c r="U238" s="159">
        <f t="shared" si="152"/>
        <v>0</v>
      </c>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145"/>
      <c r="BB238" s="145"/>
      <c r="BC238" s="145"/>
      <c r="BD238" s="145"/>
      <c r="BE238" s="145"/>
      <c r="BF238" s="145"/>
      <c r="BG238" s="145"/>
      <c r="BH238" s="145"/>
      <c r="BI238" s="145"/>
      <c r="BJ238" s="145"/>
      <c r="BK238" s="145"/>
      <c r="BL238" s="145"/>
      <c r="BM238" s="145"/>
      <c r="BN238" s="145"/>
      <c r="BO238" s="145"/>
      <c r="BP238" s="145"/>
      <c r="BQ238" s="145"/>
      <c r="BR238" s="145"/>
      <c r="BS238" s="145"/>
      <c r="BT238" s="145"/>
      <c r="BU238" s="145"/>
      <c r="BV238" s="145"/>
      <c r="BW238" s="145"/>
      <c r="BX238" s="145"/>
      <c r="BY238" s="145"/>
      <c r="BZ238" s="145"/>
      <c r="CA238" s="145"/>
      <c r="CB238" s="145"/>
      <c r="CC238" s="145"/>
      <c r="CD238" s="145"/>
      <c r="CE238" s="145"/>
      <c r="CF238" s="145"/>
      <c r="CG238" s="145"/>
      <c r="CH238" s="145"/>
      <c r="CI238" s="145"/>
      <c r="CJ238" s="145"/>
      <c r="CK238" s="145"/>
      <c r="CL238" s="145"/>
      <c r="CM238" s="145"/>
      <c r="CN238" s="145"/>
      <c r="CO238" s="145"/>
      <c r="CP238" s="145"/>
      <c r="CQ238" s="145"/>
      <c r="CR238" s="145"/>
      <c r="CS238" s="145"/>
      <c r="CT238" s="145"/>
      <c r="CU238" s="145"/>
      <c r="CV238" s="145"/>
      <c r="CW238" s="145"/>
      <c r="CX238" s="145"/>
      <c r="CY238" s="145"/>
      <c r="CZ238" s="145"/>
      <c r="DA238" s="145"/>
      <c r="DB238" s="145"/>
      <c r="DC238" s="145"/>
      <c r="DD238" s="145"/>
      <c r="DE238" s="145"/>
      <c r="DF238" s="145"/>
      <c r="DG238" s="145"/>
      <c r="DH238" s="145"/>
      <c r="DI238" s="145"/>
      <c r="DJ238" s="145"/>
      <c r="DK238" s="145"/>
      <c r="DL238" s="145"/>
      <c r="DM238" s="145"/>
      <c r="DN238" s="145"/>
      <c r="DO238" s="145"/>
      <c r="DP238" s="145"/>
      <c r="DQ238" s="145"/>
      <c r="DR238" s="145"/>
      <c r="DS238" s="145"/>
      <c r="DT238" s="145"/>
      <c r="DU238" s="145"/>
      <c r="DV238" s="145"/>
      <c r="DW238" s="145"/>
      <c r="DX238" s="145"/>
      <c r="DY238" s="145"/>
      <c r="DZ238" s="145"/>
      <c r="EA238" s="145"/>
      <c r="EB238" s="145"/>
      <c r="EC238" s="145"/>
      <c r="ED238" s="145"/>
      <c r="EE238" s="145"/>
      <c r="EF238" s="145"/>
      <c r="EG238" s="145"/>
      <c r="EH238" s="145"/>
      <c r="EI238" s="145"/>
      <c r="EJ238" s="145"/>
      <c r="EK238" s="145"/>
      <c r="EL238" s="145"/>
      <c r="EM238" s="145"/>
      <c r="EN238" s="145"/>
      <c r="EO238" s="145"/>
      <c r="EP238" s="145"/>
      <c r="EQ238" s="145"/>
      <c r="ER238" s="145"/>
      <c r="ES238" s="145"/>
      <c r="ET238" s="145"/>
      <c r="EU238" s="145"/>
      <c r="EV238" s="145"/>
      <c r="EW238" s="145"/>
      <c r="EX238" s="145"/>
      <c r="EY238" s="145"/>
      <c r="EZ238" s="145"/>
      <c r="FA238" s="145"/>
      <c r="FB238" s="145"/>
      <c r="FC238" s="145"/>
      <c r="FD238" s="145"/>
      <c r="FE238" s="145"/>
      <c r="FF238" s="145"/>
      <c r="FG238" s="145"/>
      <c r="FH238" s="145"/>
      <c r="FI238" s="145"/>
      <c r="FJ238" s="145"/>
      <c r="FK238" s="145"/>
      <c r="FL238" s="145"/>
      <c r="FM238" s="145"/>
      <c r="FN238" s="145"/>
      <c r="FO238" s="145"/>
      <c r="FP238" s="145"/>
      <c r="FQ238" s="145"/>
      <c r="FR238" s="145"/>
      <c r="FS238" s="145"/>
      <c r="FT238" s="145"/>
      <c r="FU238" s="145"/>
      <c r="FV238" s="145"/>
      <c r="FW238" s="145"/>
      <c r="FX238" s="145"/>
      <c r="FY238" s="145"/>
      <c r="FZ238" s="145"/>
      <c r="GA238" s="145"/>
      <c r="GB238" s="145"/>
      <c r="GC238" s="145"/>
      <c r="GD238" s="145"/>
      <c r="GE238" s="145"/>
      <c r="GF238" s="145"/>
      <c r="GG238" s="145"/>
      <c r="GH238" s="145"/>
      <c r="GI238" s="145"/>
      <c r="GJ238" s="145"/>
      <c r="GK238" s="145"/>
      <c r="GL238" s="145"/>
      <c r="GM238" s="145"/>
      <c r="GN238" s="145"/>
      <c r="GO238" s="145"/>
      <c r="GP238" s="145"/>
      <c r="GQ238" s="145"/>
      <c r="GR238" s="145"/>
      <c r="GS238" s="145"/>
      <c r="GT238" s="145"/>
      <c r="GU238" s="145"/>
      <c r="GV238" s="145"/>
      <c r="GW238" s="145"/>
      <c r="GX238" s="145"/>
      <c r="GY238" s="145"/>
      <c r="GZ238" s="145"/>
      <c r="HA238" s="145"/>
      <c r="HB238" s="145"/>
      <c r="HC238" s="145"/>
      <c r="HD238" s="145"/>
      <c r="HE238" s="145"/>
      <c r="HF238" s="145"/>
      <c r="HG238" s="145"/>
      <c r="HH238" s="145"/>
      <c r="HI238" s="145"/>
      <c r="HJ238" s="145"/>
      <c r="HK238" s="145"/>
      <c r="HL238" s="145"/>
      <c r="HM238" s="145"/>
      <c r="HN238" s="145"/>
      <c r="HO238" s="145"/>
      <c r="HP238" s="145"/>
      <c r="HQ238" s="145"/>
      <c r="HR238" s="145"/>
      <c r="HS238" s="145"/>
      <c r="HT238" s="145"/>
      <c r="HU238" s="145"/>
      <c r="HV238" s="145"/>
      <c r="HW238" s="145"/>
      <c r="HX238" s="145"/>
      <c r="HY238" s="145"/>
      <c r="HZ238" s="145"/>
      <c r="IA238" s="145"/>
      <c r="IB238" s="145"/>
      <c r="IC238" s="145"/>
      <c r="ID238" s="145"/>
      <c r="IE238" s="145"/>
    </row>
    <row r="239" spans="1:239" ht="15" customHeight="1" x14ac:dyDescent="0.25">
      <c r="A239" s="449" t="s">
        <v>119</v>
      </c>
      <c r="B239" s="450"/>
      <c r="C239" s="450"/>
      <c r="D239" s="450"/>
      <c r="E239" s="450"/>
      <c r="F239" s="450"/>
      <c r="G239" s="451"/>
      <c r="H239" s="159"/>
      <c r="I239" s="159"/>
      <c r="J239" s="159"/>
      <c r="K239" s="159"/>
      <c r="L239" s="159"/>
      <c r="M239" s="161"/>
      <c r="N239" s="161"/>
      <c r="O239" s="161"/>
      <c r="P239" s="161"/>
      <c r="Q239" s="161"/>
      <c r="R239" s="161"/>
      <c r="S239" s="161"/>
      <c r="T239" s="159"/>
      <c r="U239" s="159"/>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5"/>
      <c r="BR239" s="145"/>
      <c r="BS239" s="145"/>
      <c r="BT239" s="145"/>
      <c r="BU239" s="145"/>
      <c r="BV239" s="145"/>
      <c r="BW239" s="145"/>
      <c r="BX239" s="145"/>
      <c r="BY239" s="145"/>
      <c r="BZ239" s="145"/>
      <c r="CA239" s="145"/>
      <c r="CB239" s="145"/>
      <c r="CC239" s="145"/>
      <c r="CD239" s="145"/>
      <c r="CE239" s="145"/>
      <c r="CF239" s="145"/>
      <c r="CG239" s="145"/>
      <c r="CH239" s="145"/>
      <c r="CI239" s="145"/>
      <c r="CJ239" s="145"/>
      <c r="CK239" s="145"/>
      <c r="CL239" s="145"/>
      <c r="CM239" s="145"/>
      <c r="CN239" s="145"/>
      <c r="CO239" s="145"/>
      <c r="CP239" s="145"/>
      <c r="CQ239" s="145"/>
      <c r="CR239" s="145"/>
      <c r="CS239" s="145"/>
      <c r="CT239" s="145"/>
      <c r="CU239" s="145"/>
      <c r="CV239" s="145"/>
      <c r="CW239" s="145"/>
      <c r="CX239" s="145"/>
      <c r="CY239" s="145"/>
      <c r="CZ239" s="145"/>
      <c r="DA239" s="145"/>
      <c r="DB239" s="145"/>
      <c r="DC239" s="145"/>
      <c r="DD239" s="145"/>
      <c r="DE239" s="145"/>
      <c r="DF239" s="145"/>
      <c r="DG239" s="145"/>
      <c r="DH239" s="145"/>
      <c r="DI239" s="145"/>
      <c r="DJ239" s="145"/>
      <c r="DK239" s="145"/>
      <c r="DL239" s="145"/>
      <c r="DM239" s="145"/>
      <c r="DN239" s="145"/>
      <c r="DO239" s="145"/>
      <c r="DP239" s="145"/>
      <c r="DQ239" s="145"/>
      <c r="DR239" s="145"/>
      <c r="DS239" s="145"/>
      <c r="DT239" s="145"/>
      <c r="DU239" s="145"/>
      <c r="DV239" s="145"/>
      <c r="DW239" s="145"/>
      <c r="DX239" s="145"/>
      <c r="DY239" s="145"/>
      <c r="DZ239" s="145"/>
      <c r="EA239" s="145"/>
      <c r="EB239" s="145"/>
      <c r="EC239" s="145"/>
      <c r="ED239" s="145"/>
      <c r="EE239" s="145"/>
      <c r="EF239" s="145"/>
      <c r="EG239" s="145"/>
      <c r="EH239" s="145"/>
      <c r="EI239" s="145"/>
      <c r="EJ239" s="145"/>
      <c r="EK239" s="145"/>
      <c r="EL239" s="145"/>
      <c r="EM239" s="145"/>
      <c r="EN239" s="145"/>
      <c r="EO239" s="145"/>
      <c r="EP239" s="145"/>
      <c r="EQ239" s="145"/>
      <c r="ER239" s="145"/>
      <c r="ES239" s="145"/>
      <c r="ET239" s="145"/>
      <c r="EU239" s="145"/>
      <c r="EV239" s="145"/>
      <c r="EW239" s="145"/>
      <c r="EX239" s="145"/>
      <c r="EY239" s="145"/>
      <c r="EZ239" s="145"/>
      <c r="FA239" s="145"/>
      <c r="FB239" s="145"/>
      <c r="FC239" s="145"/>
      <c r="FD239" s="145"/>
      <c r="FE239" s="145"/>
      <c r="FF239" s="145"/>
      <c r="FG239" s="145"/>
      <c r="FH239" s="145"/>
      <c r="FI239" s="145"/>
      <c r="FJ239" s="145"/>
      <c r="FK239" s="145"/>
      <c r="FL239" s="145"/>
      <c r="FM239" s="145"/>
      <c r="FN239" s="145"/>
      <c r="FO239" s="145"/>
      <c r="FP239" s="145"/>
      <c r="FQ239" s="145"/>
      <c r="FR239" s="145"/>
      <c r="FS239" s="145"/>
      <c r="FT239" s="145"/>
      <c r="FU239" s="145"/>
      <c r="FV239" s="145"/>
      <c r="FW239" s="145"/>
      <c r="FX239" s="145"/>
      <c r="FY239" s="145"/>
      <c r="FZ239" s="145"/>
      <c r="GA239" s="145"/>
      <c r="GB239" s="145"/>
      <c r="GC239" s="145"/>
      <c r="GD239" s="145"/>
      <c r="GE239" s="145"/>
      <c r="GF239" s="145"/>
      <c r="GG239" s="145"/>
      <c r="GH239" s="145"/>
      <c r="GI239" s="145"/>
      <c r="GJ239" s="145"/>
      <c r="GK239" s="145"/>
      <c r="GL239" s="145"/>
      <c r="GM239" s="145"/>
      <c r="GN239" s="145"/>
      <c r="GO239" s="145"/>
      <c r="GP239" s="145"/>
      <c r="GQ239" s="145"/>
      <c r="GR239" s="145"/>
      <c r="GS239" s="145"/>
      <c r="GT239" s="145"/>
      <c r="GU239" s="145"/>
      <c r="GV239" s="145"/>
      <c r="GW239" s="145"/>
      <c r="GX239" s="145"/>
      <c r="GY239" s="145"/>
      <c r="GZ239" s="145"/>
      <c r="HA239" s="145"/>
      <c r="HB239" s="145"/>
      <c r="HC239" s="145"/>
      <c r="HD239" s="145"/>
      <c r="HE239" s="145"/>
      <c r="HF239" s="145"/>
      <c r="HG239" s="145"/>
      <c r="HH239" s="145"/>
      <c r="HI239" s="145"/>
      <c r="HJ239" s="145"/>
      <c r="HK239" s="145"/>
      <c r="HL239" s="145"/>
      <c r="HM239" s="145"/>
      <c r="HN239" s="145"/>
      <c r="HO239" s="145"/>
      <c r="HP239" s="145"/>
      <c r="HQ239" s="145"/>
      <c r="HR239" s="145"/>
      <c r="HS239" s="145"/>
      <c r="HT239" s="145"/>
      <c r="HU239" s="145"/>
      <c r="HV239" s="145"/>
      <c r="HW239" s="145"/>
      <c r="HX239" s="145"/>
      <c r="HY239" s="145"/>
      <c r="HZ239" s="145"/>
      <c r="IA239" s="145"/>
      <c r="IB239" s="145"/>
      <c r="IC239" s="145"/>
      <c r="ID239" s="145"/>
      <c r="IE239" s="145"/>
    </row>
    <row r="240" spans="1:239" ht="15" customHeight="1" x14ac:dyDescent="0.25">
      <c r="A240" s="449" t="s">
        <v>120</v>
      </c>
      <c r="B240" s="450"/>
      <c r="C240" s="450"/>
      <c r="D240" s="450"/>
      <c r="E240" s="450"/>
      <c r="F240" s="450"/>
      <c r="G240" s="451"/>
      <c r="H240" s="159"/>
      <c r="I240" s="159"/>
      <c r="J240" s="159"/>
      <c r="K240" s="159"/>
      <c r="L240" s="159"/>
      <c r="M240" s="161"/>
      <c r="N240" s="161"/>
      <c r="O240" s="161"/>
      <c r="P240" s="161"/>
      <c r="Q240" s="161"/>
      <c r="R240" s="161"/>
      <c r="S240" s="161"/>
      <c r="T240" s="159"/>
      <c r="U240" s="159"/>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c r="BD240" s="145"/>
      <c r="BE240" s="145"/>
      <c r="BF240" s="145"/>
      <c r="BG240" s="145"/>
      <c r="BH240" s="145"/>
      <c r="BI240" s="145"/>
      <c r="BJ240" s="145"/>
      <c r="BK240" s="145"/>
      <c r="BL240" s="145"/>
      <c r="BM240" s="145"/>
      <c r="BN240" s="145"/>
      <c r="BO240" s="145"/>
      <c r="BP240" s="145"/>
      <c r="BQ240" s="145"/>
      <c r="BR240" s="145"/>
      <c r="BS240" s="145"/>
      <c r="BT240" s="145"/>
      <c r="BU240" s="145"/>
      <c r="BV240" s="145"/>
      <c r="BW240" s="145"/>
      <c r="BX240" s="145"/>
      <c r="BY240" s="145"/>
      <c r="BZ240" s="145"/>
      <c r="CA240" s="145"/>
      <c r="CB240" s="145"/>
      <c r="CC240" s="145"/>
      <c r="CD240" s="145"/>
      <c r="CE240" s="145"/>
      <c r="CF240" s="145"/>
      <c r="CG240" s="145"/>
      <c r="CH240" s="145"/>
      <c r="CI240" s="145"/>
      <c r="CJ240" s="145"/>
      <c r="CK240" s="145"/>
      <c r="CL240" s="145"/>
      <c r="CM240" s="145"/>
      <c r="CN240" s="145"/>
      <c r="CO240" s="145"/>
      <c r="CP240" s="145"/>
      <c r="CQ240" s="145"/>
      <c r="CR240" s="145"/>
      <c r="CS240" s="145"/>
      <c r="CT240" s="145"/>
      <c r="CU240" s="145"/>
      <c r="CV240" s="145"/>
      <c r="CW240" s="145"/>
      <c r="CX240" s="145"/>
      <c r="CY240" s="145"/>
      <c r="CZ240" s="145"/>
      <c r="DA240" s="145"/>
      <c r="DB240" s="145"/>
      <c r="DC240" s="145"/>
      <c r="DD240" s="145"/>
      <c r="DE240" s="145"/>
      <c r="DF240" s="145"/>
      <c r="DG240" s="145"/>
      <c r="DH240" s="145"/>
      <c r="DI240" s="145"/>
      <c r="DJ240" s="145"/>
      <c r="DK240" s="145"/>
      <c r="DL240" s="145"/>
      <c r="DM240" s="145"/>
      <c r="DN240" s="145"/>
      <c r="DO240" s="145"/>
      <c r="DP240" s="145"/>
      <c r="DQ240" s="145"/>
      <c r="DR240" s="145"/>
      <c r="DS240" s="145"/>
      <c r="DT240" s="145"/>
      <c r="DU240" s="145"/>
      <c r="DV240" s="145"/>
      <c r="DW240" s="145"/>
      <c r="DX240" s="145"/>
      <c r="DY240" s="145"/>
      <c r="DZ240" s="145"/>
      <c r="EA240" s="145"/>
      <c r="EB240" s="145"/>
      <c r="EC240" s="145"/>
      <c r="ED240" s="145"/>
      <c r="EE240" s="145"/>
      <c r="EF240" s="145"/>
      <c r="EG240" s="145"/>
      <c r="EH240" s="145"/>
      <c r="EI240" s="145"/>
      <c r="EJ240" s="145"/>
      <c r="EK240" s="145"/>
      <c r="EL240" s="145"/>
      <c r="EM240" s="145"/>
      <c r="EN240" s="145"/>
      <c r="EO240" s="145"/>
      <c r="EP240" s="145"/>
      <c r="EQ240" s="145"/>
      <c r="ER240" s="145"/>
      <c r="ES240" s="145"/>
      <c r="ET240" s="145"/>
      <c r="EU240" s="145"/>
      <c r="EV240" s="145"/>
      <c r="EW240" s="145"/>
      <c r="EX240" s="145"/>
      <c r="EY240" s="145"/>
      <c r="EZ240" s="145"/>
      <c r="FA240" s="145"/>
      <c r="FB240" s="145"/>
      <c r="FC240" s="145"/>
      <c r="FD240" s="145"/>
      <c r="FE240" s="145"/>
      <c r="FF240" s="145"/>
      <c r="FG240" s="145"/>
      <c r="FH240" s="145"/>
      <c r="FI240" s="145"/>
      <c r="FJ240" s="145"/>
      <c r="FK240" s="145"/>
      <c r="FL240" s="145"/>
      <c r="FM240" s="145"/>
      <c r="FN240" s="145"/>
      <c r="FO240" s="145"/>
      <c r="FP240" s="145"/>
      <c r="FQ240" s="145"/>
      <c r="FR240" s="145"/>
      <c r="FS240" s="145"/>
      <c r="FT240" s="145"/>
      <c r="FU240" s="145"/>
      <c r="FV240" s="145"/>
      <c r="FW240" s="145"/>
      <c r="FX240" s="145"/>
      <c r="FY240" s="145"/>
      <c r="FZ240" s="145"/>
      <c r="GA240" s="145"/>
      <c r="GB240" s="145"/>
      <c r="GC240" s="145"/>
      <c r="GD240" s="145"/>
      <c r="GE240" s="145"/>
      <c r="GF240" s="145"/>
      <c r="GG240" s="145"/>
      <c r="GH240" s="145"/>
      <c r="GI240" s="145"/>
      <c r="GJ240" s="145"/>
      <c r="GK240" s="145"/>
      <c r="GL240" s="145"/>
      <c r="GM240" s="145"/>
      <c r="GN240" s="145"/>
      <c r="GO240" s="145"/>
      <c r="GP240" s="145"/>
      <c r="GQ240" s="145"/>
      <c r="GR240" s="145"/>
      <c r="GS240" s="145"/>
      <c r="GT240" s="145"/>
      <c r="GU240" s="145"/>
      <c r="GV240" s="145"/>
      <c r="GW240" s="145"/>
      <c r="GX240" s="145"/>
      <c r="GY240" s="145"/>
      <c r="GZ240" s="145"/>
      <c r="HA240" s="145"/>
      <c r="HB240" s="145"/>
      <c r="HC240" s="145"/>
      <c r="HD240" s="145"/>
      <c r="HE240" s="145"/>
      <c r="HF240" s="145"/>
      <c r="HG240" s="145"/>
      <c r="HH240" s="145"/>
      <c r="HI240" s="145"/>
      <c r="HJ240" s="145"/>
      <c r="HK240" s="145"/>
      <c r="HL240" s="145"/>
      <c r="HM240" s="145"/>
      <c r="HN240" s="145"/>
      <c r="HO240" s="145"/>
      <c r="HP240" s="145"/>
      <c r="HQ240" s="145"/>
      <c r="HR240" s="145"/>
      <c r="HS240" s="145"/>
      <c r="HT240" s="145"/>
      <c r="HU240" s="145"/>
      <c r="HV240" s="145"/>
      <c r="HW240" s="145"/>
      <c r="HX240" s="145"/>
      <c r="HY240" s="145"/>
      <c r="HZ240" s="145"/>
      <c r="IA240" s="145"/>
      <c r="IB240" s="145"/>
      <c r="IC240" s="145"/>
      <c r="ID240" s="145"/>
      <c r="IE240" s="145"/>
    </row>
    <row r="241" spans="1:21" x14ac:dyDescent="0.25">
      <c r="A241" s="455" t="s">
        <v>121</v>
      </c>
      <c r="B241" s="455"/>
      <c r="C241" s="455"/>
      <c r="D241" s="455"/>
      <c r="E241" s="455"/>
      <c r="F241" s="455"/>
      <c r="G241" s="455"/>
      <c r="H241" s="159">
        <f t="shared" ref="H241:U241" si="153">SUM(H220,H125,H68,H42)</f>
        <v>0</v>
      </c>
      <c r="I241" s="159">
        <f t="shared" si="153"/>
        <v>0</v>
      </c>
      <c r="J241" s="159">
        <f t="shared" si="153"/>
        <v>0</v>
      </c>
      <c r="K241" s="159">
        <f t="shared" si="153"/>
        <v>0</v>
      </c>
      <c r="L241" s="159">
        <f t="shared" si="153"/>
        <v>0</v>
      </c>
      <c r="M241" s="159">
        <f t="shared" si="153"/>
        <v>0</v>
      </c>
      <c r="N241" s="159">
        <f t="shared" si="153"/>
        <v>0</v>
      </c>
      <c r="O241" s="159">
        <f t="shared" si="153"/>
        <v>0</v>
      </c>
      <c r="P241" s="159">
        <f t="shared" si="153"/>
        <v>0</v>
      </c>
      <c r="Q241" s="159">
        <f t="shared" si="153"/>
        <v>0</v>
      </c>
      <c r="R241" s="159">
        <f t="shared" si="153"/>
        <v>0</v>
      </c>
      <c r="S241" s="159">
        <f t="shared" si="153"/>
        <v>0</v>
      </c>
      <c r="T241" s="159">
        <f t="shared" si="153"/>
        <v>0</v>
      </c>
      <c r="U241" s="159">
        <f t="shared" si="153"/>
        <v>0</v>
      </c>
    </row>
    <row r="242" spans="1:21" x14ac:dyDescent="0.25">
      <c r="A242" s="457" t="s">
        <v>122</v>
      </c>
      <c r="B242" s="457"/>
      <c r="C242" s="457"/>
      <c r="D242" s="457"/>
      <c r="E242" s="457"/>
      <c r="F242" s="457"/>
      <c r="G242" s="457"/>
      <c r="H242" s="79">
        <f t="shared" ref="H242:U242" si="154">SUM(H234,H223)</f>
        <v>6487.4900000000016</v>
      </c>
      <c r="I242" s="79">
        <f t="shared" si="154"/>
        <v>6487.6500000000015</v>
      </c>
      <c r="J242" s="79">
        <f t="shared" si="154"/>
        <v>135.43</v>
      </c>
      <c r="K242" s="79">
        <f t="shared" si="154"/>
        <v>0</v>
      </c>
      <c r="L242" s="79">
        <f t="shared" si="154"/>
        <v>7696.7000000000007</v>
      </c>
      <c r="M242" s="79">
        <f t="shared" si="154"/>
        <v>7696.7000000000007</v>
      </c>
      <c r="N242" s="79">
        <f t="shared" si="154"/>
        <v>3.4</v>
      </c>
      <c r="O242" s="79">
        <f t="shared" si="154"/>
        <v>0</v>
      </c>
      <c r="P242" s="79">
        <f t="shared" si="154"/>
        <v>8297.2000000000007</v>
      </c>
      <c r="Q242" s="79">
        <f t="shared" si="154"/>
        <v>8292.2999999999993</v>
      </c>
      <c r="R242" s="79">
        <f t="shared" si="154"/>
        <v>149.19999999999999</v>
      </c>
      <c r="S242" s="79">
        <f t="shared" si="154"/>
        <v>4.9000000000000004</v>
      </c>
      <c r="T242" s="79">
        <f t="shared" si="154"/>
        <v>8487.4</v>
      </c>
      <c r="U242" s="79">
        <f t="shared" si="154"/>
        <v>7971.5</v>
      </c>
    </row>
  </sheetData>
  <mergeCells count="220">
    <mergeCell ref="A32:A36"/>
    <mergeCell ref="B32:E36"/>
    <mergeCell ref="A51:A56"/>
    <mergeCell ref="B51:B56"/>
    <mergeCell ref="C51:C56"/>
    <mergeCell ref="D51:D56"/>
    <mergeCell ref="E51:E56"/>
    <mergeCell ref="F51:F56"/>
    <mergeCell ref="A228:G228"/>
    <mergeCell ref="A222:G222"/>
    <mergeCell ref="B221:G221"/>
    <mergeCell ref="B215:G215"/>
    <mergeCell ref="A216:A220"/>
    <mergeCell ref="B216:E220"/>
    <mergeCell ref="C209:G209"/>
    <mergeCell ref="A210:A214"/>
    <mergeCell ref="B210:E214"/>
    <mergeCell ref="C202:U202"/>
    <mergeCell ref="A203:A208"/>
    <mergeCell ref="B203:B208"/>
    <mergeCell ref="C203:C208"/>
    <mergeCell ref="D203:D208"/>
    <mergeCell ref="E203:E208"/>
    <mergeCell ref="F203:F208"/>
    <mergeCell ref="A229:G229"/>
    <mergeCell ref="A238:G238"/>
    <mergeCell ref="A232:G232"/>
    <mergeCell ref="A233:G233"/>
    <mergeCell ref="A234:G234"/>
    <mergeCell ref="A223:G223"/>
    <mergeCell ref="A224:G224"/>
    <mergeCell ref="A225:G225"/>
    <mergeCell ref="A226:G226"/>
    <mergeCell ref="A227:G227"/>
    <mergeCell ref="A239:G239"/>
    <mergeCell ref="A240:G240"/>
    <mergeCell ref="A241:G241"/>
    <mergeCell ref="A242:G242"/>
    <mergeCell ref="A235:G235"/>
    <mergeCell ref="A230:G230"/>
    <mergeCell ref="A231:G231"/>
    <mergeCell ref="A236:G236"/>
    <mergeCell ref="A237:G237"/>
    <mergeCell ref="C196:G196"/>
    <mergeCell ref="A197:A201"/>
    <mergeCell ref="B197:E201"/>
    <mergeCell ref="A178:A183"/>
    <mergeCell ref="B178:B183"/>
    <mergeCell ref="C178:C183"/>
    <mergeCell ref="D178:D183"/>
    <mergeCell ref="E178:E183"/>
    <mergeCell ref="F178:F183"/>
    <mergeCell ref="A190:A195"/>
    <mergeCell ref="B190:B195"/>
    <mergeCell ref="C190:C195"/>
    <mergeCell ref="D190:D195"/>
    <mergeCell ref="E190:E195"/>
    <mergeCell ref="F190:F195"/>
    <mergeCell ref="A184:A189"/>
    <mergeCell ref="B184:B189"/>
    <mergeCell ref="C184:C189"/>
    <mergeCell ref="D184:D189"/>
    <mergeCell ref="E184:E189"/>
    <mergeCell ref="F184:F189"/>
    <mergeCell ref="A166:A171"/>
    <mergeCell ref="B166:B171"/>
    <mergeCell ref="C166:C171"/>
    <mergeCell ref="D166:D171"/>
    <mergeCell ref="E166:E171"/>
    <mergeCell ref="F166:F171"/>
    <mergeCell ref="A172:A177"/>
    <mergeCell ref="B172:B177"/>
    <mergeCell ref="C172:C177"/>
    <mergeCell ref="D172:D177"/>
    <mergeCell ref="E172:E177"/>
    <mergeCell ref="F172:F177"/>
    <mergeCell ref="C159:U159"/>
    <mergeCell ref="A160:A165"/>
    <mergeCell ref="B160:B165"/>
    <mergeCell ref="C160:C165"/>
    <mergeCell ref="D160:D165"/>
    <mergeCell ref="E160:E165"/>
    <mergeCell ref="F160:F165"/>
    <mergeCell ref="A154:A158"/>
    <mergeCell ref="B154:E158"/>
    <mergeCell ref="C153:G153"/>
    <mergeCell ref="A135:A139"/>
    <mergeCell ref="B135:E139"/>
    <mergeCell ref="C140:U140"/>
    <mergeCell ref="A128:A133"/>
    <mergeCell ref="B128:B133"/>
    <mergeCell ref="C128:C133"/>
    <mergeCell ref="D128:D133"/>
    <mergeCell ref="E128:E133"/>
    <mergeCell ref="F128:F133"/>
    <mergeCell ref="C134:G134"/>
    <mergeCell ref="A147:A152"/>
    <mergeCell ref="B147:B152"/>
    <mergeCell ref="C147:C152"/>
    <mergeCell ref="D147:D152"/>
    <mergeCell ref="E147:E152"/>
    <mergeCell ref="F147:F152"/>
    <mergeCell ref="A141:A146"/>
    <mergeCell ref="B141:B146"/>
    <mergeCell ref="C141:C146"/>
    <mergeCell ref="D141:D146"/>
    <mergeCell ref="E141:E146"/>
    <mergeCell ref="F141:F146"/>
    <mergeCell ref="B126:U126"/>
    <mergeCell ref="C127:U127"/>
    <mergeCell ref="C114:G114"/>
    <mergeCell ref="A115:A119"/>
    <mergeCell ref="B115:E119"/>
    <mergeCell ref="A108:A113"/>
    <mergeCell ref="B108:B113"/>
    <mergeCell ref="C108:C113"/>
    <mergeCell ref="D108:D113"/>
    <mergeCell ref="E108:E113"/>
    <mergeCell ref="F108:F113"/>
    <mergeCell ref="B120:G120"/>
    <mergeCell ref="A121:A125"/>
    <mergeCell ref="B121:E125"/>
    <mergeCell ref="A102:A106"/>
    <mergeCell ref="B102:E106"/>
    <mergeCell ref="C107:U107"/>
    <mergeCell ref="A95:A100"/>
    <mergeCell ref="B95:B100"/>
    <mergeCell ref="C95:C100"/>
    <mergeCell ref="D95:D100"/>
    <mergeCell ref="E95:E100"/>
    <mergeCell ref="F95:F100"/>
    <mergeCell ref="C101:G101"/>
    <mergeCell ref="A89:A94"/>
    <mergeCell ref="B89:B94"/>
    <mergeCell ref="C89:C94"/>
    <mergeCell ref="D89:D94"/>
    <mergeCell ref="E89:E94"/>
    <mergeCell ref="F89:F94"/>
    <mergeCell ref="A83:A88"/>
    <mergeCell ref="B83:B88"/>
    <mergeCell ref="C83:C88"/>
    <mergeCell ref="D83:D88"/>
    <mergeCell ref="E83:E88"/>
    <mergeCell ref="F83:F88"/>
    <mergeCell ref="A77:A82"/>
    <mergeCell ref="B77:B82"/>
    <mergeCell ref="C77:C82"/>
    <mergeCell ref="D77:D82"/>
    <mergeCell ref="E77:E82"/>
    <mergeCell ref="F77:F82"/>
    <mergeCell ref="A64:A68"/>
    <mergeCell ref="B64:E68"/>
    <mergeCell ref="B63:G63"/>
    <mergeCell ref="B69:U69"/>
    <mergeCell ref="C70:U70"/>
    <mergeCell ref="A71:A76"/>
    <mergeCell ref="B71:B76"/>
    <mergeCell ref="C71:C76"/>
    <mergeCell ref="D71:D76"/>
    <mergeCell ref="E71:E76"/>
    <mergeCell ref="F71:F76"/>
    <mergeCell ref="C57:G57"/>
    <mergeCell ref="A58:A62"/>
    <mergeCell ref="B58:E62"/>
    <mergeCell ref="B43:U43"/>
    <mergeCell ref="C44:U44"/>
    <mergeCell ref="A45:A50"/>
    <mergeCell ref="B45:B50"/>
    <mergeCell ref="C45:C50"/>
    <mergeCell ref="D45:D50"/>
    <mergeCell ref="E45:E50"/>
    <mergeCell ref="F45:F50"/>
    <mergeCell ref="L6:L7"/>
    <mergeCell ref="M6:N6"/>
    <mergeCell ref="A8:U8"/>
    <mergeCell ref="A9:U9"/>
    <mergeCell ref="B37:G37"/>
    <mergeCell ref="A38:A42"/>
    <mergeCell ref="B38:E42"/>
    <mergeCell ref="C18:G18"/>
    <mergeCell ref="A19:A23"/>
    <mergeCell ref="B19:E23"/>
    <mergeCell ref="A12:A17"/>
    <mergeCell ref="B12:B17"/>
    <mergeCell ref="C12:C17"/>
    <mergeCell ref="D12:D17"/>
    <mergeCell ref="E12:E17"/>
    <mergeCell ref="F12:F17"/>
    <mergeCell ref="C24:U24"/>
    <mergeCell ref="A25:A30"/>
    <mergeCell ref="B25:B30"/>
    <mergeCell ref="C25:C30"/>
    <mergeCell ref="D25:D30"/>
    <mergeCell ref="E25:E30"/>
    <mergeCell ref="F25:F30"/>
    <mergeCell ref="C31:G31"/>
    <mergeCell ref="B10:U10"/>
    <mergeCell ref="O6:O7"/>
    <mergeCell ref="P6:P7"/>
    <mergeCell ref="Q6:R6"/>
    <mergeCell ref="S6:S7"/>
    <mergeCell ref="C11:U11"/>
    <mergeCell ref="H6:H7"/>
    <mergeCell ref="I6:J6"/>
    <mergeCell ref="A2:U2"/>
    <mergeCell ref="A3:U3"/>
    <mergeCell ref="A5:A7"/>
    <mergeCell ref="B5:B7"/>
    <mergeCell ref="C5:C7"/>
    <mergeCell ref="D5:D7"/>
    <mergeCell ref="E5:E7"/>
    <mergeCell ref="F5:F7"/>
    <mergeCell ref="G5:G7"/>
    <mergeCell ref="H5:K5"/>
    <mergeCell ref="L5:O5"/>
    <mergeCell ref="P5:S5"/>
    <mergeCell ref="T5:T7"/>
    <mergeCell ref="U5:U7"/>
    <mergeCell ref="T4:U4"/>
    <mergeCell ref="K6:K7"/>
  </mergeCell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HU173"/>
  <sheetViews>
    <sheetView topLeftCell="A124" zoomScale="70" zoomScaleNormal="70" workbookViewId="0">
      <selection activeCell="AJ30" sqref="AJ30"/>
    </sheetView>
  </sheetViews>
  <sheetFormatPr defaultColWidth="9.140625" defaultRowHeight="15.75" x14ac:dyDescent="0.25"/>
  <cols>
    <col min="1" max="1" width="3.5703125" style="51" customWidth="1"/>
    <col min="2" max="3" width="3.42578125" style="51" customWidth="1"/>
    <col min="4" max="4" width="28.140625" style="51" customWidth="1"/>
    <col min="5" max="5" width="3.7109375" style="51" customWidth="1"/>
    <col min="6" max="6" width="12" style="51" customWidth="1"/>
    <col min="7" max="7" width="7.85546875" style="56" customWidth="1"/>
    <col min="8" max="12" width="9.7109375" style="14" customWidth="1"/>
    <col min="13" max="19" width="9.7109375" style="51" customWidth="1"/>
    <col min="20" max="20" width="9.7109375" style="14" customWidth="1"/>
    <col min="21" max="21" width="9.7109375" style="213" customWidth="1"/>
    <col min="22" max="22" width="28" style="18" hidden="1" customWidth="1"/>
    <col min="23" max="24" width="9.85546875" style="18" hidden="1" customWidth="1"/>
    <col min="25" max="25" width="9.42578125" style="18" hidden="1" customWidth="1"/>
    <col min="26" max="26" width="9.140625" style="18" hidden="1" customWidth="1"/>
    <col min="27" max="27" width="9.42578125" style="18" hidden="1" customWidth="1"/>
    <col min="28" max="225" width="9.140625" style="18"/>
    <col min="226" max="16384" width="9.140625" style="122"/>
  </cols>
  <sheetData>
    <row r="1" spans="1:229" s="121" customFormat="1" x14ac:dyDescent="0.25">
      <c r="A1" s="14"/>
      <c r="B1" s="14"/>
      <c r="C1" s="14"/>
      <c r="D1" s="14"/>
      <c r="E1" s="14"/>
      <c r="F1" s="14"/>
      <c r="G1" s="15"/>
      <c r="H1" s="14"/>
      <c r="I1" s="14"/>
      <c r="J1" s="14"/>
      <c r="K1" s="14"/>
      <c r="L1" s="14"/>
      <c r="M1" s="14"/>
      <c r="N1" s="14"/>
      <c r="O1" s="14"/>
      <c r="P1" s="14"/>
      <c r="Q1" s="14"/>
      <c r="R1" s="14"/>
      <c r="S1" s="14"/>
      <c r="T1" s="14"/>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row>
    <row r="2" spans="1:229" s="121" customFormat="1" ht="19.5" customHeight="1" x14ac:dyDescent="0.25">
      <c r="A2" s="339" t="s">
        <v>0</v>
      </c>
      <c r="B2" s="339"/>
      <c r="C2" s="339"/>
      <c r="D2" s="339"/>
      <c r="E2" s="339"/>
      <c r="F2" s="339"/>
      <c r="G2" s="339"/>
      <c r="H2" s="339"/>
      <c r="I2" s="339"/>
      <c r="J2" s="339"/>
      <c r="K2" s="339"/>
      <c r="L2" s="339"/>
      <c r="M2" s="339"/>
      <c r="N2" s="339"/>
      <c r="O2" s="339"/>
      <c r="P2" s="339"/>
      <c r="Q2" s="339"/>
      <c r="R2" s="339"/>
      <c r="S2" s="339"/>
      <c r="T2" s="339"/>
      <c r="U2" s="339"/>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row>
    <row r="3" spans="1:229" s="121" customFormat="1" ht="14.25" customHeight="1" x14ac:dyDescent="0.25">
      <c r="A3" s="339" t="s">
        <v>1</v>
      </c>
      <c r="B3" s="339"/>
      <c r="C3" s="339"/>
      <c r="D3" s="339"/>
      <c r="E3" s="339"/>
      <c r="F3" s="339"/>
      <c r="G3" s="339"/>
      <c r="H3" s="339"/>
      <c r="I3" s="339"/>
      <c r="J3" s="339"/>
      <c r="K3" s="339"/>
      <c r="L3" s="339"/>
      <c r="M3" s="339"/>
      <c r="N3" s="339"/>
      <c r="O3" s="339"/>
      <c r="P3" s="339"/>
      <c r="Q3" s="339"/>
      <c r="R3" s="339"/>
      <c r="S3" s="339"/>
      <c r="T3" s="339"/>
      <c r="U3" s="339"/>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row>
    <row r="4" spans="1:229" s="121" customFormat="1" ht="19.5" customHeight="1" x14ac:dyDescent="0.25">
      <c r="A4" s="14"/>
      <c r="B4" s="14"/>
      <c r="C4" s="14"/>
      <c r="D4" s="14"/>
      <c r="E4" s="14"/>
      <c r="F4" s="14"/>
      <c r="G4" s="15"/>
      <c r="H4" s="14"/>
      <c r="I4" s="14"/>
      <c r="J4" s="14"/>
      <c r="K4" s="14"/>
      <c r="L4" s="14"/>
      <c r="M4" s="14"/>
      <c r="N4" s="14"/>
      <c r="O4" s="14"/>
      <c r="P4" s="14"/>
      <c r="Q4" s="14"/>
      <c r="R4" s="14"/>
      <c r="S4" s="14"/>
      <c r="T4" s="356" t="s">
        <v>2</v>
      </c>
      <c r="U4" s="356"/>
      <c r="V4" s="212"/>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row>
    <row r="5" spans="1:229" ht="30.75" customHeight="1" x14ac:dyDescent="0.25">
      <c r="A5" s="340" t="s">
        <v>3</v>
      </c>
      <c r="B5" s="340" t="s">
        <v>4</v>
      </c>
      <c r="C5" s="340" t="s">
        <v>5</v>
      </c>
      <c r="D5" s="341" t="s">
        <v>6</v>
      </c>
      <c r="E5" s="344" t="s">
        <v>7</v>
      </c>
      <c r="F5" s="345" t="s">
        <v>8</v>
      </c>
      <c r="G5" s="344" t="s">
        <v>9</v>
      </c>
      <c r="H5" s="348" t="s">
        <v>10</v>
      </c>
      <c r="I5" s="349"/>
      <c r="J5" s="349"/>
      <c r="K5" s="350"/>
      <c r="L5" s="351" t="s">
        <v>11</v>
      </c>
      <c r="M5" s="352"/>
      <c r="N5" s="352"/>
      <c r="O5" s="353"/>
      <c r="P5" s="351" t="s">
        <v>12</v>
      </c>
      <c r="Q5" s="352"/>
      <c r="R5" s="352"/>
      <c r="S5" s="353"/>
      <c r="T5" s="354" t="s">
        <v>13</v>
      </c>
      <c r="U5" s="355" t="s">
        <v>14</v>
      </c>
      <c r="V5" s="314" t="s">
        <v>15</v>
      </c>
      <c r="W5" s="314" t="s">
        <v>16</v>
      </c>
      <c r="X5" s="314"/>
      <c r="Y5" s="314"/>
      <c r="Z5" s="314"/>
      <c r="AA5" s="315"/>
    </row>
    <row r="6" spans="1:229" ht="15" customHeight="1" x14ac:dyDescent="0.25">
      <c r="A6" s="340"/>
      <c r="B6" s="340"/>
      <c r="C6" s="340"/>
      <c r="D6" s="342"/>
      <c r="E6" s="344"/>
      <c r="F6" s="346"/>
      <c r="G6" s="344"/>
      <c r="H6" s="354" t="s">
        <v>17</v>
      </c>
      <c r="I6" s="359" t="s">
        <v>18</v>
      </c>
      <c r="J6" s="359"/>
      <c r="K6" s="354" t="s">
        <v>19</v>
      </c>
      <c r="L6" s="354" t="s">
        <v>17</v>
      </c>
      <c r="M6" s="358" t="s">
        <v>18</v>
      </c>
      <c r="N6" s="358"/>
      <c r="O6" s="357" t="s">
        <v>19</v>
      </c>
      <c r="P6" s="344" t="s">
        <v>17</v>
      </c>
      <c r="Q6" s="358" t="s">
        <v>18</v>
      </c>
      <c r="R6" s="358"/>
      <c r="S6" s="357" t="s">
        <v>19</v>
      </c>
      <c r="T6" s="354"/>
      <c r="U6" s="355"/>
      <c r="V6" s="312"/>
      <c r="W6" s="312"/>
      <c r="X6" s="312"/>
      <c r="Y6" s="312"/>
      <c r="Z6" s="312"/>
      <c r="AA6" s="316"/>
    </row>
    <row r="7" spans="1:229" ht="101.25" customHeight="1" x14ac:dyDescent="0.25">
      <c r="A7" s="340"/>
      <c r="B7" s="340"/>
      <c r="C7" s="340"/>
      <c r="D7" s="343"/>
      <c r="E7" s="344"/>
      <c r="F7" s="347"/>
      <c r="G7" s="344"/>
      <c r="H7" s="354"/>
      <c r="I7" s="20" t="s">
        <v>17</v>
      </c>
      <c r="J7" s="20" t="s">
        <v>20</v>
      </c>
      <c r="K7" s="354"/>
      <c r="L7" s="354"/>
      <c r="M7" s="292" t="s">
        <v>17</v>
      </c>
      <c r="N7" s="294" t="s">
        <v>20</v>
      </c>
      <c r="O7" s="357"/>
      <c r="P7" s="344"/>
      <c r="Q7" s="292" t="s">
        <v>17</v>
      </c>
      <c r="R7" s="21" t="s">
        <v>20</v>
      </c>
      <c r="S7" s="357"/>
      <c r="T7" s="354"/>
      <c r="U7" s="355"/>
      <c r="V7" s="312"/>
      <c r="W7" s="18" t="s">
        <v>21</v>
      </c>
      <c r="X7" s="18" t="s">
        <v>22</v>
      </c>
      <c r="Y7" s="18" t="s">
        <v>23</v>
      </c>
      <c r="Z7" s="18" t="s">
        <v>24</v>
      </c>
      <c r="AA7" s="18" t="s">
        <v>25</v>
      </c>
    </row>
    <row r="8" spans="1:229" ht="15" customHeight="1" x14ac:dyDescent="0.25">
      <c r="A8" s="333" t="s">
        <v>26</v>
      </c>
      <c r="B8" s="334"/>
      <c r="C8" s="334"/>
      <c r="D8" s="334"/>
      <c r="E8" s="334"/>
      <c r="F8" s="334"/>
      <c r="G8" s="334"/>
      <c r="H8" s="334"/>
      <c r="I8" s="334"/>
      <c r="J8" s="334"/>
      <c r="K8" s="334"/>
      <c r="L8" s="334"/>
      <c r="M8" s="334"/>
      <c r="N8" s="334"/>
      <c r="O8" s="334"/>
      <c r="P8" s="334"/>
      <c r="Q8" s="334"/>
      <c r="R8" s="334"/>
      <c r="S8" s="334"/>
      <c r="T8" s="334"/>
      <c r="U8" s="335"/>
      <c r="V8" s="312"/>
    </row>
    <row r="9" spans="1:229" ht="16.5" customHeight="1" x14ac:dyDescent="0.25">
      <c r="A9" s="336" t="s">
        <v>27</v>
      </c>
      <c r="B9" s="337"/>
      <c r="C9" s="337"/>
      <c r="D9" s="337"/>
      <c r="E9" s="337"/>
      <c r="F9" s="337"/>
      <c r="G9" s="337"/>
      <c r="H9" s="337"/>
      <c r="I9" s="337"/>
      <c r="J9" s="337"/>
      <c r="K9" s="337"/>
      <c r="L9" s="337"/>
      <c r="M9" s="337"/>
      <c r="N9" s="337"/>
      <c r="O9" s="337"/>
      <c r="P9" s="337"/>
      <c r="Q9" s="337"/>
      <c r="R9" s="337"/>
      <c r="S9" s="337"/>
      <c r="T9" s="337"/>
      <c r="U9" s="338"/>
      <c r="V9" s="312"/>
    </row>
    <row r="10" spans="1:229" ht="21.75" customHeight="1" x14ac:dyDescent="0.25">
      <c r="A10" s="290" t="s">
        <v>28</v>
      </c>
      <c r="B10" s="364" t="s">
        <v>29</v>
      </c>
      <c r="C10" s="365"/>
      <c r="D10" s="365"/>
      <c r="E10" s="365"/>
      <c r="F10" s="365"/>
      <c r="G10" s="365"/>
      <c r="H10" s="365"/>
      <c r="I10" s="365"/>
      <c r="J10" s="365"/>
      <c r="K10" s="365"/>
      <c r="L10" s="365"/>
      <c r="M10" s="365"/>
      <c r="N10" s="365"/>
      <c r="O10" s="365"/>
      <c r="P10" s="365"/>
      <c r="Q10" s="365"/>
      <c r="R10" s="365"/>
      <c r="S10" s="365"/>
      <c r="T10" s="365"/>
      <c r="U10" s="366"/>
    </row>
    <row r="11" spans="1:229" ht="19.5" customHeight="1" x14ac:dyDescent="0.25">
      <c r="A11" s="290" t="s">
        <v>28</v>
      </c>
      <c r="B11" s="291" t="s">
        <v>28</v>
      </c>
      <c r="C11" s="367" t="s">
        <v>30</v>
      </c>
      <c r="D11" s="368"/>
      <c r="E11" s="368"/>
      <c r="F11" s="368"/>
      <c r="G11" s="368"/>
      <c r="H11" s="368"/>
      <c r="I11" s="368"/>
      <c r="J11" s="368"/>
      <c r="K11" s="368"/>
      <c r="L11" s="368"/>
      <c r="M11" s="368"/>
      <c r="N11" s="368"/>
      <c r="O11" s="368"/>
      <c r="P11" s="368"/>
      <c r="Q11" s="368"/>
      <c r="R11" s="368"/>
      <c r="S11" s="368"/>
      <c r="T11" s="368"/>
      <c r="U11" s="369"/>
    </row>
    <row r="12" spans="1:229" ht="17.100000000000001" customHeight="1" x14ac:dyDescent="0.25">
      <c r="A12" s="317" t="s">
        <v>28</v>
      </c>
      <c r="B12" s="320" t="s">
        <v>28</v>
      </c>
      <c r="C12" s="323" t="s">
        <v>28</v>
      </c>
      <c r="D12" s="361" t="s">
        <v>31</v>
      </c>
      <c r="E12" s="329" t="s">
        <v>32</v>
      </c>
      <c r="F12" s="329" t="s">
        <v>33</v>
      </c>
      <c r="G12" s="22" t="s">
        <v>34</v>
      </c>
      <c r="H12" s="143">
        <f>I12+K12</f>
        <v>165.45</v>
      </c>
      <c r="I12" s="223">
        <v>165.45</v>
      </c>
      <c r="J12" s="223">
        <v>95.2</v>
      </c>
      <c r="K12" s="143"/>
      <c r="L12" s="143">
        <f>M12+O12</f>
        <v>164.7</v>
      </c>
      <c r="M12" s="134">
        <v>164.7</v>
      </c>
      <c r="N12" s="135">
        <v>94.5</v>
      </c>
      <c r="O12" s="138"/>
      <c r="P12" s="141">
        <f>Q12+S12</f>
        <v>164.7</v>
      </c>
      <c r="Q12" s="143">
        <v>164.7</v>
      </c>
      <c r="R12" s="143">
        <v>94.5</v>
      </c>
      <c r="S12" s="140"/>
      <c r="T12" s="143">
        <f>L12+(L12*0.03)</f>
        <v>169.64099999999999</v>
      </c>
      <c r="U12" s="214">
        <f>T12+(T12*0.03)</f>
        <v>174.73022999999998</v>
      </c>
      <c r="V12" s="312" t="s">
        <v>35</v>
      </c>
      <c r="W12" s="313"/>
      <c r="X12" s="313"/>
      <c r="Y12" s="313"/>
      <c r="Z12" s="313"/>
      <c r="AA12" s="313"/>
      <c r="HR12" s="18"/>
      <c r="HS12" s="18"/>
      <c r="HT12" s="18"/>
      <c r="HU12" s="18"/>
    </row>
    <row r="13" spans="1:229" ht="17.850000000000001" customHeight="1" x14ac:dyDescent="0.25">
      <c r="A13" s="318"/>
      <c r="B13" s="321"/>
      <c r="C13" s="324"/>
      <c r="D13" s="362"/>
      <c r="E13" s="330"/>
      <c r="F13" s="330"/>
      <c r="G13" s="22" t="s">
        <v>36</v>
      </c>
      <c r="H13" s="143">
        <f t="shared" ref="H13:H14" si="0">I13+K13</f>
        <v>0</v>
      </c>
      <c r="I13" s="143"/>
      <c r="J13" s="143"/>
      <c r="K13" s="143"/>
      <c r="L13" s="143">
        <f t="shared" ref="L13:L14" si="1">M13+O13</f>
        <v>0</v>
      </c>
      <c r="M13" s="140"/>
      <c r="N13" s="143"/>
      <c r="O13" s="140"/>
      <c r="P13" s="141">
        <f>Q13+S13</f>
        <v>0</v>
      </c>
      <c r="Q13" s="141"/>
      <c r="R13" s="141"/>
      <c r="S13" s="141"/>
      <c r="T13" s="143">
        <f t="shared" ref="T13:T14" si="2">L13+(L13*0.03)</f>
        <v>0</v>
      </c>
      <c r="U13" s="214">
        <f t="shared" ref="U13:U14" si="3">T13+(T13*0.03)</f>
        <v>0</v>
      </c>
      <c r="V13" s="312"/>
      <c r="W13" s="313"/>
      <c r="X13" s="313"/>
      <c r="Y13" s="313"/>
      <c r="Z13" s="313"/>
      <c r="AA13" s="313"/>
      <c r="HR13" s="18"/>
      <c r="HS13" s="18"/>
      <c r="HT13" s="18"/>
      <c r="HU13" s="18"/>
    </row>
    <row r="14" spans="1:229" ht="19.350000000000001" customHeight="1" x14ac:dyDescent="0.25">
      <c r="A14" s="318"/>
      <c r="B14" s="321"/>
      <c r="C14" s="324"/>
      <c r="D14" s="362"/>
      <c r="E14" s="330"/>
      <c r="F14" s="330"/>
      <c r="G14" s="22" t="s">
        <v>37</v>
      </c>
      <c r="H14" s="143">
        <f t="shared" si="0"/>
        <v>0</v>
      </c>
      <c r="I14" s="143"/>
      <c r="J14" s="143"/>
      <c r="K14" s="143"/>
      <c r="L14" s="143">
        <f t="shared" si="1"/>
        <v>0</v>
      </c>
      <c r="M14" s="143"/>
      <c r="N14" s="143"/>
      <c r="O14" s="143"/>
      <c r="P14" s="141">
        <f>Q14+S14</f>
        <v>0</v>
      </c>
      <c r="Q14" s="141"/>
      <c r="R14" s="141"/>
      <c r="S14" s="120"/>
      <c r="T14" s="143">
        <f t="shared" si="2"/>
        <v>0</v>
      </c>
      <c r="U14" s="214">
        <f t="shared" si="3"/>
        <v>0</v>
      </c>
      <c r="V14" s="312" t="s">
        <v>38</v>
      </c>
      <c r="W14" s="313"/>
      <c r="X14" s="313"/>
      <c r="Y14" s="313"/>
      <c r="Z14" s="313"/>
      <c r="AA14" s="313"/>
      <c r="HR14" s="18"/>
      <c r="HS14" s="18"/>
      <c r="HT14" s="18"/>
      <c r="HU14" s="18"/>
    </row>
    <row r="15" spans="1:229" ht="16.5" customHeight="1" x14ac:dyDescent="0.25">
      <c r="A15" s="319"/>
      <c r="B15" s="322"/>
      <c r="C15" s="325"/>
      <c r="D15" s="363"/>
      <c r="E15" s="331"/>
      <c r="F15" s="331"/>
      <c r="G15" s="27" t="s">
        <v>39</v>
      </c>
      <c r="H15" s="32">
        <f t="shared" ref="H15:U15" si="4">SUM(H12:H14)</f>
        <v>165.45</v>
      </c>
      <c r="I15" s="32">
        <f>SUM(I12:I14)</f>
        <v>165.45</v>
      </c>
      <c r="J15" s="32">
        <f>SUM(J12:J14)</f>
        <v>95.2</v>
      </c>
      <c r="K15" s="32">
        <f t="shared" si="4"/>
        <v>0</v>
      </c>
      <c r="L15" s="32">
        <f t="shared" si="4"/>
        <v>164.7</v>
      </c>
      <c r="M15" s="32">
        <f t="shared" si="4"/>
        <v>164.7</v>
      </c>
      <c r="N15" s="32">
        <f t="shared" si="4"/>
        <v>94.5</v>
      </c>
      <c r="O15" s="32">
        <f t="shared" si="4"/>
        <v>0</v>
      </c>
      <c r="P15" s="32">
        <f>SUM(P12:P14)</f>
        <v>164.7</v>
      </c>
      <c r="Q15" s="32">
        <f>SUM(Q12:Q14)</f>
        <v>164.7</v>
      </c>
      <c r="R15" s="32">
        <f>SUM(R12:R14)</f>
        <v>94.5</v>
      </c>
      <c r="S15" s="32">
        <f t="shared" si="4"/>
        <v>0</v>
      </c>
      <c r="T15" s="32">
        <f>SUM(T12:T14)</f>
        <v>169.64099999999999</v>
      </c>
      <c r="U15" s="215">
        <f t="shared" si="4"/>
        <v>174.73022999999998</v>
      </c>
      <c r="V15" s="312"/>
      <c r="W15" s="313"/>
      <c r="X15" s="313"/>
      <c r="Y15" s="313"/>
      <c r="Z15" s="313"/>
      <c r="AA15" s="313"/>
      <c r="HR15" s="18"/>
      <c r="HS15" s="18"/>
      <c r="HT15" s="18"/>
      <c r="HU15" s="18"/>
    </row>
    <row r="16" spans="1:229" ht="17.25" customHeight="1" x14ac:dyDescent="0.25">
      <c r="A16" s="317" t="s">
        <v>28</v>
      </c>
      <c r="B16" s="320" t="s">
        <v>28</v>
      </c>
      <c r="C16" s="323" t="s">
        <v>40</v>
      </c>
      <c r="D16" s="361" t="s">
        <v>41</v>
      </c>
      <c r="E16" s="329" t="s">
        <v>42</v>
      </c>
      <c r="F16" s="329" t="s">
        <v>43</v>
      </c>
      <c r="G16" s="22" t="s">
        <v>34</v>
      </c>
      <c r="H16" s="143">
        <f>I16+K16</f>
        <v>61.64</v>
      </c>
      <c r="I16" s="242">
        <v>61.64</v>
      </c>
      <c r="J16" s="223">
        <v>42.47</v>
      </c>
      <c r="K16" s="92"/>
      <c r="L16" s="143">
        <f>M16+O16</f>
        <v>68.2</v>
      </c>
      <c r="M16" s="141">
        <v>67.3</v>
      </c>
      <c r="N16" s="141">
        <v>46.9</v>
      </c>
      <c r="O16" s="140">
        <v>0.9</v>
      </c>
      <c r="P16" s="141">
        <f>Q16+S16</f>
        <v>68.2</v>
      </c>
      <c r="Q16" s="140">
        <v>67.3</v>
      </c>
      <c r="R16" s="143">
        <v>46.9</v>
      </c>
      <c r="S16" s="140">
        <v>0.9</v>
      </c>
      <c r="T16" s="143">
        <f>L16+(L16*0.03)</f>
        <v>70.246000000000009</v>
      </c>
      <c r="U16" s="214">
        <f>T16+(T16*0.03)</f>
        <v>72.353380000000016</v>
      </c>
      <c r="V16" s="312"/>
      <c r="W16" s="313"/>
      <c r="X16" s="313"/>
      <c r="Y16" s="313"/>
      <c r="Z16" s="313"/>
      <c r="AA16" s="313"/>
      <c r="HR16" s="18"/>
      <c r="HS16" s="18"/>
      <c r="HT16" s="18"/>
      <c r="HU16" s="18"/>
    </row>
    <row r="17" spans="1:229" ht="17.25" customHeight="1" x14ac:dyDescent="0.25">
      <c r="A17" s="318"/>
      <c r="B17" s="321"/>
      <c r="C17" s="324"/>
      <c r="D17" s="362"/>
      <c r="E17" s="330"/>
      <c r="F17" s="330"/>
      <c r="G17" s="57" t="s">
        <v>44</v>
      </c>
      <c r="H17" s="143">
        <f t="shared" ref="H17:H18" si="5">I17+K17</f>
        <v>1.95</v>
      </c>
      <c r="I17" s="223">
        <v>1.95</v>
      </c>
      <c r="J17" s="223">
        <v>1.99</v>
      </c>
      <c r="K17" s="143"/>
      <c r="L17" s="143">
        <f t="shared" ref="L17:L18" si="6">M17+O17</f>
        <v>0</v>
      </c>
      <c r="M17" s="140"/>
      <c r="N17" s="143"/>
      <c r="O17" s="140"/>
      <c r="P17" s="141">
        <f t="shared" ref="P17:P18" si="7">Q17+S17</f>
        <v>0</v>
      </c>
      <c r="Q17" s="141"/>
      <c r="R17" s="141"/>
      <c r="S17" s="141"/>
      <c r="T17" s="143">
        <f t="shared" ref="T17:T18" si="8">L17+(L17*0.03)</f>
        <v>0</v>
      </c>
      <c r="U17" s="214">
        <f t="shared" ref="U17:U18" si="9">T17+(T17*0.03)</f>
        <v>0</v>
      </c>
      <c r="V17" s="312"/>
      <c r="W17" s="313"/>
      <c r="X17" s="313"/>
      <c r="Y17" s="313"/>
      <c r="Z17" s="313"/>
      <c r="AA17" s="313"/>
      <c r="HR17" s="18"/>
      <c r="HS17" s="18"/>
      <c r="HT17" s="18"/>
      <c r="HU17" s="18"/>
    </row>
    <row r="18" spans="1:229" ht="16.899999999999999" customHeight="1" x14ac:dyDescent="0.25">
      <c r="A18" s="318"/>
      <c r="B18" s="321"/>
      <c r="C18" s="324"/>
      <c r="D18" s="362"/>
      <c r="E18" s="330"/>
      <c r="F18" s="330"/>
      <c r="G18" s="22" t="s">
        <v>37</v>
      </c>
      <c r="H18" s="143">
        <f t="shared" si="5"/>
        <v>0</v>
      </c>
      <c r="I18" s="143"/>
      <c r="J18" s="143"/>
      <c r="K18" s="143"/>
      <c r="L18" s="143">
        <f t="shared" si="6"/>
        <v>0</v>
      </c>
      <c r="M18" s="143"/>
      <c r="N18" s="143"/>
      <c r="O18" s="143"/>
      <c r="P18" s="141">
        <f t="shared" si="7"/>
        <v>0</v>
      </c>
      <c r="Q18" s="141"/>
      <c r="R18" s="141"/>
      <c r="S18" s="120"/>
      <c r="T18" s="143">
        <f t="shared" si="8"/>
        <v>0</v>
      </c>
      <c r="U18" s="214">
        <f t="shared" si="9"/>
        <v>0</v>
      </c>
      <c r="V18" s="312"/>
      <c r="W18" s="313"/>
      <c r="X18" s="313"/>
      <c r="Y18" s="313"/>
      <c r="Z18" s="313"/>
      <c r="AA18" s="313"/>
      <c r="HR18" s="18"/>
      <c r="HS18" s="18"/>
      <c r="HT18" s="18"/>
      <c r="HU18" s="18"/>
    </row>
    <row r="19" spans="1:229" ht="14.25" customHeight="1" x14ac:dyDescent="0.25">
      <c r="A19" s="319"/>
      <c r="B19" s="322"/>
      <c r="C19" s="325"/>
      <c r="D19" s="363"/>
      <c r="E19" s="331"/>
      <c r="F19" s="331"/>
      <c r="G19" s="27" t="s">
        <v>39</v>
      </c>
      <c r="H19" s="32">
        <f t="shared" ref="H19:U19" si="10">SUM(H16:H18)</f>
        <v>63.59</v>
      </c>
      <c r="I19" s="32">
        <f t="shared" si="10"/>
        <v>63.59</v>
      </c>
      <c r="J19" s="32">
        <f t="shared" si="10"/>
        <v>44.46</v>
      </c>
      <c r="K19" s="32">
        <f t="shared" si="10"/>
        <v>0</v>
      </c>
      <c r="L19" s="32">
        <f t="shared" si="10"/>
        <v>68.2</v>
      </c>
      <c r="M19" s="32">
        <f t="shared" si="10"/>
        <v>67.3</v>
      </c>
      <c r="N19" s="32">
        <f t="shared" si="10"/>
        <v>46.9</v>
      </c>
      <c r="O19" s="32">
        <f t="shared" si="10"/>
        <v>0.9</v>
      </c>
      <c r="P19" s="32">
        <f t="shared" si="10"/>
        <v>68.2</v>
      </c>
      <c r="Q19" s="32">
        <f t="shared" si="10"/>
        <v>67.3</v>
      </c>
      <c r="R19" s="32">
        <f t="shared" si="10"/>
        <v>46.9</v>
      </c>
      <c r="S19" s="32">
        <f t="shared" si="10"/>
        <v>0.9</v>
      </c>
      <c r="T19" s="32">
        <f t="shared" si="10"/>
        <v>70.246000000000009</v>
      </c>
      <c r="U19" s="215">
        <f t="shared" si="10"/>
        <v>72.353380000000016</v>
      </c>
      <c r="V19" s="312"/>
      <c r="W19" s="313"/>
      <c r="X19" s="313"/>
      <c r="Y19" s="313"/>
      <c r="Z19" s="313"/>
      <c r="AA19" s="313"/>
      <c r="HR19" s="18"/>
      <c r="HS19" s="18"/>
      <c r="HT19" s="18"/>
      <c r="HU19" s="18"/>
    </row>
    <row r="20" spans="1:229" ht="14.25" customHeight="1" x14ac:dyDescent="0.25">
      <c r="A20" s="304" t="s">
        <v>28</v>
      </c>
      <c r="B20" s="305" t="s">
        <v>28</v>
      </c>
      <c r="C20" s="306" t="s">
        <v>45</v>
      </c>
      <c r="D20" s="360" t="s">
        <v>46</v>
      </c>
      <c r="E20" s="329" t="s">
        <v>32</v>
      </c>
      <c r="F20" s="329" t="s">
        <v>33</v>
      </c>
      <c r="G20" s="22" t="s">
        <v>34</v>
      </c>
      <c r="H20" s="143">
        <f>I20+K20</f>
        <v>1689.7</v>
      </c>
      <c r="I20" s="231">
        <v>1630.51</v>
      </c>
      <c r="J20" s="223">
        <v>924.27</v>
      </c>
      <c r="K20" s="242">
        <v>59.19</v>
      </c>
      <c r="L20" s="141">
        <f>M20+O20</f>
        <v>2282.1</v>
      </c>
      <c r="M20" s="141">
        <v>2165.6</v>
      </c>
      <c r="N20" s="141">
        <v>1079</v>
      </c>
      <c r="O20" s="138">
        <v>116.5</v>
      </c>
      <c r="P20" s="141">
        <f>Q20+S20</f>
        <v>2282.1</v>
      </c>
      <c r="Q20" s="138">
        <v>2165.6</v>
      </c>
      <c r="R20" s="141">
        <v>1079</v>
      </c>
      <c r="S20" s="138">
        <v>116.5</v>
      </c>
      <c r="T20" s="143">
        <f>L20+(L20*0.03)</f>
        <v>2350.5630000000001</v>
      </c>
      <c r="U20" s="214">
        <f>T20+(T20*0.03)</f>
        <v>2421.07989</v>
      </c>
      <c r="V20" s="312"/>
      <c r="W20" s="313"/>
      <c r="X20" s="313"/>
      <c r="Y20" s="313"/>
      <c r="Z20" s="313"/>
      <c r="AA20" s="313"/>
      <c r="HR20" s="18"/>
      <c r="HS20" s="18"/>
      <c r="HT20" s="18"/>
      <c r="HU20" s="18"/>
    </row>
    <row r="21" spans="1:229" ht="16.5" customHeight="1" x14ac:dyDescent="0.25">
      <c r="A21" s="304"/>
      <c r="B21" s="305"/>
      <c r="C21" s="306"/>
      <c r="D21" s="360"/>
      <c r="E21" s="330"/>
      <c r="F21" s="330"/>
      <c r="G21" s="22" t="s">
        <v>47</v>
      </c>
      <c r="H21" s="143">
        <f t="shared" ref="H21:H22" si="11">I21+K21</f>
        <v>6.72</v>
      </c>
      <c r="I21" s="223">
        <v>6.72</v>
      </c>
      <c r="J21" s="223">
        <v>6.84</v>
      </c>
      <c r="K21" s="139"/>
      <c r="L21" s="143">
        <f t="shared" ref="L21:L22" si="12">M21+O21</f>
        <v>0</v>
      </c>
      <c r="M21" s="140"/>
      <c r="N21" s="143"/>
      <c r="O21" s="140"/>
      <c r="P21" s="141">
        <f t="shared" ref="P21:P22" si="13">Q21+S21</f>
        <v>0</v>
      </c>
      <c r="Q21" s="143"/>
      <c r="R21" s="30"/>
      <c r="S21" s="30"/>
      <c r="T21" s="143">
        <f t="shared" ref="T21:T22" si="14">L21+(L21*0.03)</f>
        <v>0</v>
      </c>
      <c r="U21" s="214">
        <f t="shared" ref="U21:U22" si="15">T21+(T21*0.03)</f>
        <v>0</v>
      </c>
      <c r="V21" s="312"/>
      <c r="W21" s="313"/>
      <c r="X21" s="313"/>
      <c r="Y21" s="313"/>
      <c r="Z21" s="313"/>
      <c r="AA21" s="313"/>
      <c r="HR21" s="18"/>
      <c r="HS21" s="18"/>
      <c r="HT21" s="18"/>
      <c r="HU21" s="18"/>
    </row>
    <row r="22" spans="1:229" ht="14.25" customHeight="1" x14ac:dyDescent="0.25">
      <c r="A22" s="304"/>
      <c r="B22" s="305"/>
      <c r="C22" s="306"/>
      <c r="D22" s="360"/>
      <c r="E22" s="330"/>
      <c r="F22" s="330"/>
      <c r="G22" s="22" t="s">
        <v>48</v>
      </c>
      <c r="H22" s="141">
        <f t="shared" si="11"/>
        <v>38.14</v>
      </c>
      <c r="I22" s="243">
        <v>38.14</v>
      </c>
      <c r="J22" s="141"/>
      <c r="K22" s="141"/>
      <c r="L22" s="141">
        <f t="shared" si="12"/>
        <v>3</v>
      </c>
      <c r="M22" s="141">
        <v>3</v>
      </c>
      <c r="N22" s="141"/>
      <c r="O22" s="141"/>
      <c r="P22" s="141">
        <f t="shared" si="13"/>
        <v>3</v>
      </c>
      <c r="Q22" s="141">
        <v>3</v>
      </c>
      <c r="R22" s="141"/>
      <c r="S22" s="141"/>
      <c r="T22" s="141">
        <f t="shared" si="14"/>
        <v>3.09</v>
      </c>
      <c r="U22" s="216">
        <f t="shared" si="15"/>
        <v>3.1826999999999996</v>
      </c>
      <c r="V22" s="312"/>
      <c r="W22" s="313"/>
      <c r="X22" s="313"/>
      <c r="Y22" s="313"/>
      <c r="Z22" s="313"/>
      <c r="AA22" s="313"/>
      <c r="HR22" s="18"/>
      <c r="HS22" s="18"/>
      <c r="HT22" s="18"/>
      <c r="HU22" s="18"/>
    </row>
    <row r="23" spans="1:229" ht="15.75" customHeight="1" x14ac:dyDescent="0.25">
      <c r="A23" s="304"/>
      <c r="B23" s="305"/>
      <c r="C23" s="306"/>
      <c r="D23" s="360"/>
      <c r="E23" s="331"/>
      <c r="F23" s="331"/>
      <c r="G23" s="27" t="s">
        <v>17</v>
      </c>
      <c r="H23" s="32">
        <f>SUM(H20:H22)</f>
        <v>1734.5600000000002</v>
      </c>
      <c r="I23" s="32">
        <f t="shared" ref="I23:U23" si="16">SUM(I20:I22)</f>
        <v>1675.3700000000001</v>
      </c>
      <c r="J23" s="32">
        <f t="shared" si="16"/>
        <v>931.11</v>
      </c>
      <c r="K23" s="32">
        <f t="shared" si="16"/>
        <v>59.19</v>
      </c>
      <c r="L23" s="32">
        <f t="shared" si="16"/>
        <v>2285.1</v>
      </c>
      <c r="M23" s="32">
        <f t="shared" si="16"/>
        <v>2168.6</v>
      </c>
      <c r="N23" s="32">
        <f t="shared" si="16"/>
        <v>1079</v>
      </c>
      <c r="O23" s="32">
        <f t="shared" si="16"/>
        <v>116.5</v>
      </c>
      <c r="P23" s="32">
        <f t="shared" si="16"/>
        <v>2285.1</v>
      </c>
      <c r="Q23" s="32">
        <f t="shared" si="16"/>
        <v>2168.6</v>
      </c>
      <c r="R23" s="32">
        <f t="shared" si="16"/>
        <v>1079</v>
      </c>
      <c r="S23" s="32">
        <f t="shared" si="16"/>
        <v>116.5</v>
      </c>
      <c r="T23" s="32">
        <f t="shared" si="16"/>
        <v>2353.6530000000002</v>
      </c>
      <c r="U23" s="215">
        <f t="shared" si="16"/>
        <v>2424.2625899999998</v>
      </c>
      <c r="V23" s="312"/>
      <c r="W23" s="313"/>
      <c r="X23" s="313"/>
      <c r="Y23" s="313"/>
      <c r="Z23" s="313"/>
      <c r="AA23" s="313"/>
      <c r="HR23" s="18"/>
      <c r="HS23" s="18"/>
      <c r="HT23" s="18"/>
      <c r="HU23" s="18"/>
    </row>
    <row r="24" spans="1:229" ht="15" customHeight="1" x14ac:dyDescent="0.25">
      <c r="A24" s="304" t="s">
        <v>28</v>
      </c>
      <c r="B24" s="305" t="s">
        <v>28</v>
      </c>
      <c r="C24" s="306" t="s">
        <v>49</v>
      </c>
      <c r="D24" s="360" t="s">
        <v>50</v>
      </c>
      <c r="E24" s="329" t="s">
        <v>32</v>
      </c>
      <c r="F24" s="329" t="s">
        <v>33</v>
      </c>
      <c r="G24" s="22" t="s">
        <v>34</v>
      </c>
      <c r="H24" s="143">
        <f>SUM(I24,K24)</f>
        <v>0</v>
      </c>
      <c r="I24" s="243">
        <v>0</v>
      </c>
      <c r="J24" s="143"/>
      <c r="K24" s="143"/>
      <c r="L24" s="143">
        <f>SUM(M24,O24)</f>
        <v>5</v>
      </c>
      <c r="M24" s="141">
        <v>5</v>
      </c>
      <c r="N24" s="143"/>
      <c r="O24" s="140"/>
      <c r="P24" s="141">
        <f>SUM(Q24,S24)</f>
        <v>5</v>
      </c>
      <c r="Q24" s="143">
        <v>5</v>
      </c>
      <c r="R24" s="30"/>
      <c r="S24" s="33"/>
      <c r="T24" s="143">
        <f>L24+(L24*0.03)</f>
        <v>5.15</v>
      </c>
      <c r="U24" s="214">
        <f>T24+(T24*0.03)</f>
        <v>5.3045</v>
      </c>
      <c r="V24" s="312"/>
      <c r="W24" s="313"/>
      <c r="X24" s="313"/>
      <c r="Y24" s="313"/>
      <c r="Z24" s="313"/>
      <c r="AA24" s="313"/>
    </row>
    <row r="25" spans="1:229" ht="14.25" customHeight="1" x14ac:dyDescent="0.25">
      <c r="A25" s="304"/>
      <c r="B25" s="305"/>
      <c r="C25" s="306"/>
      <c r="D25" s="360"/>
      <c r="E25" s="330"/>
      <c r="F25" s="330"/>
      <c r="G25" s="22" t="s">
        <v>36</v>
      </c>
      <c r="H25" s="143">
        <f t="shared" ref="H25:H26" si="17">SUM(I25,K25)</f>
        <v>0</v>
      </c>
      <c r="I25" s="143"/>
      <c r="J25" s="143"/>
      <c r="K25" s="143"/>
      <c r="L25" s="143">
        <f t="shared" ref="L25:L26" si="18">SUM(M25,O25)</f>
        <v>0</v>
      </c>
      <c r="M25" s="140"/>
      <c r="N25" s="143"/>
      <c r="O25" s="140"/>
      <c r="P25" s="141">
        <f t="shared" ref="P25:P26" si="19">SUM(Q25,S25)</f>
        <v>0</v>
      </c>
      <c r="Q25" s="30"/>
      <c r="R25" s="30"/>
      <c r="S25" s="30"/>
      <c r="T25" s="143">
        <f t="shared" ref="T25:T26" si="20">L25+(L25*0.03)</f>
        <v>0</v>
      </c>
      <c r="U25" s="214">
        <f t="shared" ref="U25:U26" si="21">T25+(T25*0.03)</f>
        <v>0</v>
      </c>
      <c r="V25" s="312"/>
      <c r="W25" s="313"/>
      <c r="X25" s="313"/>
      <c r="Y25" s="313"/>
      <c r="Z25" s="313"/>
      <c r="AA25" s="313"/>
    </row>
    <row r="26" spans="1:229" ht="15.75" customHeight="1" x14ac:dyDescent="0.25">
      <c r="A26" s="304"/>
      <c r="B26" s="305"/>
      <c r="C26" s="306"/>
      <c r="D26" s="360"/>
      <c r="E26" s="330"/>
      <c r="F26" s="330"/>
      <c r="G26" s="22" t="s">
        <v>37</v>
      </c>
      <c r="H26" s="143">
        <f t="shared" si="17"/>
        <v>0</v>
      </c>
      <c r="I26" s="143"/>
      <c r="J26" s="143"/>
      <c r="K26" s="143"/>
      <c r="L26" s="143">
        <f t="shared" si="18"/>
        <v>0</v>
      </c>
      <c r="M26" s="143"/>
      <c r="N26" s="143"/>
      <c r="O26" s="143"/>
      <c r="P26" s="141">
        <f t="shared" si="19"/>
        <v>0</v>
      </c>
      <c r="Q26" s="141"/>
      <c r="R26" s="141"/>
      <c r="S26" s="141"/>
      <c r="T26" s="143">
        <f t="shared" si="20"/>
        <v>0</v>
      </c>
      <c r="U26" s="214">
        <f t="shared" si="21"/>
        <v>0</v>
      </c>
      <c r="V26" s="312"/>
      <c r="W26" s="313"/>
      <c r="X26" s="313"/>
      <c r="Y26" s="313"/>
      <c r="Z26" s="313"/>
      <c r="AA26" s="313"/>
    </row>
    <row r="27" spans="1:229" ht="21" customHeight="1" x14ac:dyDescent="0.25">
      <c r="A27" s="304"/>
      <c r="B27" s="305"/>
      <c r="C27" s="306"/>
      <c r="D27" s="360"/>
      <c r="E27" s="331"/>
      <c r="F27" s="331"/>
      <c r="G27" s="27" t="s">
        <v>17</v>
      </c>
      <c r="H27" s="32">
        <f>SUM(H24:H26)</f>
        <v>0</v>
      </c>
      <c r="I27" s="32">
        <f t="shared" ref="I27:U27" si="22">SUM(I24:I26)</f>
        <v>0</v>
      </c>
      <c r="J27" s="32">
        <f t="shared" si="22"/>
        <v>0</v>
      </c>
      <c r="K27" s="32">
        <f t="shared" si="22"/>
        <v>0</v>
      </c>
      <c r="L27" s="32">
        <f t="shared" si="22"/>
        <v>5</v>
      </c>
      <c r="M27" s="32">
        <f t="shared" si="22"/>
        <v>5</v>
      </c>
      <c r="N27" s="32">
        <f t="shared" si="22"/>
        <v>0</v>
      </c>
      <c r="O27" s="32">
        <f t="shared" si="22"/>
        <v>0</v>
      </c>
      <c r="P27" s="32">
        <f t="shared" si="22"/>
        <v>5</v>
      </c>
      <c r="Q27" s="32">
        <f t="shared" si="22"/>
        <v>5</v>
      </c>
      <c r="R27" s="32">
        <f t="shared" si="22"/>
        <v>0</v>
      </c>
      <c r="S27" s="32">
        <f t="shared" si="22"/>
        <v>0</v>
      </c>
      <c r="T27" s="32">
        <f t="shared" si="22"/>
        <v>5.15</v>
      </c>
      <c r="U27" s="215">
        <f t="shared" si="22"/>
        <v>5.3045</v>
      </c>
      <c r="V27" s="312"/>
      <c r="W27" s="313"/>
      <c r="X27" s="313"/>
      <c r="Y27" s="313"/>
      <c r="Z27" s="313"/>
      <c r="AA27" s="313"/>
    </row>
    <row r="28" spans="1:229" ht="16.899999999999999" customHeight="1" x14ac:dyDescent="0.25">
      <c r="A28" s="304" t="s">
        <v>28</v>
      </c>
      <c r="B28" s="305" t="s">
        <v>28</v>
      </c>
      <c r="C28" s="306" t="s">
        <v>51</v>
      </c>
      <c r="D28" s="360" t="s">
        <v>52</v>
      </c>
      <c r="E28" s="329" t="s">
        <v>32</v>
      </c>
      <c r="F28" s="329" t="s">
        <v>33</v>
      </c>
      <c r="G28" s="22" t="s">
        <v>34</v>
      </c>
      <c r="H28" s="143">
        <f>SUM(I28,K28)</f>
        <v>785.30000000000007</v>
      </c>
      <c r="I28" s="223">
        <v>54.7</v>
      </c>
      <c r="J28" s="143"/>
      <c r="K28" s="253">
        <v>730.6</v>
      </c>
      <c r="L28" s="143">
        <f>SUM(M28,O28)</f>
        <v>781.2</v>
      </c>
      <c r="M28" s="141">
        <v>65</v>
      </c>
      <c r="N28" s="141"/>
      <c r="O28" s="138">
        <v>716.2</v>
      </c>
      <c r="P28" s="141">
        <f>SUM(Q28,S28)</f>
        <v>781.2</v>
      </c>
      <c r="Q28" s="143">
        <v>65</v>
      </c>
      <c r="R28" s="143"/>
      <c r="S28" s="140">
        <v>716.2</v>
      </c>
      <c r="T28" s="139">
        <v>655</v>
      </c>
      <c r="U28" s="218">
        <v>655</v>
      </c>
      <c r="V28" s="312"/>
      <c r="W28" s="313"/>
      <c r="X28" s="313"/>
      <c r="Y28" s="313"/>
      <c r="Z28" s="313"/>
      <c r="AA28" s="313"/>
    </row>
    <row r="29" spans="1:229" ht="12.75" customHeight="1" x14ac:dyDescent="0.25">
      <c r="A29" s="304"/>
      <c r="B29" s="305"/>
      <c r="C29" s="306"/>
      <c r="D29" s="360"/>
      <c r="E29" s="330"/>
      <c r="F29" s="330"/>
      <c r="G29" s="22" t="s">
        <v>36</v>
      </c>
      <c r="H29" s="143">
        <f t="shared" ref="H29:H30" si="23">SUM(I29,K29)</f>
        <v>0</v>
      </c>
      <c r="I29" s="143"/>
      <c r="J29" s="143"/>
      <c r="K29" s="143"/>
      <c r="L29" s="143">
        <f t="shared" ref="L29:L30" si="24">SUM(M29,O29)</f>
        <v>0</v>
      </c>
      <c r="M29" s="140"/>
      <c r="N29" s="143"/>
      <c r="O29" s="140"/>
      <c r="P29" s="141">
        <f t="shared" ref="P29:P30" si="25">SUM(Q29,S29)</f>
        <v>0</v>
      </c>
      <c r="Q29" s="30"/>
      <c r="R29" s="30"/>
      <c r="S29" s="30"/>
      <c r="T29" s="34"/>
      <c r="U29" s="217"/>
      <c r="V29" s="312"/>
      <c r="W29" s="313"/>
      <c r="X29" s="313"/>
      <c r="Y29" s="313"/>
      <c r="Z29" s="313"/>
      <c r="AA29" s="313"/>
    </row>
    <row r="30" spans="1:229" ht="21" customHeight="1" x14ac:dyDescent="0.25">
      <c r="A30" s="304"/>
      <c r="B30" s="305"/>
      <c r="C30" s="306"/>
      <c r="D30" s="360"/>
      <c r="E30" s="330"/>
      <c r="F30" s="330"/>
      <c r="G30" s="22" t="s">
        <v>37</v>
      </c>
      <c r="H30" s="143">
        <f t="shared" si="23"/>
        <v>0</v>
      </c>
      <c r="I30" s="143"/>
      <c r="J30" s="143" t="s">
        <v>53</v>
      </c>
      <c r="K30" s="143"/>
      <c r="L30" s="143">
        <f t="shared" si="24"/>
        <v>0</v>
      </c>
      <c r="M30" s="143"/>
      <c r="N30" s="143"/>
      <c r="O30" s="143"/>
      <c r="P30" s="141">
        <f t="shared" si="25"/>
        <v>0</v>
      </c>
      <c r="Q30" s="141"/>
      <c r="R30" s="141"/>
      <c r="S30" s="141"/>
      <c r="T30" s="143"/>
      <c r="U30" s="214"/>
      <c r="V30" s="312"/>
      <c r="W30" s="313"/>
      <c r="X30" s="313"/>
      <c r="Y30" s="313"/>
      <c r="Z30" s="313"/>
      <c r="AA30" s="313"/>
    </row>
    <row r="31" spans="1:229" ht="16.5" customHeight="1" x14ac:dyDescent="0.25">
      <c r="A31" s="304"/>
      <c r="B31" s="305"/>
      <c r="C31" s="306"/>
      <c r="D31" s="360"/>
      <c r="E31" s="331"/>
      <c r="F31" s="331"/>
      <c r="G31" s="27" t="s">
        <v>17</v>
      </c>
      <c r="H31" s="32">
        <f t="shared" ref="H31:U31" si="26">SUM(H28:H30)</f>
        <v>785.30000000000007</v>
      </c>
      <c r="I31" s="32">
        <f t="shared" si="26"/>
        <v>54.7</v>
      </c>
      <c r="J31" s="32">
        <f t="shared" si="26"/>
        <v>0</v>
      </c>
      <c r="K31" s="32">
        <f t="shared" si="26"/>
        <v>730.6</v>
      </c>
      <c r="L31" s="32">
        <f t="shared" si="26"/>
        <v>781.2</v>
      </c>
      <c r="M31" s="35">
        <f t="shared" si="26"/>
        <v>65</v>
      </c>
      <c r="N31" s="35">
        <f t="shared" si="26"/>
        <v>0</v>
      </c>
      <c r="O31" s="35">
        <f t="shared" si="26"/>
        <v>716.2</v>
      </c>
      <c r="P31" s="35">
        <f t="shared" si="26"/>
        <v>781.2</v>
      </c>
      <c r="Q31" s="35">
        <f t="shared" si="26"/>
        <v>65</v>
      </c>
      <c r="R31" s="35">
        <f t="shared" si="26"/>
        <v>0</v>
      </c>
      <c r="S31" s="35">
        <f t="shared" si="26"/>
        <v>716.2</v>
      </c>
      <c r="T31" s="32">
        <f t="shared" si="26"/>
        <v>655</v>
      </c>
      <c r="U31" s="215">
        <f t="shared" si="26"/>
        <v>655</v>
      </c>
      <c r="V31" s="312"/>
      <c r="W31" s="313"/>
      <c r="X31" s="313"/>
      <c r="Y31" s="313"/>
      <c r="Z31" s="313"/>
      <c r="AA31" s="313"/>
    </row>
    <row r="32" spans="1:229" ht="16.899999999999999" customHeight="1" x14ac:dyDescent="0.25">
      <c r="A32" s="304" t="s">
        <v>28</v>
      </c>
      <c r="B32" s="305" t="s">
        <v>28</v>
      </c>
      <c r="C32" s="306" t="s">
        <v>54</v>
      </c>
      <c r="D32" s="360" t="s">
        <v>55</v>
      </c>
      <c r="E32" s="329" t="s">
        <v>32</v>
      </c>
      <c r="F32" s="329" t="s">
        <v>33</v>
      </c>
      <c r="G32" s="22" t="s">
        <v>34</v>
      </c>
      <c r="H32" s="143">
        <f>SUM(I32,K32)</f>
        <v>265.02</v>
      </c>
      <c r="I32" s="223">
        <v>265.02</v>
      </c>
      <c r="J32" s="143"/>
      <c r="K32" s="143"/>
      <c r="L32" s="143">
        <f>SUM(M32,O32)</f>
        <v>374.4</v>
      </c>
      <c r="M32" s="143">
        <v>374.4</v>
      </c>
      <c r="N32" s="143"/>
      <c r="O32" s="140"/>
      <c r="P32" s="141">
        <f>SUM(Q32,S32)</f>
        <v>374.4</v>
      </c>
      <c r="Q32" s="143">
        <v>374.4</v>
      </c>
      <c r="R32" s="30"/>
      <c r="S32" s="33"/>
      <c r="T32" s="31">
        <f>L32+(L32*0.03)</f>
        <v>385.63199999999995</v>
      </c>
      <c r="U32" s="214">
        <f>T32+(T32*0.03)</f>
        <v>397.20095999999995</v>
      </c>
      <c r="V32" s="312"/>
      <c r="W32" s="313"/>
      <c r="X32" s="313"/>
      <c r="Y32" s="313"/>
      <c r="Z32" s="313"/>
      <c r="AA32" s="313"/>
    </row>
    <row r="33" spans="1:27" ht="12.75" customHeight="1" x14ac:dyDescent="0.25">
      <c r="A33" s="304"/>
      <c r="B33" s="305"/>
      <c r="C33" s="306"/>
      <c r="D33" s="360"/>
      <c r="E33" s="330"/>
      <c r="F33" s="330"/>
      <c r="G33" s="22" t="s">
        <v>36</v>
      </c>
      <c r="H33" s="143">
        <f>SUM(I33,K33)</f>
        <v>0</v>
      </c>
      <c r="I33" s="143"/>
      <c r="J33" s="143"/>
      <c r="K33" s="143"/>
      <c r="L33" s="143">
        <f>SUM(M33,O33)</f>
        <v>0</v>
      </c>
      <c r="M33" s="140"/>
      <c r="N33" s="143"/>
      <c r="O33" s="140"/>
      <c r="P33" s="141">
        <f>SUM(Q33,S33)</f>
        <v>0</v>
      </c>
      <c r="Q33" s="30"/>
      <c r="R33" s="30"/>
      <c r="S33" s="30"/>
      <c r="T33" s="34">
        <f t="shared" ref="T33:T38" si="27">P33+(P33*0.03)</f>
        <v>0</v>
      </c>
      <c r="U33" s="214">
        <f t="shared" ref="U33:U34" si="28">T33+(T33*0.03)</f>
        <v>0</v>
      </c>
      <c r="V33" s="312"/>
      <c r="W33" s="313"/>
      <c r="X33" s="313"/>
      <c r="Y33" s="313"/>
      <c r="Z33" s="313"/>
      <c r="AA33" s="313"/>
    </row>
    <row r="34" spans="1:27" ht="21" customHeight="1" x14ac:dyDescent="0.25">
      <c r="A34" s="304"/>
      <c r="B34" s="305"/>
      <c r="C34" s="306"/>
      <c r="D34" s="360"/>
      <c r="E34" s="330"/>
      <c r="F34" s="330"/>
      <c r="G34" s="22" t="s">
        <v>37</v>
      </c>
      <c r="H34" s="143">
        <f>SUM(I34,K34)</f>
        <v>0</v>
      </c>
      <c r="I34" s="143"/>
      <c r="J34" s="143"/>
      <c r="K34" s="143"/>
      <c r="L34" s="143">
        <f>SUM(M34,O34)</f>
        <v>0</v>
      </c>
      <c r="M34" s="143"/>
      <c r="N34" s="143"/>
      <c r="O34" s="143"/>
      <c r="P34" s="141">
        <f>SUM(Q34,S34)</f>
        <v>0</v>
      </c>
      <c r="Q34" s="141"/>
      <c r="R34" s="141"/>
      <c r="S34" s="141"/>
      <c r="T34" s="143">
        <f t="shared" si="27"/>
        <v>0</v>
      </c>
      <c r="U34" s="214">
        <f t="shared" si="28"/>
        <v>0</v>
      </c>
      <c r="V34" s="312"/>
      <c r="W34" s="313"/>
      <c r="X34" s="313"/>
      <c r="Y34" s="313"/>
      <c r="Z34" s="313"/>
      <c r="AA34" s="313"/>
    </row>
    <row r="35" spans="1:27" ht="16.5" customHeight="1" x14ac:dyDescent="0.25">
      <c r="A35" s="304"/>
      <c r="B35" s="305"/>
      <c r="C35" s="306"/>
      <c r="D35" s="360"/>
      <c r="E35" s="331"/>
      <c r="F35" s="331"/>
      <c r="G35" s="27" t="s">
        <v>17</v>
      </c>
      <c r="H35" s="32">
        <f>SUM(H32:H34)</f>
        <v>265.02</v>
      </c>
      <c r="I35" s="32"/>
      <c r="J35" s="32"/>
      <c r="K35" s="32"/>
      <c r="L35" s="32">
        <f>SUM(L32:L34)</f>
        <v>374.4</v>
      </c>
      <c r="M35" s="35"/>
      <c r="N35" s="35"/>
      <c r="O35" s="35"/>
      <c r="P35" s="35">
        <f>SUM(P32:P34)</f>
        <v>374.4</v>
      </c>
      <c r="Q35" s="35"/>
      <c r="R35" s="35"/>
      <c r="S35" s="35"/>
      <c r="T35" s="32">
        <f t="shared" si="27"/>
        <v>385.63199999999995</v>
      </c>
      <c r="U35" s="215"/>
      <c r="V35" s="312"/>
      <c r="W35" s="313"/>
      <c r="X35" s="313"/>
      <c r="Y35" s="313"/>
      <c r="Z35" s="313"/>
      <c r="AA35" s="313"/>
    </row>
    <row r="36" spans="1:27" ht="16.899999999999999" customHeight="1" x14ac:dyDescent="0.25">
      <c r="A36" s="304" t="s">
        <v>28</v>
      </c>
      <c r="B36" s="305" t="s">
        <v>28</v>
      </c>
      <c r="C36" s="306" t="s">
        <v>56</v>
      </c>
      <c r="D36" s="360" t="s">
        <v>57</v>
      </c>
      <c r="E36" s="329" t="s">
        <v>32</v>
      </c>
      <c r="F36" s="329" t="s">
        <v>33</v>
      </c>
      <c r="G36" s="22" t="s">
        <v>34</v>
      </c>
      <c r="H36" s="143">
        <f>SUM(I36,K36)</f>
        <v>7.53</v>
      </c>
      <c r="I36" s="223">
        <v>7.53</v>
      </c>
      <c r="J36" s="143"/>
      <c r="K36" s="143"/>
      <c r="L36" s="143">
        <f>SUM(M36,O36)</f>
        <v>10</v>
      </c>
      <c r="M36" s="140">
        <v>10</v>
      </c>
      <c r="N36" s="143"/>
      <c r="O36" s="140"/>
      <c r="P36" s="141">
        <f>SUM(Q36,S36)</f>
        <v>10</v>
      </c>
      <c r="Q36" s="143">
        <v>10</v>
      </c>
      <c r="R36" s="30"/>
      <c r="S36" s="33"/>
      <c r="T36" s="31">
        <f>L36+(L36*0.03)</f>
        <v>10.3</v>
      </c>
      <c r="U36" s="214">
        <f>T36+(T36*0.03)</f>
        <v>10.609</v>
      </c>
      <c r="V36" s="312"/>
      <c r="W36" s="313"/>
      <c r="X36" s="313"/>
      <c r="Y36" s="313"/>
      <c r="Z36" s="313"/>
      <c r="AA36" s="313"/>
    </row>
    <row r="37" spans="1:27" ht="12.75" customHeight="1" x14ac:dyDescent="0.25">
      <c r="A37" s="304"/>
      <c r="B37" s="305"/>
      <c r="C37" s="306"/>
      <c r="D37" s="360"/>
      <c r="E37" s="330"/>
      <c r="F37" s="330"/>
      <c r="G37" s="22" t="s">
        <v>36</v>
      </c>
      <c r="H37" s="143">
        <f>SUM(I37,K37)</f>
        <v>0</v>
      </c>
      <c r="I37" s="143"/>
      <c r="J37" s="143"/>
      <c r="K37" s="143"/>
      <c r="L37" s="143">
        <f>SUM(M37,O37)</f>
        <v>0</v>
      </c>
      <c r="M37" s="140"/>
      <c r="N37" s="143"/>
      <c r="O37" s="140"/>
      <c r="P37" s="141">
        <f>SUM(Q37,S37)</f>
        <v>0</v>
      </c>
      <c r="Q37" s="30"/>
      <c r="R37" s="30"/>
      <c r="S37" s="30"/>
      <c r="T37" s="31">
        <f t="shared" si="27"/>
        <v>0</v>
      </c>
      <c r="U37" s="214">
        <f t="shared" ref="U37:U38" si="29">T37+(T37*0.03)</f>
        <v>0</v>
      </c>
      <c r="V37" s="312"/>
      <c r="W37" s="313"/>
      <c r="X37" s="313"/>
      <c r="Y37" s="313"/>
      <c r="Z37" s="313"/>
      <c r="AA37" s="313"/>
    </row>
    <row r="38" spans="1:27" ht="21" customHeight="1" x14ac:dyDescent="0.25">
      <c r="A38" s="304"/>
      <c r="B38" s="305"/>
      <c r="C38" s="306"/>
      <c r="D38" s="360"/>
      <c r="E38" s="330"/>
      <c r="F38" s="330"/>
      <c r="G38" s="22" t="s">
        <v>37</v>
      </c>
      <c r="H38" s="143">
        <f>SUM(I38,K38)</f>
        <v>0</v>
      </c>
      <c r="I38" s="143"/>
      <c r="J38" s="143"/>
      <c r="K38" s="143"/>
      <c r="L38" s="143">
        <f>SUM(M38,O38)</f>
        <v>0</v>
      </c>
      <c r="M38" s="143"/>
      <c r="N38" s="143"/>
      <c r="O38" s="143"/>
      <c r="P38" s="141">
        <f>SUM(Q38,S38)</f>
        <v>0</v>
      </c>
      <c r="Q38" s="141"/>
      <c r="R38" s="141"/>
      <c r="S38" s="141"/>
      <c r="T38" s="143">
        <f t="shared" si="27"/>
        <v>0</v>
      </c>
      <c r="U38" s="214">
        <f t="shared" si="29"/>
        <v>0</v>
      </c>
      <c r="V38" s="312"/>
      <c r="W38" s="313"/>
      <c r="X38" s="313"/>
      <c r="Y38" s="313"/>
      <c r="Z38" s="313"/>
      <c r="AA38" s="313"/>
    </row>
    <row r="39" spans="1:27" ht="16.5" customHeight="1" x14ac:dyDescent="0.25">
      <c r="A39" s="304"/>
      <c r="B39" s="305"/>
      <c r="C39" s="306"/>
      <c r="D39" s="360"/>
      <c r="E39" s="331"/>
      <c r="F39" s="331"/>
      <c r="G39" s="27" t="s">
        <v>17</v>
      </c>
      <c r="H39" s="32">
        <f t="shared" ref="H39:U39" si="30">SUM(H36:H38)</f>
        <v>7.53</v>
      </c>
      <c r="I39" s="32">
        <f t="shared" si="30"/>
        <v>7.53</v>
      </c>
      <c r="J39" s="32">
        <f t="shared" si="30"/>
        <v>0</v>
      </c>
      <c r="K39" s="32">
        <f t="shared" si="30"/>
        <v>0</v>
      </c>
      <c r="L39" s="32">
        <f t="shared" si="30"/>
        <v>10</v>
      </c>
      <c r="M39" s="35">
        <f t="shared" si="30"/>
        <v>10</v>
      </c>
      <c r="N39" s="35">
        <f t="shared" si="30"/>
        <v>0</v>
      </c>
      <c r="O39" s="35">
        <f t="shared" si="30"/>
        <v>0</v>
      </c>
      <c r="P39" s="35">
        <f t="shared" si="30"/>
        <v>10</v>
      </c>
      <c r="Q39" s="35">
        <f t="shared" si="30"/>
        <v>10</v>
      </c>
      <c r="R39" s="35">
        <f t="shared" si="30"/>
        <v>0</v>
      </c>
      <c r="S39" s="35">
        <f t="shared" si="30"/>
        <v>0</v>
      </c>
      <c r="T39" s="32">
        <f t="shared" si="30"/>
        <v>10.3</v>
      </c>
      <c r="U39" s="215">
        <f t="shared" si="30"/>
        <v>10.609</v>
      </c>
      <c r="V39" s="312"/>
      <c r="W39" s="313"/>
      <c r="X39" s="313"/>
      <c r="Y39" s="313"/>
      <c r="Z39" s="313"/>
      <c r="AA39" s="313"/>
    </row>
    <row r="40" spans="1:27" ht="16.899999999999999" customHeight="1" x14ac:dyDescent="0.25">
      <c r="A40" s="304" t="s">
        <v>28</v>
      </c>
      <c r="B40" s="305" t="s">
        <v>28</v>
      </c>
      <c r="C40" s="306" t="s">
        <v>58</v>
      </c>
      <c r="D40" s="387" t="s">
        <v>59</v>
      </c>
      <c r="E40" s="329" t="s">
        <v>32</v>
      </c>
      <c r="F40" s="329" t="s">
        <v>33</v>
      </c>
      <c r="G40" s="22" t="s">
        <v>34</v>
      </c>
      <c r="H40" s="143">
        <f>SUM(I40,K40)</f>
        <v>0</v>
      </c>
      <c r="I40" s="139"/>
      <c r="J40" s="139"/>
      <c r="K40" s="139"/>
      <c r="L40" s="139">
        <f>SUM(M40,O40)</f>
        <v>0</v>
      </c>
      <c r="M40" s="119"/>
      <c r="N40" s="139"/>
      <c r="O40" s="119"/>
      <c r="P40" s="139">
        <f>SUM(Q40,S40)</f>
        <v>0</v>
      </c>
      <c r="Q40" s="139"/>
      <c r="R40" s="139"/>
      <c r="S40" s="119"/>
      <c r="T40" s="139">
        <f t="shared" ref="T40:T42" si="31">P40+(P40*0.03)</f>
        <v>0</v>
      </c>
      <c r="U40" s="218">
        <v>0</v>
      </c>
      <c r="V40" s="312"/>
      <c r="W40" s="313"/>
      <c r="X40" s="313"/>
      <c r="Y40" s="313"/>
      <c r="Z40" s="313"/>
      <c r="AA40" s="313"/>
    </row>
    <row r="41" spans="1:27" ht="12.75" customHeight="1" x14ac:dyDescent="0.25">
      <c r="A41" s="304"/>
      <c r="B41" s="305"/>
      <c r="C41" s="306"/>
      <c r="D41" s="387"/>
      <c r="E41" s="330"/>
      <c r="F41" s="330"/>
      <c r="G41" s="22" t="s">
        <v>36</v>
      </c>
      <c r="H41" s="143">
        <f>SUM(I41,K41)</f>
        <v>0</v>
      </c>
      <c r="I41" s="244">
        <v>0</v>
      </c>
      <c r="J41" s="143"/>
      <c r="K41" s="143"/>
      <c r="L41" s="143">
        <f>SUM(M41,O41)</f>
        <v>0</v>
      </c>
      <c r="M41" s="140">
        <v>0</v>
      </c>
      <c r="N41" s="143"/>
      <c r="O41" s="140"/>
      <c r="P41" s="141">
        <f>SUM(Q41,S41)</f>
        <v>0.7</v>
      </c>
      <c r="Q41" s="139">
        <v>0.7</v>
      </c>
      <c r="R41" s="30"/>
      <c r="S41" s="30"/>
      <c r="T41" s="31">
        <v>0.7</v>
      </c>
      <c r="U41" s="217">
        <v>0.7</v>
      </c>
      <c r="V41" s="312"/>
      <c r="W41" s="313"/>
      <c r="X41" s="313"/>
      <c r="Y41" s="313"/>
      <c r="Z41" s="313"/>
      <c r="AA41" s="313"/>
    </row>
    <row r="42" spans="1:27" ht="21" customHeight="1" x14ac:dyDescent="0.25">
      <c r="A42" s="304"/>
      <c r="B42" s="305"/>
      <c r="C42" s="306"/>
      <c r="D42" s="387"/>
      <c r="E42" s="330"/>
      <c r="F42" s="330"/>
      <c r="G42" s="22" t="s">
        <v>37</v>
      </c>
      <c r="H42" s="143">
        <f>SUM(I42,K42)</f>
        <v>0</v>
      </c>
      <c r="I42" s="143"/>
      <c r="J42" s="143"/>
      <c r="K42" s="143"/>
      <c r="L42" s="143">
        <f>SUM(M42,O42)</f>
        <v>0</v>
      </c>
      <c r="M42" s="143"/>
      <c r="N42" s="143"/>
      <c r="O42" s="143"/>
      <c r="P42" s="141">
        <f>SUM(Q42,S42)</f>
        <v>0</v>
      </c>
      <c r="Q42" s="141"/>
      <c r="R42" s="141"/>
      <c r="S42" s="141"/>
      <c r="T42" s="143">
        <f t="shared" si="31"/>
        <v>0</v>
      </c>
      <c r="U42" s="214">
        <v>0</v>
      </c>
      <c r="V42" s="312"/>
      <c r="W42" s="313"/>
      <c r="X42" s="313"/>
      <c r="Y42" s="313"/>
      <c r="Z42" s="313"/>
      <c r="AA42" s="313"/>
    </row>
    <row r="43" spans="1:27" ht="16.5" customHeight="1" x14ac:dyDescent="0.25">
      <c r="A43" s="304"/>
      <c r="B43" s="305"/>
      <c r="C43" s="306"/>
      <c r="D43" s="387"/>
      <c r="E43" s="331"/>
      <c r="F43" s="331"/>
      <c r="G43" s="27" t="s">
        <v>17</v>
      </c>
      <c r="H43" s="32">
        <f t="shared" ref="H43:U43" si="32">SUM(H40:H42)</f>
        <v>0</v>
      </c>
      <c r="I43" s="32">
        <f t="shared" si="32"/>
        <v>0</v>
      </c>
      <c r="J43" s="32">
        <f t="shared" si="32"/>
        <v>0</v>
      </c>
      <c r="K43" s="32">
        <f t="shared" si="32"/>
        <v>0</v>
      </c>
      <c r="L43" s="32">
        <f t="shared" si="32"/>
        <v>0</v>
      </c>
      <c r="M43" s="35">
        <f t="shared" si="32"/>
        <v>0</v>
      </c>
      <c r="N43" s="35">
        <f t="shared" si="32"/>
        <v>0</v>
      </c>
      <c r="O43" s="35">
        <f t="shared" si="32"/>
        <v>0</v>
      </c>
      <c r="P43" s="35">
        <f t="shared" si="32"/>
        <v>0.7</v>
      </c>
      <c r="Q43" s="35">
        <f t="shared" si="32"/>
        <v>0.7</v>
      </c>
      <c r="R43" s="35">
        <f t="shared" si="32"/>
        <v>0</v>
      </c>
      <c r="S43" s="35">
        <f t="shared" si="32"/>
        <v>0</v>
      </c>
      <c r="T43" s="32">
        <f t="shared" si="32"/>
        <v>0.7</v>
      </c>
      <c r="U43" s="215">
        <f t="shared" si="32"/>
        <v>0.7</v>
      </c>
      <c r="V43" s="312"/>
      <c r="W43" s="313"/>
      <c r="X43" s="313"/>
      <c r="Y43" s="313"/>
      <c r="Z43" s="313"/>
      <c r="AA43" s="313"/>
    </row>
    <row r="44" spans="1:27" ht="16.899999999999999" customHeight="1" x14ac:dyDescent="0.25">
      <c r="A44" s="304" t="s">
        <v>28</v>
      </c>
      <c r="B44" s="305" t="s">
        <v>28</v>
      </c>
      <c r="C44" s="306" t="s">
        <v>60</v>
      </c>
      <c r="D44" s="307" t="s">
        <v>61</v>
      </c>
      <c r="E44" s="309" t="s">
        <v>32</v>
      </c>
      <c r="F44" s="309" t="s">
        <v>33</v>
      </c>
      <c r="G44" s="128" t="s">
        <v>34</v>
      </c>
      <c r="H44" s="139">
        <f>SUM(I44,K44)</f>
        <v>7.9</v>
      </c>
      <c r="I44" s="244">
        <v>7.9</v>
      </c>
      <c r="J44" s="139"/>
      <c r="K44" s="139"/>
      <c r="L44" s="139">
        <f>SUM(M44,O44)</f>
        <v>10.6</v>
      </c>
      <c r="M44" s="139">
        <v>10.6</v>
      </c>
      <c r="N44" s="139"/>
      <c r="O44" s="119"/>
      <c r="P44" s="139">
        <f>SUM(Q44,S44)</f>
        <v>10.6</v>
      </c>
      <c r="Q44" s="139">
        <v>10.6</v>
      </c>
      <c r="R44" s="139"/>
      <c r="S44" s="119"/>
      <c r="T44" s="139">
        <v>0</v>
      </c>
      <c r="U44" s="218">
        <v>0</v>
      </c>
      <c r="V44" s="312"/>
      <c r="W44" s="313"/>
      <c r="X44" s="313"/>
      <c r="Y44" s="313"/>
      <c r="Z44" s="313"/>
      <c r="AA44" s="313"/>
    </row>
    <row r="45" spans="1:27" ht="12.75" customHeight="1" x14ac:dyDescent="0.25">
      <c r="A45" s="304"/>
      <c r="B45" s="305"/>
      <c r="C45" s="306"/>
      <c r="D45" s="307"/>
      <c r="E45" s="310"/>
      <c r="F45" s="310"/>
      <c r="G45" s="128" t="s">
        <v>36</v>
      </c>
      <c r="H45" s="139">
        <f>SUM(I45,K45)</f>
        <v>0</v>
      </c>
      <c r="I45" s="139"/>
      <c r="J45" s="139"/>
      <c r="K45" s="139"/>
      <c r="L45" s="139">
        <f>SUM(M45,O45)</f>
        <v>0</v>
      </c>
      <c r="M45" s="119"/>
      <c r="N45" s="139"/>
      <c r="O45" s="119"/>
      <c r="P45" s="139">
        <f>SUM(Q45,S45)</f>
        <v>0</v>
      </c>
      <c r="Q45" s="139"/>
      <c r="R45" s="139"/>
      <c r="S45" s="139"/>
      <c r="T45" s="139">
        <f t="shared" ref="T45:T46" si="33">P45+(P45*0.03)</f>
        <v>0</v>
      </c>
      <c r="U45" s="218">
        <v>0</v>
      </c>
      <c r="V45" s="312"/>
      <c r="W45" s="313"/>
      <c r="X45" s="313"/>
      <c r="Y45" s="313"/>
      <c r="Z45" s="313"/>
      <c r="AA45" s="313"/>
    </row>
    <row r="46" spans="1:27" ht="21" customHeight="1" x14ac:dyDescent="0.25">
      <c r="A46" s="304"/>
      <c r="B46" s="305"/>
      <c r="C46" s="306"/>
      <c r="D46" s="307"/>
      <c r="E46" s="310"/>
      <c r="F46" s="310"/>
      <c r="G46" s="128" t="s">
        <v>37</v>
      </c>
      <c r="H46" s="139">
        <f>SUM(I46,K46)</f>
        <v>0</v>
      </c>
      <c r="I46" s="139"/>
      <c r="J46" s="139"/>
      <c r="K46" s="139"/>
      <c r="L46" s="139">
        <f>SUM(M46,O46)</f>
        <v>0</v>
      </c>
      <c r="M46" s="139"/>
      <c r="N46" s="139"/>
      <c r="O46" s="139"/>
      <c r="P46" s="139">
        <f>SUM(Q46,S46)</f>
        <v>0</v>
      </c>
      <c r="Q46" s="139"/>
      <c r="R46" s="139"/>
      <c r="S46" s="139"/>
      <c r="T46" s="139">
        <f t="shared" si="33"/>
        <v>0</v>
      </c>
      <c r="U46" s="218">
        <v>0</v>
      </c>
      <c r="V46" s="312"/>
      <c r="W46" s="313"/>
      <c r="X46" s="313"/>
      <c r="Y46" s="313"/>
      <c r="Z46" s="313"/>
      <c r="AA46" s="313"/>
    </row>
    <row r="47" spans="1:27" ht="16.5" customHeight="1" x14ac:dyDescent="0.25">
      <c r="A47" s="304"/>
      <c r="B47" s="305"/>
      <c r="C47" s="306"/>
      <c r="D47" s="307"/>
      <c r="E47" s="311"/>
      <c r="F47" s="311"/>
      <c r="G47" s="126" t="s">
        <v>17</v>
      </c>
      <c r="H47" s="127">
        <f t="shared" ref="H47:U47" si="34">SUM(H44:H46)</f>
        <v>7.9</v>
      </c>
      <c r="I47" s="127">
        <f t="shared" si="34"/>
        <v>7.9</v>
      </c>
      <c r="J47" s="127">
        <f t="shared" si="34"/>
        <v>0</v>
      </c>
      <c r="K47" s="127">
        <f t="shared" si="34"/>
        <v>0</v>
      </c>
      <c r="L47" s="127">
        <f t="shared" si="34"/>
        <v>10.6</v>
      </c>
      <c r="M47" s="127">
        <f t="shared" si="34"/>
        <v>10.6</v>
      </c>
      <c r="N47" s="127">
        <f t="shared" si="34"/>
        <v>0</v>
      </c>
      <c r="O47" s="127">
        <f t="shared" si="34"/>
        <v>0</v>
      </c>
      <c r="P47" s="127">
        <f t="shared" si="34"/>
        <v>10.6</v>
      </c>
      <c r="Q47" s="127">
        <f t="shared" si="34"/>
        <v>10.6</v>
      </c>
      <c r="R47" s="127">
        <f t="shared" si="34"/>
        <v>0</v>
      </c>
      <c r="S47" s="127">
        <f t="shared" si="34"/>
        <v>0</v>
      </c>
      <c r="T47" s="127">
        <f t="shared" si="34"/>
        <v>0</v>
      </c>
      <c r="U47" s="219">
        <f t="shared" si="34"/>
        <v>0</v>
      </c>
      <c r="V47" s="312"/>
      <c r="W47" s="313"/>
      <c r="X47" s="313"/>
      <c r="Y47" s="313"/>
      <c r="Z47" s="313"/>
      <c r="AA47" s="313"/>
    </row>
    <row r="48" spans="1:27" ht="16.899999999999999" customHeight="1" x14ac:dyDescent="0.25">
      <c r="A48" s="304" t="s">
        <v>28</v>
      </c>
      <c r="B48" s="305" t="s">
        <v>28</v>
      </c>
      <c r="C48" s="306" t="s">
        <v>62</v>
      </c>
      <c r="D48" s="307" t="s">
        <v>63</v>
      </c>
      <c r="E48" s="308" t="s">
        <v>64</v>
      </c>
      <c r="F48" s="309" t="s">
        <v>33</v>
      </c>
      <c r="G48" s="128" t="s">
        <v>34</v>
      </c>
      <c r="H48" s="139">
        <f>SUM(I48,K48)</f>
        <v>0</v>
      </c>
      <c r="I48" s="139">
        <v>0</v>
      </c>
      <c r="J48" s="139"/>
      <c r="K48" s="139">
        <v>0</v>
      </c>
      <c r="L48" s="139">
        <f>SUM(M48,O48)</f>
        <v>0</v>
      </c>
      <c r="M48" s="119">
        <v>0</v>
      </c>
      <c r="N48" s="139"/>
      <c r="O48" s="119">
        <v>0</v>
      </c>
      <c r="P48" s="139">
        <f>SUM(Q48,S48)</f>
        <v>0</v>
      </c>
      <c r="Q48" s="139">
        <v>0</v>
      </c>
      <c r="R48" s="139"/>
      <c r="S48" s="119">
        <v>0</v>
      </c>
      <c r="T48" s="139">
        <v>0</v>
      </c>
      <c r="U48" s="218">
        <v>0</v>
      </c>
      <c r="V48" s="312"/>
      <c r="W48" s="313"/>
      <c r="X48" s="313"/>
      <c r="Y48" s="313"/>
      <c r="Z48" s="313"/>
      <c r="AA48" s="313"/>
    </row>
    <row r="49" spans="1:27" ht="12.75" customHeight="1" x14ac:dyDescent="0.25">
      <c r="A49" s="304"/>
      <c r="B49" s="305"/>
      <c r="C49" s="306"/>
      <c r="D49" s="307"/>
      <c r="E49" s="308"/>
      <c r="F49" s="310"/>
      <c r="G49" s="128" t="s">
        <v>36</v>
      </c>
      <c r="H49" s="139">
        <f>SUM(I49,K49)</f>
        <v>0</v>
      </c>
      <c r="I49" s="139"/>
      <c r="J49" s="139"/>
      <c r="K49" s="139"/>
      <c r="L49" s="139">
        <f>SUM(M49,O49)</f>
        <v>0</v>
      </c>
      <c r="M49" s="119"/>
      <c r="N49" s="139"/>
      <c r="O49" s="119"/>
      <c r="P49" s="139">
        <f>SUM(Q49,S49)</f>
        <v>0</v>
      </c>
      <c r="Q49" s="139"/>
      <c r="R49" s="139"/>
      <c r="S49" s="139"/>
      <c r="T49" s="139">
        <f t="shared" ref="T49:T50" si="35">P49+(P49*0.03)</f>
        <v>0</v>
      </c>
      <c r="U49" s="218">
        <v>0</v>
      </c>
      <c r="V49" s="312"/>
      <c r="W49" s="313"/>
      <c r="X49" s="313"/>
      <c r="Y49" s="313"/>
      <c r="Z49" s="313"/>
      <c r="AA49" s="313"/>
    </row>
    <row r="50" spans="1:27" ht="21" customHeight="1" x14ac:dyDescent="0.25">
      <c r="A50" s="304"/>
      <c r="B50" s="305"/>
      <c r="C50" s="306"/>
      <c r="D50" s="307"/>
      <c r="E50" s="308"/>
      <c r="F50" s="310"/>
      <c r="G50" s="128" t="s">
        <v>37</v>
      </c>
      <c r="H50" s="139">
        <f>SUM(I50,K50)</f>
        <v>0</v>
      </c>
      <c r="I50" s="139"/>
      <c r="J50" s="139"/>
      <c r="K50" s="139"/>
      <c r="L50" s="139">
        <f>SUM(M50,O50)</f>
        <v>0</v>
      </c>
      <c r="M50" s="139"/>
      <c r="N50" s="139"/>
      <c r="O50" s="139"/>
      <c r="P50" s="139">
        <f>SUM(Q50,S50)</f>
        <v>0</v>
      </c>
      <c r="Q50" s="139"/>
      <c r="R50" s="139"/>
      <c r="S50" s="139"/>
      <c r="T50" s="139">
        <f t="shared" si="35"/>
        <v>0</v>
      </c>
      <c r="U50" s="218">
        <v>0</v>
      </c>
      <c r="V50" s="312"/>
      <c r="W50" s="313"/>
      <c r="X50" s="313"/>
      <c r="Y50" s="313"/>
      <c r="Z50" s="313"/>
      <c r="AA50" s="313"/>
    </row>
    <row r="51" spans="1:27" ht="16.5" customHeight="1" x14ac:dyDescent="0.25">
      <c r="A51" s="304"/>
      <c r="B51" s="305"/>
      <c r="C51" s="306"/>
      <c r="D51" s="307"/>
      <c r="E51" s="308"/>
      <c r="F51" s="311"/>
      <c r="G51" s="126" t="s">
        <v>17</v>
      </c>
      <c r="H51" s="127">
        <f t="shared" ref="H51:U51" si="36">SUM(H48:H50)</f>
        <v>0</v>
      </c>
      <c r="I51" s="127">
        <f t="shared" si="36"/>
        <v>0</v>
      </c>
      <c r="J51" s="127">
        <f t="shared" si="36"/>
        <v>0</v>
      </c>
      <c r="K51" s="127">
        <f t="shared" si="36"/>
        <v>0</v>
      </c>
      <c r="L51" s="127">
        <f t="shared" si="36"/>
        <v>0</v>
      </c>
      <c r="M51" s="127">
        <f t="shared" si="36"/>
        <v>0</v>
      </c>
      <c r="N51" s="127">
        <f t="shared" si="36"/>
        <v>0</v>
      </c>
      <c r="O51" s="127">
        <f t="shared" si="36"/>
        <v>0</v>
      </c>
      <c r="P51" s="127">
        <f t="shared" si="36"/>
        <v>0</v>
      </c>
      <c r="Q51" s="127">
        <f t="shared" si="36"/>
        <v>0</v>
      </c>
      <c r="R51" s="127">
        <f t="shared" si="36"/>
        <v>0</v>
      </c>
      <c r="S51" s="127">
        <f t="shared" si="36"/>
        <v>0</v>
      </c>
      <c r="T51" s="127">
        <f t="shared" si="36"/>
        <v>0</v>
      </c>
      <c r="U51" s="219">
        <f t="shared" si="36"/>
        <v>0</v>
      </c>
      <c r="V51" s="312"/>
      <c r="W51" s="313"/>
      <c r="X51" s="313"/>
      <c r="Y51" s="313"/>
      <c r="Z51" s="313"/>
      <c r="AA51" s="313"/>
    </row>
    <row r="52" spans="1:27" ht="15.75" customHeight="1" x14ac:dyDescent="0.25">
      <c r="A52" s="290" t="s">
        <v>28</v>
      </c>
      <c r="B52" s="291" t="s">
        <v>28</v>
      </c>
      <c r="C52" s="388" t="s">
        <v>65</v>
      </c>
      <c r="D52" s="389"/>
      <c r="E52" s="389"/>
      <c r="F52" s="389"/>
      <c r="G52" s="390"/>
      <c r="H52" s="36">
        <f>SUM(H27,H39,H35,H31,H23,H19,H15,H43,H47,H51)</f>
        <v>3029.35</v>
      </c>
      <c r="I52" s="36">
        <f t="shared" ref="I52:U52" si="37">SUM(I27,I39,I35,I31,I23,I19,I15,I43,I47,I51)</f>
        <v>1974.5400000000002</v>
      </c>
      <c r="J52" s="36">
        <f t="shared" si="37"/>
        <v>1070.77</v>
      </c>
      <c r="K52" s="36">
        <f t="shared" si="37"/>
        <v>789.79</v>
      </c>
      <c r="L52" s="36">
        <f t="shared" si="37"/>
        <v>3699.1999999999994</v>
      </c>
      <c r="M52" s="36">
        <f t="shared" si="37"/>
        <v>2491.1999999999998</v>
      </c>
      <c r="N52" s="36">
        <f t="shared" si="37"/>
        <v>1220.4000000000001</v>
      </c>
      <c r="O52" s="36">
        <f t="shared" si="37"/>
        <v>833.6</v>
      </c>
      <c r="P52" s="36">
        <f t="shared" si="37"/>
        <v>3699.8999999999992</v>
      </c>
      <c r="Q52" s="36">
        <f t="shared" si="37"/>
        <v>2491.8999999999996</v>
      </c>
      <c r="R52" s="36">
        <f t="shared" si="37"/>
        <v>1220.4000000000001</v>
      </c>
      <c r="S52" s="36">
        <f t="shared" si="37"/>
        <v>833.6</v>
      </c>
      <c r="T52" s="36">
        <f t="shared" si="37"/>
        <v>3650.3220000000001</v>
      </c>
      <c r="U52" s="36">
        <f t="shared" si="37"/>
        <v>3342.9596999999999</v>
      </c>
    </row>
    <row r="53" spans="1:27" ht="15.75" customHeight="1" x14ac:dyDescent="0.25">
      <c r="A53" s="290" t="s">
        <v>28</v>
      </c>
      <c r="B53" s="291" t="s">
        <v>40</v>
      </c>
      <c r="C53" s="371" t="s">
        <v>66</v>
      </c>
      <c r="D53" s="372"/>
      <c r="E53" s="372"/>
      <c r="F53" s="372"/>
      <c r="G53" s="372"/>
      <c r="H53" s="372"/>
      <c r="I53" s="372"/>
      <c r="J53" s="372"/>
      <c r="K53" s="372"/>
      <c r="L53" s="372"/>
      <c r="M53" s="372"/>
      <c r="N53" s="372"/>
      <c r="O53" s="372"/>
      <c r="P53" s="372"/>
      <c r="Q53" s="372"/>
      <c r="R53" s="372"/>
      <c r="S53" s="372"/>
      <c r="T53" s="372"/>
      <c r="U53" s="373"/>
    </row>
    <row r="54" spans="1:27" x14ac:dyDescent="0.25">
      <c r="A54" s="317" t="s">
        <v>28</v>
      </c>
      <c r="B54" s="320" t="s">
        <v>40</v>
      </c>
      <c r="C54" s="323" t="s">
        <v>28</v>
      </c>
      <c r="D54" s="361" t="s">
        <v>67</v>
      </c>
      <c r="E54" s="329" t="s">
        <v>32</v>
      </c>
      <c r="F54" s="329" t="s">
        <v>33</v>
      </c>
      <c r="G54" s="22" t="s">
        <v>34</v>
      </c>
      <c r="H54" s="143">
        <f>SUM(I54,K54)</f>
        <v>0</v>
      </c>
      <c r="I54" s="143"/>
      <c r="J54" s="143"/>
      <c r="K54" s="143"/>
      <c r="L54" s="143">
        <f>SUM(M54,O54)</f>
        <v>0</v>
      </c>
      <c r="M54" s="140"/>
      <c r="N54" s="143"/>
      <c r="O54" s="140"/>
      <c r="P54" s="141">
        <f>SUM(Q54,S54)</f>
        <v>0</v>
      </c>
      <c r="Q54" s="141"/>
      <c r="R54" s="141"/>
      <c r="S54" s="141"/>
      <c r="T54" s="143">
        <f>L54+(L54*0.03)</f>
        <v>0</v>
      </c>
      <c r="U54" s="214">
        <f>T54+(T54*0.03)</f>
        <v>0</v>
      </c>
      <c r="V54" s="312"/>
      <c r="W54" s="313"/>
      <c r="X54" s="313"/>
      <c r="Y54" s="313"/>
      <c r="Z54" s="313"/>
      <c r="AA54" s="313"/>
    </row>
    <row r="55" spans="1:27" ht="31.5" x14ac:dyDescent="0.25">
      <c r="A55" s="318"/>
      <c r="B55" s="321"/>
      <c r="C55" s="324"/>
      <c r="D55" s="362"/>
      <c r="E55" s="330"/>
      <c r="F55" s="330"/>
      <c r="G55" s="22" t="s">
        <v>44</v>
      </c>
      <c r="H55" s="143">
        <f t="shared" ref="H55:H56" si="38">SUM(I55,K55)</f>
        <v>0.31</v>
      </c>
      <c r="I55" s="242">
        <v>0.31</v>
      </c>
      <c r="J55" s="223">
        <v>0.24</v>
      </c>
      <c r="K55" s="143"/>
      <c r="L55" s="143">
        <f t="shared" ref="L55:L56" si="39">SUM(M55,O55)</f>
        <v>0.3</v>
      </c>
      <c r="M55" s="140">
        <v>0.3</v>
      </c>
      <c r="N55" s="143">
        <v>0.2</v>
      </c>
      <c r="O55" s="141"/>
      <c r="P55" s="141">
        <f>SUM(Q55,S55)</f>
        <v>0.3</v>
      </c>
      <c r="Q55" s="140">
        <v>0.3</v>
      </c>
      <c r="R55" s="143">
        <v>0.2</v>
      </c>
      <c r="S55" s="141"/>
      <c r="T55" s="143">
        <f>L55+(L55*0.03)</f>
        <v>0.309</v>
      </c>
      <c r="U55" s="214">
        <f>T55+(T55*0.03)</f>
        <v>0.31827</v>
      </c>
      <c r="V55" s="312"/>
      <c r="W55" s="313"/>
      <c r="X55" s="313"/>
      <c r="Y55" s="313"/>
      <c r="Z55" s="313"/>
      <c r="AA55" s="313"/>
    </row>
    <row r="56" spans="1:27" x14ac:dyDescent="0.25">
      <c r="A56" s="318"/>
      <c r="B56" s="321"/>
      <c r="C56" s="324"/>
      <c r="D56" s="362"/>
      <c r="E56" s="330"/>
      <c r="F56" s="330"/>
      <c r="G56" s="22" t="s">
        <v>37</v>
      </c>
      <c r="H56" s="143">
        <f t="shared" si="38"/>
        <v>0</v>
      </c>
      <c r="I56" s="143"/>
      <c r="J56" s="143"/>
      <c r="K56" s="143"/>
      <c r="L56" s="143">
        <f t="shared" si="39"/>
        <v>0</v>
      </c>
      <c r="M56" s="143"/>
      <c r="N56" s="143"/>
      <c r="O56" s="143"/>
      <c r="P56" s="141">
        <f t="shared" ref="P56" si="40">SUM(Q56,S56)</f>
        <v>0</v>
      </c>
      <c r="Q56" s="141"/>
      <c r="R56" s="141"/>
      <c r="S56" s="120"/>
      <c r="T56" s="143">
        <f>L56+(L56*0.03)</f>
        <v>0</v>
      </c>
      <c r="U56" s="214">
        <f>T56+(T56*0.03)</f>
        <v>0</v>
      </c>
      <c r="V56" s="312"/>
      <c r="W56" s="313"/>
      <c r="X56" s="313"/>
      <c r="Y56" s="313"/>
      <c r="Z56" s="313"/>
      <c r="AA56" s="313"/>
    </row>
    <row r="57" spans="1:27" x14ac:dyDescent="0.25">
      <c r="A57" s="319"/>
      <c r="B57" s="322"/>
      <c r="C57" s="325"/>
      <c r="D57" s="363"/>
      <c r="E57" s="331"/>
      <c r="F57" s="331"/>
      <c r="G57" s="27" t="s">
        <v>39</v>
      </c>
      <c r="H57" s="32">
        <f t="shared" ref="H57:U57" si="41">SUM(H54:H56)</f>
        <v>0.31</v>
      </c>
      <c r="I57" s="32">
        <f t="shared" si="41"/>
        <v>0.31</v>
      </c>
      <c r="J57" s="32">
        <f t="shared" si="41"/>
        <v>0.24</v>
      </c>
      <c r="K57" s="32">
        <f t="shared" si="41"/>
        <v>0</v>
      </c>
      <c r="L57" s="32">
        <f t="shared" si="41"/>
        <v>0.3</v>
      </c>
      <c r="M57" s="35">
        <f t="shared" si="41"/>
        <v>0.3</v>
      </c>
      <c r="N57" s="35">
        <f t="shared" si="41"/>
        <v>0.2</v>
      </c>
      <c r="O57" s="35">
        <f t="shared" si="41"/>
        <v>0</v>
      </c>
      <c r="P57" s="35">
        <f t="shared" si="41"/>
        <v>0.3</v>
      </c>
      <c r="Q57" s="35">
        <f>SUM(Q54:Q56)</f>
        <v>0.3</v>
      </c>
      <c r="R57" s="35">
        <f>SUM(R54:R56)</f>
        <v>0.2</v>
      </c>
      <c r="S57" s="35">
        <f t="shared" si="41"/>
        <v>0</v>
      </c>
      <c r="T57" s="32">
        <f t="shared" si="41"/>
        <v>0.309</v>
      </c>
      <c r="U57" s="215">
        <f t="shared" si="41"/>
        <v>0.31827</v>
      </c>
      <c r="V57" s="312"/>
      <c r="W57" s="313"/>
      <c r="X57" s="313"/>
      <c r="Y57" s="313"/>
      <c r="Z57" s="313"/>
      <c r="AA57" s="313"/>
    </row>
    <row r="58" spans="1:27" ht="15" customHeight="1" x14ac:dyDescent="0.25">
      <c r="A58" s="317" t="s">
        <v>28</v>
      </c>
      <c r="B58" s="320" t="s">
        <v>40</v>
      </c>
      <c r="C58" s="323" t="s">
        <v>40</v>
      </c>
      <c r="D58" s="361" t="s">
        <v>68</v>
      </c>
      <c r="E58" s="329" t="s">
        <v>32</v>
      </c>
      <c r="F58" s="329" t="s">
        <v>33</v>
      </c>
      <c r="G58" s="22" t="s">
        <v>34</v>
      </c>
      <c r="H58" s="143">
        <f>SUM(I58,K58)</f>
        <v>0</v>
      </c>
      <c r="I58" s="143"/>
      <c r="J58" s="143"/>
      <c r="K58" s="143"/>
      <c r="L58" s="143">
        <f>SUM(M58,O58)</f>
        <v>0</v>
      </c>
      <c r="M58" s="140"/>
      <c r="N58" s="143"/>
      <c r="O58" s="140"/>
      <c r="P58" s="141">
        <f>SUM(Q58,S58)</f>
        <v>0</v>
      </c>
      <c r="Q58" s="141"/>
      <c r="R58" s="141"/>
      <c r="S58" s="141"/>
      <c r="T58" s="143">
        <f>L58+(L58*0.03)</f>
        <v>0</v>
      </c>
      <c r="U58" s="214">
        <f>T58+(T58*0.03)</f>
        <v>0</v>
      </c>
      <c r="V58" s="312"/>
      <c r="W58" s="313"/>
      <c r="X58" s="313"/>
      <c r="Y58" s="313"/>
      <c r="Z58" s="313"/>
      <c r="AA58" s="313"/>
    </row>
    <row r="59" spans="1:27" ht="31.5" x14ac:dyDescent="0.25">
      <c r="A59" s="318"/>
      <c r="B59" s="321"/>
      <c r="C59" s="324"/>
      <c r="D59" s="362"/>
      <c r="E59" s="330"/>
      <c r="F59" s="330"/>
      <c r="G59" s="22" t="s">
        <v>44</v>
      </c>
      <c r="H59" s="143">
        <f t="shared" ref="H59:H60" si="42">SUM(I59,K59)</f>
        <v>0.6</v>
      </c>
      <c r="I59" s="231">
        <v>0.6</v>
      </c>
      <c r="J59" s="243">
        <v>0.5</v>
      </c>
      <c r="K59" s="223"/>
      <c r="L59" s="143">
        <f t="shared" ref="L59:L60" si="43">SUM(M59,O59)</f>
        <v>0.6</v>
      </c>
      <c r="M59" s="138">
        <v>0.6</v>
      </c>
      <c r="N59" s="141">
        <v>0.5</v>
      </c>
      <c r="O59" s="141"/>
      <c r="P59" s="141">
        <f t="shared" ref="P59:P60" si="44">SUM(Q59,S59)</f>
        <v>0.6</v>
      </c>
      <c r="Q59" s="138">
        <v>0.6</v>
      </c>
      <c r="R59" s="141">
        <v>0.5</v>
      </c>
      <c r="S59" s="141"/>
      <c r="T59" s="143">
        <f>L59+(L59*0.03)</f>
        <v>0.61799999999999999</v>
      </c>
      <c r="U59" s="214">
        <f>T59+(T59*0.03)</f>
        <v>0.63653999999999999</v>
      </c>
      <c r="V59" s="312"/>
      <c r="W59" s="313"/>
      <c r="X59" s="313"/>
      <c r="Y59" s="313"/>
      <c r="Z59" s="313"/>
      <c r="AA59" s="313"/>
    </row>
    <row r="60" spans="1:27" x14ac:dyDescent="0.25">
      <c r="A60" s="318"/>
      <c r="B60" s="321"/>
      <c r="C60" s="324"/>
      <c r="D60" s="362"/>
      <c r="E60" s="330"/>
      <c r="F60" s="330"/>
      <c r="G60" s="22" t="s">
        <v>37</v>
      </c>
      <c r="H60" s="143">
        <f t="shared" si="42"/>
        <v>0</v>
      </c>
      <c r="I60" s="143"/>
      <c r="J60" s="143"/>
      <c r="K60" s="143"/>
      <c r="L60" s="143">
        <f t="shared" si="43"/>
        <v>0</v>
      </c>
      <c r="M60" s="143"/>
      <c r="N60" s="143"/>
      <c r="O60" s="143"/>
      <c r="P60" s="141">
        <f t="shared" si="44"/>
        <v>0</v>
      </c>
      <c r="Q60" s="141"/>
      <c r="R60" s="141"/>
      <c r="S60" s="120"/>
      <c r="T60" s="143">
        <f>L60+(L60*0.03)</f>
        <v>0</v>
      </c>
      <c r="U60" s="214">
        <f>T60+(T60*0.03)</f>
        <v>0</v>
      </c>
      <c r="V60" s="312"/>
      <c r="W60" s="313"/>
      <c r="X60" s="313"/>
      <c r="Y60" s="313"/>
      <c r="Z60" s="313"/>
      <c r="AA60" s="313"/>
    </row>
    <row r="61" spans="1:27" x14ac:dyDescent="0.25">
      <c r="A61" s="319"/>
      <c r="B61" s="322"/>
      <c r="C61" s="325"/>
      <c r="D61" s="363"/>
      <c r="E61" s="331"/>
      <c r="F61" s="331"/>
      <c r="G61" s="27" t="s">
        <v>39</v>
      </c>
      <c r="H61" s="32">
        <f t="shared" ref="H61:T61" si="45">SUM(H58:H60)</f>
        <v>0.6</v>
      </c>
      <c r="I61" s="32">
        <f t="shared" si="45"/>
        <v>0.6</v>
      </c>
      <c r="J61" s="32">
        <f t="shared" si="45"/>
        <v>0.5</v>
      </c>
      <c r="K61" s="32">
        <f t="shared" si="45"/>
        <v>0</v>
      </c>
      <c r="L61" s="32">
        <f t="shared" si="45"/>
        <v>0.6</v>
      </c>
      <c r="M61" s="35">
        <f t="shared" si="45"/>
        <v>0.6</v>
      </c>
      <c r="N61" s="35">
        <f t="shared" si="45"/>
        <v>0.5</v>
      </c>
      <c r="O61" s="35">
        <f t="shared" si="45"/>
        <v>0</v>
      </c>
      <c r="P61" s="35">
        <f t="shared" si="45"/>
        <v>0.6</v>
      </c>
      <c r="Q61" s="35">
        <f t="shared" si="45"/>
        <v>0.6</v>
      </c>
      <c r="R61" s="35">
        <f t="shared" si="45"/>
        <v>0.5</v>
      </c>
      <c r="S61" s="35">
        <f t="shared" si="45"/>
        <v>0</v>
      </c>
      <c r="T61" s="32">
        <f t="shared" si="45"/>
        <v>0.61799999999999999</v>
      </c>
      <c r="U61" s="215">
        <f>SUM(U58:U60)</f>
        <v>0.63653999999999999</v>
      </c>
      <c r="V61" s="312"/>
      <c r="W61" s="313"/>
      <c r="X61" s="313"/>
      <c r="Y61" s="313"/>
      <c r="Z61" s="313"/>
      <c r="AA61" s="313"/>
    </row>
    <row r="62" spans="1:27" x14ac:dyDescent="0.25">
      <c r="A62" s="317" t="s">
        <v>28</v>
      </c>
      <c r="B62" s="320" t="s">
        <v>40</v>
      </c>
      <c r="C62" s="323" t="s">
        <v>45</v>
      </c>
      <c r="D62" s="361" t="s">
        <v>69</v>
      </c>
      <c r="E62" s="329" t="s">
        <v>70</v>
      </c>
      <c r="F62" s="329" t="s">
        <v>33</v>
      </c>
      <c r="G62" s="22" t="s">
        <v>34</v>
      </c>
      <c r="H62" s="143">
        <f>I62+K62</f>
        <v>10.61</v>
      </c>
      <c r="I62" s="242">
        <v>10.61</v>
      </c>
      <c r="J62" s="223">
        <v>8.19</v>
      </c>
      <c r="K62" s="143"/>
      <c r="L62" s="143">
        <f>M62+O62</f>
        <v>20.8</v>
      </c>
      <c r="M62" s="140">
        <v>20.8</v>
      </c>
      <c r="N62" s="143">
        <v>14.1</v>
      </c>
      <c r="O62" s="141"/>
      <c r="P62" s="141">
        <f>Q62+S62</f>
        <v>20.8</v>
      </c>
      <c r="Q62" s="140">
        <v>20.8</v>
      </c>
      <c r="R62" s="143">
        <v>14.1</v>
      </c>
      <c r="S62" s="141"/>
      <c r="T62" s="143">
        <f>L62+(L62*0.03)</f>
        <v>21.423999999999999</v>
      </c>
      <c r="U62" s="214">
        <f>T62+(T62*0.03)</f>
        <v>22.06672</v>
      </c>
      <c r="V62" s="312"/>
      <c r="W62" s="313"/>
      <c r="X62" s="313"/>
      <c r="Y62" s="313"/>
      <c r="Z62" s="313"/>
      <c r="AA62" s="313"/>
    </row>
    <row r="63" spans="1:27" s="38" customFormat="1" ht="16.149999999999999" customHeight="1" x14ac:dyDescent="0.25">
      <c r="A63" s="318"/>
      <c r="B63" s="321"/>
      <c r="C63" s="324"/>
      <c r="D63" s="362"/>
      <c r="E63" s="330"/>
      <c r="F63" s="330"/>
      <c r="G63" s="22" t="s">
        <v>44</v>
      </c>
      <c r="H63" s="143">
        <f t="shared" ref="H63" si="46">I63+K63</f>
        <v>24</v>
      </c>
      <c r="I63" s="242">
        <v>24</v>
      </c>
      <c r="J63" s="223">
        <v>18.3</v>
      </c>
      <c r="K63" s="143"/>
      <c r="L63" s="143">
        <f t="shared" ref="L63:L64" si="47">M63+O63</f>
        <v>21.6</v>
      </c>
      <c r="M63" s="140">
        <v>21.6</v>
      </c>
      <c r="N63" s="143">
        <v>16.600000000000001</v>
      </c>
      <c r="O63" s="141"/>
      <c r="P63" s="141">
        <f t="shared" ref="P63:P64" si="48">Q63+S63</f>
        <v>21.6</v>
      </c>
      <c r="Q63" s="140">
        <v>21.6</v>
      </c>
      <c r="R63" s="143">
        <v>16.600000000000001</v>
      </c>
      <c r="S63" s="141"/>
      <c r="T63" s="143">
        <f>L63+(L63*0.03)</f>
        <v>22.248000000000001</v>
      </c>
      <c r="U63" s="214">
        <f>T63+(T63*0.03)</f>
        <v>22.91544</v>
      </c>
      <c r="V63" s="312"/>
      <c r="W63" s="313"/>
      <c r="X63" s="313"/>
      <c r="Y63" s="313"/>
      <c r="Z63" s="313"/>
      <c r="AA63" s="313"/>
    </row>
    <row r="64" spans="1:27" ht="15" customHeight="1" x14ac:dyDescent="0.25">
      <c r="A64" s="318"/>
      <c r="B64" s="321"/>
      <c r="C64" s="324"/>
      <c r="D64" s="362"/>
      <c r="E64" s="330"/>
      <c r="F64" s="330"/>
      <c r="G64" s="22" t="s">
        <v>37</v>
      </c>
      <c r="H64" s="143">
        <f t="shared" ref="H64" si="49">I64+K64</f>
        <v>0</v>
      </c>
      <c r="I64" s="141"/>
      <c r="J64" s="141"/>
      <c r="K64" s="143"/>
      <c r="L64" s="143">
        <f t="shared" si="47"/>
        <v>0</v>
      </c>
      <c r="M64" s="141"/>
      <c r="N64" s="141"/>
      <c r="O64" s="120"/>
      <c r="P64" s="141">
        <f t="shared" si="48"/>
        <v>0</v>
      </c>
      <c r="Q64" s="141"/>
      <c r="R64" s="141"/>
      <c r="S64" s="120"/>
      <c r="T64" s="143">
        <f>L64+(L64*0.03)</f>
        <v>0</v>
      </c>
      <c r="U64" s="214">
        <f>T64+(T64*0.03)</f>
        <v>0</v>
      </c>
      <c r="V64" s="312"/>
      <c r="W64" s="313"/>
      <c r="X64" s="313"/>
      <c r="Y64" s="313"/>
      <c r="Z64" s="313"/>
      <c r="AA64" s="313"/>
    </row>
    <row r="65" spans="1:27" ht="15" customHeight="1" x14ac:dyDescent="0.25">
      <c r="A65" s="319"/>
      <c r="B65" s="322"/>
      <c r="C65" s="325"/>
      <c r="D65" s="363"/>
      <c r="E65" s="331"/>
      <c r="F65" s="331"/>
      <c r="G65" s="27" t="s">
        <v>39</v>
      </c>
      <c r="H65" s="32">
        <f t="shared" ref="H65:U65" si="50">SUM(H62:H64)</f>
        <v>34.61</v>
      </c>
      <c r="I65" s="32">
        <f t="shared" si="50"/>
        <v>34.61</v>
      </c>
      <c r="J65" s="32">
        <f t="shared" si="50"/>
        <v>26.490000000000002</v>
      </c>
      <c r="K65" s="32">
        <f t="shared" si="50"/>
        <v>0</v>
      </c>
      <c r="L65" s="32">
        <f t="shared" si="50"/>
        <v>42.400000000000006</v>
      </c>
      <c r="M65" s="35">
        <f t="shared" si="50"/>
        <v>42.400000000000006</v>
      </c>
      <c r="N65" s="35">
        <f t="shared" si="50"/>
        <v>30.700000000000003</v>
      </c>
      <c r="O65" s="35">
        <f t="shared" si="50"/>
        <v>0</v>
      </c>
      <c r="P65" s="35">
        <f t="shared" si="50"/>
        <v>42.400000000000006</v>
      </c>
      <c r="Q65" s="35">
        <f t="shared" si="50"/>
        <v>42.400000000000006</v>
      </c>
      <c r="R65" s="35">
        <f t="shared" si="50"/>
        <v>30.700000000000003</v>
      </c>
      <c r="S65" s="35">
        <f t="shared" si="50"/>
        <v>0</v>
      </c>
      <c r="T65" s="32">
        <f>SUM(T62:T64)</f>
        <v>43.671999999999997</v>
      </c>
      <c r="U65" s="215">
        <f t="shared" si="50"/>
        <v>44.98216</v>
      </c>
      <c r="V65" s="312"/>
      <c r="W65" s="313"/>
      <c r="X65" s="313"/>
      <c r="Y65" s="313"/>
      <c r="Z65" s="313"/>
      <c r="AA65" s="313"/>
    </row>
    <row r="66" spans="1:27" ht="15" customHeight="1" x14ac:dyDescent="0.25">
      <c r="A66" s="304" t="s">
        <v>28</v>
      </c>
      <c r="B66" s="305" t="s">
        <v>40</v>
      </c>
      <c r="C66" s="306" t="s">
        <v>49</v>
      </c>
      <c r="D66" s="360" t="s">
        <v>71</v>
      </c>
      <c r="E66" s="370" t="s">
        <v>72</v>
      </c>
      <c r="F66" s="329" t="s">
        <v>33</v>
      </c>
      <c r="G66" s="22" t="s">
        <v>34</v>
      </c>
      <c r="H66" s="143">
        <f>I66+K66</f>
        <v>0</v>
      </c>
      <c r="I66" s="143"/>
      <c r="J66" s="143"/>
      <c r="K66" s="143"/>
      <c r="L66" s="143">
        <f>M66+O66</f>
        <v>0</v>
      </c>
      <c r="M66" s="30"/>
      <c r="N66" s="30"/>
      <c r="O66" s="30"/>
      <c r="P66" s="141">
        <f>Q66+S66</f>
        <v>0</v>
      </c>
      <c r="Q66" s="30"/>
      <c r="R66" s="30"/>
      <c r="S66" s="30"/>
      <c r="T66" s="143">
        <f>L66+(L66*0.03)</f>
        <v>0</v>
      </c>
      <c r="U66" s="214">
        <f>T66+(T66*0.03)</f>
        <v>0</v>
      </c>
      <c r="V66" s="312"/>
      <c r="W66" s="313"/>
      <c r="X66" s="313"/>
      <c r="Y66" s="313"/>
      <c r="Z66" s="313"/>
      <c r="AA66" s="313"/>
    </row>
    <row r="67" spans="1:27" ht="17.25" customHeight="1" x14ac:dyDescent="0.25">
      <c r="A67" s="304"/>
      <c r="B67" s="305"/>
      <c r="C67" s="306"/>
      <c r="D67" s="360"/>
      <c r="E67" s="370"/>
      <c r="F67" s="330"/>
      <c r="G67" s="22" t="s">
        <v>44</v>
      </c>
      <c r="H67" s="143">
        <f>I67+K67</f>
        <v>13.8</v>
      </c>
      <c r="I67" s="242">
        <v>13.8</v>
      </c>
      <c r="J67" s="223">
        <v>4.8499999999999996</v>
      </c>
      <c r="K67" s="143"/>
      <c r="L67" s="143">
        <f>M67+O67</f>
        <v>13.5</v>
      </c>
      <c r="M67" s="140">
        <v>13.5</v>
      </c>
      <c r="N67" s="143">
        <v>5.7</v>
      </c>
      <c r="O67" s="30"/>
      <c r="P67" s="141">
        <f>Q67+S67</f>
        <v>13.5</v>
      </c>
      <c r="Q67" s="140">
        <v>13.5</v>
      </c>
      <c r="R67" s="143">
        <v>5.7</v>
      </c>
      <c r="S67" s="30"/>
      <c r="T67" s="143">
        <f>L67+(L67*0.03)</f>
        <v>13.904999999999999</v>
      </c>
      <c r="U67" s="214">
        <f>T67+(T67*0.03)</f>
        <v>14.322149999999999</v>
      </c>
      <c r="V67" s="312"/>
      <c r="W67" s="313"/>
      <c r="X67" s="313"/>
      <c r="Y67" s="313"/>
      <c r="Z67" s="313"/>
      <c r="AA67" s="313"/>
    </row>
    <row r="68" spans="1:27" ht="16.5" customHeight="1" x14ac:dyDescent="0.25">
      <c r="A68" s="304"/>
      <c r="B68" s="305"/>
      <c r="C68" s="306"/>
      <c r="D68" s="360"/>
      <c r="E68" s="370"/>
      <c r="F68" s="330"/>
      <c r="G68" s="22" t="s">
        <v>37</v>
      </c>
      <c r="H68" s="143">
        <f>I68+K68</f>
        <v>0</v>
      </c>
      <c r="I68" s="141"/>
      <c r="J68" s="141"/>
      <c r="K68" s="143"/>
      <c r="L68" s="143">
        <f>M68+O68</f>
        <v>0</v>
      </c>
      <c r="M68" s="141"/>
      <c r="N68" s="141"/>
      <c r="O68" s="141"/>
      <c r="P68" s="141">
        <f>Q68+S68</f>
        <v>0</v>
      </c>
      <c r="Q68" s="141"/>
      <c r="R68" s="141"/>
      <c r="S68" s="141"/>
      <c r="T68" s="143">
        <f>L68+(L68*0.03)</f>
        <v>0</v>
      </c>
      <c r="U68" s="214">
        <f>T68+(T68*0.03)</f>
        <v>0</v>
      </c>
      <c r="V68" s="312"/>
      <c r="W68" s="313"/>
      <c r="X68" s="313"/>
      <c r="Y68" s="313"/>
      <c r="Z68" s="313"/>
      <c r="AA68" s="313"/>
    </row>
    <row r="69" spans="1:27" x14ac:dyDescent="0.25">
      <c r="A69" s="304"/>
      <c r="B69" s="305"/>
      <c r="C69" s="306"/>
      <c r="D69" s="360"/>
      <c r="E69" s="370"/>
      <c r="F69" s="331"/>
      <c r="G69" s="27" t="s">
        <v>17</v>
      </c>
      <c r="H69" s="32">
        <f>SUM(H66:H68)</f>
        <v>13.8</v>
      </c>
      <c r="I69" s="32">
        <f t="shared" ref="I69:U69" si="51">SUM(I66:I68)</f>
        <v>13.8</v>
      </c>
      <c r="J69" s="32">
        <f t="shared" si="51"/>
        <v>4.8499999999999996</v>
      </c>
      <c r="K69" s="32">
        <f t="shared" si="51"/>
        <v>0</v>
      </c>
      <c r="L69" s="32">
        <f t="shared" si="51"/>
        <v>13.5</v>
      </c>
      <c r="M69" s="35">
        <f t="shared" si="51"/>
        <v>13.5</v>
      </c>
      <c r="N69" s="35">
        <f t="shared" si="51"/>
        <v>5.7</v>
      </c>
      <c r="O69" s="35">
        <f t="shared" si="51"/>
        <v>0</v>
      </c>
      <c r="P69" s="35">
        <f t="shared" si="51"/>
        <v>13.5</v>
      </c>
      <c r="Q69" s="35">
        <f t="shared" si="51"/>
        <v>13.5</v>
      </c>
      <c r="R69" s="35">
        <f t="shared" si="51"/>
        <v>5.7</v>
      </c>
      <c r="S69" s="35">
        <f t="shared" si="51"/>
        <v>0</v>
      </c>
      <c r="T69" s="32">
        <f t="shared" si="51"/>
        <v>13.904999999999999</v>
      </c>
      <c r="U69" s="215">
        <f t="shared" si="51"/>
        <v>14.322149999999999</v>
      </c>
      <c r="V69" s="312"/>
      <c r="W69" s="313"/>
      <c r="X69" s="313"/>
      <c r="Y69" s="313"/>
      <c r="Z69" s="313"/>
      <c r="AA69" s="313"/>
    </row>
    <row r="70" spans="1:27" ht="15" customHeight="1" x14ac:dyDescent="0.25">
      <c r="A70" s="304" t="s">
        <v>28</v>
      </c>
      <c r="B70" s="305" t="s">
        <v>40</v>
      </c>
      <c r="C70" s="306" t="s">
        <v>51</v>
      </c>
      <c r="D70" s="360" t="s">
        <v>73</v>
      </c>
      <c r="E70" s="370" t="s">
        <v>74</v>
      </c>
      <c r="F70" s="329" t="s">
        <v>33</v>
      </c>
      <c r="G70" s="22" t="s">
        <v>34</v>
      </c>
      <c r="H70" s="143">
        <f>I70+K70</f>
        <v>0</v>
      </c>
      <c r="I70" s="143"/>
      <c r="J70" s="143"/>
      <c r="K70" s="143"/>
      <c r="L70" s="143">
        <f>M70+O70</f>
        <v>0</v>
      </c>
      <c r="M70" s="141"/>
      <c r="N70" s="141"/>
      <c r="O70" s="141"/>
      <c r="P70" s="141">
        <f t="shared" ref="P70:P71" si="52">Q70+S70</f>
        <v>0</v>
      </c>
      <c r="Q70" s="141"/>
      <c r="R70" s="141"/>
      <c r="S70" s="141"/>
      <c r="T70" s="143">
        <f>L70+(L70*0.03)</f>
        <v>0</v>
      </c>
      <c r="U70" s="214">
        <f>T70+(T70*0.03)</f>
        <v>0</v>
      </c>
      <c r="V70" s="312"/>
      <c r="W70" s="313"/>
      <c r="X70" s="313"/>
      <c r="Y70" s="313"/>
      <c r="Z70" s="313"/>
      <c r="AA70" s="313"/>
    </row>
    <row r="71" spans="1:27" ht="21" customHeight="1" x14ac:dyDescent="0.25">
      <c r="A71" s="304"/>
      <c r="B71" s="305"/>
      <c r="C71" s="306"/>
      <c r="D71" s="360"/>
      <c r="E71" s="370"/>
      <c r="F71" s="330"/>
      <c r="G71" s="22" t="s">
        <v>44</v>
      </c>
      <c r="H71" s="143">
        <f t="shared" ref="H71" si="53">I71+K71</f>
        <v>0</v>
      </c>
      <c r="I71" s="242">
        <v>0</v>
      </c>
      <c r="J71" s="143"/>
      <c r="K71" s="143"/>
      <c r="L71" s="143">
        <f>M71+O71</f>
        <v>0.7</v>
      </c>
      <c r="M71" s="140">
        <v>0.7</v>
      </c>
      <c r="N71" s="141"/>
      <c r="O71" s="141"/>
      <c r="P71" s="141">
        <f t="shared" si="52"/>
        <v>0.7</v>
      </c>
      <c r="Q71" s="140">
        <v>0.7</v>
      </c>
      <c r="R71" s="141"/>
      <c r="S71" s="141"/>
      <c r="T71" s="143">
        <f>L71+(L71*0.03)</f>
        <v>0.72099999999999997</v>
      </c>
      <c r="U71" s="214">
        <f>T71+(T71*0.03)</f>
        <v>0.74263000000000001</v>
      </c>
      <c r="V71" s="312"/>
      <c r="W71" s="313"/>
      <c r="X71" s="313"/>
      <c r="Y71" s="313"/>
      <c r="Z71" s="313"/>
      <c r="AA71" s="313"/>
    </row>
    <row r="72" spans="1:27" x14ac:dyDescent="0.25">
      <c r="A72" s="304"/>
      <c r="B72" s="305"/>
      <c r="C72" s="306"/>
      <c r="D72" s="360"/>
      <c r="E72" s="370"/>
      <c r="F72" s="330"/>
      <c r="G72" s="22" t="s">
        <v>37</v>
      </c>
      <c r="H72" s="143">
        <f>I72+K72</f>
        <v>0</v>
      </c>
      <c r="I72" s="143"/>
      <c r="J72" s="143"/>
      <c r="K72" s="143"/>
      <c r="L72" s="143">
        <f>M72+O72</f>
        <v>0</v>
      </c>
      <c r="M72" s="141"/>
      <c r="N72" s="141"/>
      <c r="O72" s="120"/>
      <c r="P72" s="141">
        <f>Q72+S72</f>
        <v>0</v>
      </c>
      <c r="Q72" s="141"/>
      <c r="R72" s="141"/>
      <c r="S72" s="120"/>
      <c r="T72" s="143">
        <f>L72+(L72*0.03)</f>
        <v>0</v>
      </c>
      <c r="U72" s="214">
        <f>T72+(T72*0.03)</f>
        <v>0</v>
      </c>
      <c r="V72" s="312"/>
      <c r="W72" s="313"/>
      <c r="X72" s="313"/>
      <c r="Y72" s="313"/>
      <c r="Z72" s="313"/>
      <c r="AA72" s="313"/>
    </row>
    <row r="73" spans="1:27" x14ac:dyDescent="0.25">
      <c r="A73" s="304"/>
      <c r="B73" s="305"/>
      <c r="C73" s="306"/>
      <c r="D73" s="360"/>
      <c r="E73" s="370"/>
      <c r="F73" s="331"/>
      <c r="G73" s="27" t="s">
        <v>39</v>
      </c>
      <c r="H73" s="32">
        <f t="shared" ref="H73:U73" si="54">SUM(H70:H72)</f>
        <v>0</v>
      </c>
      <c r="I73" s="32">
        <f t="shared" si="54"/>
        <v>0</v>
      </c>
      <c r="J73" s="32">
        <f t="shared" si="54"/>
        <v>0</v>
      </c>
      <c r="K73" s="32">
        <f t="shared" si="54"/>
        <v>0</v>
      </c>
      <c r="L73" s="32">
        <f t="shared" si="54"/>
        <v>0.7</v>
      </c>
      <c r="M73" s="35">
        <f t="shared" si="54"/>
        <v>0.7</v>
      </c>
      <c r="N73" s="35">
        <f t="shared" si="54"/>
        <v>0</v>
      </c>
      <c r="O73" s="35">
        <f t="shared" si="54"/>
        <v>0</v>
      </c>
      <c r="P73" s="35">
        <f t="shared" si="54"/>
        <v>0.7</v>
      </c>
      <c r="Q73" s="35">
        <f t="shared" si="54"/>
        <v>0.7</v>
      </c>
      <c r="R73" s="35">
        <f t="shared" si="54"/>
        <v>0</v>
      </c>
      <c r="S73" s="35">
        <f t="shared" si="54"/>
        <v>0</v>
      </c>
      <c r="T73" s="32">
        <f t="shared" si="54"/>
        <v>0.72099999999999997</v>
      </c>
      <c r="U73" s="215">
        <f t="shared" si="54"/>
        <v>0.74263000000000001</v>
      </c>
      <c r="V73" s="312"/>
      <c r="W73" s="313"/>
      <c r="X73" s="313"/>
      <c r="Y73" s="313"/>
      <c r="Z73" s="313"/>
      <c r="AA73" s="313"/>
    </row>
    <row r="74" spans="1:27" x14ac:dyDescent="0.25">
      <c r="A74" s="317" t="s">
        <v>28</v>
      </c>
      <c r="B74" s="320" t="s">
        <v>40</v>
      </c>
      <c r="C74" s="323" t="s">
        <v>54</v>
      </c>
      <c r="D74" s="361" t="s">
        <v>75</v>
      </c>
      <c r="E74" s="329" t="s">
        <v>76</v>
      </c>
      <c r="F74" s="329" t="s">
        <v>33</v>
      </c>
      <c r="G74" s="22" t="s">
        <v>34</v>
      </c>
      <c r="H74" s="143">
        <f>I74+K74</f>
        <v>7.15</v>
      </c>
      <c r="I74" s="223">
        <v>7.15</v>
      </c>
      <c r="J74" s="223">
        <v>5.49</v>
      </c>
      <c r="K74" s="143"/>
      <c r="L74" s="143">
        <f>M74+O74</f>
        <v>7.6</v>
      </c>
      <c r="M74" s="143">
        <v>7.6</v>
      </c>
      <c r="N74" s="143">
        <v>5.8</v>
      </c>
      <c r="O74" s="141"/>
      <c r="P74" s="141">
        <f>Q74+S74</f>
        <v>7.6</v>
      </c>
      <c r="Q74" s="143">
        <v>7.6</v>
      </c>
      <c r="R74" s="143">
        <v>5.8</v>
      </c>
      <c r="S74" s="141"/>
      <c r="T74" s="143">
        <f>L74+(L74*0.03)</f>
        <v>7.8279999999999994</v>
      </c>
      <c r="U74" s="214">
        <f>T74+(T74*0.03)</f>
        <v>8.0628399999999996</v>
      </c>
      <c r="V74" s="312"/>
      <c r="W74" s="313"/>
      <c r="X74" s="313"/>
      <c r="Y74" s="313"/>
      <c r="Z74" s="313"/>
      <c r="AA74" s="313"/>
    </row>
    <row r="75" spans="1:27" ht="21" customHeight="1" x14ac:dyDescent="0.25">
      <c r="A75" s="318"/>
      <c r="B75" s="321"/>
      <c r="C75" s="324"/>
      <c r="D75" s="362"/>
      <c r="E75" s="330"/>
      <c r="F75" s="330"/>
      <c r="G75" s="22" t="s">
        <v>44</v>
      </c>
      <c r="H75" s="143">
        <f t="shared" ref="H75" si="55">I75+K75</f>
        <v>7.8</v>
      </c>
      <c r="I75" s="223">
        <v>7.8</v>
      </c>
      <c r="J75" s="223">
        <v>5.96</v>
      </c>
      <c r="K75" s="143"/>
      <c r="L75" s="143">
        <f t="shared" ref="L75:L76" si="56">M75+O75</f>
        <v>8</v>
      </c>
      <c r="M75" s="143">
        <v>8</v>
      </c>
      <c r="N75" s="143">
        <v>6.1</v>
      </c>
      <c r="O75" s="141"/>
      <c r="P75" s="141">
        <f t="shared" ref="P75:P76" si="57">Q75+S75</f>
        <v>8</v>
      </c>
      <c r="Q75" s="143">
        <v>8</v>
      </c>
      <c r="R75" s="143">
        <v>6.1</v>
      </c>
      <c r="S75" s="141"/>
      <c r="T75" s="143">
        <f>L75+(L75*0.03)</f>
        <v>8.24</v>
      </c>
      <c r="U75" s="214">
        <f>T75+(T75*0.03)</f>
        <v>8.4871999999999996</v>
      </c>
      <c r="V75" s="312"/>
      <c r="W75" s="313"/>
      <c r="X75" s="313"/>
      <c r="Y75" s="313"/>
      <c r="Z75" s="313"/>
      <c r="AA75" s="313"/>
    </row>
    <row r="76" spans="1:27" x14ac:dyDescent="0.25">
      <c r="A76" s="318"/>
      <c r="B76" s="321"/>
      <c r="C76" s="324"/>
      <c r="D76" s="362"/>
      <c r="E76" s="330"/>
      <c r="F76" s="330"/>
      <c r="G76" s="22" t="s">
        <v>37</v>
      </c>
      <c r="H76" s="143">
        <f t="shared" ref="H76" si="58">I76+K76</f>
        <v>0</v>
      </c>
      <c r="I76" s="141"/>
      <c r="J76" s="141"/>
      <c r="K76" s="143"/>
      <c r="L76" s="143">
        <f t="shared" si="56"/>
        <v>0</v>
      </c>
      <c r="M76" s="141"/>
      <c r="N76" s="141"/>
      <c r="O76" s="120"/>
      <c r="P76" s="141">
        <f t="shared" si="57"/>
        <v>0</v>
      </c>
      <c r="Q76" s="141"/>
      <c r="R76" s="141"/>
      <c r="S76" s="120"/>
      <c r="T76" s="143">
        <f>L76+(L76*0.03)</f>
        <v>0</v>
      </c>
      <c r="U76" s="214">
        <f>T76+(T76*0.03)</f>
        <v>0</v>
      </c>
      <c r="V76" s="312"/>
      <c r="W76" s="313"/>
      <c r="X76" s="313"/>
      <c r="Y76" s="313"/>
      <c r="Z76" s="313"/>
      <c r="AA76" s="313"/>
    </row>
    <row r="77" spans="1:27" x14ac:dyDescent="0.25">
      <c r="A77" s="319"/>
      <c r="B77" s="322"/>
      <c r="C77" s="325"/>
      <c r="D77" s="363"/>
      <c r="E77" s="331"/>
      <c r="F77" s="331"/>
      <c r="G77" s="27" t="s">
        <v>39</v>
      </c>
      <c r="H77" s="32">
        <f t="shared" ref="H77:U77" si="59">SUM(H74:H76)</f>
        <v>14.95</v>
      </c>
      <c r="I77" s="32">
        <f t="shared" si="59"/>
        <v>14.95</v>
      </c>
      <c r="J77" s="32">
        <f t="shared" si="59"/>
        <v>11.45</v>
      </c>
      <c r="K77" s="32">
        <f t="shared" si="59"/>
        <v>0</v>
      </c>
      <c r="L77" s="32">
        <f t="shared" si="59"/>
        <v>15.6</v>
      </c>
      <c r="M77" s="35">
        <f t="shared" si="59"/>
        <v>15.6</v>
      </c>
      <c r="N77" s="35">
        <f t="shared" si="59"/>
        <v>11.899999999999999</v>
      </c>
      <c r="O77" s="35">
        <f t="shared" si="59"/>
        <v>0</v>
      </c>
      <c r="P77" s="35">
        <f t="shared" si="59"/>
        <v>15.6</v>
      </c>
      <c r="Q77" s="35">
        <f t="shared" si="59"/>
        <v>15.6</v>
      </c>
      <c r="R77" s="35">
        <f t="shared" si="59"/>
        <v>11.899999999999999</v>
      </c>
      <c r="S77" s="35">
        <f t="shared" si="59"/>
        <v>0</v>
      </c>
      <c r="T77" s="32">
        <f t="shared" si="59"/>
        <v>16.067999999999998</v>
      </c>
      <c r="U77" s="215">
        <f t="shared" si="59"/>
        <v>16.550039999999999</v>
      </c>
      <c r="V77" s="312"/>
      <c r="W77" s="313"/>
      <c r="X77" s="313"/>
      <c r="Y77" s="313"/>
      <c r="Z77" s="313"/>
      <c r="AA77" s="313"/>
    </row>
    <row r="78" spans="1:27" x14ac:dyDescent="0.25">
      <c r="A78" s="317" t="s">
        <v>28</v>
      </c>
      <c r="B78" s="320" t="s">
        <v>40</v>
      </c>
      <c r="C78" s="323" t="s">
        <v>56</v>
      </c>
      <c r="D78" s="361" t="s">
        <v>77</v>
      </c>
      <c r="E78" s="309" t="s">
        <v>32</v>
      </c>
      <c r="F78" s="329" t="s">
        <v>33</v>
      </c>
      <c r="G78" s="22" t="s">
        <v>34</v>
      </c>
      <c r="H78" s="143">
        <f t="shared" ref="H78:H80" si="60">I78+K78</f>
        <v>0</v>
      </c>
      <c r="I78" s="143"/>
      <c r="J78" s="143"/>
      <c r="K78" s="143"/>
      <c r="L78" s="143">
        <f>M78+O78</f>
        <v>45.5</v>
      </c>
      <c r="M78" s="141">
        <v>45.5</v>
      </c>
      <c r="N78" s="141">
        <v>26.8</v>
      </c>
      <c r="O78" s="141"/>
      <c r="P78" s="141">
        <f>Q78+S78</f>
        <v>45.5</v>
      </c>
      <c r="Q78" s="141">
        <v>45.5</v>
      </c>
      <c r="R78" s="141">
        <v>26.8</v>
      </c>
      <c r="S78" s="141"/>
      <c r="T78" s="143">
        <f>L78+(L78*0.03)</f>
        <v>46.865000000000002</v>
      </c>
      <c r="U78" s="214">
        <f>T78+(T78*0.03)</f>
        <v>48.270949999999999</v>
      </c>
      <c r="V78" s="312"/>
      <c r="W78" s="313"/>
      <c r="X78" s="313"/>
      <c r="Y78" s="313"/>
      <c r="Z78" s="313"/>
      <c r="AA78" s="313"/>
    </row>
    <row r="79" spans="1:27" ht="21.75" customHeight="1" x14ac:dyDescent="0.25">
      <c r="A79" s="318"/>
      <c r="B79" s="321"/>
      <c r="C79" s="324"/>
      <c r="D79" s="362"/>
      <c r="E79" s="310"/>
      <c r="F79" s="330"/>
      <c r="G79" s="22" t="s">
        <v>44</v>
      </c>
      <c r="H79" s="143">
        <f>I79+K79</f>
        <v>202</v>
      </c>
      <c r="I79" s="223">
        <v>202</v>
      </c>
      <c r="J79" s="223">
        <v>137.77000000000001</v>
      </c>
      <c r="K79" s="143"/>
      <c r="L79" s="143">
        <f>M79+O79</f>
        <v>189.5</v>
      </c>
      <c r="M79" s="143">
        <v>189.5</v>
      </c>
      <c r="N79" s="143">
        <v>136.1</v>
      </c>
      <c r="O79" s="141"/>
      <c r="P79" s="141">
        <f>Q79+S79</f>
        <v>189.5</v>
      </c>
      <c r="Q79" s="143">
        <v>189.5</v>
      </c>
      <c r="R79" s="143">
        <v>136.1</v>
      </c>
      <c r="S79" s="141"/>
      <c r="T79" s="143">
        <f>L79+(L79*0.03)</f>
        <v>195.185</v>
      </c>
      <c r="U79" s="214">
        <f>T79+(T79*0.03)</f>
        <v>201.04055</v>
      </c>
      <c r="V79" s="312"/>
      <c r="W79" s="313"/>
      <c r="X79" s="313"/>
      <c r="Y79" s="313"/>
      <c r="Z79" s="313"/>
      <c r="AA79" s="313"/>
    </row>
    <row r="80" spans="1:27" x14ac:dyDescent="0.25">
      <c r="A80" s="318"/>
      <c r="B80" s="321"/>
      <c r="C80" s="324"/>
      <c r="D80" s="362"/>
      <c r="E80" s="310"/>
      <c r="F80" s="330"/>
      <c r="G80" s="22" t="s">
        <v>37</v>
      </c>
      <c r="H80" s="143">
        <f t="shared" si="60"/>
        <v>0</v>
      </c>
      <c r="I80" s="143"/>
      <c r="J80" s="143"/>
      <c r="K80" s="143"/>
      <c r="L80" s="143">
        <f>M80+O80</f>
        <v>0</v>
      </c>
      <c r="M80" s="141"/>
      <c r="N80" s="141"/>
      <c r="O80" s="120"/>
      <c r="P80" s="141">
        <f>Q80+S80</f>
        <v>0</v>
      </c>
      <c r="Q80" s="141"/>
      <c r="R80" s="141"/>
      <c r="S80" s="120"/>
      <c r="T80" s="143">
        <f>L80+(L80*0.03)</f>
        <v>0</v>
      </c>
      <c r="U80" s="214">
        <f>T80+(T80*0.03)</f>
        <v>0</v>
      </c>
      <c r="V80" s="312"/>
      <c r="W80" s="313"/>
      <c r="X80" s="313"/>
      <c r="Y80" s="313"/>
      <c r="Z80" s="313"/>
      <c r="AA80" s="313"/>
    </row>
    <row r="81" spans="1:27" x14ac:dyDescent="0.25">
      <c r="A81" s="319"/>
      <c r="B81" s="322"/>
      <c r="C81" s="325"/>
      <c r="D81" s="363"/>
      <c r="E81" s="311"/>
      <c r="F81" s="331"/>
      <c r="G81" s="27" t="s">
        <v>39</v>
      </c>
      <c r="H81" s="32">
        <f t="shared" ref="H81:U81" si="61">SUM(H78:H80)</f>
        <v>202</v>
      </c>
      <c r="I81" s="32">
        <f t="shared" si="61"/>
        <v>202</v>
      </c>
      <c r="J81" s="32">
        <f t="shared" si="61"/>
        <v>137.77000000000001</v>
      </c>
      <c r="K81" s="32">
        <f t="shared" si="61"/>
        <v>0</v>
      </c>
      <c r="L81" s="32">
        <f t="shared" si="61"/>
        <v>235</v>
      </c>
      <c r="M81" s="35">
        <f t="shared" si="61"/>
        <v>235</v>
      </c>
      <c r="N81" s="35">
        <f t="shared" si="61"/>
        <v>162.9</v>
      </c>
      <c r="O81" s="35">
        <f t="shared" si="61"/>
        <v>0</v>
      </c>
      <c r="P81" s="35">
        <f t="shared" si="61"/>
        <v>235</v>
      </c>
      <c r="Q81" s="35">
        <f t="shared" si="61"/>
        <v>235</v>
      </c>
      <c r="R81" s="35">
        <f t="shared" si="61"/>
        <v>162.9</v>
      </c>
      <c r="S81" s="35">
        <f t="shared" si="61"/>
        <v>0</v>
      </c>
      <c r="T81" s="32">
        <f t="shared" si="61"/>
        <v>242.05</v>
      </c>
      <c r="U81" s="215">
        <f t="shared" si="61"/>
        <v>249.3115</v>
      </c>
      <c r="V81" s="312"/>
      <c r="W81" s="313"/>
      <c r="X81" s="313"/>
      <c r="Y81" s="313"/>
      <c r="Z81" s="313"/>
      <c r="AA81" s="313"/>
    </row>
    <row r="82" spans="1:27" ht="15" customHeight="1" x14ac:dyDescent="0.25">
      <c r="A82" s="304" t="s">
        <v>28</v>
      </c>
      <c r="B82" s="305" t="s">
        <v>40</v>
      </c>
      <c r="C82" s="306" t="s">
        <v>58</v>
      </c>
      <c r="D82" s="360" t="s">
        <v>78</v>
      </c>
      <c r="E82" s="370" t="s">
        <v>76</v>
      </c>
      <c r="F82" s="329" t="s">
        <v>33</v>
      </c>
      <c r="G82" s="22" t="s">
        <v>34</v>
      </c>
      <c r="H82" s="143">
        <f>I82+K82</f>
        <v>0</v>
      </c>
      <c r="I82" s="143"/>
      <c r="J82" s="143"/>
      <c r="K82" s="143"/>
      <c r="L82" s="143">
        <f>M82+O82</f>
        <v>0</v>
      </c>
      <c r="M82" s="30"/>
      <c r="N82" s="30"/>
      <c r="O82" s="30"/>
      <c r="P82" s="141">
        <f>Q82+S82</f>
        <v>0</v>
      </c>
      <c r="Q82" s="30"/>
      <c r="R82" s="30"/>
      <c r="S82" s="30"/>
      <c r="T82" s="143">
        <f>L82+(L82*0.03)</f>
        <v>0</v>
      </c>
      <c r="U82" s="214">
        <f>T82+(T82*0.03)</f>
        <v>0</v>
      </c>
      <c r="V82" s="312"/>
      <c r="W82" s="313"/>
      <c r="X82" s="313"/>
      <c r="Y82" s="313"/>
      <c r="Z82" s="313"/>
      <c r="AA82" s="313"/>
    </row>
    <row r="83" spans="1:27" ht="20.25" customHeight="1" x14ac:dyDescent="0.25">
      <c r="A83" s="304"/>
      <c r="B83" s="305"/>
      <c r="C83" s="306"/>
      <c r="D83" s="360"/>
      <c r="E83" s="370"/>
      <c r="F83" s="330"/>
      <c r="G83" s="22" t="s">
        <v>44</v>
      </c>
      <c r="H83" s="143">
        <f>I83+K83</f>
        <v>11.22</v>
      </c>
      <c r="I83" s="223">
        <v>11.22</v>
      </c>
      <c r="J83" s="223">
        <v>6.28</v>
      </c>
      <c r="K83" s="143"/>
      <c r="L83" s="143">
        <f>M83+O83</f>
        <v>13.2</v>
      </c>
      <c r="M83" s="143">
        <v>13.2</v>
      </c>
      <c r="N83" s="143">
        <v>8.6</v>
      </c>
      <c r="O83" s="30"/>
      <c r="P83" s="141">
        <f>Q83+S83</f>
        <v>13.2</v>
      </c>
      <c r="Q83" s="143">
        <v>13.2</v>
      </c>
      <c r="R83" s="143">
        <v>8.6</v>
      </c>
      <c r="S83" s="30"/>
      <c r="T83" s="143">
        <f>L83+(L83*0.03)</f>
        <v>13.596</v>
      </c>
      <c r="U83" s="214">
        <f>T83+(T83*0.03)</f>
        <v>14.003880000000001</v>
      </c>
      <c r="V83" s="312"/>
      <c r="W83" s="313"/>
      <c r="X83" s="313"/>
      <c r="Y83" s="313"/>
      <c r="Z83" s="313"/>
      <c r="AA83" s="313"/>
    </row>
    <row r="84" spans="1:27" x14ac:dyDescent="0.25">
      <c r="A84" s="304"/>
      <c r="B84" s="305"/>
      <c r="C84" s="306"/>
      <c r="D84" s="360"/>
      <c r="E84" s="370"/>
      <c r="F84" s="330"/>
      <c r="G84" s="22" t="s">
        <v>37</v>
      </c>
      <c r="H84" s="143">
        <f t="shared" ref="H84" si="62">I84+K84</f>
        <v>0</v>
      </c>
      <c r="I84" s="143"/>
      <c r="J84" s="143"/>
      <c r="K84" s="143"/>
      <c r="L84" s="143">
        <f>M84+O84</f>
        <v>0</v>
      </c>
      <c r="M84" s="141"/>
      <c r="N84" s="141"/>
      <c r="O84" s="141"/>
      <c r="P84" s="141">
        <f>Q84+S84</f>
        <v>0</v>
      </c>
      <c r="Q84" s="141"/>
      <c r="R84" s="141"/>
      <c r="S84" s="141"/>
      <c r="T84" s="143">
        <f>L84+(L84*0.03)</f>
        <v>0</v>
      </c>
      <c r="U84" s="214">
        <f>T84+(T84*0.03)</f>
        <v>0</v>
      </c>
      <c r="V84" s="312"/>
      <c r="W84" s="313"/>
      <c r="X84" s="313"/>
      <c r="Y84" s="313"/>
      <c r="Z84" s="313"/>
      <c r="AA84" s="313"/>
    </row>
    <row r="85" spans="1:27" x14ac:dyDescent="0.25">
      <c r="A85" s="304"/>
      <c r="B85" s="305"/>
      <c r="C85" s="306"/>
      <c r="D85" s="360"/>
      <c r="E85" s="370"/>
      <c r="F85" s="331"/>
      <c r="G85" s="27" t="s">
        <v>17</v>
      </c>
      <c r="H85" s="32">
        <f>SUM(H82:H84)</f>
        <v>11.22</v>
      </c>
      <c r="I85" s="32">
        <f t="shared" ref="I85:U85" si="63">SUM(I82:I84)</f>
        <v>11.22</v>
      </c>
      <c r="J85" s="32">
        <f t="shared" si="63"/>
        <v>6.28</v>
      </c>
      <c r="K85" s="32">
        <f t="shared" si="63"/>
        <v>0</v>
      </c>
      <c r="L85" s="32">
        <f t="shared" si="63"/>
        <v>13.2</v>
      </c>
      <c r="M85" s="35">
        <f t="shared" si="63"/>
        <v>13.2</v>
      </c>
      <c r="N85" s="35">
        <f t="shared" si="63"/>
        <v>8.6</v>
      </c>
      <c r="O85" s="35">
        <f t="shared" si="63"/>
        <v>0</v>
      </c>
      <c r="P85" s="35">
        <f t="shared" si="63"/>
        <v>13.2</v>
      </c>
      <c r="Q85" s="35">
        <f t="shared" si="63"/>
        <v>13.2</v>
      </c>
      <c r="R85" s="35">
        <f t="shared" si="63"/>
        <v>8.6</v>
      </c>
      <c r="S85" s="35">
        <f t="shared" si="63"/>
        <v>0</v>
      </c>
      <c r="T85" s="32">
        <f t="shared" si="63"/>
        <v>13.596</v>
      </c>
      <c r="U85" s="215">
        <f t="shared" si="63"/>
        <v>14.003880000000001</v>
      </c>
      <c r="V85" s="312"/>
      <c r="W85" s="313"/>
      <c r="X85" s="313"/>
      <c r="Y85" s="313"/>
      <c r="Z85" s="313"/>
      <c r="AA85" s="313"/>
    </row>
    <row r="86" spans="1:27" ht="15" customHeight="1" x14ac:dyDescent="0.25">
      <c r="A86" s="317" t="s">
        <v>28</v>
      </c>
      <c r="B86" s="320" t="s">
        <v>40</v>
      </c>
      <c r="C86" s="323" t="s">
        <v>60</v>
      </c>
      <c r="D86" s="361" t="s">
        <v>79</v>
      </c>
      <c r="E86" s="329" t="s">
        <v>72</v>
      </c>
      <c r="F86" s="329" t="s">
        <v>33</v>
      </c>
      <c r="G86" s="22" t="s">
        <v>34</v>
      </c>
      <c r="H86" s="143">
        <f>I86+K86</f>
        <v>0</v>
      </c>
      <c r="I86" s="143"/>
      <c r="J86" s="143"/>
      <c r="K86" s="143"/>
      <c r="L86" s="143">
        <f>M86+O86</f>
        <v>0</v>
      </c>
      <c r="M86" s="141"/>
      <c r="N86" s="141"/>
      <c r="O86" s="141"/>
      <c r="P86" s="141">
        <f>Q86+S86</f>
        <v>0</v>
      </c>
      <c r="Q86" s="141"/>
      <c r="R86" s="141"/>
      <c r="S86" s="141"/>
      <c r="T86" s="143">
        <f>L86+(L86*0.03)</f>
        <v>0</v>
      </c>
      <c r="U86" s="214">
        <f>T86+(T86*0.03)</f>
        <v>0</v>
      </c>
      <c r="V86" s="312"/>
      <c r="W86" s="313"/>
      <c r="X86" s="313"/>
      <c r="Y86" s="313"/>
      <c r="Z86" s="313"/>
      <c r="AA86" s="313"/>
    </row>
    <row r="87" spans="1:27" ht="20.25" customHeight="1" x14ac:dyDescent="0.25">
      <c r="A87" s="318"/>
      <c r="B87" s="321"/>
      <c r="C87" s="324"/>
      <c r="D87" s="362"/>
      <c r="E87" s="330"/>
      <c r="F87" s="330"/>
      <c r="G87" s="22" t="s">
        <v>44</v>
      </c>
      <c r="H87" s="143">
        <f>I87+K87</f>
        <v>7.5</v>
      </c>
      <c r="I87" s="223">
        <v>7.5</v>
      </c>
      <c r="J87" s="223">
        <v>5.0999999999999996</v>
      </c>
      <c r="K87" s="143"/>
      <c r="L87" s="143">
        <f>M87+O87</f>
        <v>6.8</v>
      </c>
      <c r="M87" s="143">
        <v>6.8</v>
      </c>
      <c r="N87" s="143">
        <v>4.7</v>
      </c>
      <c r="O87" s="141"/>
      <c r="P87" s="141">
        <f>Q87+S87</f>
        <v>6.8</v>
      </c>
      <c r="Q87" s="143">
        <v>6.8</v>
      </c>
      <c r="R87" s="143">
        <v>4.7</v>
      </c>
      <c r="S87" s="141"/>
      <c r="T87" s="143">
        <f>L87+(L87*0.03)</f>
        <v>7.0039999999999996</v>
      </c>
      <c r="U87" s="214">
        <f>T87+(T87*0.03)</f>
        <v>7.2141199999999994</v>
      </c>
      <c r="V87" s="312"/>
      <c r="W87" s="313"/>
      <c r="X87" s="313"/>
      <c r="Y87" s="313"/>
      <c r="Z87" s="313"/>
      <c r="AA87" s="313"/>
    </row>
    <row r="88" spans="1:27" x14ac:dyDescent="0.25">
      <c r="A88" s="318"/>
      <c r="B88" s="321"/>
      <c r="C88" s="324"/>
      <c r="D88" s="362"/>
      <c r="E88" s="330"/>
      <c r="F88" s="330"/>
      <c r="G88" s="22" t="s">
        <v>37</v>
      </c>
      <c r="H88" s="143">
        <f>I88+K88</f>
        <v>0</v>
      </c>
      <c r="I88" s="143"/>
      <c r="J88" s="143"/>
      <c r="K88" s="143"/>
      <c r="L88" s="143">
        <f>M88+O88</f>
        <v>0</v>
      </c>
      <c r="M88" s="141"/>
      <c r="N88" s="141"/>
      <c r="O88" s="120"/>
      <c r="P88" s="141">
        <f>Q88+S88</f>
        <v>0</v>
      </c>
      <c r="Q88" s="141"/>
      <c r="R88" s="141"/>
      <c r="S88" s="120"/>
      <c r="T88" s="143">
        <f>L88+(L88*0.03)</f>
        <v>0</v>
      </c>
      <c r="U88" s="214">
        <f>T88+(T88*0.03)</f>
        <v>0</v>
      </c>
      <c r="V88" s="312"/>
      <c r="W88" s="313"/>
      <c r="X88" s="313"/>
      <c r="Y88" s="313"/>
      <c r="Z88" s="313"/>
      <c r="AA88" s="313"/>
    </row>
    <row r="89" spans="1:27" x14ac:dyDescent="0.25">
      <c r="A89" s="319"/>
      <c r="B89" s="322"/>
      <c r="C89" s="325"/>
      <c r="D89" s="363"/>
      <c r="E89" s="331"/>
      <c r="F89" s="331"/>
      <c r="G89" s="27" t="s">
        <v>39</v>
      </c>
      <c r="H89" s="32">
        <f t="shared" ref="H89:U89" si="64">SUM(H86:H88)</f>
        <v>7.5</v>
      </c>
      <c r="I89" s="32">
        <f t="shared" si="64"/>
        <v>7.5</v>
      </c>
      <c r="J89" s="32">
        <f t="shared" si="64"/>
        <v>5.0999999999999996</v>
      </c>
      <c r="K89" s="32">
        <f t="shared" si="64"/>
        <v>0</v>
      </c>
      <c r="L89" s="32">
        <f t="shared" si="64"/>
        <v>6.8</v>
      </c>
      <c r="M89" s="35">
        <f t="shared" si="64"/>
        <v>6.8</v>
      </c>
      <c r="N89" s="35">
        <f t="shared" si="64"/>
        <v>4.7</v>
      </c>
      <c r="O89" s="35">
        <f t="shared" si="64"/>
        <v>0</v>
      </c>
      <c r="P89" s="35">
        <f t="shared" si="64"/>
        <v>6.8</v>
      </c>
      <c r="Q89" s="35">
        <f t="shared" si="64"/>
        <v>6.8</v>
      </c>
      <c r="R89" s="35">
        <f t="shared" si="64"/>
        <v>4.7</v>
      </c>
      <c r="S89" s="35">
        <f t="shared" si="64"/>
        <v>0</v>
      </c>
      <c r="T89" s="32">
        <f t="shared" si="64"/>
        <v>7.0039999999999996</v>
      </c>
      <c r="U89" s="215">
        <f t="shared" si="64"/>
        <v>7.2141199999999994</v>
      </c>
      <c r="V89" s="312"/>
      <c r="W89" s="313"/>
      <c r="X89" s="313"/>
      <c r="Y89" s="313"/>
      <c r="Z89" s="313"/>
      <c r="AA89" s="313"/>
    </row>
    <row r="90" spans="1:27" ht="15" customHeight="1" x14ac:dyDescent="0.25">
      <c r="A90" s="317" t="s">
        <v>28</v>
      </c>
      <c r="B90" s="320" t="s">
        <v>40</v>
      </c>
      <c r="C90" s="323" t="s">
        <v>62</v>
      </c>
      <c r="D90" s="361" t="s">
        <v>80</v>
      </c>
      <c r="E90" s="329" t="s">
        <v>81</v>
      </c>
      <c r="F90" s="329" t="s">
        <v>33</v>
      </c>
      <c r="G90" s="22" t="s">
        <v>34</v>
      </c>
      <c r="H90" s="143">
        <f t="shared" ref="H90:H92" si="65">I90+K90</f>
        <v>7.84</v>
      </c>
      <c r="I90" s="243">
        <v>7.84</v>
      </c>
      <c r="J90" s="243">
        <v>5.98</v>
      </c>
      <c r="K90" s="143"/>
      <c r="L90" s="143">
        <f t="shared" ref="L90:L92" si="66">M90+O90</f>
        <v>0.3</v>
      </c>
      <c r="M90" s="141">
        <v>0.3</v>
      </c>
      <c r="N90" s="141">
        <v>0.2</v>
      </c>
      <c r="O90" s="141"/>
      <c r="P90" s="141">
        <f t="shared" ref="P90:P92" si="67">Q90+S90</f>
        <v>0.3</v>
      </c>
      <c r="Q90" s="141">
        <v>0.3</v>
      </c>
      <c r="R90" s="141">
        <v>0.2</v>
      </c>
      <c r="S90" s="141"/>
      <c r="T90" s="143">
        <f>L90+(L90*0.03)</f>
        <v>0.309</v>
      </c>
      <c r="U90" s="214">
        <f>T90+(T90*0.03)</f>
        <v>0.31827</v>
      </c>
      <c r="V90" s="312"/>
      <c r="W90" s="313"/>
      <c r="X90" s="313"/>
      <c r="Y90" s="313"/>
      <c r="Z90" s="313"/>
      <c r="AA90" s="313"/>
    </row>
    <row r="91" spans="1:27" ht="19.5" customHeight="1" x14ac:dyDescent="0.25">
      <c r="A91" s="318"/>
      <c r="B91" s="321"/>
      <c r="C91" s="324"/>
      <c r="D91" s="362"/>
      <c r="E91" s="330"/>
      <c r="F91" s="330"/>
      <c r="G91" s="22" t="s">
        <v>44</v>
      </c>
      <c r="H91" s="143">
        <f t="shared" si="65"/>
        <v>78.099999999999994</v>
      </c>
      <c r="I91" s="223">
        <v>78.099999999999994</v>
      </c>
      <c r="J91" s="223">
        <v>43.4</v>
      </c>
      <c r="K91" s="143"/>
      <c r="L91" s="143">
        <f t="shared" si="66"/>
        <v>46</v>
      </c>
      <c r="M91" s="143">
        <v>46</v>
      </c>
      <c r="N91" s="143">
        <v>35.299999999999997</v>
      </c>
      <c r="O91" s="141"/>
      <c r="P91" s="141">
        <f t="shared" si="67"/>
        <v>46</v>
      </c>
      <c r="Q91" s="143">
        <v>46</v>
      </c>
      <c r="R91" s="143">
        <v>35.299999999999997</v>
      </c>
      <c r="S91" s="141"/>
      <c r="T91" s="143">
        <f>L91+(L91*0.03)</f>
        <v>47.38</v>
      </c>
      <c r="U91" s="214">
        <f>T91+(T91*0.03)</f>
        <v>48.801400000000001</v>
      </c>
      <c r="V91" s="312"/>
      <c r="W91" s="313"/>
      <c r="X91" s="313"/>
      <c r="Y91" s="313"/>
      <c r="Z91" s="313"/>
      <c r="AA91" s="313"/>
    </row>
    <row r="92" spans="1:27" x14ac:dyDescent="0.25">
      <c r="A92" s="318"/>
      <c r="B92" s="321"/>
      <c r="C92" s="324"/>
      <c r="D92" s="362"/>
      <c r="E92" s="330"/>
      <c r="F92" s="330"/>
      <c r="G92" s="22" t="s">
        <v>37</v>
      </c>
      <c r="H92" s="143">
        <f t="shared" si="65"/>
        <v>0</v>
      </c>
      <c r="I92" s="143"/>
      <c r="J92" s="143"/>
      <c r="K92" s="143"/>
      <c r="L92" s="143">
        <f t="shared" si="66"/>
        <v>0</v>
      </c>
      <c r="M92" s="141"/>
      <c r="N92" s="141"/>
      <c r="O92" s="120"/>
      <c r="P92" s="141">
        <f t="shared" si="67"/>
        <v>0</v>
      </c>
      <c r="Q92" s="141"/>
      <c r="R92" s="141"/>
      <c r="S92" s="120"/>
      <c r="T92" s="143">
        <f>L92+(L92*0.03)</f>
        <v>0</v>
      </c>
      <c r="U92" s="214">
        <f>T92+(T92*0.03)</f>
        <v>0</v>
      </c>
      <c r="V92" s="312"/>
      <c r="W92" s="313"/>
      <c r="X92" s="313"/>
      <c r="Y92" s="313"/>
      <c r="Z92" s="313"/>
      <c r="AA92" s="313"/>
    </row>
    <row r="93" spans="1:27" x14ac:dyDescent="0.25">
      <c r="A93" s="319"/>
      <c r="B93" s="322"/>
      <c r="C93" s="325"/>
      <c r="D93" s="363"/>
      <c r="E93" s="331"/>
      <c r="F93" s="331"/>
      <c r="G93" s="27" t="s">
        <v>39</v>
      </c>
      <c r="H93" s="32">
        <f t="shared" ref="H93:U93" si="68">SUM(H90:H92)</f>
        <v>85.94</v>
      </c>
      <c r="I93" s="32">
        <f t="shared" si="68"/>
        <v>85.94</v>
      </c>
      <c r="J93" s="32">
        <f t="shared" si="68"/>
        <v>49.379999999999995</v>
      </c>
      <c r="K93" s="32">
        <f t="shared" si="68"/>
        <v>0</v>
      </c>
      <c r="L93" s="32">
        <f t="shared" si="68"/>
        <v>46.3</v>
      </c>
      <c r="M93" s="35">
        <f t="shared" si="68"/>
        <v>46.3</v>
      </c>
      <c r="N93" s="35">
        <f t="shared" si="68"/>
        <v>35.5</v>
      </c>
      <c r="O93" s="35">
        <f t="shared" si="68"/>
        <v>0</v>
      </c>
      <c r="P93" s="35">
        <f t="shared" si="68"/>
        <v>46.3</v>
      </c>
      <c r="Q93" s="35">
        <f t="shared" si="68"/>
        <v>46.3</v>
      </c>
      <c r="R93" s="35">
        <f t="shared" si="68"/>
        <v>35.5</v>
      </c>
      <c r="S93" s="35">
        <f t="shared" si="68"/>
        <v>0</v>
      </c>
      <c r="T93" s="32">
        <f t="shared" si="68"/>
        <v>47.689</v>
      </c>
      <c r="U93" s="215">
        <f t="shared" si="68"/>
        <v>49.119669999999999</v>
      </c>
      <c r="V93" s="312"/>
      <c r="W93" s="313"/>
      <c r="X93" s="313"/>
      <c r="Y93" s="313"/>
      <c r="Z93" s="313"/>
      <c r="AA93" s="313"/>
    </row>
    <row r="94" spans="1:27" ht="15" customHeight="1" x14ac:dyDescent="0.25">
      <c r="A94" s="304" t="s">
        <v>28</v>
      </c>
      <c r="B94" s="305" t="s">
        <v>40</v>
      </c>
      <c r="C94" s="306" t="s">
        <v>82</v>
      </c>
      <c r="D94" s="360" t="s">
        <v>83</v>
      </c>
      <c r="E94" s="370" t="s">
        <v>84</v>
      </c>
      <c r="F94" s="329" t="s">
        <v>33</v>
      </c>
      <c r="G94" s="22" t="s">
        <v>34</v>
      </c>
      <c r="H94" s="143">
        <f t="shared" ref="H94:H96" si="69">I94+K94</f>
        <v>0</v>
      </c>
      <c r="I94" s="143"/>
      <c r="J94" s="143"/>
      <c r="K94" s="143"/>
      <c r="L94" s="143">
        <f t="shared" ref="L94:L96" si="70">M94+O94</f>
        <v>0</v>
      </c>
      <c r="M94" s="30"/>
      <c r="N94" s="30"/>
      <c r="O94" s="30"/>
      <c r="P94" s="141">
        <f t="shared" ref="P94:P96" si="71">Q94+S94</f>
        <v>0</v>
      </c>
      <c r="Q94" s="30"/>
      <c r="R94" s="30"/>
      <c r="S94" s="30"/>
      <c r="T94" s="143">
        <f>L94+(L94*0.03)</f>
        <v>0</v>
      </c>
      <c r="U94" s="214">
        <f>T94+(T94*0.03)</f>
        <v>0</v>
      </c>
      <c r="V94" s="312"/>
      <c r="W94" s="313"/>
      <c r="X94" s="313"/>
      <c r="Y94" s="313"/>
      <c r="Z94" s="313"/>
      <c r="AA94" s="313"/>
    </row>
    <row r="95" spans="1:27" ht="23.25" customHeight="1" x14ac:dyDescent="0.25">
      <c r="A95" s="304"/>
      <c r="B95" s="305"/>
      <c r="C95" s="306"/>
      <c r="D95" s="360"/>
      <c r="E95" s="370"/>
      <c r="F95" s="330"/>
      <c r="G95" s="22" t="s">
        <v>44</v>
      </c>
      <c r="H95" s="143">
        <f t="shared" si="69"/>
        <v>6.2</v>
      </c>
      <c r="I95" s="223">
        <v>6.2</v>
      </c>
      <c r="J95" s="223">
        <v>4.53</v>
      </c>
      <c r="K95" s="143"/>
      <c r="L95" s="143">
        <f t="shared" si="70"/>
        <v>2</v>
      </c>
      <c r="M95" s="143">
        <v>2</v>
      </c>
      <c r="N95" s="143">
        <v>1.4</v>
      </c>
      <c r="O95" s="30"/>
      <c r="P95" s="141">
        <f t="shared" si="71"/>
        <v>2</v>
      </c>
      <c r="Q95" s="143">
        <v>2</v>
      </c>
      <c r="R95" s="143">
        <v>1.4</v>
      </c>
      <c r="S95" s="30"/>
      <c r="T95" s="143">
        <f>L95+(L95*0.03)</f>
        <v>2.06</v>
      </c>
      <c r="U95" s="214">
        <f>T95+(T95*0.03)</f>
        <v>2.1217999999999999</v>
      </c>
      <c r="V95" s="312"/>
      <c r="W95" s="313"/>
      <c r="X95" s="313"/>
      <c r="Y95" s="313"/>
      <c r="Z95" s="313"/>
      <c r="AA95" s="313"/>
    </row>
    <row r="96" spans="1:27" x14ac:dyDescent="0.25">
      <c r="A96" s="304"/>
      <c r="B96" s="305"/>
      <c r="C96" s="306"/>
      <c r="D96" s="360"/>
      <c r="E96" s="370"/>
      <c r="F96" s="330"/>
      <c r="G96" s="22" t="s">
        <v>37</v>
      </c>
      <c r="H96" s="143">
        <f t="shared" si="69"/>
        <v>0</v>
      </c>
      <c r="I96" s="143"/>
      <c r="J96" s="143"/>
      <c r="K96" s="143"/>
      <c r="L96" s="143">
        <f t="shared" si="70"/>
        <v>0</v>
      </c>
      <c r="M96" s="141"/>
      <c r="N96" s="141"/>
      <c r="O96" s="141"/>
      <c r="P96" s="141">
        <f t="shared" si="71"/>
        <v>0</v>
      </c>
      <c r="Q96" s="141"/>
      <c r="R96" s="141"/>
      <c r="S96" s="141"/>
      <c r="T96" s="143">
        <f>L96+(L96*0.03)</f>
        <v>0</v>
      </c>
      <c r="U96" s="214">
        <f>T96+(T96*0.03)</f>
        <v>0</v>
      </c>
      <c r="V96" s="312"/>
      <c r="W96" s="313"/>
      <c r="X96" s="313"/>
      <c r="Y96" s="313"/>
      <c r="Z96" s="313"/>
      <c r="AA96" s="313"/>
    </row>
    <row r="97" spans="1:27" x14ac:dyDescent="0.25">
      <c r="A97" s="304"/>
      <c r="B97" s="305"/>
      <c r="C97" s="306"/>
      <c r="D97" s="360"/>
      <c r="E97" s="370"/>
      <c r="F97" s="331"/>
      <c r="G97" s="27" t="s">
        <v>17</v>
      </c>
      <c r="H97" s="32">
        <f>SUM(H94:H96)</f>
        <v>6.2</v>
      </c>
      <c r="I97" s="32">
        <f t="shared" ref="I97:U97" si="72">SUM(I94:I96)</f>
        <v>6.2</v>
      </c>
      <c r="J97" s="32">
        <f t="shared" si="72"/>
        <v>4.53</v>
      </c>
      <c r="K97" s="32">
        <f t="shared" si="72"/>
        <v>0</v>
      </c>
      <c r="L97" s="32">
        <f t="shared" si="72"/>
        <v>2</v>
      </c>
      <c r="M97" s="35">
        <f t="shared" si="72"/>
        <v>2</v>
      </c>
      <c r="N97" s="35">
        <f t="shared" si="72"/>
        <v>1.4</v>
      </c>
      <c r="O97" s="35">
        <f t="shared" si="72"/>
        <v>0</v>
      </c>
      <c r="P97" s="35">
        <f t="shared" si="72"/>
        <v>2</v>
      </c>
      <c r="Q97" s="35">
        <f t="shared" si="72"/>
        <v>2</v>
      </c>
      <c r="R97" s="35">
        <f t="shared" si="72"/>
        <v>1.4</v>
      </c>
      <c r="S97" s="35">
        <f t="shared" si="72"/>
        <v>0</v>
      </c>
      <c r="T97" s="32">
        <f t="shared" si="72"/>
        <v>2.06</v>
      </c>
      <c r="U97" s="215">
        <f t="shared" si="72"/>
        <v>2.1217999999999999</v>
      </c>
      <c r="V97" s="312"/>
      <c r="W97" s="313"/>
      <c r="X97" s="313"/>
      <c r="Y97" s="313"/>
      <c r="Z97" s="313"/>
      <c r="AA97" s="313"/>
    </row>
    <row r="98" spans="1:27" ht="15" customHeight="1" x14ac:dyDescent="0.25">
      <c r="A98" s="304" t="s">
        <v>28</v>
      </c>
      <c r="B98" s="305" t="s">
        <v>40</v>
      </c>
      <c r="C98" s="306" t="s">
        <v>85</v>
      </c>
      <c r="D98" s="360" t="s">
        <v>86</v>
      </c>
      <c r="E98" s="370" t="s">
        <v>32</v>
      </c>
      <c r="F98" s="329" t="s">
        <v>33</v>
      </c>
      <c r="G98" s="22" t="s">
        <v>34</v>
      </c>
      <c r="H98" s="143">
        <f t="shared" ref="H98:H100" si="73">I98+K98</f>
        <v>0</v>
      </c>
      <c r="I98" s="143"/>
      <c r="J98" s="143"/>
      <c r="K98" s="143"/>
      <c r="L98" s="143">
        <f t="shared" ref="L98:L100" si="74">M98+O98</f>
        <v>0</v>
      </c>
      <c r="M98" s="141"/>
      <c r="N98" s="141"/>
      <c r="O98" s="141"/>
      <c r="P98" s="141">
        <f t="shared" ref="P98:P100" si="75">Q98+S98</f>
        <v>0</v>
      </c>
      <c r="Q98" s="141"/>
      <c r="R98" s="141"/>
      <c r="S98" s="141"/>
      <c r="T98" s="143">
        <f>L98+(L98*0.03)</f>
        <v>0</v>
      </c>
      <c r="U98" s="214">
        <f>T98+(T98*0.03)</f>
        <v>0</v>
      </c>
      <c r="V98" s="312"/>
      <c r="W98" s="313"/>
      <c r="X98" s="313"/>
      <c r="Y98" s="313"/>
      <c r="Z98" s="313"/>
      <c r="AA98" s="313"/>
    </row>
    <row r="99" spans="1:27" ht="18.75" customHeight="1" x14ac:dyDescent="0.25">
      <c r="A99" s="304"/>
      <c r="B99" s="305"/>
      <c r="C99" s="306"/>
      <c r="D99" s="360"/>
      <c r="E99" s="370"/>
      <c r="F99" s="330"/>
      <c r="G99" s="22" t="s">
        <v>44</v>
      </c>
      <c r="H99" s="143">
        <f t="shared" si="73"/>
        <v>10.6</v>
      </c>
      <c r="I99" s="223">
        <v>10.6</v>
      </c>
      <c r="J99" s="223">
        <v>0.57999999999999996</v>
      </c>
      <c r="K99" s="143"/>
      <c r="L99" s="143">
        <f t="shared" si="74"/>
        <v>9.9</v>
      </c>
      <c r="M99" s="143">
        <v>9.9</v>
      </c>
      <c r="N99" s="143"/>
      <c r="O99" s="141"/>
      <c r="P99" s="141">
        <f t="shared" si="75"/>
        <v>9.9</v>
      </c>
      <c r="Q99" s="143">
        <v>9.9</v>
      </c>
      <c r="R99" s="143"/>
      <c r="S99" s="141"/>
      <c r="T99" s="143">
        <f>L99+(L99*0.03)</f>
        <v>10.197000000000001</v>
      </c>
      <c r="U99" s="214">
        <f>T99+(T99*0.03)</f>
        <v>10.502910000000002</v>
      </c>
      <c r="V99" s="312"/>
      <c r="W99" s="313"/>
      <c r="X99" s="313"/>
      <c r="Y99" s="313"/>
      <c r="Z99" s="313"/>
      <c r="AA99" s="313"/>
    </row>
    <row r="100" spans="1:27" x14ac:dyDescent="0.25">
      <c r="A100" s="304"/>
      <c r="B100" s="305"/>
      <c r="C100" s="306"/>
      <c r="D100" s="360"/>
      <c r="E100" s="370"/>
      <c r="F100" s="330"/>
      <c r="G100" s="22" t="s">
        <v>37</v>
      </c>
      <c r="H100" s="143">
        <f t="shared" si="73"/>
        <v>0</v>
      </c>
      <c r="I100" s="143"/>
      <c r="J100" s="143"/>
      <c r="K100" s="143"/>
      <c r="L100" s="143">
        <f t="shared" si="74"/>
        <v>0</v>
      </c>
      <c r="M100" s="141"/>
      <c r="N100" s="141"/>
      <c r="O100" s="120"/>
      <c r="P100" s="141">
        <f t="shared" si="75"/>
        <v>0</v>
      </c>
      <c r="Q100" s="141"/>
      <c r="R100" s="141"/>
      <c r="S100" s="120"/>
      <c r="T100" s="143">
        <f>L100+(L100*0.03)</f>
        <v>0</v>
      </c>
      <c r="U100" s="214">
        <f>T100+(T100*0.03)</f>
        <v>0</v>
      </c>
      <c r="V100" s="312"/>
      <c r="W100" s="313"/>
      <c r="X100" s="313"/>
      <c r="Y100" s="313"/>
      <c r="Z100" s="313"/>
      <c r="AA100" s="313"/>
    </row>
    <row r="101" spans="1:27" x14ac:dyDescent="0.25">
      <c r="A101" s="304"/>
      <c r="B101" s="305"/>
      <c r="C101" s="306"/>
      <c r="D101" s="360"/>
      <c r="E101" s="370"/>
      <c r="F101" s="331"/>
      <c r="G101" s="27" t="s">
        <v>39</v>
      </c>
      <c r="H101" s="32">
        <f t="shared" ref="H101:U101" si="76">SUM(H98:H100)</f>
        <v>10.6</v>
      </c>
      <c r="I101" s="32">
        <f t="shared" si="76"/>
        <v>10.6</v>
      </c>
      <c r="J101" s="32">
        <f t="shared" si="76"/>
        <v>0.57999999999999996</v>
      </c>
      <c r="K101" s="32">
        <f t="shared" si="76"/>
        <v>0</v>
      </c>
      <c r="L101" s="32">
        <f t="shared" si="76"/>
        <v>9.9</v>
      </c>
      <c r="M101" s="35">
        <f t="shared" si="76"/>
        <v>9.9</v>
      </c>
      <c r="N101" s="35">
        <f t="shared" si="76"/>
        <v>0</v>
      </c>
      <c r="O101" s="35">
        <f t="shared" si="76"/>
        <v>0</v>
      </c>
      <c r="P101" s="35">
        <f t="shared" si="76"/>
        <v>9.9</v>
      </c>
      <c r="Q101" s="35">
        <f t="shared" si="76"/>
        <v>9.9</v>
      </c>
      <c r="R101" s="35">
        <f t="shared" si="76"/>
        <v>0</v>
      </c>
      <c r="S101" s="35">
        <f t="shared" si="76"/>
        <v>0</v>
      </c>
      <c r="T101" s="32">
        <f t="shared" si="76"/>
        <v>10.197000000000001</v>
      </c>
      <c r="U101" s="215">
        <f t="shared" si="76"/>
        <v>10.502910000000002</v>
      </c>
      <c r="V101" s="312"/>
      <c r="W101" s="313"/>
      <c r="X101" s="313"/>
      <c r="Y101" s="313"/>
      <c r="Z101" s="313"/>
      <c r="AA101" s="313"/>
    </row>
    <row r="102" spans="1:27" ht="15" customHeight="1" x14ac:dyDescent="0.25">
      <c r="A102" s="304" t="s">
        <v>28</v>
      </c>
      <c r="B102" s="305" t="s">
        <v>40</v>
      </c>
      <c r="C102" s="306" t="s">
        <v>87</v>
      </c>
      <c r="D102" s="387" t="s">
        <v>88</v>
      </c>
      <c r="E102" s="370" t="s">
        <v>89</v>
      </c>
      <c r="F102" s="329" t="s">
        <v>33</v>
      </c>
      <c r="G102" s="22" t="s">
        <v>34</v>
      </c>
      <c r="H102" s="143">
        <f>SUM(I102,K102)</f>
        <v>120.27</v>
      </c>
      <c r="I102" s="223">
        <v>120.27</v>
      </c>
      <c r="J102" s="223">
        <v>81.39</v>
      </c>
      <c r="K102" s="143"/>
      <c r="L102" s="140">
        <f>SUM(M102,O102)</f>
        <v>170</v>
      </c>
      <c r="M102" s="143">
        <v>170</v>
      </c>
      <c r="N102" s="143">
        <v>117.6</v>
      </c>
      <c r="O102" s="141"/>
      <c r="P102" s="143">
        <f>SUM(Q102,S102)</f>
        <v>170</v>
      </c>
      <c r="Q102" s="143">
        <v>170</v>
      </c>
      <c r="R102" s="143">
        <v>117.6</v>
      </c>
      <c r="S102" s="141"/>
      <c r="T102" s="143">
        <f>L102+(L102*0.03)</f>
        <v>175.1</v>
      </c>
      <c r="U102" s="214">
        <f>T102+(T102*0.03)</f>
        <v>180.35299999999998</v>
      </c>
      <c r="V102" s="312"/>
      <c r="W102" s="313"/>
      <c r="X102" s="313"/>
      <c r="Y102" s="313"/>
      <c r="Z102" s="313"/>
      <c r="AA102" s="313"/>
    </row>
    <row r="103" spans="1:27" ht="21.75" customHeight="1" x14ac:dyDescent="0.25">
      <c r="A103" s="304"/>
      <c r="B103" s="305"/>
      <c r="C103" s="306"/>
      <c r="D103" s="387"/>
      <c r="E103" s="370"/>
      <c r="F103" s="330"/>
      <c r="G103" s="22" t="s">
        <v>44</v>
      </c>
      <c r="H103" s="143">
        <f t="shared" ref="H103:H104" si="77">SUM(I103,K103)</f>
        <v>0</v>
      </c>
      <c r="I103" s="245"/>
      <c r="J103" s="223"/>
      <c r="K103" s="143"/>
      <c r="L103" s="140">
        <f t="shared" ref="L103:L104" si="78">SUM(M103,O103)</f>
        <v>0</v>
      </c>
      <c r="M103" s="119"/>
      <c r="N103" s="139"/>
      <c r="O103" s="141"/>
      <c r="P103" s="143">
        <f t="shared" ref="P103:P104" si="79">SUM(Q103,S103)</f>
        <v>0</v>
      </c>
      <c r="Q103" s="119"/>
      <c r="R103" s="139"/>
      <c r="S103" s="141"/>
      <c r="T103" s="143">
        <f>L103+(L103*0.03)</f>
        <v>0</v>
      </c>
      <c r="U103" s="214">
        <f>T103+(T103*0.03)</f>
        <v>0</v>
      </c>
      <c r="V103" s="312"/>
      <c r="W103" s="313"/>
      <c r="X103" s="313"/>
      <c r="Y103" s="313"/>
      <c r="Z103" s="313"/>
      <c r="AA103" s="313"/>
    </row>
    <row r="104" spans="1:27" x14ac:dyDescent="0.25">
      <c r="A104" s="304"/>
      <c r="B104" s="305"/>
      <c r="C104" s="306"/>
      <c r="D104" s="387"/>
      <c r="E104" s="370"/>
      <c r="F104" s="330"/>
      <c r="G104" s="22" t="s">
        <v>36</v>
      </c>
      <c r="H104" s="143">
        <f t="shared" si="77"/>
        <v>80.97</v>
      </c>
      <c r="I104" s="143">
        <v>80.97</v>
      </c>
      <c r="J104" s="143">
        <v>46.6</v>
      </c>
      <c r="K104" s="143"/>
      <c r="L104" s="140">
        <f t="shared" si="78"/>
        <v>106.7</v>
      </c>
      <c r="M104" s="143">
        <v>106.7</v>
      </c>
      <c r="N104" s="143">
        <v>61.7</v>
      </c>
      <c r="O104" s="120"/>
      <c r="P104" s="141">
        <f t="shared" si="79"/>
        <v>106.7</v>
      </c>
      <c r="Q104" s="143">
        <v>106.7</v>
      </c>
      <c r="R104" s="143">
        <v>61.7</v>
      </c>
      <c r="S104" s="120"/>
      <c r="T104" s="143">
        <f>L104+(L104*0.03)</f>
        <v>109.901</v>
      </c>
      <c r="U104" s="214">
        <f>T104+(T104*0.03)</f>
        <v>113.19803</v>
      </c>
      <c r="V104" s="312"/>
      <c r="W104" s="313"/>
      <c r="X104" s="313"/>
      <c r="Y104" s="313"/>
      <c r="Z104" s="313"/>
      <c r="AA104" s="313"/>
    </row>
    <row r="105" spans="1:27" ht="15" customHeight="1" x14ac:dyDescent="0.25">
      <c r="A105" s="304"/>
      <c r="B105" s="305"/>
      <c r="C105" s="306"/>
      <c r="D105" s="387"/>
      <c r="E105" s="370"/>
      <c r="F105" s="331"/>
      <c r="G105" s="27" t="s">
        <v>39</v>
      </c>
      <c r="H105" s="32">
        <f t="shared" ref="H105:U105" si="80">SUM(H102:H104)</f>
        <v>201.24</v>
      </c>
      <c r="I105" s="32">
        <f t="shared" si="80"/>
        <v>201.24</v>
      </c>
      <c r="J105" s="32">
        <f t="shared" si="80"/>
        <v>127.99000000000001</v>
      </c>
      <c r="K105" s="32">
        <f t="shared" si="80"/>
        <v>0</v>
      </c>
      <c r="L105" s="32">
        <f t="shared" si="80"/>
        <v>276.7</v>
      </c>
      <c r="M105" s="35">
        <f t="shared" si="80"/>
        <v>276.7</v>
      </c>
      <c r="N105" s="35">
        <f t="shared" si="80"/>
        <v>179.3</v>
      </c>
      <c r="O105" s="35">
        <f t="shared" si="80"/>
        <v>0</v>
      </c>
      <c r="P105" s="35">
        <f t="shared" si="80"/>
        <v>276.7</v>
      </c>
      <c r="Q105" s="35">
        <f t="shared" si="80"/>
        <v>276.7</v>
      </c>
      <c r="R105" s="35">
        <f t="shared" si="80"/>
        <v>179.3</v>
      </c>
      <c r="S105" s="35">
        <f t="shared" si="80"/>
        <v>0</v>
      </c>
      <c r="T105" s="32">
        <f t="shared" si="80"/>
        <v>285.00099999999998</v>
      </c>
      <c r="U105" s="215">
        <f t="shared" si="80"/>
        <v>293.55102999999997</v>
      </c>
      <c r="V105" s="312"/>
      <c r="W105" s="313"/>
      <c r="X105" s="313"/>
      <c r="Y105" s="313"/>
      <c r="Z105" s="313"/>
      <c r="AA105" s="313"/>
    </row>
    <row r="106" spans="1:27" ht="15.75" customHeight="1" x14ac:dyDescent="0.25">
      <c r="A106" s="290" t="s">
        <v>28</v>
      </c>
      <c r="B106" s="291" t="s">
        <v>28</v>
      </c>
      <c r="C106" s="388" t="s">
        <v>65</v>
      </c>
      <c r="D106" s="389"/>
      <c r="E106" s="389"/>
      <c r="F106" s="389"/>
      <c r="G106" s="390"/>
      <c r="H106" s="36">
        <f>SUM(H81,H93,H89,H85,H77,H73,H69,H97,H101,H105,H65,H61,H57)</f>
        <v>588.97</v>
      </c>
      <c r="I106" s="36">
        <f t="shared" ref="I106:U106" si="81">SUM(I81,I93,I89,I85,I77,I73,I69,I97,I101,I105,I65,I61,I57)</f>
        <v>588.97</v>
      </c>
      <c r="J106" s="36">
        <f t="shared" si="81"/>
        <v>375.16</v>
      </c>
      <c r="K106" s="36">
        <f t="shared" si="81"/>
        <v>0</v>
      </c>
      <c r="L106" s="36">
        <f t="shared" si="81"/>
        <v>663</v>
      </c>
      <c r="M106" s="36">
        <f t="shared" si="81"/>
        <v>663</v>
      </c>
      <c r="N106" s="36">
        <f t="shared" si="81"/>
        <v>441.4</v>
      </c>
      <c r="O106" s="36">
        <f t="shared" si="81"/>
        <v>0</v>
      </c>
      <c r="P106" s="36">
        <f t="shared" si="81"/>
        <v>663</v>
      </c>
      <c r="Q106" s="36">
        <f t="shared" si="81"/>
        <v>663</v>
      </c>
      <c r="R106" s="36">
        <f t="shared" si="81"/>
        <v>441.4</v>
      </c>
      <c r="S106" s="36">
        <f t="shared" si="81"/>
        <v>0</v>
      </c>
      <c r="T106" s="36">
        <f t="shared" si="81"/>
        <v>682.89</v>
      </c>
      <c r="U106" s="36">
        <f t="shared" si="81"/>
        <v>703.37670000000003</v>
      </c>
    </row>
    <row r="107" spans="1:27" x14ac:dyDescent="0.25">
      <c r="A107" s="290" t="s">
        <v>28</v>
      </c>
      <c r="B107" s="291" t="s">
        <v>45</v>
      </c>
      <c r="C107" s="332" t="s">
        <v>90</v>
      </c>
      <c r="D107" s="332"/>
      <c r="E107" s="332"/>
      <c r="F107" s="332"/>
      <c r="G107" s="332"/>
      <c r="H107" s="332"/>
      <c r="I107" s="332"/>
      <c r="J107" s="332"/>
      <c r="K107" s="332"/>
      <c r="L107" s="332"/>
      <c r="M107" s="332"/>
      <c r="N107" s="332"/>
      <c r="O107" s="332"/>
      <c r="P107" s="332"/>
      <c r="Q107" s="332"/>
      <c r="R107" s="332"/>
      <c r="S107" s="332"/>
      <c r="T107" s="332"/>
      <c r="U107" s="332"/>
    </row>
    <row r="108" spans="1:27" x14ac:dyDescent="0.25">
      <c r="A108" s="317" t="s">
        <v>28</v>
      </c>
      <c r="B108" s="320" t="s">
        <v>45</v>
      </c>
      <c r="C108" s="323" t="s">
        <v>28</v>
      </c>
      <c r="D108" s="391" t="s">
        <v>91</v>
      </c>
      <c r="E108" s="329" t="s">
        <v>32</v>
      </c>
      <c r="F108" s="329" t="s">
        <v>33</v>
      </c>
      <c r="G108" s="22" t="s">
        <v>34</v>
      </c>
      <c r="H108" s="143">
        <f>SUM(I108,K108)</f>
        <v>0</v>
      </c>
      <c r="I108" s="143"/>
      <c r="J108" s="143"/>
      <c r="K108" s="143"/>
      <c r="L108" s="143">
        <f>SUM(M108,O108)</f>
        <v>0</v>
      </c>
      <c r="M108" s="140"/>
      <c r="N108" s="143"/>
      <c r="O108" s="140"/>
      <c r="P108" s="141">
        <f>SUM(Q108,S108)</f>
        <v>0</v>
      </c>
      <c r="Q108" s="141"/>
      <c r="R108" s="141"/>
      <c r="S108" s="141"/>
      <c r="T108" s="143">
        <v>0</v>
      </c>
      <c r="U108" s="214">
        <v>0</v>
      </c>
      <c r="V108" s="312"/>
      <c r="W108" s="313"/>
      <c r="X108" s="313"/>
      <c r="Y108" s="313"/>
      <c r="Z108" s="313"/>
      <c r="AA108" s="313"/>
    </row>
    <row r="109" spans="1:27" ht="21.75" customHeight="1" x14ac:dyDescent="0.25">
      <c r="A109" s="318"/>
      <c r="B109" s="321"/>
      <c r="C109" s="324"/>
      <c r="D109" s="392"/>
      <c r="E109" s="330"/>
      <c r="F109" s="330"/>
      <c r="G109" s="22" t="s">
        <v>44</v>
      </c>
      <c r="H109" s="143">
        <f t="shared" ref="H109:H110" si="82">SUM(I109,K109)</f>
        <v>0</v>
      </c>
      <c r="I109" s="231">
        <v>0</v>
      </c>
      <c r="J109" s="243">
        <v>0</v>
      </c>
      <c r="K109" s="143"/>
      <c r="L109" s="143">
        <f t="shared" ref="L109:L110" si="83">SUM(M109,O109)</f>
        <v>0</v>
      </c>
      <c r="M109" s="138">
        <v>0</v>
      </c>
      <c r="N109" s="141">
        <v>0</v>
      </c>
      <c r="O109" s="138"/>
      <c r="P109" s="141">
        <f>SUM(Q109,S109)</f>
        <v>0</v>
      </c>
      <c r="Q109" s="138">
        <v>0</v>
      </c>
      <c r="R109" s="141">
        <v>0</v>
      </c>
      <c r="S109" s="141"/>
      <c r="T109" s="143">
        <v>0</v>
      </c>
      <c r="U109" s="214">
        <v>0</v>
      </c>
      <c r="V109" s="312"/>
      <c r="W109" s="313"/>
      <c r="X109" s="313"/>
      <c r="Y109" s="313"/>
      <c r="Z109" s="313"/>
      <c r="AA109" s="313"/>
    </row>
    <row r="110" spans="1:27" x14ac:dyDescent="0.25">
      <c r="A110" s="318"/>
      <c r="B110" s="321"/>
      <c r="C110" s="324"/>
      <c r="D110" s="392"/>
      <c r="E110" s="330"/>
      <c r="F110" s="330"/>
      <c r="G110" s="22" t="s">
        <v>37</v>
      </c>
      <c r="H110" s="143">
        <f t="shared" si="82"/>
        <v>0</v>
      </c>
      <c r="I110" s="143"/>
      <c r="J110" s="143"/>
      <c r="K110" s="143"/>
      <c r="L110" s="143">
        <f t="shared" si="83"/>
        <v>0</v>
      </c>
      <c r="M110" s="143"/>
      <c r="N110" s="143"/>
      <c r="O110" s="143"/>
      <c r="P110" s="141">
        <f t="shared" ref="P110" si="84">SUM(Q110,S110)</f>
        <v>0</v>
      </c>
      <c r="Q110" s="141"/>
      <c r="R110" s="141"/>
      <c r="S110" s="120"/>
      <c r="T110" s="143">
        <v>0</v>
      </c>
      <c r="U110" s="214">
        <v>0</v>
      </c>
      <c r="V110" s="312"/>
      <c r="W110" s="313"/>
      <c r="X110" s="313"/>
      <c r="Y110" s="313"/>
      <c r="Z110" s="313"/>
      <c r="AA110" s="313"/>
    </row>
    <row r="111" spans="1:27" x14ac:dyDescent="0.25">
      <c r="A111" s="319"/>
      <c r="B111" s="322"/>
      <c r="C111" s="325"/>
      <c r="D111" s="393"/>
      <c r="E111" s="331"/>
      <c r="F111" s="331"/>
      <c r="G111" s="27" t="s">
        <v>39</v>
      </c>
      <c r="H111" s="32">
        <f t="shared" ref="H111:P111" si="85">SUM(H108:H110)</f>
        <v>0</v>
      </c>
      <c r="I111" s="32">
        <f t="shared" si="85"/>
        <v>0</v>
      </c>
      <c r="J111" s="32">
        <f t="shared" si="85"/>
        <v>0</v>
      </c>
      <c r="K111" s="32">
        <f t="shared" si="85"/>
        <v>0</v>
      </c>
      <c r="L111" s="32">
        <f t="shared" si="85"/>
        <v>0</v>
      </c>
      <c r="M111" s="35">
        <f t="shared" si="85"/>
        <v>0</v>
      </c>
      <c r="N111" s="35">
        <f t="shared" si="85"/>
        <v>0</v>
      </c>
      <c r="O111" s="35">
        <f t="shared" si="85"/>
        <v>0</v>
      </c>
      <c r="P111" s="35">
        <f t="shared" si="85"/>
        <v>0</v>
      </c>
      <c r="Q111" s="35">
        <f>SUM(Q108:Q110)</f>
        <v>0</v>
      </c>
      <c r="R111" s="35">
        <f>SUM(R108:R110)</f>
        <v>0</v>
      </c>
      <c r="S111" s="35">
        <f t="shared" ref="S111:U111" si="86">SUM(S108:S110)</f>
        <v>0</v>
      </c>
      <c r="T111" s="32">
        <f t="shared" si="86"/>
        <v>0</v>
      </c>
      <c r="U111" s="215">
        <f t="shared" si="86"/>
        <v>0</v>
      </c>
      <c r="V111" s="312"/>
      <c r="W111" s="313"/>
      <c r="X111" s="313"/>
      <c r="Y111" s="313"/>
      <c r="Z111" s="313"/>
      <c r="AA111" s="313"/>
    </row>
    <row r="112" spans="1:27" x14ac:dyDescent="0.25">
      <c r="A112" s="317" t="s">
        <v>28</v>
      </c>
      <c r="B112" s="320" t="s">
        <v>45</v>
      </c>
      <c r="C112" s="323" t="s">
        <v>40</v>
      </c>
      <c r="D112" s="391" t="s">
        <v>92</v>
      </c>
      <c r="E112" s="329" t="s">
        <v>32</v>
      </c>
      <c r="F112" s="329" t="s">
        <v>33</v>
      </c>
      <c r="G112" s="22" t="s">
        <v>34</v>
      </c>
      <c r="H112" s="143">
        <f>SUM(I112,K112)</f>
        <v>0</v>
      </c>
      <c r="I112" s="143"/>
      <c r="J112" s="143"/>
      <c r="K112" s="143"/>
      <c r="L112" s="143">
        <f>SUM(M112,O112)</f>
        <v>0</v>
      </c>
      <c r="M112" s="140"/>
      <c r="N112" s="143"/>
      <c r="O112" s="140"/>
      <c r="P112" s="141">
        <f>SUM(Q112,S112)</f>
        <v>0</v>
      </c>
      <c r="Q112" s="141"/>
      <c r="R112" s="141"/>
      <c r="S112" s="141"/>
      <c r="T112" s="143">
        <v>0</v>
      </c>
      <c r="U112" s="214">
        <v>0</v>
      </c>
      <c r="V112" s="312"/>
      <c r="W112" s="313"/>
      <c r="X112" s="313"/>
      <c r="Y112" s="313"/>
      <c r="Z112" s="313"/>
      <c r="AA112" s="313"/>
    </row>
    <row r="113" spans="1:27" ht="23.25" customHeight="1" x14ac:dyDescent="0.25">
      <c r="A113" s="318"/>
      <c r="B113" s="321"/>
      <c r="C113" s="324"/>
      <c r="D113" s="392"/>
      <c r="E113" s="330"/>
      <c r="F113" s="330"/>
      <c r="G113" s="22" t="s">
        <v>44</v>
      </c>
      <c r="H113" s="143">
        <f t="shared" ref="H113:H114" si="87">SUM(I113,K113)</f>
        <v>0</v>
      </c>
      <c r="I113" s="231">
        <v>0</v>
      </c>
      <c r="J113" s="141"/>
      <c r="K113" s="143"/>
      <c r="L113" s="143">
        <f t="shared" ref="L113" si="88">SUM(M113,O113)</f>
        <v>0</v>
      </c>
      <c r="M113" s="138">
        <v>0</v>
      </c>
      <c r="N113" s="141">
        <v>0</v>
      </c>
      <c r="O113" s="138"/>
      <c r="P113" s="141">
        <f>SUM(Q113,S113)</f>
        <v>0</v>
      </c>
      <c r="Q113" s="138">
        <v>0</v>
      </c>
      <c r="R113" s="141">
        <v>0</v>
      </c>
      <c r="S113" s="141"/>
      <c r="T113" s="143">
        <v>0</v>
      </c>
      <c r="U113" s="214">
        <v>0</v>
      </c>
      <c r="V113" s="312"/>
      <c r="W113" s="313"/>
      <c r="X113" s="313"/>
      <c r="Y113" s="313"/>
      <c r="Z113" s="313"/>
      <c r="AA113" s="313"/>
    </row>
    <row r="114" spans="1:27" x14ac:dyDescent="0.25">
      <c r="A114" s="318"/>
      <c r="B114" s="321"/>
      <c r="C114" s="324"/>
      <c r="D114" s="392"/>
      <c r="E114" s="330"/>
      <c r="F114" s="330"/>
      <c r="G114" s="22" t="s">
        <v>37</v>
      </c>
      <c r="H114" s="143">
        <f t="shared" si="87"/>
        <v>0</v>
      </c>
      <c r="I114" s="143"/>
      <c r="J114" s="143"/>
      <c r="K114" s="143"/>
      <c r="L114" s="143">
        <f>SUM(M114,O114)</f>
        <v>0</v>
      </c>
      <c r="M114" s="143"/>
      <c r="N114" s="143"/>
      <c r="O114" s="143"/>
      <c r="P114" s="141">
        <f t="shared" ref="P114" si="89">SUM(Q114,S114)</f>
        <v>0</v>
      </c>
      <c r="Q114" s="141"/>
      <c r="R114" s="141"/>
      <c r="S114" s="120"/>
      <c r="T114" s="143">
        <v>0</v>
      </c>
      <c r="U114" s="214">
        <v>0</v>
      </c>
      <c r="V114" s="312"/>
      <c r="W114" s="313"/>
      <c r="X114" s="313"/>
      <c r="Y114" s="313"/>
      <c r="Z114" s="313"/>
      <c r="AA114" s="313"/>
    </row>
    <row r="115" spans="1:27" ht="42.75" customHeight="1" x14ac:dyDescent="0.25">
      <c r="A115" s="319"/>
      <c r="B115" s="322"/>
      <c r="C115" s="325"/>
      <c r="D115" s="393"/>
      <c r="E115" s="331"/>
      <c r="F115" s="331"/>
      <c r="G115" s="27" t="s">
        <v>39</v>
      </c>
      <c r="H115" s="32">
        <f t="shared" ref="H115:P115" si="90">SUM(H112:H114)</f>
        <v>0</v>
      </c>
      <c r="I115" s="32">
        <f t="shared" si="90"/>
        <v>0</v>
      </c>
      <c r="J115" s="32">
        <f t="shared" si="90"/>
        <v>0</v>
      </c>
      <c r="K115" s="32">
        <f t="shared" si="90"/>
        <v>0</v>
      </c>
      <c r="L115" s="32">
        <f t="shared" si="90"/>
        <v>0</v>
      </c>
      <c r="M115" s="35">
        <f t="shared" si="90"/>
        <v>0</v>
      </c>
      <c r="N115" s="35">
        <f t="shared" si="90"/>
        <v>0</v>
      </c>
      <c r="O115" s="35">
        <f t="shared" si="90"/>
        <v>0</v>
      </c>
      <c r="P115" s="35">
        <f t="shared" si="90"/>
        <v>0</v>
      </c>
      <c r="Q115" s="35">
        <f>SUM(Q112:Q114)</f>
        <v>0</v>
      </c>
      <c r="R115" s="35">
        <f>SUM(R112:R114)</f>
        <v>0</v>
      </c>
      <c r="S115" s="35">
        <f t="shared" ref="S115:U115" si="91">SUM(S112:S114)</f>
        <v>0</v>
      </c>
      <c r="T115" s="32">
        <f t="shared" si="91"/>
        <v>0</v>
      </c>
      <c r="U115" s="215">
        <f t="shared" si="91"/>
        <v>0</v>
      </c>
      <c r="V115" s="312"/>
      <c r="W115" s="313"/>
      <c r="X115" s="313"/>
      <c r="Y115" s="313"/>
      <c r="Z115" s="313"/>
      <c r="AA115" s="313"/>
    </row>
    <row r="116" spans="1:27" ht="15.75" customHeight="1" x14ac:dyDescent="0.25">
      <c r="A116" s="290" t="s">
        <v>28</v>
      </c>
      <c r="B116" s="291" t="s">
        <v>28</v>
      </c>
      <c r="C116" s="388" t="s">
        <v>65</v>
      </c>
      <c r="D116" s="389"/>
      <c r="E116" s="389"/>
      <c r="F116" s="389"/>
      <c r="G116" s="390"/>
      <c r="H116" s="36">
        <f>SUM(H111,H115)</f>
        <v>0</v>
      </c>
      <c r="I116" s="36">
        <f t="shared" ref="I116:U116" si="92">SUM(I111,I115)</f>
        <v>0</v>
      </c>
      <c r="J116" s="36">
        <f t="shared" si="92"/>
        <v>0</v>
      </c>
      <c r="K116" s="36">
        <f t="shared" si="92"/>
        <v>0</v>
      </c>
      <c r="L116" s="36">
        <f t="shared" si="92"/>
        <v>0</v>
      </c>
      <c r="M116" s="36">
        <f t="shared" si="92"/>
        <v>0</v>
      </c>
      <c r="N116" s="36">
        <f t="shared" si="92"/>
        <v>0</v>
      </c>
      <c r="O116" s="36">
        <f t="shared" si="92"/>
        <v>0</v>
      </c>
      <c r="P116" s="36">
        <f t="shared" si="92"/>
        <v>0</v>
      </c>
      <c r="Q116" s="36">
        <f t="shared" si="92"/>
        <v>0</v>
      </c>
      <c r="R116" s="36">
        <f t="shared" si="92"/>
        <v>0</v>
      </c>
      <c r="S116" s="36">
        <f t="shared" si="92"/>
        <v>0</v>
      </c>
      <c r="T116" s="36">
        <f t="shared" si="92"/>
        <v>0</v>
      </c>
      <c r="U116" s="36">
        <f t="shared" si="92"/>
        <v>0</v>
      </c>
    </row>
    <row r="117" spans="1:27" x14ac:dyDescent="0.25">
      <c r="A117" s="290" t="s">
        <v>28</v>
      </c>
      <c r="B117" s="291" t="s">
        <v>49</v>
      </c>
      <c r="C117" s="332" t="s">
        <v>93</v>
      </c>
      <c r="D117" s="332"/>
      <c r="E117" s="332"/>
      <c r="F117" s="332"/>
      <c r="G117" s="332"/>
      <c r="H117" s="332"/>
      <c r="I117" s="332"/>
      <c r="J117" s="332"/>
      <c r="K117" s="332"/>
      <c r="L117" s="332"/>
      <c r="M117" s="332"/>
      <c r="N117" s="332"/>
      <c r="O117" s="332"/>
      <c r="P117" s="332"/>
      <c r="Q117" s="332"/>
      <c r="R117" s="332"/>
      <c r="S117" s="332"/>
      <c r="T117" s="332"/>
      <c r="U117" s="332"/>
    </row>
    <row r="118" spans="1:27" x14ac:dyDescent="0.25">
      <c r="A118" s="317" t="s">
        <v>28</v>
      </c>
      <c r="B118" s="320" t="s">
        <v>49</v>
      </c>
      <c r="C118" s="323" t="s">
        <v>28</v>
      </c>
      <c r="D118" s="326" t="s">
        <v>94</v>
      </c>
      <c r="E118" s="329" t="s">
        <v>32</v>
      </c>
      <c r="F118" s="329" t="s">
        <v>33</v>
      </c>
      <c r="G118" s="22" t="s">
        <v>34</v>
      </c>
      <c r="H118" s="143">
        <f>SUM(I118,K118)</f>
        <v>0</v>
      </c>
      <c r="I118" s="143"/>
      <c r="J118" s="143"/>
      <c r="K118" s="143"/>
      <c r="L118" s="143">
        <f>SUM(M118,O118)</f>
        <v>0</v>
      </c>
      <c r="M118" s="140"/>
      <c r="N118" s="143"/>
      <c r="O118" s="140"/>
      <c r="P118" s="141">
        <f>SUM(Q118,S118)</f>
        <v>0</v>
      </c>
      <c r="Q118" s="141"/>
      <c r="R118" s="141"/>
      <c r="S118" s="141"/>
      <c r="T118" s="143">
        <v>0</v>
      </c>
      <c r="U118" s="214">
        <v>0</v>
      </c>
      <c r="V118" s="312"/>
      <c r="W118" s="313"/>
      <c r="X118" s="313"/>
      <c r="Y118" s="313"/>
      <c r="Z118" s="313"/>
      <c r="AA118" s="313"/>
    </row>
    <row r="119" spans="1:27" ht="31.5" x14ac:dyDescent="0.25">
      <c r="A119" s="318"/>
      <c r="B119" s="321"/>
      <c r="C119" s="324"/>
      <c r="D119" s="327"/>
      <c r="E119" s="330"/>
      <c r="F119" s="330"/>
      <c r="G119" s="22" t="s">
        <v>44</v>
      </c>
      <c r="H119" s="143">
        <f t="shared" ref="H119:H120" si="93">SUM(I119,K119)</f>
        <v>0</v>
      </c>
      <c r="I119" s="231">
        <v>0</v>
      </c>
      <c r="J119" s="243">
        <v>0</v>
      </c>
      <c r="K119" s="143"/>
      <c r="L119" s="143">
        <f t="shared" ref="L119:L120" si="94">SUM(M119,O119)</f>
        <v>0</v>
      </c>
      <c r="M119" s="138">
        <v>0</v>
      </c>
      <c r="N119" s="141">
        <v>0</v>
      </c>
      <c r="O119" s="138"/>
      <c r="P119" s="141">
        <f>SUM(Q119,S119)</f>
        <v>0</v>
      </c>
      <c r="Q119" s="138">
        <v>0</v>
      </c>
      <c r="R119" s="141">
        <v>0</v>
      </c>
      <c r="S119" s="141"/>
      <c r="T119" s="143">
        <v>0</v>
      </c>
      <c r="U119" s="214">
        <v>0</v>
      </c>
      <c r="V119" s="312"/>
      <c r="W119" s="313"/>
      <c r="X119" s="313"/>
      <c r="Y119" s="313"/>
      <c r="Z119" s="313"/>
      <c r="AA119" s="313"/>
    </row>
    <row r="120" spans="1:27" x14ac:dyDescent="0.25">
      <c r="A120" s="318"/>
      <c r="B120" s="321"/>
      <c r="C120" s="324"/>
      <c r="D120" s="327"/>
      <c r="E120" s="330"/>
      <c r="F120" s="330"/>
      <c r="G120" s="22" t="s">
        <v>37</v>
      </c>
      <c r="H120" s="143">
        <f t="shared" si="93"/>
        <v>0</v>
      </c>
      <c r="I120" s="143"/>
      <c r="J120" s="143"/>
      <c r="K120" s="143"/>
      <c r="L120" s="143">
        <f t="shared" si="94"/>
        <v>0</v>
      </c>
      <c r="M120" s="143"/>
      <c r="N120" s="143"/>
      <c r="O120" s="143"/>
      <c r="P120" s="141">
        <f t="shared" ref="P120" si="95">SUM(Q120,S120)</f>
        <v>0</v>
      </c>
      <c r="Q120" s="141"/>
      <c r="R120" s="141"/>
      <c r="S120" s="120"/>
      <c r="T120" s="143">
        <v>0</v>
      </c>
      <c r="U120" s="214">
        <v>0</v>
      </c>
      <c r="V120" s="312"/>
      <c r="W120" s="313"/>
      <c r="X120" s="313"/>
      <c r="Y120" s="313"/>
      <c r="Z120" s="313"/>
      <c r="AA120" s="313"/>
    </row>
    <row r="121" spans="1:27" x14ac:dyDescent="0.25">
      <c r="A121" s="319"/>
      <c r="B121" s="322"/>
      <c r="C121" s="325"/>
      <c r="D121" s="328"/>
      <c r="E121" s="331"/>
      <c r="F121" s="331"/>
      <c r="G121" s="27" t="s">
        <v>39</v>
      </c>
      <c r="H121" s="32">
        <f t="shared" ref="H121:P121" si="96">SUM(H118:H120)</f>
        <v>0</v>
      </c>
      <c r="I121" s="32">
        <f t="shared" si="96"/>
        <v>0</v>
      </c>
      <c r="J121" s="32">
        <f t="shared" si="96"/>
        <v>0</v>
      </c>
      <c r="K121" s="32">
        <f t="shared" si="96"/>
        <v>0</v>
      </c>
      <c r="L121" s="32">
        <f t="shared" si="96"/>
        <v>0</v>
      </c>
      <c r="M121" s="35">
        <f t="shared" si="96"/>
        <v>0</v>
      </c>
      <c r="N121" s="35">
        <f t="shared" si="96"/>
        <v>0</v>
      </c>
      <c r="O121" s="35">
        <f t="shared" si="96"/>
        <v>0</v>
      </c>
      <c r="P121" s="35">
        <f t="shared" si="96"/>
        <v>0</v>
      </c>
      <c r="Q121" s="35">
        <f>SUM(Q118:Q120)</f>
        <v>0</v>
      </c>
      <c r="R121" s="35">
        <f>SUM(R118:R120)</f>
        <v>0</v>
      </c>
      <c r="S121" s="35">
        <f t="shared" ref="S121:U121" si="97">SUM(S118:S120)</f>
        <v>0</v>
      </c>
      <c r="T121" s="32">
        <f t="shared" si="97"/>
        <v>0</v>
      </c>
      <c r="U121" s="215">
        <f t="shared" si="97"/>
        <v>0</v>
      </c>
      <c r="V121" s="312"/>
      <c r="W121" s="313"/>
      <c r="X121" s="313"/>
      <c r="Y121" s="313"/>
      <c r="Z121" s="313"/>
      <c r="AA121" s="313"/>
    </row>
    <row r="122" spans="1:27" x14ac:dyDescent="0.25">
      <c r="A122" s="317" t="s">
        <v>28</v>
      </c>
      <c r="B122" s="320" t="s">
        <v>49</v>
      </c>
      <c r="C122" s="323" t="s">
        <v>40</v>
      </c>
      <c r="D122" s="326" t="s">
        <v>95</v>
      </c>
      <c r="E122" s="329" t="s">
        <v>32</v>
      </c>
      <c r="F122" s="329" t="s">
        <v>33</v>
      </c>
      <c r="G122" s="22" t="s">
        <v>34</v>
      </c>
      <c r="H122" s="143">
        <f>SUM(I122,K122)</f>
        <v>0</v>
      </c>
      <c r="I122" s="143"/>
      <c r="J122" s="143"/>
      <c r="K122" s="143"/>
      <c r="L122" s="143">
        <f>SUM(M122,O122)</f>
        <v>0</v>
      </c>
      <c r="M122" s="140"/>
      <c r="N122" s="143"/>
      <c r="O122" s="140"/>
      <c r="P122" s="141">
        <f>SUM(Q122,S122)</f>
        <v>0</v>
      </c>
      <c r="Q122" s="141"/>
      <c r="R122" s="141"/>
      <c r="S122" s="141"/>
      <c r="T122" s="143"/>
      <c r="U122" s="214"/>
      <c r="V122" s="312"/>
      <c r="W122" s="313"/>
      <c r="X122" s="313"/>
      <c r="Y122" s="313"/>
      <c r="Z122" s="313"/>
      <c r="AA122" s="313"/>
    </row>
    <row r="123" spans="1:27" ht="31.5" x14ac:dyDescent="0.25">
      <c r="A123" s="318"/>
      <c r="B123" s="321"/>
      <c r="C123" s="324"/>
      <c r="D123" s="327"/>
      <c r="E123" s="330"/>
      <c r="F123" s="330"/>
      <c r="G123" s="22" t="s">
        <v>44</v>
      </c>
      <c r="H123" s="143">
        <f t="shared" ref="H123:H124" si="98">SUM(I123,K123)</f>
        <v>0</v>
      </c>
      <c r="I123" s="231">
        <v>0</v>
      </c>
      <c r="J123" s="243">
        <v>0</v>
      </c>
      <c r="K123" s="143"/>
      <c r="L123" s="143">
        <f t="shared" ref="L123:L124" si="99">SUM(M123,O123)</f>
        <v>0</v>
      </c>
      <c r="M123" s="138">
        <v>0</v>
      </c>
      <c r="N123" s="141">
        <v>0</v>
      </c>
      <c r="O123" s="138"/>
      <c r="P123" s="141">
        <f>SUM(Q123,S123)</f>
        <v>0</v>
      </c>
      <c r="Q123" s="138">
        <v>0</v>
      </c>
      <c r="R123" s="141">
        <v>0</v>
      </c>
      <c r="S123" s="141"/>
      <c r="T123" s="143">
        <v>0</v>
      </c>
      <c r="U123" s="214">
        <v>0</v>
      </c>
      <c r="V123" s="312"/>
      <c r="W123" s="313"/>
      <c r="X123" s="313"/>
      <c r="Y123" s="313"/>
      <c r="Z123" s="313"/>
      <c r="AA123" s="313"/>
    </row>
    <row r="124" spans="1:27" x14ac:dyDescent="0.25">
      <c r="A124" s="318"/>
      <c r="B124" s="321"/>
      <c r="C124" s="324"/>
      <c r="D124" s="327"/>
      <c r="E124" s="330"/>
      <c r="F124" s="330"/>
      <c r="G124" s="22" t="s">
        <v>37</v>
      </c>
      <c r="H124" s="143">
        <f t="shared" si="98"/>
        <v>0</v>
      </c>
      <c r="I124" s="143"/>
      <c r="J124" s="143"/>
      <c r="K124" s="143"/>
      <c r="L124" s="143">
        <f t="shared" si="99"/>
        <v>0</v>
      </c>
      <c r="M124" s="143"/>
      <c r="N124" s="143"/>
      <c r="O124" s="143"/>
      <c r="P124" s="141">
        <f t="shared" ref="P124" si="100">SUM(Q124,S124)</f>
        <v>0</v>
      </c>
      <c r="Q124" s="141"/>
      <c r="R124" s="141"/>
      <c r="S124" s="120"/>
      <c r="T124" s="143">
        <v>0</v>
      </c>
      <c r="U124" s="214">
        <v>0</v>
      </c>
      <c r="V124" s="312"/>
      <c r="W124" s="313"/>
      <c r="X124" s="313"/>
      <c r="Y124" s="313"/>
      <c r="Z124" s="313"/>
      <c r="AA124" s="313"/>
    </row>
    <row r="125" spans="1:27" x14ac:dyDescent="0.25">
      <c r="A125" s="319"/>
      <c r="B125" s="322"/>
      <c r="C125" s="325"/>
      <c r="D125" s="328"/>
      <c r="E125" s="331"/>
      <c r="F125" s="331"/>
      <c r="G125" s="27" t="s">
        <v>39</v>
      </c>
      <c r="H125" s="32">
        <f t="shared" ref="H125:U125" si="101">SUM(H122:H124)</f>
        <v>0</v>
      </c>
      <c r="I125" s="32">
        <f t="shared" si="101"/>
        <v>0</v>
      </c>
      <c r="J125" s="32">
        <f t="shared" si="101"/>
        <v>0</v>
      </c>
      <c r="K125" s="32">
        <f t="shared" si="101"/>
        <v>0</v>
      </c>
      <c r="L125" s="32">
        <f t="shared" si="101"/>
        <v>0</v>
      </c>
      <c r="M125" s="35">
        <f t="shared" si="101"/>
        <v>0</v>
      </c>
      <c r="N125" s="35">
        <f t="shared" si="101"/>
        <v>0</v>
      </c>
      <c r="O125" s="35">
        <f t="shared" si="101"/>
        <v>0</v>
      </c>
      <c r="P125" s="35">
        <f t="shared" si="101"/>
        <v>0</v>
      </c>
      <c r="Q125" s="35">
        <f t="shared" si="101"/>
        <v>0</v>
      </c>
      <c r="R125" s="35">
        <f t="shared" si="101"/>
        <v>0</v>
      </c>
      <c r="S125" s="35">
        <f t="shared" si="101"/>
        <v>0</v>
      </c>
      <c r="T125" s="32">
        <f t="shared" si="101"/>
        <v>0</v>
      </c>
      <c r="U125" s="215">
        <f t="shared" si="101"/>
        <v>0</v>
      </c>
      <c r="V125" s="312"/>
      <c r="W125" s="313"/>
      <c r="X125" s="313"/>
      <c r="Y125" s="313"/>
      <c r="Z125" s="313"/>
      <c r="AA125" s="313"/>
    </row>
    <row r="126" spans="1:27" ht="15.75" customHeight="1" x14ac:dyDescent="0.25">
      <c r="A126" s="290" t="s">
        <v>28</v>
      </c>
      <c r="B126" s="291" t="s">
        <v>28</v>
      </c>
      <c r="C126" s="388" t="s">
        <v>65</v>
      </c>
      <c r="D126" s="389"/>
      <c r="E126" s="389"/>
      <c r="F126" s="389"/>
      <c r="G126" s="390"/>
      <c r="H126" s="36">
        <f>SUM(H121,H125)</f>
        <v>0</v>
      </c>
      <c r="I126" s="36">
        <f t="shared" ref="I126:U126" si="102">SUM(I121,I125)</f>
        <v>0</v>
      </c>
      <c r="J126" s="36">
        <f t="shared" si="102"/>
        <v>0</v>
      </c>
      <c r="K126" s="36">
        <f t="shared" si="102"/>
        <v>0</v>
      </c>
      <c r="L126" s="36">
        <f t="shared" si="102"/>
        <v>0</v>
      </c>
      <c r="M126" s="36">
        <f t="shared" si="102"/>
        <v>0</v>
      </c>
      <c r="N126" s="36">
        <f t="shared" si="102"/>
        <v>0</v>
      </c>
      <c r="O126" s="36">
        <f t="shared" si="102"/>
        <v>0</v>
      </c>
      <c r="P126" s="36">
        <f t="shared" si="102"/>
        <v>0</v>
      </c>
      <c r="Q126" s="36">
        <f t="shared" si="102"/>
        <v>0</v>
      </c>
      <c r="R126" s="36">
        <f t="shared" si="102"/>
        <v>0</v>
      </c>
      <c r="S126" s="36">
        <f t="shared" si="102"/>
        <v>0</v>
      </c>
      <c r="T126" s="36">
        <f t="shared" si="102"/>
        <v>0</v>
      </c>
      <c r="U126" s="36">
        <f t="shared" si="102"/>
        <v>0</v>
      </c>
    </row>
    <row r="127" spans="1:27" x14ac:dyDescent="0.25">
      <c r="A127" s="290" t="s">
        <v>28</v>
      </c>
      <c r="B127" s="291" t="s">
        <v>51</v>
      </c>
      <c r="C127" s="332" t="s">
        <v>96</v>
      </c>
      <c r="D127" s="332"/>
      <c r="E127" s="332"/>
      <c r="F127" s="332"/>
      <c r="G127" s="332"/>
      <c r="H127" s="332"/>
      <c r="I127" s="332"/>
      <c r="J127" s="332"/>
      <c r="K127" s="332"/>
      <c r="L127" s="332"/>
      <c r="M127" s="332"/>
      <c r="N127" s="332"/>
      <c r="O127" s="332"/>
      <c r="P127" s="332"/>
      <c r="Q127" s="332"/>
      <c r="R127" s="332"/>
      <c r="S127" s="332"/>
      <c r="T127" s="332"/>
      <c r="U127" s="332"/>
    </row>
    <row r="128" spans="1:27" x14ac:dyDescent="0.25">
      <c r="A128" s="317" t="s">
        <v>28</v>
      </c>
      <c r="B128" s="320" t="s">
        <v>51</v>
      </c>
      <c r="C128" s="323" t="s">
        <v>28</v>
      </c>
      <c r="D128" s="326" t="s">
        <v>97</v>
      </c>
      <c r="E128" s="329" t="s">
        <v>32</v>
      </c>
      <c r="F128" s="329" t="s">
        <v>33</v>
      </c>
      <c r="G128" s="22" t="s">
        <v>34</v>
      </c>
      <c r="H128" s="143">
        <f>SUM(I128,K128)</f>
        <v>15.016</v>
      </c>
      <c r="I128" s="223">
        <v>15.016</v>
      </c>
      <c r="J128" s="143"/>
      <c r="K128" s="143"/>
      <c r="L128" s="143">
        <f>SUM(M128,O128)</f>
        <v>35</v>
      </c>
      <c r="M128" s="140">
        <v>35</v>
      </c>
      <c r="N128" s="143"/>
      <c r="O128" s="140"/>
      <c r="P128" s="141">
        <f>SUM(Q128,S128)</f>
        <v>35</v>
      </c>
      <c r="Q128" s="141">
        <v>35</v>
      </c>
      <c r="R128" s="141"/>
      <c r="S128" s="141"/>
      <c r="T128" s="139">
        <v>16</v>
      </c>
      <c r="U128" s="218">
        <v>16</v>
      </c>
      <c r="V128" s="312"/>
      <c r="W128" s="313"/>
      <c r="X128" s="313"/>
      <c r="Y128" s="313"/>
      <c r="Z128" s="313"/>
      <c r="AA128" s="313"/>
    </row>
    <row r="129" spans="1:225" ht="21.75" customHeight="1" x14ac:dyDescent="0.25">
      <c r="A129" s="318"/>
      <c r="B129" s="321"/>
      <c r="C129" s="324"/>
      <c r="D129" s="327"/>
      <c r="E129" s="330"/>
      <c r="F129" s="330"/>
      <c r="G129" s="22" t="s">
        <v>44</v>
      </c>
      <c r="H129" s="143">
        <f t="shared" ref="H129:H130" si="103">SUM(I129,K129)</f>
        <v>0</v>
      </c>
      <c r="I129" s="138"/>
      <c r="J129" s="141"/>
      <c r="K129" s="143"/>
      <c r="L129" s="143">
        <f t="shared" ref="L129:L130" si="104">SUM(M129,O129)</f>
        <v>0</v>
      </c>
      <c r="M129" s="138"/>
      <c r="N129" s="141"/>
      <c r="O129" s="138"/>
      <c r="P129" s="141">
        <f>SUM(Q129,S129)</f>
        <v>0</v>
      </c>
      <c r="Q129" s="138"/>
      <c r="R129" s="141"/>
      <c r="S129" s="141"/>
      <c r="T129" s="139"/>
      <c r="U129" s="218"/>
      <c r="V129" s="312"/>
      <c r="W129" s="313"/>
      <c r="X129" s="313"/>
      <c r="Y129" s="313"/>
      <c r="Z129" s="313"/>
      <c r="AA129" s="313"/>
    </row>
    <row r="130" spans="1:225" x14ac:dyDescent="0.25">
      <c r="A130" s="318"/>
      <c r="B130" s="321"/>
      <c r="C130" s="324"/>
      <c r="D130" s="327"/>
      <c r="E130" s="330"/>
      <c r="F130" s="330"/>
      <c r="G130" s="22" t="s">
        <v>37</v>
      </c>
      <c r="H130" s="143">
        <f t="shared" si="103"/>
        <v>0</v>
      </c>
      <c r="I130" s="143"/>
      <c r="J130" s="143"/>
      <c r="K130" s="143"/>
      <c r="L130" s="143">
        <f t="shared" si="104"/>
        <v>0</v>
      </c>
      <c r="M130" s="143"/>
      <c r="N130" s="143"/>
      <c r="O130" s="143"/>
      <c r="P130" s="141">
        <f t="shared" ref="P130" si="105">SUM(Q130,S130)</f>
        <v>0</v>
      </c>
      <c r="Q130" s="141"/>
      <c r="R130" s="141"/>
      <c r="S130" s="120"/>
      <c r="T130" s="143"/>
      <c r="U130" s="214"/>
      <c r="V130" s="312"/>
      <c r="W130" s="313"/>
      <c r="X130" s="313"/>
      <c r="Y130" s="313"/>
      <c r="Z130" s="313"/>
      <c r="AA130" s="313"/>
    </row>
    <row r="131" spans="1:225" x14ac:dyDescent="0.25">
      <c r="A131" s="319"/>
      <c r="B131" s="322"/>
      <c r="C131" s="325"/>
      <c r="D131" s="328"/>
      <c r="E131" s="331"/>
      <c r="F131" s="331"/>
      <c r="G131" s="27" t="s">
        <v>39</v>
      </c>
      <c r="H131" s="32">
        <f t="shared" ref="H131:P131" si="106">SUM(H128:H130)</f>
        <v>15.016</v>
      </c>
      <c r="I131" s="32">
        <f t="shared" si="106"/>
        <v>15.016</v>
      </c>
      <c r="J131" s="32">
        <f t="shared" si="106"/>
        <v>0</v>
      </c>
      <c r="K131" s="32">
        <f t="shared" si="106"/>
        <v>0</v>
      </c>
      <c r="L131" s="32">
        <f t="shared" si="106"/>
        <v>35</v>
      </c>
      <c r="M131" s="35">
        <f t="shared" si="106"/>
        <v>35</v>
      </c>
      <c r="N131" s="35">
        <f t="shared" si="106"/>
        <v>0</v>
      </c>
      <c r="O131" s="35">
        <f t="shared" si="106"/>
        <v>0</v>
      </c>
      <c r="P131" s="35">
        <f t="shared" si="106"/>
        <v>35</v>
      </c>
      <c r="Q131" s="35">
        <f>SUM(Q128:Q130)</f>
        <v>35</v>
      </c>
      <c r="R131" s="35">
        <f>SUM(R128:R130)</f>
        <v>0</v>
      </c>
      <c r="S131" s="35">
        <f t="shared" ref="S131:U131" si="107">SUM(S128:S130)</f>
        <v>0</v>
      </c>
      <c r="T131" s="32">
        <f t="shared" si="107"/>
        <v>16</v>
      </c>
      <c r="U131" s="215">
        <f t="shared" si="107"/>
        <v>16</v>
      </c>
      <c r="V131" s="312"/>
      <c r="W131" s="313"/>
      <c r="X131" s="313"/>
      <c r="Y131" s="313"/>
      <c r="Z131" s="313"/>
      <c r="AA131" s="313"/>
    </row>
    <row r="132" spans="1:225" x14ac:dyDescent="0.25">
      <c r="A132" s="317" t="s">
        <v>28</v>
      </c>
      <c r="B132" s="320" t="s">
        <v>51</v>
      </c>
      <c r="C132" s="323" t="s">
        <v>40</v>
      </c>
      <c r="D132" s="326" t="s">
        <v>98</v>
      </c>
      <c r="E132" s="329" t="s">
        <v>99</v>
      </c>
      <c r="F132" s="329" t="s">
        <v>33</v>
      </c>
      <c r="G132" s="22" t="s">
        <v>34</v>
      </c>
      <c r="H132" s="143">
        <f>SUM(I132,K132)</f>
        <v>0</v>
      </c>
      <c r="I132" s="143"/>
      <c r="J132" s="143"/>
      <c r="K132" s="143"/>
      <c r="L132" s="143">
        <f>SUM(M132,O132)</f>
        <v>0</v>
      </c>
      <c r="M132" s="140"/>
      <c r="N132" s="143"/>
      <c r="O132" s="140"/>
      <c r="P132" s="141">
        <f>SUM(Q132,S132)</f>
        <v>0</v>
      </c>
      <c r="Q132" s="141"/>
      <c r="R132" s="141"/>
      <c r="S132" s="141"/>
      <c r="T132" s="143"/>
      <c r="U132" s="214"/>
      <c r="V132" s="312"/>
      <c r="W132" s="313"/>
      <c r="X132" s="313"/>
      <c r="Y132" s="313"/>
      <c r="Z132" s="313"/>
      <c r="AA132" s="313"/>
    </row>
    <row r="133" spans="1:225" ht="18" customHeight="1" x14ac:dyDescent="0.25">
      <c r="A133" s="318"/>
      <c r="B133" s="321"/>
      <c r="C133" s="324"/>
      <c r="D133" s="327"/>
      <c r="E133" s="330"/>
      <c r="F133" s="330"/>
      <c r="G133" s="22" t="s">
        <v>44</v>
      </c>
      <c r="H133" s="143">
        <f t="shared" ref="H133:H134" si="108">SUM(I133,K133)</f>
        <v>3</v>
      </c>
      <c r="I133" s="231">
        <v>3</v>
      </c>
      <c r="J133" s="141"/>
      <c r="K133" s="143"/>
      <c r="L133" s="143">
        <f t="shared" ref="L133:L134" si="109">SUM(M133,O133)</f>
        <v>4.5</v>
      </c>
      <c r="M133" s="138">
        <v>4.5</v>
      </c>
      <c r="N133" s="141"/>
      <c r="O133" s="138"/>
      <c r="P133" s="141">
        <f>SUM(Q133,S133)</f>
        <v>4.5</v>
      </c>
      <c r="Q133" s="138">
        <v>4.5</v>
      </c>
      <c r="R133" s="141"/>
      <c r="S133" s="141"/>
      <c r="T133" s="143">
        <f>L133</f>
        <v>4.5</v>
      </c>
      <c r="U133" s="143">
        <f>M133</f>
        <v>4.5</v>
      </c>
      <c r="V133" s="312"/>
      <c r="W133" s="313"/>
      <c r="X133" s="313"/>
      <c r="Y133" s="313"/>
      <c r="Z133" s="313"/>
      <c r="AA133" s="313"/>
    </row>
    <row r="134" spans="1:225" x14ac:dyDescent="0.25">
      <c r="A134" s="318"/>
      <c r="B134" s="321"/>
      <c r="C134" s="324"/>
      <c r="D134" s="327"/>
      <c r="E134" s="330"/>
      <c r="F134" s="330"/>
      <c r="G134" s="22" t="s">
        <v>37</v>
      </c>
      <c r="H134" s="143">
        <f t="shared" si="108"/>
        <v>0</v>
      </c>
      <c r="I134" s="143"/>
      <c r="J134" s="143"/>
      <c r="K134" s="143"/>
      <c r="L134" s="143">
        <f t="shared" si="109"/>
        <v>0</v>
      </c>
      <c r="M134" s="143"/>
      <c r="N134" s="143"/>
      <c r="O134" s="143"/>
      <c r="P134" s="141">
        <f t="shared" ref="P134" si="110">SUM(Q134,S134)</f>
        <v>0</v>
      </c>
      <c r="Q134" s="141"/>
      <c r="R134" s="141"/>
      <c r="S134" s="120"/>
      <c r="T134" s="143"/>
      <c r="U134" s="214"/>
      <c r="V134" s="312"/>
      <c r="W134" s="313"/>
      <c r="X134" s="313"/>
      <c r="Y134" s="313"/>
      <c r="Z134" s="313"/>
      <c r="AA134" s="313"/>
    </row>
    <row r="135" spans="1:225" x14ac:dyDescent="0.25">
      <c r="A135" s="319"/>
      <c r="B135" s="322"/>
      <c r="C135" s="325"/>
      <c r="D135" s="328"/>
      <c r="E135" s="331"/>
      <c r="F135" s="331"/>
      <c r="G135" s="27" t="s">
        <v>39</v>
      </c>
      <c r="H135" s="32">
        <f t="shared" ref="H135:U135" si="111">SUM(H132:H134)</f>
        <v>3</v>
      </c>
      <c r="I135" s="32">
        <f t="shared" si="111"/>
        <v>3</v>
      </c>
      <c r="J135" s="32">
        <f t="shared" si="111"/>
        <v>0</v>
      </c>
      <c r="K135" s="32">
        <f t="shared" si="111"/>
        <v>0</v>
      </c>
      <c r="L135" s="32">
        <f t="shared" si="111"/>
        <v>4.5</v>
      </c>
      <c r="M135" s="35">
        <f t="shared" si="111"/>
        <v>4.5</v>
      </c>
      <c r="N135" s="35">
        <f t="shared" si="111"/>
        <v>0</v>
      </c>
      <c r="O135" s="35">
        <f t="shared" si="111"/>
        <v>0</v>
      </c>
      <c r="P135" s="35">
        <f t="shared" si="111"/>
        <v>4.5</v>
      </c>
      <c r="Q135" s="35">
        <f t="shared" si="111"/>
        <v>4.5</v>
      </c>
      <c r="R135" s="35">
        <f t="shared" si="111"/>
        <v>0</v>
      </c>
      <c r="S135" s="35">
        <f t="shared" si="111"/>
        <v>0</v>
      </c>
      <c r="T135" s="32">
        <f t="shared" si="111"/>
        <v>4.5</v>
      </c>
      <c r="U135" s="215">
        <f t="shared" si="111"/>
        <v>4.5</v>
      </c>
      <c r="V135" s="312"/>
      <c r="W135" s="313"/>
      <c r="X135" s="313"/>
      <c r="Y135" s="313"/>
      <c r="Z135" s="313"/>
      <c r="AA135" s="313"/>
    </row>
    <row r="136" spans="1:225" ht="15" customHeight="1" x14ac:dyDescent="0.25">
      <c r="A136" s="290" t="s">
        <v>28</v>
      </c>
      <c r="B136" s="291" t="s">
        <v>40</v>
      </c>
      <c r="C136" s="388" t="s">
        <v>65</v>
      </c>
      <c r="D136" s="389"/>
      <c r="E136" s="389"/>
      <c r="F136" s="389"/>
      <c r="G136" s="390"/>
      <c r="H136" s="39">
        <f>SUM(H131,H135)</f>
        <v>18.015999999999998</v>
      </c>
      <c r="I136" s="39">
        <f t="shared" ref="I136:U136" si="112">SUM(I131,I135)</f>
        <v>18.015999999999998</v>
      </c>
      <c r="J136" s="39">
        <f t="shared" si="112"/>
        <v>0</v>
      </c>
      <c r="K136" s="39">
        <f t="shared" si="112"/>
        <v>0</v>
      </c>
      <c r="L136" s="39">
        <f t="shared" si="112"/>
        <v>39.5</v>
      </c>
      <c r="M136" s="39">
        <f t="shared" si="112"/>
        <v>39.5</v>
      </c>
      <c r="N136" s="39">
        <f t="shared" si="112"/>
        <v>0</v>
      </c>
      <c r="O136" s="39">
        <f t="shared" si="112"/>
        <v>0</v>
      </c>
      <c r="P136" s="39">
        <f t="shared" si="112"/>
        <v>39.5</v>
      </c>
      <c r="Q136" s="39">
        <f t="shared" si="112"/>
        <v>39.5</v>
      </c>
      <c r="R136" s="39">
        <f t="shared" si="112"/>
        <v>0</v>
      </c>
      <c r="S136" s="39">
        <f t="shared" si="112"/>
        <v>0</v>
      </c>
      <c r="T136" s="39">
        <f t="shared" si="112"/>
        <v>20.5</v>
      </c>
      <c r="U136" s="39">
        <f t="shared" si="112"/>
        <v>20.5</v>
      </c>
    </row>
    <row r="137" spans="1:225" ht="15" customHeight="1" x14ac:dyDescent="0.25">
      <c r="A137" s="290" t="s">
        <v>28</v>
      </c>
      <c r="B137" s="394" t="s">
        <v>100</v>
      </c>
      <c r="C137" s="395"/>
      <c r="D137" s="395"/>
      <c r="E137" s="395"/>
      <c r="F137" s="395"/>
      <c r="G137" s="396"/>
      <c r="H137" s="32">
        <f>SUM(H106,H52,H136)</f>
        <v>3636.3359999999998</v>
      </c>
      <c r="I137" s="32">
        <f t="shared" ref="I137:AA137" si="113">SUM(I106,I52,I136)</f>
        <v>2581.5260000000003</v>
      </c>
      <c r="J137" s="32">
        <f t="shared" si="113"/>
        <v>1445.93</v>
      </c>
      <c r="K137" s="32">
        <f t="shared" si="113"/>
        <v>789.79</v>
      </c>
      <c r="L137" s="32">
        <f t="shared" si="113"/>
        <v>4401.6999999999989</v>
      </c>
      <c r="M137" s="32">
        <f t="shared" si="113"/>
        <v>3193.7</v>
      </c>
      <c r="N137" s="32">
        <f t="shared" si="113"/>
        <v>1661.8000000000002</v>
      </c>
      <c r="O137" s="32">
        <f t="shared" si="113"/>
        <v>833.6</v>
      </c>
      <c r="P137" s="32">
        <f t="shared" si="113"/>
        <v>4402.3999999999996</v>
      </c>
      <c r="Q137" s="32">
        <f t="shared" si="113"/>
        <v>3194.3999999999996</v>
      </c>
      <c r="R137" s="32">
        <f t="shared" si="113"/>
        <v>1661.8000000000002</v>
      </c>
      <c r="S137" s="32">
        <f t="shared" si="113"/>
        <v>833.6</v>
      </c>
      <c r="T137" s="32">
        <f t="shared" si="113"/>
        <v>4353.7120000000004</v>
      </c>
      <c r="U137" s="32">
        <f t="shared" si="113"/>
        <v>4066.8364000000001</v>
      </c>
      <c r="V137" s="32">
        <f t="shared" si="113"/>
        <v>0</v>
      </c>
      <c r="W137" s="32">
        <f t="shared" si="113"/>
        <v>0</v>
      </c>
      <c r="X137" s="32">
        <f t="shared" si="113"/>
        <v>0</v>
      </c>
      <c r="Y137" s="32">
        <f t="shared" si="113"/>
        <v>0</v>
      </c>
      <c r="Z137" s="32">
        <f t="shared" si="113"/>
        <v>0</v>
      </c>
      <c r="AA137" s="32">
        <f t="shared" si="113"/>
        <v>0</v>
      </c>
    </row>
    <row r="138" spans="1:225" ht="15" customHeight="1" x14ac:dyDescent="0.25">
      <c r="A138" s="40" t="s">
        <v>28</v>
      </c>
      <c r="B138" s="397" t="s">
        <v>101</v>
      </c>
      <c r="C138" s="398"/>
      <c r="D138" s="398"/>
      <c r="E138" s="398"/>
      <c r="F138" s="398"/>
      <c r="G138" s="399"/>
      <c r="H138" s="41">
        <f>SUM(H137)</f>
        <v>3636.3359999999998</v>
      </c>
      <c r="I138" s="41">
        <f t="shared" ref="I138:U138" si="114">SUM(I137)</f>
        <v>2581.5260000000003</v>
      </c>
      <c r="J138" s="41">
        <f t="shared" si="114"/>
        <v>1445.93</v>
      </c>
      <c r="K138" s="41">
        <f t="shared" si="114"/>
        <v>789.79</v>
      </c>
      <c r="L138" s="41">
        <f t="shared" si="114"/>
        <v>4401.6999999999989</v>
      </c>
      <c r="M138" s="41">
        <f t="shared" si="114"/>
        <v>3193.7</v>
      </c>
      <c r="N138" s="41">
        <f t="shared" si="114"/>
        <v>1661.8000000000002</v>
      </c>
      <c r="O138" s="41">
        <f t="shared" si="114"/>
        <v>833.6</v>
      </c>
      <c r="P138" s="41">
        <f>SUM(P137)</f>
        <v>4402.3999999999996</v>
      </c>
      <c r="Q138" s="41">
        <f t="shared" si="114"/>
        <v>3194.3999999999996</v>
      </c>
      <c r="R138" s="41">
        <f t="shared" si="114"/>
        <v>1661.8000000000002</v>
      </c>
      <c r="S138" s="41">
        <f t="shared" si="114"/>
        <v>833.6</v>
      </c>
      <c r="T138" s="41">
        <f t="shared" si="114"/>
        <v>4353.7120000000004</v>
      </c>
      <c r="U138" s="220">
        <f t="shared" si="114"/>
        <v>4066.8364000000001</v>
      </c>
    </row>
    <row r="139" spans="1:225" s="45" customFormat="1" ht="13.5" customHeight="1" x14ac:dyDescent="0.25">
      <c r="A139" s="384" t="s">
        <v>102</v>
      </c>
      <c r="B139" s="385"/>
      <c r="C139" s="385"/>
      <c r="D139" s="385"/>
      <c r="E139" s="385"/>
      <c r="F139" s="385"/>
      <c r="G139" s="386"/>
      <c r="H139" s="42"/>
      <c r="I139" s="42"/>
      <c r="J139" s="42"/>
      <c r="K139" s="42"/>
      <c r="L139" s="42"/>
      <c r="M139" s="43"/>
      <c r="N139" s="43"/>
      <c r="O139" s="43"/>
      <c r="P139" s="43"/>
      <c r="Q139" s="43"/>
      <c r="R139" s="43"/>
      <c r="S139" s="43"/>
      <c r="T139" s="42"/>
      <c r="U139" s="221"/>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row>
    <row r="140" spans="1:225" ht="15" customHeight="1" x14ac:dyDescent="0.25">
      <c r="A140" s="381" t="s">
        <v>103</v>
      </c>
      <c r="B140" s="382"/>
      <c r="C140" s="382"/>
      <c r="D140" s="382"/>
      <c r="E140" s="382"/>
      <c r="F140" s="382"/>
      <c r="G140" s="383"/>
      <c r="H140" s="46">
        <f>SUM(H141:H150)</f>
        <v>3552.3660000000009</v>
      </c>
      <c r="I140" s="46">
        <f t="shared" ref="I140:U140" si="115">SUM(I141:I150)</f>
        <v>2762.5760000000005</v>
      </c>
      <c r="J140" s="46">
        <f t="shared" si="115"/>
        <v>1399.3300000000002</v>
      </c>
      <c r="K140" s="46">
        <f t="shared" si="115"/>
        <v>789.79</v>
      </c>
      <c r="L140" s="46">
        <f>SUM(L141:L150)</f>
        <v>4290.5</v>
      </c>
      <c r="M140" s="46">
        <f t="shared" si="115"/>
        <v>3456.8999999999996</v>
      </c>
      <c r="N140" s="46">
        <f t="shared" si="115"/>
        <v>1600.1000000000001</v>
      </c>
      <c r="O140" s="46">
        <f t="shared" si="115"/>
        <v>833.6</v>
      </c>
      <c r="P140" s="46">
        <f t="shared" si="115"/>
        <v>4290.5</v>
      </c>
      <c r="Q140" s="46">
        <f t="shared" si="115"/>
        <v>3461.3999999999996</v>
      </c>
      <c r="R140" s="46">
        <f t="shared" si="115"/>
        <v>1600.1000000000001</v>
      </c>
      <c r="S140" s="46">
        <f t="shared" si="115"/>
        <v>833.6</v>
      </c>
      <c r="T140" s="46">
        <f t="shared" si="115"/>
        <v>4243.1110000000008</v>
      </c>
      <c r="U140" s="46">
        <f t="shared" si="115"/>
        <v>4350.13933</v>
      </c>
    </row>
    <row r="141" spans="1:225" ht="15" customHeight="1" x14ac:dyDescent="0.25">
      <c r="A141" s="376" t="s">
        <v>104</v>
      </c>
      <c r="B141" s="376"/>
      <c r="C141" s="376"/>
      <c r="D141" s="376"/>
      <c r="E141" s="376"/>
      <c r="F141" s="376"/>
      <c r="G141" s="376"/>
      <c r="H141" s="47">
        <f t="shared" ref="H141:U141" si="116">SUM(H102,H98,H94,H90,H86,H82,H78,H74,H70,H66,H62,H54,H24,H20,H16,H12,H58,H28,H32,H36,H44,H40, H48, H128,H132)</f>
        <v>3143.4260000000008</v>
      </c>
      <c r="I141" s="47">
        <f t="shared" si="116"/>
        <v>2353.6360000000004</v>
      </c>
      <c r="J141" s="47">
        <f t="shared" si="116"/>
        <v>1162.99</v>
      </c>
      <c r="K141" s="47">
        <f t="shared" si="116"/>
        <v>789.79</v>
      </c>
      <c r="L141" s="47">
        <f t="shared" si="116"/>
        <v>3975.3999999999996</v>
      </c>
      <c r="M141" s="47">
        <f t="shared" si="116"/>
        <v>3141.7999999999997</v>
      </c>
      <c r="N141" s="47">
        <f t="shared" si="116"/>
        <v>1384.9</v>
      </c>
      <c r="O141" s="47">
        <f t="shared" si="116"/>
        <v>833.6</v>
      </c>
      <c r="P141" s="47">
        <f>SUM(P102,P98,P94,P90,P86,P82,P78,P74,P70,P66,P62,P54,P24,P20,P16,P12,P58,P28,P32,P36,P44,P40, P48, P128,P132)</f>
        <v>3975.3999999999996</v>
      </c>
      <c r="Q141" s="47">
        <f>SUM(Q102,Q98,Q94,Q90,Q86,Q82,Q78,Q74,Q70,Q66,Q62,Q54,Q24,Q20,Q16,Q12,Q58,Q28,Q32,Q36,Q44,Q40, Q48, Q128,Q132)</f>
        <v>3141.7999999999997</v>
      </c>
      <c r="R141" s="47">
        <f t="shared" si="116"/>
        <v>1384.9</v>
      </c>
      <c r="S141" s="47">
        <f t="shared" si="116"/>
        <v>833.6</v>
      </c>
      <c r="T141" s="47">
        <f t="shared" si="116"/>
        <v>3914.0580000000004</v>
      </c>
      <c r="U141" s="47">
        <f t="shared" si="116"/>
        <v>4011.3497400000001</v>
      </c>
    </row>
    <row r="142" spans="1:225" ht="15" customHeight="1" x14ac:dyDescent="0.25">
      <c r="A142" s="376" t="s">
        <v>105</v>
      </c>
      <c r="B142" s="376"/>
      <c r="C142" s="376"/>
      <c r="D142" s="376"/>
      <c r="E142" s="376"/>
      <c r="F142" s="376"/>
      <c r="G142" s="376"/>
      <c r="H142" s="47"/>
      <c r="I142" s="47"/>
      <c r="J142" s="47"/>
      <c r="K142" s="47"/>
      <c r="L142" s="47"/>
      <c r="M142" s="48"/>
      <c r="N142" s="48"/>
      <c r="O142" s="48"/>
      <c r="P142" s="48"/>
      <c r="Q142" s="48"/>
      <c r="R142" s="48"/>
      <c r="S142" s="48"/>
      <c r="T142" s="47"/>
      <c r="U142" s="47"/>
    </row>
    <row r="143" spans="1:225" ht="30.75" customHeight="1" x14ac:dyDescent="0.25">
      <c r="A143" s="376" t="s">
        <v>106</v>
      </c>
      <c r="B143" s="376"/>
      <c r="C143" s="376"/>
      <c r="D143" s="376"/>
      <c r="E143" s="376"/>
      <c r="F143" s="376"/>
      <c r="G143" s="376"/>
      <c r="H143" s="48">
        <f t="shared" ref="H143:P143" si="117">SUM(H59,H103,H99,H95,H91,H87,H83,H79,H75,H71,H67,H63,H55,H21,H17)</f>
        <v>370.80000000000007</v>
      </c>
      <c r="I143" s="48">
        <f t="shared" si="117"/>
        <v>370.80000000000007</v>
      </c>
      <c r="J143" s="48">
        <f t="shared" si="117"/>
        <v>236.34000000000006</v>
      </c>
      <c r="K143" s="48">
        <f t="shared" si="117"/>
        <v>0</v>
      </c>
      <c r="L143" s="48">
        <f t="shared" si="117"/>
        <v>312.10000000000002</v>
      </c>
      <c r="M143" s="48">
        <f t="shared" si="117"/>
        <v>312.10000000000002</v>
      </c>
      <c r="N143" s="48">
        <f t="shared" si="117"/>
        <v>215.19999999999996</v>
      </c>
      <c r="O143" s="48">
        <f t="shared" si="117"/>
        <v>0</v>
      </c>
      <c r="P143" s="48">
        <f t="shared" si="117"/>
        <v>312.10000000000002</v>
      </c>
      <c r="Q143" s="48">
        <f>SUM(Q59,Q103,Q99,Q95,Q91,Q87,Q83,Q79,Q75,Q71,Q67,Q63,Q55,Q21,Q17,Q133)</f>
        <v>316.60000000000002</v>
      </c>
      <c r="R143" s="48">
        <f t="shared" ref="R143:U143" si="118">SUM(R59,R103,R99,R95,R91,R87,R83,R79,R75,R71,R67,R63,R55,R21,R17,R133)</f>
        <v>215.19999999999996</v>
      </c>
      <c r="S143" s="48">
        <f t="shared" si="118"/>
        <v>0</v>
      </c>
      <c r="T143" s="48">
        <f t="shared" si="118"/>
        <v>325.96300000000002</v>
      </c>
      <c r="U143" s="48">
        <f t="shared" si="118"/>
        <v>335.60688999999996</v>
      </c>
    </row>
    <row r="144" spans="1:225" ht="15" customHeight="1" x14ac:dyDescent="0.25">
      <c r="A144" s="376" t="s">
        <v>107</v>
      </c>
      <c r="B144" s="376"/>
      <c r="C144" s="376"/>
      <c r="D144" s="376"/>
      <c r="E144" s="376"/>
      <c r="F144" s="376"/>
      <c r="G144" s="376"/>
      <c r="H144" s="47"/>
      <c r="I144" s="47"/>
      <c r="J144" s="47"/>
      <c r="K144" s="47"/>
      <c r="L144" s="47"/>
      <c r="M144" s="48"/>
      <c r="N144" s="48"/>
      <c r="O144" s="48"/>
      <c r="P144" s="48"/>
      <c r="Q144" s="48"/>
      <c r="R144" s="48"/>
      <c r="S144" s="48"/>
      <c r="T144" s="47"/>
      <c r="U144" s="47"/>
    </row>
    <row r="145" spans="1:21" ht="15" customHeight="1" x14ac:dyDescent="0.25">
      <c r="A145" s="376" t="s">
        <v>108</v>
      </c>
      <c r="B145" s="376"/>
      <c r="C145" s="376"/>
      <c r="D145" s="376"/>
      <c r="E145" s="376"/>
      <c r="F145" s="376"/>
      <c r="G145" s="376"/>
      <c r="H145" s="47"/>
      <c r="I145" s="47"/>
      <c r="J145" s="47"/>
      <c r="K145" s="47"/>
      <c r="L145" s="47"/>
      <c r="M145" s="48"/>
      <c r="N145" s="48"/>
      <c r="O145" s="48"/>
      <c r="P145" s="48"/>
      <c r="Q145" s="48"/>
      <c r="R145" s="48"/>
      <c r="S145" s="48"/>
      <c r="T145" s="47"/>
      <c r="U145" s="47"/>
    </row>
    <row r="146" spans="1:21" ht="15" customHeight="1" x14ac:dyDescent="0.25">
      <c r="A146" s="376" t="s">
        <v>109</v>
      </c>
      <c r="B146" s="376"/>
      <c r="C146" s="376"/>
      <c r="D146" s="376"/>
      <c r="E146" s="376"/>
      <c r="F146" s="376"/>
      <c r="G146" s="376"/>
      <c r="H146" s="47"/>
      <c r="I146" s="47"/>
      <c r="J146" s="47"/>
      <c r="K146" s="47"/>
      <c r="L146" s="47"/>
      <c r="M146" s="48"/>
      <c r="N146" s="48"/>
      <c r="O146" s="48"/>
      <c r="P146" s="48"/>
      <c r="Q146" s="48"/>
      <c r="R146" s="48"/>
      <c r="S146" s="48"/>
      <c r="T146" s="47"/>
      <c r="U146" s="47"/>
    </row>
    <row r="147" spans="1:21" ht="15" customHeight="1" x14ac:dyDescent="0.25">
      <c r="A147" s="376" t="s">
        <v>110</v>
      </c>
      <c r="B147" s="376"/>
      <c r="C147" s="376"/>
      <c r="D147" s="376"/>
      <c r="E147" s="376"/>
      <c r="F147" s="376"/>
      <c r="G147" s="376"/>
      <c r="H147" s="47"/>
      <c r="I147" s="47"/>
      <c r="J147" s="47"/>
      <c r="K147" s="47"/>
      <c r="L147" s="47"/>
      <c r="M147" s="49"/>
      <c r="N147" s="49"/>
      <c r="O147" s="49"/>
      <c r="P147" s="48"/>
      <c r="Q147" s="49"/>
      <c r="R147" s="49"/>
      <c r="S147" s="49"/>
      <c r="T147" s="47"/>
      <c r="U147" s="47"/>
    </row>
    <row r="148" spans="1:21" ht="15" customHeight="1" x14ac:dyDescent="0.25">
      <c r="A148" s="377" t="s">
        <v>111</v>
      </c>
      <c r="B148" s="378"/>
      <c r="C148" s="378"/>
      <c r="D148" s="378"/>
      <c r="E148" s="378"/>
      <c r="F148" s="378"/>
      <c r="G148" s="379"/>
      <c r="H148" s="48">
        <f t="shared" ref="H148:P148" si="119">SUM(H22)</f>
        <v>38.14</v>
      </c>
      <c r="I148" s="48">
        <f t="shared" si="119"/>
        <v>38.14</v>
      </c>
      <c r="J148" s="48">
        <f t="shared" si="119"/>
        <v>0</v>
      </c>
      <c r="K148" s="48">
        <f t="shared" si="119"/>
        <v>0</v>
      </c>
      <c r="L148" s="48">
        <f t="shared" si="119"/>
        <v>3</v>
      </c>
      <c r="M148" s="48">
        <f t="shared" si="119"/>
        <v>3</v>
      </c>
      <c r="N148" s="48">
        <f t="shared" si="119"/>
        <v>0</v>
      </c>
      <c r="O148" s="48">
        <f t="shared" si="119"/>
        <v>0</v>
      </c>
      <c r="P148" s="48">
        <f t="shared" si="119"/>
        <v>3</v>
      </c>
      <c r="Q148" s="48">
        <f>SUM(Q22)</f>
        <v>3</v>
      </c>
      <c r="R148" s="48">
        <f t="shared" ref="R148:U148" si="120">SUM(R22)</f>
        <v>0</v>
      </c>
      <c r="S148" s="48">
        <f t="shared" si="120"/>
        <v>0</v>
      </c>
      <c r="T148" s="48">
        <f t="shared" si="120"/>
        <v>3.09</v>
      </c>
      <c r="U148" s="48">
        <f t="shared" si="120"/>
        <v>3.1826999999999996</v>
      </c>
    </row>
    <row r="149" spans="1:21" ht="15" customHeight="1" x14ac:dyDescent="0.25">
      <c r="A149" s="376" t="s">
        <v>112</v>
      </c>
      <c r="B149" s="376"/>
      <c r="C149" s="376"/>
      <c r="D149" s="376"/>
      <c r="E149" s="376"/>
      <c r="F149" s="376"/>
      <c r="G149" s="376"/>
      <c r="H149" s="47"/>
      <c r="I149" s="47"/>
      <c r="J149" s="47"/>
      <c r="K149" s="47"/>
      <c r="L149" s="47"/>
      <c r="M149" s="49"/>
      <c r="N149" s="49"/>
      <c r="O149" s="49"/>
      <c r="P149" s="49"/>
      <c r="Q149" s="49"/>
      <c r="R149" s="49"/>
      <c r="S149" s="49"/>
      <c r="T149" s="47"/>
      <c r="U149" s="47"/>
    </row>
    <row r="150" spans="1:21" ht="15" customHeight="1" x14ac:dyDescent="0.25">
      <c r="A150" s="376" t="s">
        <v>113</v>
      </c>
      <c r="B150" s="376"/>
      <c r="C150" s="376"/>
      <c r="D150" s="376"/>
      <c r="E150" s="376"/>
      <c r="F150" s="376"/>
      <c r="G150" s="376"/>
      <c r="H150" s="47"/>
      <c r="I150" s="47"/>
      <c r="J150" s="47"/>
      <c r="K150" s="47"/>
      <c r="L150" s="47"/>
      <c r="M150" s="48"/>
      <c r="N150" s="48"/>
      <c r="O150" s="48"/>
      <c r="P150" s="48"/>
      <c r="Q150" s="48"/>
      <c r="R150" s="48"/>
      <c r="S150" s="48"/>
      <c r="T150" s="47"/>
      <c r="U150" s="47"/>
    </row>
    <row r="151" spans="1:21" ht="15" customHeight="1" x14ac:dyDescent="0.25">
      <c r="A151" s="380" t="s">
        <v>114</v>
      </c>
      <c r="B151" s="380"/>
      <c r="C151" s="380"/>
      <c r="D151" s="380"/>
      <c r="E151" s="380"/>
      <c r="F151" s="380"/>
      <c r="G151" s="380"/>
      <c r="H151" s="46">
        <f t="shared" ref="H151:U151" si="121">SUM(H152:H158)</f>
        <v>125.83</v>
      </c>
      <c r="I151" s="46">
        <f t="shared" si="121"/>
        <v>125.83</v>
      </c>
      <c r="J151" s="46">
        <f t="shared" si="121"/>
        <v>53.44</v>
      </c>
      <c r="K151" s="46">
        <f t="shared" si="121"/>
        <v>0</v>
      </c>
      <c r="L151" s="46">
        <f t="shared" si="121"/>
        <v>109.7</v>
      </c>
      <c r="M151" s="46">
        <f t="shared" si="121"/>
        <v>109.7</v>
      </c>
      <c r="N151" s="46">
        <f t="shared" si="121"/>
        <v>61.7</v>
      </c>
      <c r="O151" s="46">
        <f t="shared" si="121"/>
        <v>0</v>
      </c>
      <c r="P151" s="46">
        <f t="shared" si="121"/>
        <v>106.7</v>
      </c>
      <c r="Q151" s="46">
        <f t="shared" si="121"/>
        <v>106.7</v>
      </c>
      <c r="R151" s="46">
        <f t="shared" si="121"/>
        <v>61.7</v>
      </c>
      <c r="S151" s="46">
        <f t="shared" si="121"/>
        <v>0</v>
      </c>
      <c r="T151" s="46">
        <f t="shared" si="121"/>
        <v>109.901</v>
      </c>
      <c r="U151" s="46">
        <f t="shared" si="121"/>
        <v>113.19803</v>
      </c>
    </row>
    <row r="152" spans="1:21" ht="15" customHeight="1" x14ac:dyDescent="0.25">
      <c r="A152" s="375" t="s">
        <v>115</v>
      </c>
      <c r="B152" s="375"/>
      <c r="C152" s="375"/>
      <c r="D152" s="375"/>
      <c r="E152" s="375"/>
      <c r="F152" s="375"/>
      <c r="G152" s="375"/>
      <c r="H152" s="47">
        <f t="shared" ref="H152:O152" si="122">SUM(H60,H100,H96,H92,H88,H84,H80,H76,H72,H68,H64,H56,H26,H22,H18,H14)</f>
        <v>38.14</v>
      </c>
      <c r="I152" s="47">
        <f t="shared" si="122"/>
        <v>38.14</v>
      </c>
      <c r="J152" s="47">
        <f t="shared" si="122"/>
        <v>0</v>
      </c>
      <c r="K152" s="47">
        <f t="shared" si="122"/>
        <v>0</v>
      </c>
      <c r="L152" s="47">
        <f t="shared" si="122"/>
        <v>3</v>
      </c>
      <c r="M152" s="47">
        <f t="shared" si="122"/>
        <v>3</v>
      </c>
      <c r="N152" s="47">
        <f t="shared" si="122"/>
        <v>0</v>
      </c>
      <c r="O152" s="47">
        <f t="shared" si="122"/>
        <v>0</v>
      </c>
      <c r="P152" s="47">
        <f t="shared" ref="P152:U152" si="123">SUM(P60,P100,P96,P92,P88,P84,P80,P76,P72,P68,P64,P56,P26,P18,P14)</f>
        <v>0</v>
      </c>
      <c r="Q152" s="47">
        <f t="shared" si="123"/>
        <v>0</v>
      </c>
      <c r="R152" s="47">
        <f t="shared" si="123"/>
        <v>0</v>
      </c>
      <c r="S152" s="47">
        <f t="shared" si="123"/>
        <v>0</v>
      </c>
      <c r="T152" s="47">
        <f t="shared" si="123"/>
        <v>0</v>
      </c>
      <c r="U152" s="47">
        <f t="shared" si="123"/>
        <v>0</v>
      </c>
    </row>
    <row r="153" spans="1:21" ht="15" customHeight="1" x14ac:dyDescent="0.25">
      <c r="A153" s="375" t="s">
        <v>116</v>
      </c>
      <c r="B153" s="375"/>
      <c r="C153" s="375"/>
      <c r="D153" s="375"/>
      <c r="E153" s="375"/>
      <c r="F153" s="375"/>
      <c r="G153" s="375"/>
      <c r="H153" s="47"/>
      <c r="I153" s="47"/>
      <c r="J153" s="47"/>
      <c r="K153" s="47"/>
      <c r="L153" s="47"/>
      <c r="M153" s="49"/>
      <c r="N153" s="49"/>
      <c r="O153" s="49"/>
      <c r="P153" s="49"/>
      <c r="Q153" s="49"/>
      <c r="R153" s="49"/>
      <c r="S153" s="49"/>
      <c r="T153" s="47"/>
      <c r="U153" s="47"/>
    </row>
    <row r="154" spans="1:21" ht="15" customHeight="1" x14ac:dyDescent="0.25">
      <c r="A154" s="376" t="s">
        <v>117</v>
      </c>
      <c r="B154" s="376"/>
      <c r="C154" s="376"/>
      <c r="D154" s="376"/>
      <c r="E154" s="376"/>
      <c r="F154" s="376"/>
      <c r="G154" s="376"/>
      <c r="H154" s="47">
        <f t="shared" ref="H154:U154" si="124">SUM(H25,H21,H13, H104)</f>
        <v>87.69</v>
      </c>
      <c r="I154" s="47">
        <f t="shared" si="124"/>
        <v>87.69</v>
      </c>
      <c r="J154" s="47">
        <f t="shared" si="124"/>
        <v>53.44</v>
      </c>
      <c r="K154" s="47">
        <f t="shared" si="124"/>
        <v>0</v>
      </c>
      <c r="L154" s="47">
        <f t="shared" si="124"/>
        <v>106.7</v>
      </c>
      <c r="M154" s="47">
        <f t="shared" si="124"/>
        <v>106.7</v>
      </c>
      <c r="N154" s="47">
        <f t="shared" si="124"/>
        <v>61.7</v>
      </c>
      <c r="O154" s="47">
        <f t="shared" si="124"/>
        <v>0</v>
      </c>
      <c r="P154" s="47">
        <f t="shared" si="124"/>
        <v>106.7</v>
      </c>
      <c r="Q154" s="47">
        <f t="shared" si="124"/>
        <v>106.7</v>
      </c>
      <c r="R154" s="47">
        <f t="shared" si="124"/>
        <v>61.7</v>
      </c>
      <c r="S154" s="47">
        <f t="shared" si="124"/>
        <v>0</v>
      </c>
      <c r="T154" s="47">
        <f t="shared" si="124"/>
        <v>109.901</v>
      </c>
      <c r="U154" s="47">
        <f t="shared" si="124"/>
        <v>113.19803</v>
      </c>
    </row>
    <row r="155" spans="1:21" x14ac:dyDescent="0.25">
      <c r="A155" s="377" t="s">
        <v>118</v>
      </c>
      <c r="B155" s="378"/>
      <c r="C155" s="378"/>
      <c r="D155" s="378"/>
      <c r="E155" s="378"/>
      <c r="F155" s="378"/>
      <c r="G155" s="379"/>
      <c r="H155" s="47"/>
      <c r="I155" s="47"/>
      <c r="J155" s="47"/>
      <c r="K155" s="47"/>
      <c r="L155" s="47"/>
      <c r="M155" s="49"/>
      <c r="N155" s="49"/>
      <c r="O155" s="49"/>
      <c r="P155" s="49"/>
      <c r="Q155" s="49"/>
      <c r="R155" s="49"/>
      <c r="S155" s="49"/>
      <c r="T155" s="47"/>
      <c r="U155" s="47"/>
    </row>
    <row r="156" spans="1:21" x14ac:dyDescent="0.25">
      <c r="A156" s="377" t="s">
        <v>119</v>
      </c>
      <c r="B156" s="378"/>
      <c r="C156" s="378"/>
      <c r="D156" s="378"/>
      <c r="E156" s="378"/>
      <c r="F156" s="378"/>
      <c r="G156" s="379"/>
      <c r="H156" s="47"/>
      <c r="I156" s="47"/>
      <c r="J156" s="47"/>
      <c r="K156" s="47"/>
      <c r="L156" s="47"/>
      <c r="M156" s="49"/>
      <c r="N156" s="49"/>
      <c r="O156" s="49"/>
      <c r="P156" s="49"/>
      <c r="Q156" s="49"/>
      <c r="R156" s="49"/>
      <c r="S156" s="49"/>
      <c r="T156" s="47"/>
      <c r="U156" s="47"/>
    </row>
    <row r="157" spans="1:21" x14ac:dyDescent="0.25">
      <c r="A157" s="377" t="s">
        <v>120</v>
      </c>
      <c r="B157" s="378"/>
      <c r="C157" s="378"/>
      <c r="D157" s="378"/>
      <c r="E157" s="378"/>
      <c r="F157" s="378"/>
      <c r="G157" s="379"/>
      <c r="H157" s="47"/>
      <c r="I157" s="47"/>
      <c r="J157" s="47"/>
      <c r="K157" s="47"/>
      <c r="L157" s="47"/>
      <c r="M157" s="49"/>
      <c r="N157" s="49"/>
      <c r="O157" s="49"/>
      <c r="P157" s="49"/>
      <c r="Q157" s="49"/>
      <c r="R157" s="49"/>
      <c r="S157" s="49"/>
      <c r="T157" s="47"/>
      <c r="U157" s="47"/>
    </row>
    <row r="158" spans="1:21" x14ac:dyDescent="0.25">
      <c r="A158" s="376" t="s">
        <v>121</v>
      </c>
      <c r="B158" s="376"/>
      <c r="C158" s="376"/>
      <c r="D158" s="376"/>
      <c r="E158" s="376"/>
      <c r="F158" s="376"/>
      <c r="G158" s="376"/>
      <c r="H158" s="47"/>
      <c r="I158" s="47"/>
      <c r="J158" s="47"/>
      <c r="K158" s="47"/>
      <c r="L158" s="47"/>
      <c r="M158" s="49"/>
      <c r="N158" s="49"/>
      <c r="O158" s="49"/>
      <c r="P158" s="49"/>
      <c r="Q158" s="49"/>
      <c r="R158" s="49"/>
      <c r="S158" s="49"/>
      <c r="T158" s="47"/>
      <c r="U158" s="47"/>
    </row>
    <row r="159" spans="1:21" x14ac:dyDescent="0.25">
      <c r="A159" s="374" t="s">
        <v>122</v>
      </c>
      <c r="B159" s="374"/>
      <c r="C159" s="374"/>
      <c r="D159" s="374"/>
      <c r="E159" s="374"/>
      <c r="F159" s="374"/>
      <c r="G159" s="374"/>
      <c r="H159" s="50">
        <f t="shared" ref="H159:U159" si="125">SUM(H151,H140)</f>
        <v>3678.1960000000008</v>
      </c>
      <c r="I159" s="50">
        <f t="shared" si="125"/>
        <v>2888.4060000000004</v>
      </c>
      <c r="J159" s="50">
        <f t="shared" si="125"/>
        <v>1452.7700000000002</v>
      </c>
      <c r="K159" s="50">
        <f t="shared" si="125"/>
        <v>789.79</v>
      </c>
      <c r="L159" s="50">
        <f t="shared" si="125"/>
        <v>4400.2</v>
      </c>
      <c r="M159" s="50">
        <f t="shared" si="125"/>
        <v>3566.5999999999995</v>
      </c>
      <c r="N159" s="50">
        <f t="shared" si="125"/>
        <v>1661.8000000000002</v>
      </c>
      <c r="O159" s="50">
        <f t="shared" si="125"/>
        <v>833.6</v>
      </c>
      <c r="P159" s="50">
        <f t="shared" si="125"/>
        <v>4397.2</v>
      </c>
      <c r="Q159" s="50">
        <f t="shared" si="125"/>
        <v>3568.0999999999995</v>
      </c>
      <c r="R159" s="50">
        <f t="shared" si="125"/>
        <v>1661.8000000000002</v>
      </c>
      <c r="S159" s="50">
        <f t="shared" si="125"/>
        <v>833.6</v>
      </c>
      <c r="T159" s="50">
        <f t="shared" si="125"/>
        <v>4353.0120000000006</v>
      </c>
      <c r="U159" s="50">
        <f t="shared" si="125"/>
        <v>4463.3373599999995</v>
      </c>
    </row>
    <row r="160" spans="1:21" x14ac:dyDescent="0.25">
      <c r="D160" s="52"/>
      <c r="E160" s="52"/>
      <c r="F160" s="52"/>
      <c r="G160" s="52"/>
    </row>
    <row r="161" spans="4:14" x14ac:dyDescent="0.25">
      <c r="F161" s="53"/>
      <c r="G161" s="51"/>
    </row>
    <row r="162" spans="4:14" x14ac:dyDescent="0.25">
      <c r="D162" s="53"/>
      <c r="E162" s="53"/>
      <c r="F162" s="52"/>
      <c r="G162" s="54"/>
      <c r="H162" s="55"/>
      <c r="I162" s="55"/>
      <c r="J162" s="55"/>
      <c r="K162" s="55"/>
      <c r="L162" s="55"/>
      <c r="M162" s="53"/>
    </row>
    <row r="163" spans="4:14" x14ac:dyDescent="0.25">
      <c r="F163" s="52"/>
    </row>
    <row r="167" spans="4:14" x14ac:dyDescent="0.25">
      <c r="N167" s="123"/>
    </row>
    <row r="168" spans="4:14" x14ac:dyDescent="0.25">
      <c r="N168" s="124"/>
    </row>
    <row r="169" spans="4:14" x14ac:dyDescent="0.25">
      <c r="N169" s="43"/>
    </row>
    <row r="173" spans="4:14" x14ac:dyDescent="0.25">
      <c r="N173" s="53"/>
    </row>
  </sheetData>
  <mergeCells count="416">
    <mergeCell ref="C126:G126"/>
    <mergeCell ref="AA122:AA125"/>
    <mergeCell ref="AA128:AA131"/>
    <mergeCell ref="AA132:AA135"/>
    <mergeCell ref="AA12:AA13"/>
    <mergeCell ref="AA14:AA15"/>
    <mergeCell ref="AA82:AA85"/>
    <mergeCell ref="AA86:AA89"/>
    <mergeCell ref="AA90:AA93"/>
    <mergeCell ref="AA94:AA97"/>
    <mergeCell ref="AA98:AA101"/>
    <mergeCell ref="AA102:AA105"/>
    <mergeCell ref="AA108:AA111"/>
    <mergeCell ref="AA112:AA115"/>
    <mergeCell ref="AA118:AA121"/>
    <mergeCell ref="AA40:AA43"/>
    <mergeCell ref="AA44:AA47"/>
    <mergeCell ref="AA54:AA57"/>
    <mergeCell ref="AA58:AA61"/>
    <mergeCell ref="AA62:AA65"/>
    <mergeCell ref="AA66:AA69"/>
    <mergeCell ref="AA70:AA73"/>
    <mergeCell ref="AA74:AA77"/>
    <mergeCell ref="AA78:AA81"/>
    <mergeCell ref="AA16:AA19"/>
    <mergeCell ref="AA20:AA23"/>
    <mergeCell ref="AA24:AA27"/>
    <mergeCell ref="AA28:AA31"/>
    <mergeCell ref="AA32:AA35"/>
    <mergeCell ref="AA36:AA39"/>
    <mergeCell ref="B118:B121"/>
    <mergeCell ref="C118:C121"/>
    <mergeCell ref="D118:D121"/>
    <mergeCell ref="E118:E121"/>
    <mergeCell ref="F118:F121"/>
    <mergeCell ref="F86:F89"/>
    <mergeCell ref="F78:F81"/>
    <mergeCell ref="B36:B39"/>
    <mergeCell ref="C36:C39"/>
    <mergeCell ref="D36:D39"/>
    <mergeCell ref="E36:E39"/>
    <mergeCell ref="F36:F39"/>
    <mergeCell ref="D86:D89"/>
    <mergeCell ref="E86:E89"/>
    <mergeCell ref="B82:B85"/>
    <mergeCell ref="C82:C85"/>
    <mergeCell ref="F82:F85"/>
    <mergeCell ref="C74:C77"/>
    <mergeCell ref="A122:A125"/>
    <mergeCell ref="B122:B125"/>
    <mergeCell ref="C122:C125"/>
    <mergeCell ref="D122:D125"/>
    <mergeCell ref="E122:E125"/>
    <mergeCell ref="F122:F125"/>
    <mergeCell ref="A40:A43"/>
    <mergeCell ref="B40:B43"/>
    <mergeCell ref="C40:C43"/>
    <mergeCell ref="D40:D43"/>
    <mergeCell ref="E40:E43"/>
    <mergeCell ref="F40:F43"/>
    <mergeCell ref="A70:A73"/>
    <mergeCell ref="B70:B73"/>
    <mergeCell ref="C70:C73"/>
    <mergeCell ref="D70:D73"/>
    <mergeCell ref="E70:E73"/>
    <mergeCell ref="F70:F73"/>
    <mergeCell ref="A44:A47"/>
    <mergeCell ref="B44:B47"/>
    <mergeCell ref="C44:C47"/>
    <mergeCell ref="D44:D47"/>
    <mergeCell ref="E44:E47"/>
    <mergeCell ref="F44:F47"/>
    <mergeCell ref="F58:F61"/>
    <mergeCell ref="E58:E61"/>
    <mergeCell ref="A74:A77"/>
    <mergeCell ref="B74:B77"/>
    <mergeCell ref="F98:F101"/>
    <mergeCell ref="F90:F93"/>
    <mergeCell ref="F94:F97"/>
    <mergeCell ref="B90:B93"/>
    <mergeCell ref="B94:B97"/>
    <mergeCell ref="C94:C97"/>
    <mergeCell ref="D94:D97"/>
    <mergeCell ref="E94:E97"/>
    <mergeCell ref="A98:A101"/>
    <mergeCell ref="A94:A97"/>
    <mergeCell ref="A90:A93"/>
    <mergeCell ref="C90:C93"/>
    <mergeCell ref="D98:D101"/>
    <mergeCell ref="E98:E101"/>
    <mergeCell ref="D90:D93"/>
    <mergeCell ref="E90:E93"/>
    <mergeCell ref="A86:A89"/>
    <mergeCell ref="A82:A85"/>
    <mergeCell ref="A78:A81"/>
    <mergeCell ref="B98:B101"/>
    <mergeCell ref="D112:D115"/>
    <mergeCell ref="E112:E115"/>
    <mergeCell ref="F112:F115"/>
    <mergeCell ref="C117:U117"/>
    <mergeCell ref="E74:E77"/>
    <mergeCell ref="F74:F77"/>
    <mergeCell ref="D82:D85"/>
    <mergeCell ref="E82:E85"/>
    <mergeCell ref="B78:B81"/>
    <mergeCell ref="C78:C81"/>
    <mergeCell ref="D78:D81"/>
    <mergeCell ref="E78:E81"/>
    <mergeCell ref="B86:B89"/>
    <mergeCell ref="C86:C89"/>
    <mergeCell ref="C106:G106"/>
    <mergeCell ref="C116:G116"/>
    <mergeCell ref="D74:D77"/>
    <mergeCell ref="A139:G139"/>
    <mergeCell ref="B102:B105"/>
    <mergeCell ref="C102:C105"/>
    <mergeCell ref="D102:D105"/>
    <mergeCell ref="C52:G52"/>
    <mergeCell ref="A154:G154"/>
    <mergeCell ref="A156:G156"/>
    <mergeCell ref="A157:G157"/>
    <mergeCell ref="A158:G158"/>
    <mergeCell ref="A102:A105"/>
    <mergeCell ref="A108:A111"/>
    <mergeCell ref="B108:B111"/>
    <mergeCell ref="C108:C111"/>
    <mergeCell ref="D108:D111"/>
    <mergeCell ref="E108:E111"/>
    <mergeCell ref="F108:F111"/>
    <mergeCell ref="C107:U107"/>
    <mergeCell ref="C136:G136"/>
    <mergeCell ref="B137:G137"/>
    <mergeCell ref="B138:G138"/>
    <mergeCell ref="F102:F105"/>
    <mergeCell ref="A112:A115"/>
    <mergeCell ref="B112:B115"/>
    <mergeCell ref="C112:C115"/>
    <mergeCell ref="F62:F65"/>
    <mergeCell ref="B58:B61"/>
    <mergeCell ref="C58:C61"/>
    <mergeCell ref="D58:D61"/>
    <mergeCell ref="A118:A121"/>
    <mergeCell ref="A159:G159"/>
    <mergeCell ref="E24:E27"/>
    <mergeCell ref="F24:F27"/>
    <mergeCell ref="A152:G152"/>
    <mergeCell ref="A153:G153"/>
    <mergeCell ref="A147:G147"/>
    <mergeCell ref="A148:G148"/>
    <mergeCell ref="A155:G155"/>
    <mergeCell ref="A149:G149"/>
    <mergeCell ref="A150:G150"/>
    <mergeCell ref="A151:G151"/>
    <mergeCell ref="A142:G142"/>
    <mergeCell ref="A143:G143"/>
    <mergeCell ref="A144:G144"/>
    <mergeCell ref="A145:G145"/>
    <mergeCell ref="A146:G146"/>
    <mergeCell ref="A58:A61"/>
    <mergeCell ref="A141:G141"/>
    <mergeCell ref="A140:G140"/>
    <mergeCell ref="E20:E23"/>
    <mergeCell ref="F20:F23"/>
    <mergeCell ref="A24:A27"/>
    <mergeCell ref="B24:B27"/>
    <mergeCell ref="E102:E105"/>
    <mergeCell ref="C98:C101"/>
    <mergeCell ref="C53:U53"/>
    <mergeCell ref="A54:A57"/>
    <mergeCell ref="B54:B57"/>
    <mergeCell ref="C54:C57"/>
    <mergeCell ref="D54:D57"/>
    <mergeCell ref="E54:E57"/>
    <mergeCell ref="F54:F57"/>
    <mergeCell ref="A66:A69"/>
    <mergeCell ref="B66:B69"/>
    <mergeCell ref="C66:C69"/>
    <mergeCell ref="D66:D69"/>
    <mergeCell ref="E66:E69"/>
    <mergeCell ref="F66:F69"/>
    <mergeCell ref="A62:A65"/>
    <mergeCell ref="B62:B65"/>
    <mergeCell ref="C62:C65"/>
    <mergeCell ref="D62:D65"/>
    <mergeCell ref="E62:E65"/>
    <mergeCell ref="A32:A35"/>
    <mergeCell ref="B32:B35"/>
    <mergeCell ref="C32:C35"/>
    <mergeCell ref="D32:D35"/>
    <mergeCell ref="E32:E35"/>
    <mergeCell ref="F32:F35"/>
    <mergeCell ref="A28:A31"/>
    <mergeCell ref="B28:B31"/>
    <mergeCell ref="C28:C31"/>
    <mergeCell ref="D28:D31"/>
    <mergeCell ref="E28:E31"/>
    <mergeCell ref="F28:F31"/>
    <mergeCell ref="H6:H7"/>
    <mergeCell ref="I6:J6"/>
    <mergeCell ref="K6:K7"/>
    <mergeCell ref="L6:L7"/>
    <mergeCell ref="M6:N6"/>
    <mergeCell ref="C24:C27"/>
    <mergeCell ref="D24:D27"/>
    <mergeCell ref="F12:F15"/>
    <mergeCell ref="A16:A19"/>
    <mergeCell ref="B16:B19"/>
    <mergeCell ref="C16:C19"/>
    <mergeCell ref="D16:D19"/>
    <mergeCell ref="E16:E19"/>
    <mergeCell ref="A12:A15"/>
    <mergeCell ref="B12:B15"/>
    <mergeCell ref="C12:C15"/>
    <mergeCell ref="D12:D15"/>
    <mergeCell ref="E12:E15"/>
    <mergeCell ref="B10:U10"/>
    <mergeCell ref="C11:U11"/>
    <mergeCell ref="A20:A23"/>
    <mergeCell ref="B20:B23"/>
    <mergeCell ref="C20:C23"/>
    <mergeCell ref="D20:D23"/>
    <mergeCell ref="A36:A39"/>
    <mergeCell ref="A8:U8"/>
    <mergeCell ref="A9:U9"/>
    <mergeCell ref="F16:F19"/>
    <mergeCell ref="V5:V9"/>
    <mergeCell ref="A2:U2"/>
    <mergeCell ref="A3:U3"/>
    <mergeCell ref="A5:A7"/>
    <mergeCell ref="B5:B7"/>
    <mergeCell ref="C5:C7"/>
    <mergeCell ref="D5:D7"/>
    <mergeCell ref="E5:E7"/>
    <mergeCell ref="F5:F7"/>
    <mergeCell ref="G5:G7"/>
    <mergeCell ref="H5:K5"/>
    <mergeCell ref="L5:O5"/>
    <mergeCell ref="P5:S5"/>
    <mergeCell ref="T5:T7"/>
    <mergeCell ref="U5:U7"/>
    <mergeCell ref="T4:U4"/>
    <mergeCell ref="O6:O7"/>
    <mergeCell ref="P6:P7"/>
    <mergeCell ref="Q6:R6"/>
    <mergeCell ref="S6:S7"/>
    <mergeCell ref="A132:A135"/>
    <mergeCell ref="B132:B135"/>
    <mergeCell ref="C132:C135"/>
    <mergeCell ref="D132:D135"/>
    <mergeCell ref="E132:E135"/>
    <mergeCell ref="F132:F135"/>
    <mergeCell ref="C127:U127"/>
    <mergeCell ref="A128:A131"/>
    <mergeCell ref="B128:B131"/>
    <mergeCell ref="C128:C131"/>
    <mergeCell ref="D128:D131"/>
    <mergeCell ref="E128:E131"/>
    <mergeCell ref="F128:F131"/>
    <mergeCell ref="V12:V13"/>
    <mergeCell ref="V14:V15"/>
    <mergeCell ref="V16:V19"/>
    <mergeCell ref="V20:V23"/>
    <mergeCell ref="V24:V27"/>
    <mergeCell ref="V28:V31"/>
    <mergeCell ref="V32:V35"/>
    <mergeCell ref="V36:V39"/>
    <mergeCell ref="V40:V43"/>
    <mergeCell ref="V90:V93"/>
    <mergeCell ref="V94:V97"/>
    <mergeCell ref="V98:V101"/>
    <mergeCell ref="V102:V105"/>
    <mergeCell ref="V108:V111"/>
    <mergeCell ref="V112:V115"/>
    <mergeCell ref="V118:V121"/>
    <mergeCell ref="V122:V125"/>
    <mergeCell ref="V44:V47"/>
    <mergeCell ref="V54:V57"/>
    <mergeCell ref="V58:V61"/>
    <mergeCell ref="V62:V65"/>
    <mergeCell ref="V66:V69"/>
    <mergeCell ref="V70:V73"/>
    <mergeCell ref="V74:V77"/>
    <mergeCell ref="V78:V81"/>
    <mergeCell ref="V82:V85"/>
    <mergeCell ref="V128:V131"/>
    <mergeCell ref="V132:V135"/>
    <mergeCell ref="W12:W13"/>
    <mergeCell ref="W14:W15"/>
    <mergeCell ref="W16:W19"/>
    <mergeCell ref="W20:W23"/>
    <mergeCell ref="W24:W27"/>
    <mergeCell ref="W28:W31"/>
    <mergeCell ref="W32:W35"/>
    <mergeCell ref="W36:W39"/>
    <mergeCell ref="W40:W43"/>
    <mergeCell ref="W44:W47"/>
    <mergeCell ref="W54:W57"/>
    <mergeCell ref="W58:W61"/>
    <mergeCell ref="W62:W65"/>
    <mergeCell ref="W66:W69"/>
    <mergeCell ref="W70:W73"/>
    <mergeCell ref="W74:W77"/>
    <mergeCell ref="W78:W81"/>
    <mergeCell ref="W82:W85"/>
    <mergeCell ref="W86:W89"/>
    <mergeCell ref="W90:W93"/>
    <mergeCell ref="W94:W97"/>
    <mergeCell ref="V86:V89"/>
    <mergeCell ref="X44:X47"/>
    <mergeCell ref="X54:X57"/>
    <mergeCell ref="X58:X61"/>
    <mergeCell ref="X62:X65"/>
    <mergeCell ref="X66:X69"/>
    <mergeCell ref="X70:X73"/>
    <mergeCell ref="X90:X93"/>
    <mergeCell ref="X94:X97"/>
    <mergeCell ref="X98:X101"/>
    <mergeCell ref="X12:X13"/>
    <mergeCell ref="X14:X15"/>
    <mergeCell ref="X16:X19"/>
    <mergeCell ref="X20:X23"/>
    <mergeCell ref="X24:X27"/>
    <mergeCell ref="X28:X31"/>
    <mergeCell ref="X32:X35"/>
    <mergeCell ref="X36:X39"/>
    <mergeCell ref="X40:X43"/>
    <mergeCell ref="Y44:Y47"/>
    <mergeCell ref="Y54:Y57"/>
    <mergeCell ref="Y58:Y61"/>
    <mergeCell ref="Y62:Y65"/>
    <mergeCell ref="Y66:Y69"/>
    <mergeCell ref="Y70:Y73"/>
    <mergeCell ref="Y74:Y77"/>
    <mergeCell ref="Y78:Y81"/>
    <mergeCell ref="Y82:Y85"/>
    <mergeCell ref="Y12:Y13"/>
    <mergeCell ref="Y14:Y15"/>
    <mergeCell ref="Y16:Y19"/>
    <mergeCell ref="Y20:Y23"/>
    <mergeCell ref="Y24:Y27"/>
    <mergeCell ref="Y28:Y31"/>
    <mergeCell ref="Y32:Y35"/>
    <mergeCell ref="Y36:Y39"/>
    <mergeCell ref="Y40:Y43"/>
    <mergeCell ref="W98:W101"/>
    <mergeCell ref="W102:W105"/>
    <mergeCell ref="W108:W111"/>
    <mergeCell ref="W112:W115"/>
    <mergeCell ref="X128:X131"/>
    <mergeCell ref="X132:X135"/>
    <mergeCell ref="W118:W121"/>
    <mergeCell ref="W122:W125"/>
    <mergeCell ref="W128:W131"/>
    <mergeCell ref="W132:W135"/>
    <mergeCell ref="X102:X105"/>
    <mergeCell ref="X108:X111"/>
    <mergeCell ref="X122:X125"/>
    <mergeCell ref="Z66:Z69"/>
    <mergeCell ref="Z70:Z73"/>
    <mergeCell ref="Z74:Z77"/>
    <mergeCell ref="Z78:Z81"/>
    <mergeCell ref="Z82:Z85"/>
    <mergeCell ref="Z86:Z89"/>
    <mergeCell ref="Z90:Z93"/>
    <mergeCell ref="Z94:Z97"/>
    <mergeCell ref="Y86:Y89"/>
    <mergeCell ref="Y90:Y93"/>
    <mergeCell ref="Y94:Y97"/>
    <mergeCell ref="Z98:Z101"/>
    <mergeCell ref="Z102:Z105"/>
    <mergeCell ref="Z108:Z111"/>
    <mergeCell ref="Z112:Z115"/>
    <mergeCell ref="Z118:Z121"/>
    <mergeCell ref="Z122:Z125"/>
    <mergeCell ref="X74:X77"/>
    <mergeCell ref="X78:X81"/>
    <mergeCell ref="X82:X85"/>
    <mergeCell ref="X86:X89"/>
    <mergeCell ref="Y98:Y101"/>
    <mergeCell ref="Y102:Y105"/>
    <mergeCell ref="Y108:Y111"/>
    <mergeCell ref="Y112:Y115"/>
    <mergeCell ref="Y118:Y121"/>
    <mergeCell ref="Z128:Z131"/>
    <mergeCell ref="Z132:Z135"/>
    <mergeCell ref="W5:AA6"/>
    <mergeCell ref="Y128:Y131"/>
    <mergeCell ref="Y132:Y135"/>
    <mergeCell ref="Z12:Z13"/>
    <mergeCell ref="Z14:Z15"/>
    <mergeCell ref="Z16:Z19"/>
    <mergeCell ref="Z20:Z23"/>
    <mergeCell ref="Z24:Z27"/>
    <mergeCell ref="Z28:Z31"/>
    <mergeCell ref="Z32:Z35"/>
    <mergeCell ref="Z36:Z39"/>
    <mergeCell ref="Z40:Z43"/>
    <mergeCell ref="Z44:Z47"/>
    <mergeCell ref="Z54:Z57"/>
    <mergeCell ref="Z58:Z61"/>
    <mergeCell ref="Z62:Z65"/>
    <mergeCell ref="Y48:Y51"/>
    <mergeCell ref="Z48:Z51"/>
    <mergeCell ref="AA48:AA51"/>
    <mergeCell ref="Y122:Y125"/>
    <mergeCell ref="X112:X115"/>
    <mergeCell ref="X118:X121"/>
    <mergeCell ref="A48:A51"/>
    <mergeCell ref="B48:B51"/>
    <mergeCell ref="C48:C51"/>
    <mergeCell ref="D48:D51"/>
    <mergeCell ref="E48:E51"/>
    <mergeCell ref="F48:F51"/>
    <mergeCell ref="V48:V51"/>
    <mergeCell ref="W48:W51"/>
    <mergeCell ref="X48:X51"/>
  </mergeCells>
  <pageMargins left="0.7" right="0.7" top="0.75" bottom="0.75" header="0.3" footer="0.3"/>
  <pageSetup paperSize="9" scale="54" fitToHeight="0" orientation="landscape" r:id="rId1"/>
  <ignoredErrors>
    <ignoredError sqref="A10:A12 B11:B12 C12 F12"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IG55"/>
  <sheetViews>
    <sheetView zoomScale="70" zoomScaleNormal="70" workbookViewId="0">
      <selection activeCell="D20" sqref="D20:D23"/>
    </sheetView>
  </sheetViews>
  <sheetFormatPr defaultColWidth="9.140625" defaultRowHeight="15.75" x14ac:dyDescent="0.25"/>
  <cols>
    <col min="1" max="1" width="3.85546875" style="51" customWidth="1"/>
    <col min="2" max="3" width="4.140625" style="51" customWidth="1"/>
    <col min="4" max="4" width="30.140625" style="51" customWidth="1"/>
    <col min="5" max="5" width="3.7109375" style="51" customWidth="1"/>
    <col min="6" max="6" width="12.5703125" style="51" customWidth="1"/>
    <col min="7" max="7" width="8.42578125" style="56" customWidth="1"/>
    <col min="8" max="8" width="7.7109375" style="14" customWidth="1"/>
    <col min="9" max="9" width="7.5703125" style="14" customWidth="1"/>
    <col min="10" max="10" width="6.42578125" style="14" customWidth="1"/>
    <col min="11" max="11" width="6.5703125" style="14" customWidth="1"/>
    <col min="12" max="12" width="7" style="14" customWidth="1"/>
    <col min="13" max="13" width="6.7109375" style="51" customWidth="1"/>
    <col min="14" max="15" width="6.85546875" style="51" customWidth="1"/>
    <col min="16" max="16" width="7.42578125" style="51" customWidth="1"/>
    <col min="17" max="17" width="6.5703125" style="51" customWidth="1"/>
    <col min="18" max="18" width="6.42578125" style="51" customWidth="1"/>
    <col min="19" max="19" width="6.28515625" style="51" customWidth="1"/>
    <col min="20" max="20" width="8" style="14" customWidth="1"/>
    <col min="21" max="21" width="6.7109375" style="14" customWidth="1"/>
    <col min="22" max="241" width="9.140625" style="18"/>
    <col min="242" max="16384" width="9.140625" style="19"/>
  </cols>
  <sheetData>
    <row r="1" spans="1:241" s="17" customFormat="1" x14ac:dyDescent="0.25">
      <c r="A1" s="14"/>
      <c r="B1" s="14"/>
      <c r="C1" s="14"/>
      <c r="D1" s="14"/>
      <c r="E1" s="14"/>
      <c r="F1" s="14"/>
      <c r="G1" s="15"/>
      <c r="H1" s="14"/>
      <c r="I1" s="14"/>
      <c r="J1" s="14"/>
      <c r="K1" s="14"/>
      <c r="L1" s="14"/>
      <c r="M1" s="14"/>
      <c r="N1" s="14"/>
      <c r="O1" s="14"/>
      <c r="P1" s="14"/>
      <c r="Q1" s="14"/>
      <c r="R1" s="14"/>
      <c r="S1" s="14"/>
      <c r="T1" s="14"/>
      <c r="U1" s="14"/>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row>
    <row r="2" spans="1:241" s="17" customFormat="1" ht="14.1" customHeight="1" x14ac:dyDescent="0.25">
      <c r="A2" s="339" t="s">
        <v>123</v>
      </c>
      <c r="B2" s="339"/>
      <c r="C2" s="339"/>
      <c r="D2" s="339"/>
      <c r="E2" s="339"/>
      <c r="F2" s="339"/>
      <c r="G2" s="339"/>
      <c r="H2" s="339"/>
      <c r="I2" s="339"/>
      <c r="J2" s="339"/>
      <c r="K2" s="339"/>
      <c r="L2" s="339"/>
      <c r="M2" s="339"/>
      <c r="N2" s="339"/>
      <c r="O2" s="339"/>
      <c r="P2" s="339"/>
      <c r="Q2" s="339"/>
      <c r="R2" s="339"/>
      <c r="S2" s="339"/>
      <c r="T2" s="339"/>
      <c r="U2" s="339"/>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row>
    <row r="3" spans="1:241" s="17" customFormat="1" ht="15" customHeight="1" x14ac:dyDescent="0.25">
      <c r="A3" s="339" t="s">
        <v>1</v>
      </c>
      <c r="B3" s="339"/>
      <c r="C3" s="339"/>
      <c r="D3" s="339"/>
      <c r="E3" s="339"/>
      <c r="F3" s="339"/>
      <c r="G3" s="339"/>
      <c r="H3" s="339"/>
      <c r="I3" s="339"/>
      <c r="J3" s="339"/>
      <c r="K3" s="339"/>
      <c r="L3" s="339"/>
      <c r="M3" s="339"/>
      <c r="N3" s="339"/>
      <c r="O3" s="339"/>
      <c r="P3" s="339"/>
      <c r="Q3" s="339"/>
      <c r="R3" s="339"/>
      <c r="S3" s="339"/>
      <c r="T3" s="339"/>
      <c r="U3" s="339"/>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row>
    <row r="4" spans="1:241" s="17" customFormat="1" ht="18" customHeight="1" x14ac:dyDescent="0.25">
      <c r="A4" s="14"/>
      <c r="B4" s="14"/>
      <c r="C4" s="14"/>
      <c r="D4" s="14"/>
      <c r="E4" s="14"/>
      <c r="F4" s="14"/>
      <c r="G4" s="15"/>
      <c r="H4" s="14"/>
      <c r="I4" s="14"/>
      <c r="J4" s="14"/>
      <c r="K4" s="14"/>
      <c r="L4" s="14"/>
      <c r="M4" s="14"/>
      <c r="N4" s="14"/>
      <c r="O4" s="14"/>
      <c r="P4" s="14"/>
      <c r="Q4" s="14"/>
      <c r="R4" s="14"/>
      <c r="S4" s="14"/>
      <c r="T4" s="356" t="s">
        <v>2</v>
      </c>
      <c r="U4" s="35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row>
    <row r="5" spans="1:241" ht="30.75" customHeight="1" x14ac:dyDescent="0.25">
      <c r="A5" s="340" t="s">
        <v>3</v>
      </c>
      <c r="B5" s="340" t="s">
        <v>4</v>
      </c>
      <c r="C5" s="340" t="s">
        <v>5</v>
      </c>
      <c r="D5" s="341" t="s">
        <v>6</v>
      </c>
      <c r="E5" s="344" t="s">
        <v>7</v>
      </c>
      <c r="F5" s="345" t="s">
        <v>8</v>
      </c>
      <c r="G5" s="344" t="s">
        <v>9</v>
      </c>
      <c r="H5" s="348" t="s">
        <v>10</v>
      </c>
      <c r="I5" s="349"/>
      <c r="J5" s="349"/>
      <c r="K5" s="350"/>
      <c r="L5" s="351" t="s">
        <v>11</v>
      </c>
      <c r="M5" s="352"/>
      <c r="N5" s="352"/>
      <c r="O5" s="353"/>
      <c r="P5" s="351" t="s">
        <v>12</v>
      </c>
      <c r="Q5" s="352"/>
      <c r="R5" s="352"/>
      <c r="S5" s="353"/>
      <c r="T5" s="354" t="s">
        <v>13</v>
      </c>
      <c r="U5" s="354" t="s">
        <v>14</v>
      </c>
    </row>
    <row r="6" spans="1:241" ht="15" customHeight="1" x14ac:dyDescent="0.25">
      <c r="A6" s="340"/>
      <c r="B6" s="340"/>
      <c r="C6" s="340"/>
      <c r="D6" s="342"/>
      <c r="E6" s="344"/>
      <c r="F6" s="346"/>
      <c r="G6" s="344"/>
      <c r="H6" s="354" t="s">
        <v>17</v>
      </c>
      <c r="I6" s="359" t="s">
        <v>18</v>
      </c>
      <c r="J6" s="359"/>
      <c r="K6" s="354" t="s">
        <v>19</v>
      </c>
      <c r="L6" s="354" t="s">
        <v>17</v>
      </c>
      <c r="M6" s="358" t="s">
        <v>18</v>
      </c>
      <c r="N6" s="358"/>
      <c r="O6" s="357" t="s">
        <v>19</v>
      </c>
      <c r="P6" s="344" t="s">
        <v>17</v>
      </c>
      <c r="Q6" s="358" t="s">
        <v>18</v>
      </c>
      <c r="R6" s="358"/>
      <c r="S6" s="357" t="s">
        <v>19</v>
      </c>
      <c r="T6" s="354"/>
      <c r="U6" s="354"/>
    </row>
    <row r="7" spans="1:241" ht="99.75" customHeight="1" x14ac:dyDescent="0.25">
      <c r="A7" s="340"/>
      <c r="B7" s="340"/>
      <c r="C7" s="340"/>
      <c r="D7" s="343"/>
      <c r="E7" s="344"/>
      <c r="F7" s="347"/>
      <c r="G7" s="344"/>
      <c r="H7" s="354"/>
      <c r="I7" s="20" t="s">
        <v>17</v>
      </c>
      <c r="J7" s="20" t="s">
        <v>20</v>
      </c>
      <c r="K7" s="354"/>
      <c r="L7" s="354"/>
      <c r="M7" s="292" t="s">
        <v>17</v>
      </c>
      <c r="N7" s="294" t="s">
        <v>20</v>
      </c>
      <c r="O7" s="357"/>
      <c r="P7" s="344"/>
      <c r="Q7" s="292" t="s">
        <v>17</v>
      </c>
      <c r="R7" s="21" t="s">
        <v>20</v>
      </c>
      <c r="S7" s="357"/>
      <c r="T7" s="354"/>
      <c r="U7" s="354"/>
    </row>
    <row r="8" spans="1:241" ht="15" customHeight="1" x14ac:dyDescent="0.25">
      <c r="A8" s="404" t="s">
        <v>124</v>
      </c>
      <c r="B8" s="405"/>
      <c r="C8" s="405"/>
      <c r="D8" s="405"/>
      <c r="E8" s="405"/>
      <c r="F8" s="405"/>
      <c r="G8" s="405"/>
      <c r="H8" s="405"/>
      <c r="I8" s="405"/>
      <c r="J8" s="405"/>
      <c r="K8" s="405"/>
      <c r="L8" s="405"/>
      <c r="M8" s="405"/>
      <c r="N8" s="405"/>
      <c r="O8" s="405"/>
      <c r="P8" s="405"/>
      <c r="Q8" s="405"/>
      <c r="R8" s="405"/>
      <c r="S8" s="405"/>
      <c r="T8" s="405"/>
      <c r="U8" s="406"/>
    </row>
    <row r="9" spans="1:241" ht="16.5" customHeight="1" x14ac:dyDescent="0.25">
      <c r="A9" s="407" t="s">
        <v>125</v>
      </c>
      <c r="B9" s="407"/>
      <c r="C9" s="407"/>
      <c r="D9" s="407"/>
      <c r="E9" s="407"/>
      <c r="F9" s="407"/>
      <c r="G9" s="407"/>
      <c r="H9" s="407"/>
      <c r="I9" s="407"/>
      <c r="J9" s="407"/>
      <c r="K9" s="407"/>
      <c r="L9" s="407"/>
      <c r="M9" s="407"/>
      <c r="N9" s="407"/>
      <c r="O9" s="407"/>
      <c r="P9" s="407"/>
      <c r="Q9" s="407"/>
      <c r="R9" s="407"/>
      <c r="S9" s="407"/>
      <c r="T9" s="407"/>
      <c r="U9" s="407"/>
    </row>
    <row r="10" spans="1:241" ht="18.75" customHeight="1" x14ac:dyDescent="0.25">
      <c r="A10" s="290" t="s">
        <v>28</v>
      </c>
      <c r="B10" s="403" t="s">
        <v>126</v>
      </c>
      <c r="C10" s="403"/>
      <c r="D10" s="403"/>
      <c r="E10" s="403"/>
      <c r="F10" s="403"/>
      <c r="G10" s="403"/>
      <c r="H10" s="403"/>
      <c r="I10" s="403"/>
      <c r="J10" s="403"/>
      <c r="K10" s="403"/>
      <c r="L10" s="403"/>
      <c r="M10" s="403"/>
      <c r="N10" s="403"/>
      <c r="O10" s="403"/>
      <c r="P10" s="403"/>
      <c r="Q10" s="403"/>
      <c r="R10" s="403"/>
      <c r="S10" s="403"/>
      <c r="T10" s="403"/>
      <c r="U10" s="403"/>
    </row>
    <row r="11" spans="1:241" ht="15.75" customHeight="1" x14ac:dyDescent="0.25">
      <c r="A11" s="290" t="s">
        <v>28</v>
      </c>
      <c r="B11" s="291" t="s">
        <v>28</v>
      </c>
      <c r="C11" s="332" t="s">
        <v>127</v>
      </c>
      <c r="D11" s="332"/>
      <c r="E11" s="332"/>
      <c r="F11" s="332"/>
      <c r="G11" s="332"/>
      <c r="H11" s="332"/>
      <c r="I11" s="332"/>
      <c r="J11" s="332"/>
      <c r="K11" s="332"/>
      <c r="L11" s="332"/>
      <c r="M11" s="332"/>
      <c r="N11" s="332"/>
      <c r="O11" s="332"/>
      <c r="P11" s="332"/>
      <c r="Q11" s="332"/>
      <c r="R11" s="332"/>
      <c r="S11" s="332"/>
      <c r="T11" s="332"/>
      <c r="U11" s="332"/>
    </row>
    <row r="12" spans="1:241" ht="17.25" customHeight="1" x14ac:dyDescent="0.25">
      <c r="A12" s="317" t="s">
        <v>28</v>
      </c>
      <c r="B12" s="320" t="s">
        <v>28</v>
      </c>
      <c r="C12" s="323" t="s">
        <v>28</v>
      </c>
      <c r="D12" s="361" t="s">
        <v>128</v>
      </c>
      <c r="E12" s="329" t="s">
        <v>74</v>
      </c>
      <c r="F12" s="329" t="s">
        <v>33</v>
      </c>
      <c r="G12" s="22" t="s">
        <v>34</v>
      </c>
      <c r="H12" s="143">
        <f>SUM(I12,K12)</f>
        <v>14.552659999999999</v>
      </c>
      <c r="I12" s="224">
        <v>14.552659999999999</v>
      </c>
      <c r="J12" s="24"/>
      <c r="K12" s="143"/>
      <c r="L12" s="24">
        <f>SUM(M12,O12)</f>
        <v>50</v>
      </c>
      <c r="M12" s="93">
        <v>50</v>
      </c>
      <c r="N12" s="24"/>
      <c r="O12" s="24"/>
      <c r="P12" s="63">
        <f>SUM(Q12,S12)</f>
        <v>50</v>
      </c>
      <c r="Q12" s="63">
        <v>50</v>
      </c>
      <c r="R12" s="24"/>
      <c r="S12" s="63"/>
      <c r="T12" s="97">
        <v>50</v>
      </c>
      <c r="U12" s="130">
        <v>50</v>
      </c>
    </row>
    <row r="13" spans="1:241" ht="17.25" customHeight="1" x14ac:dyDescent="0.25">
      <c r="A13" s="318"/>
      <c r="B13" s="321"/>
      <c r="C13" s="324"/>
      <c r="D13" s="362"/>
      <c r="E13" s="330"/>
      <c r="F13" s="330"/>
      <c r="G13" s="22" t="s">
        <v>36</v>
      </c>
      <c r="H13" s="143">
        <f t="shared" ref="H13:H14" si="0">SUM(I13,K13)</f>
        <v>0</v>
      </c>
      <c r="I13" s="143"/>
      <c r="J13" s="143"/>
      <c r="K13" s="143"/>
      <c r="L13" s="24">
        <f t="shared" ref="L13:L14" si="1">SUM(M13,O13)</f>
        <v>0</v>
      </c>
      <c r="M13" s="29"/>
      <c r="N13" s="25"/>
      <c r="O13" s="29"/>
      <c r="P13" s="63">
        <f t="shared" ref="P13:P14" si="2">SUM(Q13,S13)</f>
        <v>0</v>
      </c>
      <c r="Q13" s="141"/>
      <c r="R13" s="141"/>
      <c r="S13" s="141"/>
      <c r="T13" s="143"/>
      <c r="U13" s="143"/>
    </row>
    <row r="14" spans="1:241" ht="16.899999999999999" customHeight="1" x14ac:dyDescent="0.25">
      <c r="A14" s="318"/>
      <c r="B14" s="321"/>
      <c r="C14" s="324"/>
      <c r="D14" s="362"/>
      <c r="E14" s="330"/>
      <c r="F14" s="330"/>
      <c r="G14" s="22" t="s">
        <v>37</v>
      </c>
      <c r="H14" s="143">
        <f t="shared" si="0"/>
        <v>0</v>
      </c>
      <c r="I14" s="143"/>
      <c r="J14" s="143"/>
      <c r="K14" s="143"/>
      <c r="L14" s="24">
        <f t="shared" si="1"/>
        <v>0</v>
      </c>
      <c r="M14" s="141"/>
      <c r="N14" s="141"/>
      <c r="O14" s="141"/>
      <c r="P14" s="63">
        <f t="shared" si="2"/>
        <v>0</v>
      </c>
      <c r="Q14" s="141"/>
      <c r="R14" s="141"/>
      <c r="S14" s="141"/>
      <c r="T14" s="143"/>
      <c r="U14" s="143"/>
    </row>
    <row r="15" spans="1:241" ht="32.25" customHeight="1" x14ac:dyDescent="0.25">
      <c r="A15" s="319"/>
      <c r="B15" s="322"/>
      <c r="C15" s="325"/>
      <c r="D15" s="363"/>
      <c r="E15" s="331"/>
      <c r="F15" s="331"/>
      <c r="G15" s="27" t="s">
        <v>39</v>
      </c>
      <c r="H15" s="28">
        <f t="shared" ref="H15:S15" si="3">SUM(H12:H13)</f>
        <v>14.552659999999999</v>
      </c>
      <c r="I15" s="28">
        <f t="shared" si="3"/>
        <v>14.552659999999999</v>
      </c>
      <c r="J15" s="28">
        <f t="shared" si="3"/>
        <v>0</v>
      </c>
      <c r="K15" s="28">
        <f t="shared" si="3"/>
        <v>0</v>
      </c>
      <c r="L15" s="28">
        <v>18</v>
      </c>
      <c r="M15" s="28">
        <f t="shared" si="3"/>
        <v>50</v>
      </c>
      <c r="N15" s="28">
        <f t="shared" si="3"/>
        <v>0</v>
      </c>
      <c r="O15" s="28">
        <f t="shared" si="3"/>
        <v>0</v>
      </c>
      <c r="P15" s="28">
        <f t="shared" si="3"/>
        <v>50</v>
      </c>
      <c r="Q15" s="28">
        <f t="shared" si="3"/>
        <v>50</v>
      </c>
      <c r="R15" s="28">
        <f t="shared" si="3"/>
        <v>0</v>
      </c>
      <c r="S15" s="28">
        <f t="shared" si="3"/>
        <v>0</v>
      </c>
      <c r="T15" s="28">
        <v>50</v>
      </c>
      <c r="U15" s="28">
        <v>50</v>
      </c>
    </row>
    <row r="16" spans="1:241" ht="15" customHeight="1" x14ac:dyDescent="0.25">
      <c r="A16" s="317" t="s">
        <v>28</v>
      </c>
      <c r="B16" s="320" t="s">
        <v>28</v>
      </c>
      <c r="C16" s="323" t="s">
        <v>40</v>
      </c>
      <c r="D16" s="361" t="s">
        <v>129</v>
      </c>
      <c r="E16" s="329" t="s">
        <v>74</v>
      </c>
      <c r="F16" s="329" t="s">
        <v>33</v>
      </c>
      <c r="G16" s="22" t="s">
        <v>34</v>
      </c>
      <c r="H16" s="143">
        <f>SUM(I16,K16)</f>
        <v>72.160149999999987</v>
      </c>
      <c r="I16" s="223">
        <v>72.160149999999987</v>
      </c>
      <c r="J16" s="143"/>
      <c r="K16" s="143"/>
      <c r="L16" s="23">
        <f>SUM(M16,O16)</f>
        <v>80</v>
      </c>
      <c r="M16" s="93">
        <v>80</v>
      </c>
      <c r="N16" s="25"/>
      <c r="O16" s="29"/>
      <c r="P16" s="141">
        <f>SUM(Q16,S16)</f>
        <v>80</v>
      </c>
      <c r="Q16" s="143">
        <v>80</v>
      </c>
      <c r="R16" s="141"/>
      <c r="S16" s="141"/>
      <c r="T16" s="93">
        <v>81</v>
      </c>
      <c r="U16" s="129">
        <v>82</v>
      </c>
    </row>
    <row r="17" spans="1:241" x14ac:dyDescent="0.25">
      <c r="A17" s="318"/>
      <c r="B17" s="321"/>
      <c r="C17" s="324"/>
      <c r="D17" s="362"/>
      <c r="E17" s="330"/>
      <c r="F17" s="330"/>
      <c r="G17" s="22" t="s">
        <v>36</v>
      </c>
      <c r="H17" s="143">
        <f t="shared" ref="H17:H18" si="4">SUM(I17,K17)</f>
        <v>0</v>
      </c>
      <c r="I17" s="143"/>
      <c r="J17" s="143"/>
      <c r="K17" s="143"/>
      <c r="L17" s="23">
        <f t="shared" ref="L17:L18" si="5">SUM(M17,O17)</f>
        <v>0</v>
      </c>
      <c r="M17" s="29"/>
      <c r="N17" s="25"/>
      <c r="O17" s="29"/>
      <c r="P17" s="141">
        <f t="shared" ref="P17:P18" si="6">SUM(Q17,S17)</f>
        <v>0</v>
      </c>
      <c r="Q17" s="141"/>
      <c r="R17" s="141"/>
      <c r="S17" s="141"/>
      <c r="T17" s="143"/>
      <c r="U17" s="143"/>
    </row>
    <row r="18" spans="1:241" ht="18" customHeight="1" x14ac:dyDescent="0.25">
      <c r="A18" s="318"/>
      <c r="B18" s="321"/>
      <c r="C18" s="324"/>
      <c r="D18" s="362"/>
      <c r="E18" s="330"/>
      <c r="F18" s="330"/>
      <c r="G18" s="22" t="s">
        <v>37</v>
      </c>
      <c r="H18" s="143">
        <f t="shared" si="4"/>
        <v>0</v>
      </c>
      <c r="I18" s="24"/>
      <c r="J18" s="24"/>
      <c r="K18" s="143"/>
      <c r="L18" s="23">
        <f t="shared" si="5"/>
        <v>0</v>
      </c>
      <c r="M18" s="25"/>
      <c r="N18" s="25"/>
      <c r="O18" s="25"/>
      <c r="P18" s="141">
        <f t="shared" si="6"/>
        <v>0</v>
      </c>
      <c r="Q18" s="25"/>
      <c r="R18" s="25"/>
      <c r="S18" s="26"/>
      <c r="T18" s="143"/>
      <c r="U18" s="143"/>
    </row>
    <row r="19" spans="1:241" ht="33.75" customHeight="1" x14ac:dyDescent="0.25">
      <c r="A19" s="319"/>
      <c r="B19" s="322"/>
      <c r="C19" s="325"/>
      <c r="D19" s="363"/>
      <c r="E19" s="331"/>
      <c r="F19" s="331"/>
      <c r="G19" s="27" t="s">
        <v>39</v>
      </c>
      <c r="H19" s="28">
        <f t="shared" ref="H19:U19" si="7">SUM(H16:H18)</f>
        <v>72.160149999999987</v>
      </c>
      <c r="I19" s="28">
        <f t="shared" si="7"/>
        <v>72.160149999999987</v>
      </c>
      <c r="J19" s="28">
        <f t="shared" si="7"/>
        <v>0</v>
      </c>
      <c r="K19" s="28">
        <f t="shared" si="7"/>
        <v>0</v>
      </c>
      <c r="L19" s="28">
        <f t="shared" si="7"/>
        <v>80</v>
      </c>
      <c r="M19" s="28">
        <f t="shared" si="7"/>
        <v>80</v>
      </c>
      <c r="N19" s="28">
        <f t="shared" si="7"/>
        <v>0</v>
      </c>
      <c r="O19" s="28">
        <f t="shared" si="7"/>
        <v>0</v>
      </c>
      <c r="P19" s="28">
        <f t="shared" si="7"/>
        <v>80</v>
      </c>
      <c r="Q19" s="28">
        <f t="shared" si="7"/>
        <v>80</v>
      </c>
      <c r="R19" s="28">
        <f t="shared" si="7"/>
        <v>0</v>
      </c>
      <c r="S19" s="28">
        <f t="shared" si="7"/>
        <v>0</v>
      </c>
      <c r="T19" s="28">
        <f t="shared" si="7"/>
        <v>81</v>
      </c>
      <c r="U19" s="28">
        <f t="shared" si="7"/>
        <v>82</v>
      </c>
    </row>
    <row r="20" spans="1:241" ht="15" customHeight="1" x14ac:dyDescent="0.25">
      <c r="A20" s="317" t="s">
        <v>28</v>
      </c>
      <c r="B20" s="320" t="s">
        <v>28</v>
      </c>
      <c r="C20" s="323" t="s">
        <v>45</v>
      </c>
      <c r="D20" s="361" t="s">
        <v>130</v>
      </c>
      <c r="E20" s="329" t="s">
        <v>74</v>
      </c>
      <c r="F20" s="329" t="s">
        <v>33</v>
      </c>
      <c r="G20" s="22" t="s">
        <v>34</v>
      </c>
      <c r="H20" s="143">
        <f>SUM(I20,K20)</f>
        <v>0</v>
      </c>
      <c r="I20" s="271"/>
      <c r="J20" s="143"/>
      <c r="K20" s="143"/>
      <c r="L20" s="23">
        <f>SUM(M20,O20)</f>
        <v>0</v>
      </c>
      <c r="M20" s="93"/>
      <c r="N20" s="25"/>
      <c r="O20" s="29"/>
      <c r="P20" s="141">
        <f>SUM(Q20,S20)</f>
        <v>0</v>
      </c>
      <c r="Q20" s="143"/>
      <c r="R20" s="141"/>
      <c r="S20" s="141"/>
      <c r="T20" s="93"/>
      <c r="U20" s="129"/>
    </row>
    <row r="21" spans="1:241" x14ac:dyDescent="0.25">
      <c r="A21" s="318"/>
      <c r="B21" s="321"/>
      <c r="C21" s="324"/>
      <c r="D21" s="362"/>
      <c r="E21" s="330"/>
      <c r="F21" s="330"/>
      <c r="G21" s="22" t="s">
        <v>44</v>
      </c>
      <c r="H21" s="143">
        <f t="shared" ref="H21:H22" si="8">SUM(I21,K21)</f>
        <v>196.34</v>
      </c>
      <c r="I21" s="223">
        <v>196.34</v>
      </c>
      <c r="J21" s="223">
        <v>5.79</v>
      </c>
      <c r="K21" s="143"/>
      <c r="L21" s="23">
        <f t="shared" ref="L21:L22" si="9">SUM(M21,O21)</f>
        <v>203.6</v>
      </c>
      <c r="M21" s="29">
        <v>203.6</v>
      </c>
      <c r="N21" s="25">
        <v>4.8</v>
      </c>
      <c r="O21" s="29"/>
      <c r="P21" s="141">
        <f t="shared" ref="P21:P22" si="10">SUM(Q21,S21)</f>
        <v>163.6</v>
      </c>
      <c r="Q21" s="141">
        <v>163.6</v>
      </c>
      <c r="R21" s="141">
        <v>6.7</v>
      </c>
      <c r="S21" s="141"/>
      <c r="T21" s="143">
        <v>204</v>
      </c>
      <c r="U21" s="143">
        <v>204</v>
      </c>
    </row>
    <row r="22" spans="1:241" ht="18" customHeight="1" x14ac:dyDescent="0.25">
      <c r="A22" s="318"/>
      <c r="B22" s="321"/>
      <c r="C22" s="324"/>
      <c r="D22" s="362"/>
      <c r="E22" s="330"/>
      <c r="F22" s="330"/>
      <c r="G22" s="22" t="s">
        <v>37</v>
      </c>
      <c r="H22" s="143">
        <f t="shared" si="8"/>
        <v>0</v>
      </c>
      <c r="I22" s="24"/>
      <c r="J22" s="24"/>
      <c r="K22" s="143"/>
      <c r="L22" s="23">
        <f t="shared" si="9"/>
        <v>0</v>
      </c>
      <c r="M22" s="25"/>
      <c r="N22" s="25"/>
      <c r="O22" s="25"/>
      <c r="P22" s="141">
        <f t="shared" si="10"/>
        <v>0</v>
      </c>
      <c r="Q22" s="25"/>
      <c r="R22" s="25"/>
      <c r="S22" s="26"/>
      <c r="T22" s="143"/>
      <c r="U22" s="143"/>
    </row>
    <row r="23" spans="1:241" ht="33.75" customHeight="1" x14ac:dyDescent="0.25">
      <c r="A23" s="319"/>
      <c r="B23" s="322"/>
      <c r="C23" s="325"/>
      <c r="D23" s="363"/>
      <c r="E23" s="331"/>
      <c r="F23" s="331"/>
      <c r="G23" s="27" t="s">
        <v>39</v>
      </c>
      <c r="H23" s="28">
        <f t="shared" ref="H23:S23" si="11">SUM(H20:H22)</f>
        <v>196.34</v>
      </c>
      <c r="I23" s="28">
        <f t="shared" si="11"/>
        <v>196.34</v>
      </c>
      <c r="J23" s="28">
        <f t="shared" si="11"/>
        <v>5.79</v>
      </c>
      <c r="K23" s="28">
        <f t="shared" si="11"/>
        <v>0</v>
      </c>
      <c r="L23" s="28">
        <v>339.71300000000002</v>
      </c>
      <c r="M23" s="28">
        <f>SUM(M20:M22)</f>
        <v>203.6</v>
      </c>
      <c r="N23" s="28">
        <f t="shared" si="11"/>
        <v>4.8</v>
      </c>
      <c r="O23" s="28">
        <f t="shared" si="11"/>
        <v>0</v>
      </c>
      <c r="P23" s="28">
        <f t="shared" si="11"/>
        <v>163.6</v>
      </c>
      <c r="Q23" s="28">
        <f t="shared" si="11"/>
        <v>163.6</v>
      </c>
      <c r="R23" s="28">
        <f t="shared" si="11"/>
        <v>6.7</v>
      </c>
      <c r="S23" s="28">
        <f t="shared" si="11"/>
        <v>0</v>
      </c>
      <c r="T23" s="28">
        <v>344.7</v>
      </c>
      <c r="U23" s="28">
        <v>344.7</v>
      </c>
    </row>
    <row r="24" spans="1:241" x14ac:dyDescent="0.25">
      <c r="A24" s="290" t="s">
        <v>28</v>
      </c>
      <c r="B24" s="291" t="s">
        <v>28</v>
      </c>
      <c r="C24" s="388" t="s">
        <v>65</v>
      </c>
      <c r="D24" s="389"/>
      <c r="E24" s="389"/>
      <c r="F24" s="389"/>
      <c r="G24" s="390"/>
      <c r="H24" s="36">
        <f>SUM(,H23,H15,H19)</f>
        <v>283.05281000000002</v>
      </c>
      <c r="I24" s="36">
        <f t="shared" ref="I24:U24" si="12">SUM(,I23,I15,I19)</f>
        <v>283.05281000000002</v>
      </c>
      <c r="J24" s="36">
        <f t="shared" si="12"/>
        <v>5.79</v>
      </c>
      <c r="K24" s="36">
        <f t="shared" si="12"/>
        <v>0</v>
      </c>
      <c r="L24" s="36">
        <f t="shared" si="12"/>
        <v>437.71300000000002</v>
      </c>
      <c r="M24" s="36">
        <f t="shared" si="12"/>
        <v>333.6</v>
      </c>
      <c r="N24" s="36">
        <f t="shared" si="12"/>
        <v>4.8</v>
      </c>
      <c r="O24" s="36">
        <f t="shared" si="12"/>
        <v>0</v>
      </c>
      <c r="P24" s="36">
        <f t="shared" si="12"/>
        <v>293.60000000000002</v>
      </c>
      <c r="Q24" s="36">
        <f t="shared" si="12"/>
        <v>293.60000000000002</v>
      </c>
      <c r="R24" s="36">
        <f t="shared" si="12"/>
        <v>6.7</v>
      </c>
      <c r="S24" s="36">
        <f t="shared" si="12"/>
        <v>0</v>
      </c>
      <c r="T24" s="36">
        <f t="shared" si="12"/>
        <v>475.7</v>
      </c>
      <c r="U24" s="36">
        <f t="shared" si="12"/>
        <v>476.7</v>
      </c>
    </row>
    <row r="25" spans="1:241" ht="20.25" customHeight="1" x14ac:dyDescent="0.25">
      <c r="A25" s="290" t="s">
        <v>28</v>
      </c>
      <c r="B25" s="394" t="s">
        <v>100</v>
      </c>
      <c r="C25" s="395"/>
      <c r="D25" s="395"/>
      <c r="E25" s="395"/>
      <c r="F25" s="395"/>
      <c r="G25" s="396"/>
      <c r="H25" s="60">
        <f>SUM(,H24)</f>
        <v>283.05281000000002</v>
      </c>
      <c r="I25" s="60">
        <f t="shared" ref="I25:S25" si="13">SUM(,I24)</f>
        <v>283.05281000000002</v>
      </c>
      <c r="J25" s="60">
        <f t="shared" si="13"/>
        <v>5.79</v>
      </c>
      <c r="K25" s="60">
        <f t="shared" si="13"/>
        <v>0</v>
      </c>
      <c r="L25" s="60">
        <f t="shared" si="13"/>
        <v>437.71300000000002</v>
      </c>
      <c r="M25" s="60">
        <f t="shared" si="13"/>
        <v>333.6</v>
      </c>
      <c r="N25" s="60">
        <f t="shared" si="13"/>
        <v>4.8</v>
      </c>
      <c r="O25" s="60">
        <f t="shared" si="13"/>
        <v>0</v>
      </c>
      <c r="P25" s="60">
        <f t="shared" si="13"/>
        <v>293.60000000000002</v>
      </c>
      <c r="Q25" s="60">
        <f t="shared" si="13"/>
        <v>293.60000000000002</v>
      </c>
      <c r="R25" s="60">
        <f t="shared" si="13"/>
        <v>6.7</v>
      </c>
      <c r="S25" s="60">
        <f t="shared" si="13"/>
        <v>0</v>
      </c>
      <c r="T25" s="60">
        <f>SUM(T24)</f>
        <v>475.7</v>
      </c>
      <c r="U25" s="60">
        <f>SUM(,U24)</f>
        <v>476.7</v>
      </c>
    </row>
    <row r="26" spans="1:241" ht="19.5" customHeight="1" x14ac:dyDescent="0.25">
      <c r="A26" s="290" t="s">
        <v>40</v>
      </c>
      <c r="B26" s="400" t="s">
        <v>131</v>
      </c>
      <c r="C26" s="401"/>
      <c r="D26" s="401"/>
      <c r="E26" s="401"/>
      <c r="F26" s="401"/>
      <c r="G26" s="401"/>
      <c r="H26" s="401"/>
      <c r="I26" s="401"/>
      <c r="J26" s="401"/>
      <c r="K26" s="401"/>
      <c r="L26" s="401"/>
      <c r="M26" s="401"/>
      <c r="N26" s="401"/>
      <c r="O26" s="401"/>
      <c r="P26" s="401"/>
      <c r="Q26" s="401"/>
      <c r="R26" s="401"/>
      <c r="S26" s="401"/>
      <c r="T26" s="401"/>
      <c r="U26" s="402"/>
    </row>
    <row r="27" spans="1:241" s="17" customFormat="1" x14ac:dyDescent="0.25">
      <c r="A27" s="290" t="s">
        <v>40</v>
      </c>
      <c r="B27" s="291" t="s">
        <v>28</v>
      </c>
      <c r="C27" s="371" t="s">
        <v>132</v>
      </c>
      <c r="D27" s="372"/>
      <c r="E27" s="372"/>
      <c r="F27" s="372"/>
      <c r="G27" s="372"/>
      <c r="H27" s="372"/>
      <c r="I27" s="372"/>
      <c r="J27" s="372"/>
      <c r="K27" s="372"/>
      <c r="L27" s="372"/>
      <c r="M27" s="372"/>
      <c r="N27" s="372"/>
      <c r="O27" s="372"/>
      <c r="P27" s="372"/>
      <c r="Q27" s="372"/>
      <c r="R27" s="372"/>
      <c r="S27" s="372"/>
      <c r="T27" s="372"/>
      <c r="U27" s="373"/>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row>
    <row r="28" spans="1:241" ht="15.75" customHeight="1" x14ac:dyDescent="0.25">
      <c r="A28" s="317" t="s">
        <v>40</v>
      </c>
      <c r="B28" s="320" t="s">
        <v>28</v>
      </c>
      <c r="C28" s="323" t="s">
        <v>28</v>
      </c>
      <c r="D28" s="326" t="s">
        <v>133</v>
      </c>
      <c r="E28" s="329" t="s">
        <v>134</v>
      </c>
      <c r="F28" s="329" t="s">
        <v>33</v>
      </c>
      <c r="G28" s="22" t="s">
        <v>34</v>
      </c>
      <c r="H28" s="143">
        <f>SUM(I28,K28)</f>
        <v>66.721809999999991</v>
      </c>
      <c r="I28" s="223">
        <v>66.721809999999991</v>
      </c>
      <c r="J28" s="143"/>
      <c r="K28" s="143"/>
      <c r="L28" s="23">
        <f>SUM(M28,O28)</f>
        <v>85</v>
      </c>
      <c r="M28" s="93">
        <v>85</v>
      </c>
      <c r="N28" s="25"/>
      <c r="O28" s="29"/>
      <c r="P28" s="143">
        <f>SUM(Q28,S28)</f>
        <v>81</v>
      </c>
      <c r="Q28" s="143">
        <v>81</v>
      </c>
      <c r="R28" s="141"/>
      <c r="S28" s="141"/>
      <c r="T28" s="143">
        <v>85</v>
      </c>
      <c r="U28" s="141">
        <v>85</v>
      </c>
    </row>
    <row r="29" spans="1:241" x14ac:dyDescent="0.25">
      <c r="A29" s="318"/>
      <c r="B29" s="321"/>
      <c r="C29" s="408"/>
      <c r="D29" s="410"/>
      <c r="E29" s="408"/>
      <c r="F29" s="408"/>
      <c r="G29" s="22" t="s">
        <v>36</v>
      </c>
      <c r="H29" s="143">
        <f t="shared" ref="H29:H30" si="14">SUM(I29,K29)</f>
        <v>0</v>
      </c>
      <c r="I29" s="143"/>
      <c r="J29" s="143"/>
      <c r="K29" s="143"/>
      <c r="L29" s="23">
        <f t="shared" ref="L29:L30" si="15">SUM(M29,O29)</f>
        <v>0</v>
      </c>
      <c r="M29" s="29"/>
      <c r="N29" s="25"/>
      <c r="O29" s="29"/>
      <c r="P29" s="143">
        <f t="shared" ref="P29:P30" si="16">SUM(Q29,S29)</f>
        <v>0</v>
      </c>
      <c r="Q29" s="141"/>
      <c r="R29" s="141"/>
      <c r="S29" s="141"/>
      <c r="T29" s="143"/>
      <c r="U29" s="143"/>
    </row>
    <row r="30" spans="1:241" ht="22.5" customHeight="1" x14ac:dyDescent="0.25">
      <c r="A30" s="318"/>
      <c r="B30" s="321"/>
      <c r="C30" s="408"/>
      <c r="D30" s="410"/>
      <c r="E30" s="408"/>
      <c r="F30" s="408"/>
      <c r="G30" s="22" t="s">
        <v>37</v>
      </c>
      <c r="H30" s="143">
        <f t="shared" si="14"/>
        <v>0</v>
      </c>
      <c r="I30" s="24"/>
      <c r="J30" s="24"/>
      <c r="K30" s="143"/>
      <c r="L30" s="23">
        <f t="shared" si="15"/>
        <v>0</v>
      </c>
      <c r="M30" s="25"/>
      <c r="N30" s="25"/>
      <c r="O30" s="25"/>
      <c r="P30" s="143">
        <f t="shared" si="16"/>
        <v>0</v>
      </c>
      <c r="Q30" s="25"/>
      <c r="R30" s="25"/>
      <c r="S30" s="26"/>
      <c r="T30" s="143"/>
      <c r="U30" s="143"/>
    </row>
    <row r="31" spans="1:241" ht="30.75" customHeight="1" x14ac:dyDescent="0.25">
      <c r="A31" s="319"/>
      <c r="B31" s="322"/>
      <c r="C31" s="409"/>
      <c r="D31" s="411"/>
      <c r="E31" s="409"/>
      <c r="F31" s="409"/>
      <c r="G31" s="27" t="s">
        <v>39</v>
      </c>
      <c r="H31" s="28">
        <f t="shared" ref="H31:U31" si="17">SUM(H28:H30)</f>
        <v>66.721809999999991</v>
      </c>
      <c r="I31" s="28">
        <f t="shared" si="17"/>
        <v>66.721809999999991</v>
      </c>
      <c r="J31" s="28">
        <f t="shared" si="17"/>
        <v>0</v>
      </c>
      <c r="K31" s="28">
        <f t="shared" si="17"/>
        <v>0</v>
      </c>
      <c r="L31" s="28">
        <f t="shared" si="17"/>
        <v>85</v>
      </c>
      <c r="M31" s="28">
        <f t="shared" si="17"/>
        <v>85</v>
      </c>
      <c r="N31" s="28">
        <f t="shared" si="17"/>
        <v>0</v>
      </c>
      <c r="O31" s="28">
        <f t="shared" si="17"/>
        <v>0</v>
      </c>
      <c r="P31" s="28">
        <f t="shared" si="17"/>
        <v>81</v>
      </c>
      <c r="Q31" s="28">
        <f t="shared" si="17"/>
        <v>81</v>
      </c>
      <c r="R31" s="28">
        <f t="shared" si="17"/>
        <v>0</v>
      </c>
      <c r="S31" s="28">
        <f t="shared" si="17"/>
        <v>0</v>
      </c>
      <c r="T31" s="28">
        <f t="shared" si="17"/>
        <v>85</v>
      </c>
      <c r="U31" s="28">
        <f t="shared" si="17"/>
        <v>85</v>
      </c>
    </row>
    <row r="32" spans="1:241" ht="20.25" customHeight="1" x14ac:dyDescent="0.25">
      <c r="A32" s="290" t="s">
        <v>40</v>
      </c>
      <c r="B32" s="291" t="s">
        <v>28</v>
      </c>
      <c r="C32" s="388" t="s">
        <v>65</v>
      </c>
      <c r="D32" s="389"/>
      <c r="E32" s="389"/>
      <c r="F32" s="389"/>
      <c r="G32" s="390"/>
      <c r="H32" s="36">
        <f>SUM(H31)</f>
        <v>66.721809999999991</v>
      </c>
      <c r="I32" s="36">
        <f t="shared" ref="I32:U32" si="18">SUM(I31,)</f>
        <v>66.721809999999991</v>
      </c>
      <c r="J32" s="36">
        <f t="shared" si="18"/>
        <v>0</v>
      </c>
      <c r="K32" s="36">
        <f t="shared" si="18"/>
        <v>0</v>
      </c>
      <c r="L32" s="36">
        <f t="shared" si="18"/>
        <v>85</v>
      </c>
      <c r="M32" s="59">
        <f t="shared" si="18"/>
        <v>85</v>
      </c>
      <c r="N32" s="59">
        <f t="shared" si="18"/>
        <v>0</v>
      </c>
      <c r="O32" s="59">
        <f t="shared" si="18"/>
        <v>0</v>
      </c>
      <c r="P32" s="59">
        <f t="shared" si="18"/>
        <v>81</v>
      </c>
      <c r="Q32" s="59">
        <f t="shared" si="18"/>
        <v>81</v>
      </c>
      <c r="R32" s="59">
        <f t="shared" si="18"/>
        <v>0</v>
      </c>
      <c r="S32" s="59">
        <f t="shared" si="18"/>
        <v>0</v>
      </c>
      <c r="T32" s="36">
        <f t="shared" si="18"/>
        <v>85</v>
      </c>
      <c r="U32" s="36">
        <f t="shared" si="18"/>
        <v>85</v>
      </c>
    </row>
    <row r="33" spans="1:241" ht="23.25" customHeight="1" x14ac:dyDescent="0.25">
      <c r="A33" s="290" t="s">
        <v>40</v>
      </c>
      <c r="B33" s="394" t="s">
        <v>100</v>
      </c>
      <c r="C33" s="395"/>
      <c r="D33" s="395"/>
      <c r="E33" s="395"/>
      <c r="F33" s="395"/>
      <c r="G33" s="396"/>
      <c r="H33" s="60">
        <f>SUM(H32)</f>
        <v>66.721809999999991</v>
      </c>
      <c r="I33" s="60">
        <f t="shared" ref="I33:U33" si="19">SUM(I32)</f>
        <v>66.721809999999991</v>
      </c>
      <c r="J33" s="60">
        <f t="shared" si="19"/>
        <v>0</v>
      </c>
      <c r="K33" s="60">
        <f t="shared" si="19"/>
        <v>0</v>
      </c>
      <c r="L33" s="60">
        <f t="shared" si="19"/>
        <v>85</v>
      </c>
      <c r="M33" s="60">
        <f t="shared" si="19"/>
        <v>85</v>
      </c>
      <c r="N33" s="60">
        <f t="shared" si="19"/>
        <v>0</v>
      </c>
      <c r="O33" s="60">
        <f t="shared" si="19"/>
        <v>0</v>
      </c>
      <c r="P33" s="60">
        <f t="shared" si="19"/>
        <v>81</v>
      </c>
      <c r="Q33" s="60">
        <f t="shared" si="19"/>
        <v>81</v>
      </c>
      <c r="R33" s="60">
        <f t="shared" si="19"/>
        <v>0</v>
      </c>
      <c r="S33" s="60">
        <f t="shared" si="19"/>
        <v>0</v>
      </c>
      <c r="T33" s="60">
        <f t="shared" si="19"/>
        <v>85</v>
      </c>
      <c r="U33" s="60">
        <f t="shared" si="19"/>
        <v>85</v>
      </c>
    </row>
    <row r="34" spans="1:241" x14ac:dyDescent="0.25">
      <c r="A34" s="40" t="s">
        <v>49</v>
      </c>
      <c r="B34" s="412" t="s">
        <v>101</v>
      </c>
      <c r="C34" s="413"/>
      <c r="D34" s="413"/>
      <c r="E34" s="413"/>
      <c r="F34" s="413"/>
      <c r="G34" s="414"/>
      <c r="H34" s="41">
        <f>SUM(H33,H25)</f>
        <v>349.77462000000003</v>
      </c>
      <c r="I34" s="41">
        <f>SUM(I33,I25)</f>
        <v>349.77462000000003</v>
      </c>
      <c r="J34" s="64">
        <f>SUM(J25,J33)</f>
        <v>5.79</v>
      </c>
      <c r="K34" s="41">
        <f t="shared" ref="K34:U34" si="20">SUM(K33,K25)</f>
        <v>0</v>
      </c>
      <c r="L34" s="41">
        <f t="shared" si="20"/>
        <v>522.71299999999997</v>
      </c>
      <c r="M34" s="41">
        <f t="shared" si="20"/>
        <v>418.6</v>
      </c>
      <c r="N34" s="41">
        <f t="shared" si="20"/>
        <v>4.8</v>
      </c>
      <c r="O34" s="41">
        <f t="shared" si="20"/>
        <v>0</v>
      </c>
      <c r="P34" s="41">
        <f t="shared" si="20"/>
        <v>374.6</v>
      </c>
      <c r="Q34" s="41">
        <f t="shared" si="20"/>
        <v>374.6</v>
      </c>
      <c r="R34" s="41">
        <f t="shared" si="20"/>
        <v>6.7</v>
      </c>
      <c r="S34" s="41">
        <f t="shared" si="20"/>
        <v>0</v>
      </c>
      <c r="T34" s="41">
        <f t="shared" si="20"/>
        <v>560.70000000000005</v>
      </c>
      <c r="U34" s="41">
        <f t="shared" si="20"/>
        <v>561.70000000000005</v>
      </c>
    </row>
    <row r="35" spans="1:241" ht="30" customHeight="1" x14ac:dyDescent="0.25">
      <c r="A35" s="415" t="s">
        <v>102</v>
      </c>
      <c r="B35" s="415"/>
      <c r="C35" s="415"/>
      <c r="D35" s="415"/>
      <c r="E35" s="415"/>
      <c r="F35" s="415"/>
      <c r="G35" s="415"/>
      <c r="H35" s="42"/>
      <c r="I35" s="42"/>
      <c r="J35" s="42"/>
      <c r="K35" s="42"/>
      <c r="L35" s="42"/>
      <c r="M35" s="43"/>
      <c r="N35" s="43"/>
      <c r="O35" s="43"/>
      <c r="P35" s="43"/>
      <c r="Q35" s="43"/>
      <c r="R35" s="43"/>
      <c r="S35" s="43"/>
      <c r="T35" s="42"/>
      <c r="U35" s="42"/>
    </row>
    <row r="36" spans="1:241" s="45" customFormat="1" ht="30" customHeight="1" x14ac:dyDescent="0.25">
      <c r="A36" s="380" t="s">
        <v>103</v>
      </c>
      <c r="B36" s="380"/>
      <c r="C36" s="380"/>
      <c r="D36" s="380"/>
      <c r="E36" s="380"/>
      <c r="F36" s="380"/>
      <c r="G36" s="380"/>
      <c r="H36" s="46">
        <f t="shared" ref="H36:U36" si="21">SUM(H37:H46)</f>
        <v>546.11461999999995</v>
      </c>
      <c r="I36" s="46">
        <f t="shared" si="21"/>
        <v>546.11461999999995</v>
      </c>
      <c r="J36" s="46">
        <f t="shared" si="21"/>
        <v>11.58</v>
      </c>
      <c r="K36" s="46">
        <f t="shared" si="21"/>
        <v>0</v>
      </c>
      <c r="L36" s="46">
        <f t="shared" si="21"/>
        <v>622.20000000000005</v>
      </c>
      <c r="M36" s="46">
        <f t="shared" si="21"/>
        <v>622.20000000000005</v>
      </c>
      <c r="N36" s="46">
        <f t="shared" si="21"/>
        <v>9.6</v>
      </c>
      <c r="O36" s="46">
        <f t="shared" si="21"/>
        <v>0</v>
      </c>
      <c r="P36" s="46">
        <f t="shared" si="21"/>
        <v>538.20000000000005</v>
      </c>
      <c r="Q36" s="46">
        <f t="shared" si="21"/>
        <v>538.20000000000005</v>
      </c>
      <c r="R36" s="46">
        <f t="shared" si="21"/>
        <v>13.4</v>
      </c>
      <c r="S36" s="46">
        <f t="shared" si="21"/>
        <v>0</v>
      </c>
      <c r="T36" s="46">
        <f t="shared" si="21"/>
        <v>624</v>
      </c>
      <c r="U36" s="46">
        <f t="shared" si="21"/>
        <v>625</v>
      </c>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row>
    <row r="37" spans="1:241" ht="30" customHeight="1" x14ac:dyDescent="0.25">
      <c r="A37" s="376" t="s">
        <v>104</v>
      </c>
      <c r="B37" s="376"/>
      <c r="C37" s="376"/>
      <c r="D37" s="376"/>
      <c r="E37" s="376"/>
      <c r="F37" s="376"/>
      <c r="G37" s="376"/>
      <c r="H37" s="47">
        <f>SUM(H28,H21,H16,H12)</f>
        <v>349.77461999999997</v>
      </c>
      <c r="I37" s="47">
        <f t="shared" ref="I37:U37" si="22">SUM(I28,I21,I16,I12)</f>
        <v>349.77461999999997</v>
      </c>
      <c r="J37" s="47">
        <f t="shared" si="22"/>
        <v>5.79</v>
      </c>
      <c r="K37" s="47">
        <f t="shared" si="22"/>
        <v>0</v>
      </c>
      <c r="L37" s="47">
        <f t="shared" si="22"/>
        <v>418.6</v>
      </c>
      <c r="M37" s="47">
        <f t="shared" si="22"/>
        <v>418.6</v>
      </c>
      <c r="N37" s="47">
        <f t="shared" si="22"/>
        <v>4.8</v>
      </c>
      <c r="O37" s="47">
        <f t="shared" si="22"/>
        <v>0</v>
      </c>
      <c r="P37" s="47">
        <f t="shared" si="22"/>
        <v>374.6</v>
      </c>
      <c r="Q37" s="47">
        <f t="shared" si="22"/>
        <v>374.6</v>
      </c>
      <c r="R37" s="47">
        <f t="shared" si="22"/>
        <v>6.7</v>
      </c>
      <c r="S37" s="47">
        <f t="shared" si="22"/>
        <v>0</v>
      </c>
      <c r="T37" s="47">
        <f t="shared" si="22"/>
        <v>420</v>
      </c>
      <c r="U37" s="47">
        <f t="shared" si="22"/>
        <v>421</v>
      </c>
    </row>
    <row r="38" spans="1:241" ht="30" customHeight="1" x14ac:dyDescent="0.25">
      <c r="A38" s="376" t="s">
        <v>105</v>
      </c>
      <c r="B38" s="376"/>
      <c r="C38" s="376"/>
      <c r="D38" s="376"/>
      <c r="E38" s="376"/>
      <c r="F38" s="376"/>
      <c r="G38" s="376"/>
      <c r="H38" s="47"/>
      <c r="I38" s="47"/>
      <c r="J38" s="47"/>
      <c r="K38" s="47"/>
      <c r="L38" s="47"/>
      <c r="M38" s="48"/>
      <c r="N38" s="48"/>
      <c r="O38" s="48"/>
      <c r="P38" s="48"/>
      <c r="Q38" s="48"/>
      <c r="R38" s="48"/>
      <c r="S38" s="48"/>
      <c r="T38" s="47"/>
      <c r="U38" s="47"/>
    </row>
    <row r="39" spans="1:241" ht="30" customHeight="1" x14ac:dyDescent="0.25">
      <c r="A39" s="376" t="s">
        <v>106</v>
      </c>
      <c r="B39" s="376"/>
      <c r="C39" s="376"/>
      <c r="D39" s="376"/>
      <c r="E39" s="376"/>
      <c r="F39" s="376"/>
      <c r="G39" s="376"/>
      <c r="H39" s="47">
        <f>SUM(H21)</f>
        <v>196.34</v>
      </c>
      <c r="I39" s="47">
        <f t="shared" ref="I39:U39" si="23">SUM(I21)</f>
        <v>196.34</v>
      </c>
      <c r="J39" s="47">
        <f t="shared" si="23"/>
        <v>5.79</v>
      </c>
      <c r="K39" s="47">
        <f t="shared" si="23"/>
        <v>0</v>
      </c>
      <c r="L39" s="47">
        <f t="shared" si="23"/>
        <v>203.6</v>
      </c>
      <c r="M39" s="47">
        <f t="shared" si="23"/>
        <v>203.6</v>
      </c>
      <c r="N39" s="47">
        <f t="shared" si="23"/>
        <v>4.8</v>
      </c>
      <c r="O39" s="47">
        <f t="shared" si="23"/>
        <v>0</v>
      </c>
      <c r="P39" s="47">
        <f t="shared" si="23"/>
        <v>163.6</v>
      </c>
      <c r="Q39" s="47">
        <f t="shared" si="23"/>
        <v>163.6</v>
      </c>
      <c r="R39" s="47">
        <f t="shared" si="23"/>
        <v>6.7</v>
      </c>
      <c r="S39" s="47">
        <f t="shared" si="23"/>
        <v>0</v>
      </c>
      <c r="T39" s="47">
        <f t="shared" si="23"/>
        <v>204</v>
      </c>
      <c r="U39" s="47">
        <f t="shared" si="23"/>
        <v>204</v>
      </c>
    </row>
    <row r="40" spans="1:241" ht="30" customHeight="1" x14ac:dyDescent="0.25">
      <c r="A40" s="376" t="s">
        <v>107</v>
      </c>
      <c r="B40" s="376"/>
      <c r="C40" s="376"/>
      <c r="D40" s="376"/>
      <c r="E40" s="376"/>
      <c r="F40" s="376"/>
      <c r="G40" s="376"/>
      <c r="H40" s="47"/>
      <c r="I40" s="47"/>
      <c r="J40" s="47"/>
      <c r="K40" s="47"/>
      <c r="L40" s="47"/>
      <c r="M40" s="48"/>
      <c r="N40" s="48"/>
      <c r="O40" s="48"/>
      <c r="P40" s="48"/>
      <c r="Q40" s="48"/>
      <c r="R40" s="48"/>
      <c r="S40" s="48"/>
      <c r="T40" s="47"/>
      <c r="U40" s="47"/>
    </row>
    <row r="41" spans="1:241" ht="30" customHeight="1" x14ac:dyDescent="0.25">
      <c r="A41" s="376" t="s">
        <v>108</v>
      </c>
      <c r="B41" s="376"/>
      <c r="C41" s="376"/>
      <c r="D41" s="376"/>
      <c r="E41" s="376"/>
      <c r="F41" s="376"/>
      <c r="G41" s="376"/>
      <c r="H41" s="47"/>
      <c r="I41" s="47"/>
      <c r="J41" s="47"/>
      <c r="K41" s="47"/>
      <c r="L41" s="47"/>
      <c r="M41" s="48"/>
      <c r="N41" s="48"/>
      <c r="O41" s="48"/>
      <c r="P41" s="48"/>
      <c r="Q41" s="48"/>
      <c r="R41" s="48"/>
      <c r="S41" s="48"/>
      <c r="T41" s="47"/>
      <c r="U41" s="47"/>
    </row>
    <row r="42" spans="1:241" ht="30" customHeight="1" x14ac:dyDescent="0.25">
      <c r="A42" s="376" t="s">
        <v>109</v>
      </c>
      <c r="B42" s="376"/>
      <c r="C42" s="376"/>
      <c r="D42" s="376"/>
      <c r="E42" s="376"/>
      <c r="F42" s="376"/>
      <c r="G42" s="376"/>
      <c r="H42" s="47"/>
      <c r="I42" s="47"/>
      <c r="J42" s="47"/>
      <c r="K42" s="47"/>
      <c r="L42" s="47"/>
      <c r="M42" s="48"/>
      <c r="N42" s="48"/>
      <c r="O42" s="48"/>
      <c r="P42" s="48"/>
      <c r="Q42" s="48"/>
      <c r="R42" s="48"/>
      <c r="S42" s="48"/>
      <c r="T42" s="47"/>
      <c r="U42" s="47"/>
    </row>
    <row r="43" spans="1:241" s="45" customFormat="1" ht="30" customHeight="1" x14ac:dyDescent="0.25">
      <c r="A43" s="376" t="s">
        <v>110</v>
      </c>
      <c r="B43" s="376"/>
      <c r="C43" s="376"/>
      <c r="D43" s="376"/>
      <c r="E43" s="376"/>
      <c r="F43" s="376"/>
      <c r="G43" s="376"/>
      <c r="H43" s="47"/>
      <c r="I43" s="47"/>
      <c r="J43" s="47"/>
      <c r="K43" s="47"/>
      <c r="L43" s="47"/>
      <c r="M43" s="49"/>
      <c r="N43" s="49"/>
      <c r="O43" s="49"/>
      <c r="P43" s="49"/>
      <c r="Q43" s="49"/>
      <c r="R43" s="49"/>
      <c r="S43" s="49"/>
      <c r="T43" s="47"/>
      <c r="U43" s="47"/>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row>
    <row r="44" spans="1:241" ht="30" customHeight="1" x14ac:dyDescent="0.25">
      <c r="A44" s="377" t="s">
        <v>111</v>
      </c>
      <c r="B44" s="378"/>
      <c r="C44" s="378"/>
      <c r="D44" s="378"/>
      <c r="E44" s="378"/>
      <c r="F44" s="378"/>
      <c r="G44" s="379"/>
      <c r="H44" s="47"/>
      <c r="I44" s="47"/>
      <c r="J44" s="47"/>
      <c r="K44" s="47"/>
      <c r="L44" s="47"/>
      <c r="M44" s="49"/>
      <c r="N44" s="49"/>
      <c r="O44" s="49"/>
      <c r="P44" s="49"/>
      <c r="Q44" s="49"/>
      <c r="R44" s="49"/>
      <c r="S44" s="49"/>
      <c r="T44" s="47"/>
      <c r="U44" s="47"/>
    </row>
    <row r="45" spans="1:241" ht="30" customHeight="1" x14ac:dyDescent="0.25">
      <c r="A45" s="376" t="s">
        <v>112</v>
      </c>
      <c r="B45" s="376"/>
      <c r="C45" s="376"/>
      <c r="D45" s="376"/>
      <c r="E45" s="376"/>
      <c r="F45" s="376"/>
      <c r="G45" s="376"/>
      <c r="H45" s="47"/>
      <c r="I45" s="47"/>
      <c r="J45" s="47"/>
      <c r="K45" s="47"/>
      <c r="L45" s="47"/>
      <c r="M45" s="49"/>
      <c r="N45" s="49"/>
      <c r="O45" s="49"/>
      <c r="P45" s="49"/>
      <c r="Q45" s="49"/>
      <c r="R45" s="49"/>
      <c r="S45" s="49"/>
      <c r="T45" s="47"/>
      <c r="U45" s="47"/>
    </row>
    <row r="46" spans="1:241" ht="30" customHeight="1" x14ac:dyDescent="0.25">
      <c r="A46" s="376" t="s">
        <v>113</v>
      </c>
      <c r="B46" s="376"/>
      <c r="C46" s="376"/>
      <c r="D46" s="376"/>
      <c r="E46" s="376"/>
      <c r="F46" s="376"/>
      <c r="G46" s="376"/>
      <c r="H46" s="47"/>
      <c r="I46" s="47"/>
      <c r="J46" s="47"/>
      <c r="K46" s="47"/>
      <c r="L46" s="47"/>
      <c r="M46" s="48"/>
      <c r="N46" s="48"/>
      <c r="O46" s="48"/>
      <c r="P46" s="48"/>
      <c r="Q46" s="48"/>
      <c r="R46" s="48"/>
      <c r="S46" s="48"/>
      <c r="T46" s="47"/>
      <c r="U46" s="47"/>
    </row>
    <row r="47" spans="1:241" ht="30" customHeight="1" x14ac:dyDescent="0.25">
      <c r="A47" s="380" t="s">
        <v>114</v>
      </c>
      <c r="B47" s="380"/>
      <c r="C47" s="380"/>
      <c r="D47" s="380"/>
      <c r="E47" s="380"/>
      <c r="F47" s="380"/>
      <c r="G47" s="380"/>
      <c r="H47" s="46">
        <f t="shared" ref="H47:U47" si="24">SUM(H48:H54)</f>
        <v>0</v>
      </c>
      <c r="I47" s="46">
        <f t="shared" si="24"/>
        <v>0</v>
      </c>
      <c r="J47" s="46">
        <f t="shared" si="24"/>
        <v>0</v>
      </c>
      <c r="K47" s="46">
        <f t="shared" si="24"/>
        <v>0</v>
      </c>
      <c r="L47" s="46">
        <f t="shared" si="24"/>
        <v>0</v>
      </c>
      <c r="M47" s="46">
        <f t="shared" si="24"/>
        <v>0</v>
      </c>
      <c r="N47" s="46">
        <f t="shared" si="24"/>
        <v>0</v>
      </c>
      <c r="O47" s="46">
        <f t="shared" si="24"/>
        <v>0</v>
      </c>
      <c r="P47" s="46">
        <f t="shared" si="24"/>
        <v>0</v>
      </c>
      <c r="Q47" s="46">
        <f t="shared" si="24"/>
        <v>0</v>
      </c>
      <c r="R47" s="46">
        <f t="shared" si="24"/>
        <v>0</v>
      </c>
      <c r="S47" s="46">
        <f t="shared" si="24"/>
        <v>0</v>
      </c>
      <c r="T47" s="46">
        <f t="shared" si="24"/>
        <v>0</v>
      </c>
      <c r="U47" s="46">
        <f t="shared" si="24"/>
        <v>0</v>
      </c>
    </row>
    <row r="48" spans="1:241" ht="30" customHeight="1" x14ac:dyDescent="0.25">
      <c r="A48" s="375" t="s">
        <v>115</v>
      </c>
      <c r="B48" s="375"/>
      <c r="C48" s="375"/>
      <c r="D48" s="375"/>
      <c r="E48" s="375"/>
      <c r="F48" s="375"/>
      <c r="G48" s="375"/>
      <c r="H48" s="47">
        <f t="shared" ref="H48:U48" si="25">SUM(H30,H18,,H14)</f>
        <v>0</v>
      </c>
      <c r="I48" s="47">
        <f t="shared" si="25"/>
        <v>0</v>
      </c>
      <c r="J48" s="47">
        <f t="shared" si="25"/>
        <v>0</v>
      </c>
      <c r="K48" s="47">
        <f t="shared" si="25"/>
        <v>0</v>
      </c>
      <c r="L48" s="47">
        <f t="shared" si="25"/>
        <v>0</v>
      </c>
      <c r="M48" s="47">
        <f t="shared" si="25"/>
        <v>0</v>
      </c>
      <c r="N48" s="47">
        <f t="shared" si="25"/>
        <v>0</v>
      </c>
      <c r="O48" s="47">
        <f t="shared" si="25"/>
        <v>0</v>
      </c>
      <c r="P48" s="47">
        <f t="shared" si="25"/>
        <v>0</v>
      </c>
      <c r="Q48" s="47">
        <f t="shared" si="25"/>
        <v>0</v>
      </c>
      <c r="R48" s="47">
        <f t="shared" si="25"/>
        <v>0</v>
      </c>
      <c r="S48" s="47">
        <f t="shared" si="25"/>
        <v>0</v>
      </c>
      <c r="T48" s="47">
        <f t="shared" si="25"/>
        <v>0</v>
      </c>
      <c r="U48" s="47">
        <f t="shared" si="25"/>
        <v>0</v>
      </c>
    </row>
    <row r="49" spans="1:241" s="45" customFormat="1" ht="30" customHeight="1" x14ac:dyDescent="0.25">
      <c r="A49" s="375" t="s">
        <v>116</v>
      </c>
      <c r="B49" s="375"/>
      <c r="C49" s="375"/>
      <c r="D49" s="375"/>
      <c r="E49" s="375"/>
      <c r="F49" s="375"/>
      <c r="G49" s="375"/>
      <c r="H49" s="47"/>
      <c r="I49" s="47"/>
      <c r="J49" s="47"/>
      <c r="K49" s="47"/>
      <c r="L49" s="47"/>
      <c r="M49" s="49"/>
      <c r="N49" s="49"/>
      <c r="O49" s="49"/>
      <c r="P49" s="49"/>
      <c r="Q49" s="49"/>
      <c r="R49" s="49"/>
      <c r="S49" s="49"/>
      <c r="T49" s="47"/>
      <c r="U49" s="47"/>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row>
    <row r="50" spans="1:241" ht="15" customHeight="1" x14ac:dyDescent="0.25">
      <c r="A50" s="376" t="s">
        <v>117</v>
      </c>
      <c r="B50" s="376"/>
      <c r="C50" s="376"/>
      <c r="D50" s="376"/>
      <c r="E50" s="376"/>
      <c r="F50" s="376"/>
      <c r="G50" s="376"/>
      <c r="H50" s="47">
        <f>SUM(H29,H17,,H13)</f>
        <v>0</v>
      </c>
      <c r="I50" s="47">
        <f t="shared" ref="I50:U50" si="26">SUM(I29,I17,,I13)</f>
        <v>0</v>
      </c>
      <c r="J50" s="47">
        <f t="shared" si="26"/>
        <v>0</v>
      </c>
      <c r="K50" s="47">
        <f t="shared" si="26"/>
        <v>0</v>
      </c>
      <c r="L50" s="47">
        <f t="shared" si="26"/>
        <v>0</v>
      </c>
      <c r="M50" s="47">
        <f t="shared" si="26"/>
        <v>0</v>
      </c>
      <c r="N50" s="47">
        <f t="shared" si="26"/>
        <v>0</v>
      </c>
      <c r="O50" s="47">
        <f t="shared" si="26"/>
        <v>0</v>
      </c>
      <c r="P50" s="47">
        <f t="shared" si="26"/>
        <v>0</v>
      </c>
      <c r="Q50" s="47">
        <f t="shared" si="26"/>
        <v>0</v>
      </c>
      <c r="R50" s="47">
        <f t="shared" si="26"/>
        <v>0</v>
      </c>
      <c r="S50" s="47">
        <f t="shared" si="26"/>
        <v>0</v>
      </c>
      <c r="T50" s="47">
        <f t="shared" si="26"/>
        <v>0</v>
      </c>
      <c r="U50" s="47">
        <f t="shared" si="26"/>
        <v>0</v>
      </c>
    </row>
    <row r="51" spans="1:241" x14ac:dyDescent="0.25">
      <c r="A51" s="377" t="s">
        <v>118</v>
      </c>
      <c r="B51" s="378"/>
      <c r="C51" s="378"/>
      <c r="D51" s="378"/>
      <c r="E51" s="378"/>
      <c r="F51" s="378"/>
      <c r="G51" s="379"/>
      <c r="H51" s="47"/>
      <c r="I51" s="47"/>
      <c r="J51" s="47"/>
      <c r="K51" s="47"/>
      <c r="L51" s="47"/>
      <c r="M51" s="49"/>
      <c r="N51" s="49"/>
      <c r="O51" s="49"/>
      <c r="P51" s="49"/>
      <c r="Q51" s="49"/>
      <c r="R51" s="49"/>
      <c r="S51" s="49"/>
      <c r="T51" s="47"/>
      <c r="U51" s="47"/>
    </row>
    <row r="52" spans="1:241" x14ac:dyDescent="0.25">
      <c r="A52" s="377" t="s">
        <v>119</v>
      </c>
      <c r="B52" s="378"/>
      <c r="C52" s="378"/>
      <c r="D52" s="378"/>
      <c r="E52" s="378"/>
      <c r="F52" s="378"/>
      <c r="G52" s="379"/>
      <c r="H52" s="47"/>
      <c r="I52" s="47"/>
      <c r="J52" s="47"/>
      <c r="K52" s="47"/>
      <c r="L52" s="47"/>
      <c r="M52" s="49"/>
      <c r="N52" s="49"/>
      <c r="O52" s="49"/>
      <c r="P52" s="49"/>
      <c r="Q52" s="49"/>
      <c r="R52" s="49"/>
      <c r="S52" s="49"/>
      <c r="T52" s="47"/>
      <c r="U52" s="47"/>
    </row>
    <row r="53" spans="1:241" x14ac:dyDescent="0.25">
      <c r="A53" s="377" t="s">
        <v>120</v>
      </c>
      <c r="B53" s="378"/>
      <c r="C53" s="378"/>
      <c r="D53" s="378"/>
      <c r="E53" s="378"/>
      <c r="F53" s="378"/>
      <c r="G53" s="379"/>
      <c r="H53" s="47"/>
      <c r="I53" s="47"/>
      <c r="J53" s="47"/>
      <c r="K53" s="47"/>
      <c r="L53" s="47"/>
      <c r="M53" s="49"/>
      <c r="N53" s="49"/>
      <c r="O53" s="49"/>
      <c r="P53" s="49"/>
      <c r="Q53" s="49"/>
      <c r="R53" s="49"/>
      <c r="S53" s="49"/>
      <c r="T53" s="47"/>
      <c r="U53" s="47"/>
    </row>
    <row r="54" spans="1:241" x14ac:dyDescent="0.25">
      <c r="A54" s="376" t="s">
        <v>121</v>
      </c>
      <c r="B54" s="376"/>
      <c r="C54" s="376"/>
      <c r="D54" s="376"/>
      <c r="E54" s="376"/>
      <c r="F54" s="376"/>
      <c r="G54" s="376"/>
      <c r="H54" s="47"/>
      <c r="I54" s="47"/>
      <c r="J54" s="47"/>
      <c r="K54" s="47"/>
      <c r="L54" s="47"/>
      <c r="M54" s="49"/>
      <c r="N54" s="49"/>
      <c r="O54" s="49"/>
      <c r="P54" s="49"/>
      <c r="Q54" s="49"/>
      <c r="R54" s="49"/>
      <c r="S54" s="49"/>
      <c r="T54" s="47"/>
      <c r="U54" s="47"/>
    </row>
    <row r="55" spans="1:241" x14ac:dyDescent="0.25">
      <c r="A55" s="374" t="s">
        <v>122</v>
      </c>
      <c r="B55" s="374"/>
      <c r="C55" s="374"/>
      <c r="D55" s="374"/>
      <c r="E55" s="374"/>
      <c r="F55" s="374"/>
      <c r="G55" s="374"/>
      <c r="H55" s="50">
        <f t="shared" ref="H55:U55" si="27">SUM(H47,H36)</f>
        <v>546.11461999999995</v>
      </c>
      <c r="I55" s="50">
        <f t="shared" si="27"/>
        <v>546.11461999999995</v>
      </c>
      <c r="J55" s="50">
        <f t="shared" si="27"/>
        <v>11.58</v>
      </c>
      <c r="K55" s="50">
        <f t="shared" si="27"/>
        <v>0</v>
      </c>
      <c r="L55" s="50">
        <f t="shared" si="27"/>
        <v>622.20000000000005</v>
      </c>
      <c r="M55" s="50">
        <f t="shared" si="27"/>
        <v>622.20000000000005</v>
      </c>
      <c r="N55" s="50">
        <f t="shared" si="27"/>
        <v>9.6</v>
      </c>
      <c r="O55" s="50">
        <f t="shared" si="27"/>
        <v>0</v>
      </c>
      <c r="P55" s="50">
        <f t="shared" si="27"/>
        <v>538.20000000000005</v>
      </c>
      <c r="Q55" s="50">
        <f t="shared" si="27"/>
        <v>538.20000000000005</v>
      </c>
      <c r="R55" s="50">
        <f t="shared" si="27"/>
        <v>13.4</v>
      </c>
      <c r="S55" s="50">
        <f t="shared" si="27"/>
        <v>0</v>
      </c>
      <c r="T55" s="50">
        <f t="shared" si="27"/>
        <v>624</v>
      </c>
      <c r="U55" s="50">
        <f t="shared" si="27"/>
        <v>625</v>
      </c>
    </row>
  </sheetData>
  <mergeCells count="80">
    <mergeCell ref="A52:G52"/>
    <mergeCell ref="A53:G53"/>
    <mergeCell ref="A54:G54"/>
    <mergeCell ref="A55:G55"/>
    <mergeCell ref="A48:G48"/>
    <mergeCell ref="A49:G49"/>
    <mergeCell ref="A43:G43"/>
    <mergeCell ref="A44:G44"/>
    <mergeCell ref="A51:G51"/>
    <mergeCell ref="A45:G45"/>
    <mergeCell ref="A46:G46"/>
    <mergeCell ref="A47:G47"/>
    <mergeCell ref="A50:G50"/>
    <mergeCell ref="A42:G42"/>
    <mergeCell ref="A36:G36"/>
    <mergeCell ref="A37:G37"/>
    <mergeCell ref="B33:G33"/>
    <mergeCell ref="B34:G34"/>
    <mergeCell ref="A35:G35"/>
    <mergeCell ref="A41:G41"/>
    <mergeCell ref="A40:G40"/>
    <mergeCell ref="C27:U27"/>
    <mergeCell ref="A38:G38"/>
    <mergeCell ref="A39:G39"/>
    <mergeCell ref="C32:G32"/>
    <mergeCell ref="A28:A31"/>
    <mergeCell ref="B28:B31"/>
    <mergeCell ref="C28:C31"/>
    <mergeCell ref="D28:D31"/>
    <mergeCell ref="E28:E31"/>
    <mergeCell ref="F28:F31"/>
    <mergeCell ref="F16:F19"/>
    <mergeCell ref="A16:A19"/>
    <mergeCell ref="B16:B19"/>
    <mergeCell ref="C16:C19"/>
    <mergeCell ref="D16:D19"/>
    <mergeCell ref="E16:E19"/>
    <mergeCell ref="F12:F15"/>
    <mergeCell ref="A12:A15"/>
    <mergeCell ref="B12:B15"/>
    <mergeCell ref="C12:C15"/>
    <mergeCell ref="D12:D15"/>
    <mergeCell ref="E12:E15"/>
    <mergeCell ref="U5:U7"/>
    <mergeCell ref="T4:U4"/>
    <mergeCell ref="B10:U10"/>
    <mergeCell ref="C11:U11"/>
    <mergeCell ref="O6:O7"/>
    <mergeCell ref="P6:P7"/>
    <mergeCell ref="Q6:R6"/>
    <mergeCell ref="S6:S7"/>
    <mergeCell ref="H6:H7"/>
    <mergeCell ref="I6:J6"/>
    <mergeCell ref="K6:K7"/>
    <mergeCell ref="L6:L7"/>
    <mergeCell ref="M6:N6"/>
    <mergeCell ref="A8:U8"/>
    <mergeCell ref="A9:U9"/>
    <mergeCell ref="C24:G24"/>
    <mergeCell ref="B25:G25"/>
    <mergeCell ref="B26:U26"/>
    <mergeCell ref="A2:U2"/>
    <mergeCell ref="A3:U3"/>
    <mergeCell ref="A5:A7"/>
    <mergeCell ref="B5:B7"/>
    <mergeCell ref="C5:C7"/>
    <mergeCell ref="D5:D7"/>
    <mergeCell ref="E5:E7"/>
    <mergeCell ref="F5:F7"/>
    <mergeCell ref="G5:G7"/>
    <mergeCell ref="H5:K5"/>
    <mergeCell ref="L5:O5"/>
    <mergeCell ref="P5:S5"/>
    <mergeCell ref="T5:T7"/>
    <mergeCell ref="F20:F23"/>
    <mergeCell ref="A20:A23"/>
    <mergeCell ref="B20:B23"/>
    <mergeCell ref="C20:C23"/>
    <mergeCell ref="D20:D23"/>
    <mergeCell ref="E20:E23"/>
  </mergeCells>
  <pageMargins left="0.7" right="0.7" top="0.75" bottom="0.75" header="0.3" footer="0.3"/>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J55"/>
  <sheetViews>
    <sheetView zoomScale="80" zoomScaleNormal="80" workbookViewId="0">
      <selection activeCell="D28" sqref="D28:D31"/>
    </sheetView>
  </sheetViews>
  <sheetFormatPr defaultColWidth="9.140625" defaultRowHeight="15.75" x14ac:dyDescent="0.25"/>
  <cols>
    <col min="1" max="2" width="4.140625" style="51" customWidth="1"/>
    <col min="3" max="3" width="2.5703125" style="51" customWidth="1"/>
    <col min="4" max="4" width="30.140625" style="51" customWidth="1"/>
    <col min="5" max="5" width="3.7109375" style="51" customWidth="1"/>
    <col min="6" max="6" width="10" style="51" customWidth="1"/>
    <col min="7" max="7" width="5.7109375" style="56" customWidth="1"/>
    <col min="8" max="8" width="7.7109375" style="14" customWidth="1"/>
    <col min="9" max="9" width="7.5703125" style="51" customWidth="1"/>
    <col min="10" max="10" width="6.42578125" style="51" customWidth="1"/>
    <col min="11" max="11" width="6.5703125" style="51" customWidth="1"/>
    <col min="12" max="12" width="7" style="14" customWidth="1"/>
    <col min="13" max="13" width="6.7109375" style="51" customWidth="1"/>
    <col min="14" max="14" width="5.5703125" style="51" customWidth="1"/>
    <col min="15" max="15" width="6.85546875" style="51" customWidth="1"/>
    <col min="16" max="16" width="5.85546875" style="51" customWidth="1"/>
    <col min="17" max="17" width="5.42578125" style="51" customWidth="1"/>
    <col min="18" max="18" width="4.5703125" style="51" customWidth="1"/>
    <col min="19" max="19" width="6.28515625" style="51" customWidth="1"/>
    <col min="20" max="20" width="6" style="14" customWidth="1"/>
    <col min="21" max="21" width="6.7109375" style="14" customWidth="1"/>
    <col min="22" max="22" width="10.7109375" style="18" customWidth="1"/>
    <col min="23" max="244" width="9.140625" style="18"/>
    <col min="245" max="16384" width="9.140625" style="19"/>
  </cols>
  <sheetData>
    <row r="1" spans="1:244" s="17" customFormat="1" x14ac:dyDescent="0.25">
      <c r="A1" s="14"/>
      <c r="B1" s="14"/>
      <c r="C1" s="14"/>
      <c r="D1" s="14"/>
      <c r="E1" s="14"/>
      <c r="F1" s="14"/>
      <c r="G1" s="15"/>
      <c r="H1" s="14"/>
      <c r="I1" s="14"/>
      <c r="J1" s="14"/>
      <c r="K1" s="14"/>
      <c r="L1" s="14"/>
      <c r="M1" s="14"/>
      <c r="N1" s="14"/>
      <c r="O1" s="14"/>
      <c r="P1" s="14"/>
      <c r="Q1" s="14"/>
      <c r="R1" s="14"/>
      <c r="S1" s="14"/>
      <c r="T1" s="14"/>
      <c r="U1" s="14"/>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row>
    <row r="2" spans="1:244" s="17" customFormat="1" ht="14.1" customHeight="1" x14ac:dyDescent="0.25">
      <c r="A2" s="339" t="s">
        <v>135</v>
      </c>
      <c r="B2" s="339"/>
      <c r="C2" s="339"/>
      <c r="D2" s="339"/>
      <c r="E2" s="339"/>
      <c r="F2" s="339"/>
      <c r="G2" s="339"/>
      <c r="H2" s="339"/>
      <c r="I2" s="339"/>
      <c r="J2" s="339"/>
      <c r="K2" s="339"/>
      <c r="L2" s="339"/>
      <c r="M2" s="339"/>
      <c r="N2" s="339"/>
      <c r="O2" s="339"/>
      <c r="P2" s="339"/>
      <c r="Q2" s="339"/>
      <c r="R2" s="339"/>
      <c r="S2" s="339"/>
      <c r="T2" s="339"/>
      <c r="U2" s="339"/>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row>
    <row r="3" spans="1:244" s="17" customFormat="1" ht="12.6" customHeight="1" x14ac:dyDescent="0.25">
      <c r="A3" s="339" t="s">
        <v>1</v>
      </c>
      <c r="B3" s="339"/>
      <c r="C3" s="339"/>
      <c r="D3" s="339"/>
      <c r="E3" s="339"/>
      <c r="F3" s="339"/>
      <c r="G3" s="339"/>
      <c r="H3" s="339"/>
      <c r="I3" s="339"/>
      <c r="J3" s="339"/>
      <c r="K3" s="339"/>
      <c r="L3" s="339"/>
      <c r="M3" s="339"/>
      <c r="N3" s="339"/>
      <c r="O3" s="339"/>
      <c r="P3" s="339"/>
      <c r="Q3" s="339"/>
      <c r="R3" s="339"/>
      <c r="S3" s="339"/>
      <c r="T3" s="339"/>
      <c r="U3" s="339"/>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row>
    <row r="4" spans="1:244" s="17" customFormat="1" ht="15.75" customHeight="1" x14ac:dyDescent="0.25">
      <c r="A4" s="14"/>
      <c r="B4" s="14"/>
      <c r="C4" s="14"/>
      <c r="D4" s="14"/>
      <c r="E4" s="14"/>
      <c r="F4" s="14"/>
      <c r="G4" s="15"/>
      <c r="H4" s="14"/>
      <c r="I4" s="14"/>
      <c r="J4" s="14"/>
      <c r="K4" s="14"/>
      <c r="L4" s="14"/>
      <c r="M4" s="14"/>
      <c r="N4" s="14"/>
      <c r="O4" s="14"/>
      <c r="P4" s="14"/>
      <c r="Q4" s="14"/>
      <c r="R4" s="14"/>
      <c r="S4" s="14"/>
      <c r="T4" s="356" t="s">
        <v>2</v>
      </c>
      <c r="U4" s="35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row>
    <row r="5" spans="1:244" ht="30.75" customHeight="1" x14ac:dyDescent="0.25">
      <c r="A5" s="340" t="s">
        <v>3</v>
      </c>
      <c r="B5" s="340" t="s">
        <v>4</v>
      </c>
      <c r="C5" s="340" t="s">
        <v>5</v>
      </c>
      <c r="D5" s="341" t="s">
        <v>6</v>
      </c>
      <c r="E5" s="344" t="s">
        <v>7</v>
      </c>
      <c r="F5" s="345" t="s">
        <v>8</v>
      </c>
      <c r="G5" s="344" t="s">
        <v>9</v>
      </c>
      <c r="H5" s="348" t="s">
        <v>10</v>
      </c>
      <c r="I5" s="349"/>
      <c r="J5" s="349"/>
      <c r="K5" s="350"/>
      <c r="L5" s="351" t="s">
        <v>11</v>
      </c>
      <c r="M5" s="352"/>
      <c r="N5" s="352"/>
      <c r="O5" s="353"/>
      <c r="P5" s="351" t="s">
        <v>12</v>
      </c>
      <c r="Q5" s="352"/>
      <c r="R5" s="352"/>
      <c r="S5" s="353"/>
      <c r="T5" s="354" t="s">
        <v>13</v>
      </c>
      <c r="U5" s="354" t="s">
        <v>14</v>
      </c>
    </row>
    <row r="6" spans="1:244" ht="15" customHeight="1" x14ac:dyDescent="0.25">
      <c r="A6" s="340"/>
      <c r="B6" s="340"/>
      <c r="C6" s="340"/>
      <c r="D6" s="342"/>
      <c r="E6" s="344"/>
      <c r="F6" s="346"/>
      <c r="G6" s="344"/>
      <c r="H6" s="354" t="s">
        <v>17</v>
      </c>
      <c r="I6" s="359" t="s">
        <v>18</v>
      </c>
      <c r="J6" s="359"/>
      <c r="K6" s="354" t="s">
        <v>19</v>
      </c>
      <c r="L6" s="354" t="s">
        <v>17</v>
      </c>
      <c r="M6" s="358" t="s">
        <v>18</v>
      </c>
      <c r="N6" s="358"/>
      <c r="O6" s="357" t="s">
        <v>19</v>
      </c>
      <c r="P6" s="344" t="s">
        <v>17</v>
      </c>
      <c r="Q6" s="358" t="s">
        <v>18</v>
      </c>
      <c r="R6" s="358"/>
      <c r="S6" s="357" t="s">
        <v>19</v>
      </c>
      <c r="T6" s="354"/>
      <c r="U6" s="354"/>
    </row>
    <row r="7" spans="1:244" ht="132" customHeight="1" x14ac:dyDescent="0.25">
      <c r="A7" s="340"/>
      <c r="B7" s="340"/>
      <c r="C7" s="340"/>
      <c r="D7" s="343"/>
      <c r="E7" s="344"/>
      <c r="F7" s="347"/>
      <c r="G7" s="344"/>
      <c r="H7" s="354"/>
      <c r="I7" s="20" t="s">
        <v>17</v>
      </c>
      <c r="J7" s="20" t="s">
        <v>20</v>
      </c>
      <c r="K7" s="354"/>
      <c r="L7" s="354"/>
      <c r="M7" s="292" t="s">
        <v>17</v>
      </c>
      <c r="N7" s="294" t="s">
        <v>20</v>
      </c>
      <c r="O7" s="357"/>
      <c r="P7" s="344"/>
      <c r="Q7" s="292" t="s">
        <v>17</v>
      </c>
      <c r="R7" s="21" t="s">
        <v>20</v>
      </c>
      <c r="S7" s="357"/>
      <c r="T7" s="354"/>
      <c r="U7" s="354"/>
      <c r="AB7" s="125"/>
    </row>
    <row r="8" spans="1:244" ht="15" customHeight="1" x14ac:dyDescent="0.25">
      <c r="A8" s="404" t="s">
        <v>124</v>
      </c>
      <c r="B8" s="405"/>
      <c r="C8" s="405"/>
      <c r="D8" s="405"/>
      <c r="E8" s="405"/>
      <c r="F8" s="405"/>
      <c r="G8" s="405"/>
      <c r="H8" s="405"/>
      <c r="I8" s="405"/>
      <c r="J8" s="405"/>
      <c r="K8" s="405"/>
      <c r="L8" s="405"/>
      <c r="M8" s="405"/>
      <c r="N8" s="405"/>
      <c r="O8" s="405"/>
      <c r="P8" s="405"/>
      <c r="Q8" s="405"/>
      <c r="R8" s="405"/>
      <c r="S8" s="405"/>
      <c r="T8" s="405"/>
      <c r="U8" s="406"/>
    </row>
    <row r="9" spans="1:244" ht="16.5" customHeight="1" x14ac:dyDescent="0.25">
      <c r="A9" s="407" t="s">
        <v>136</v>
      </c>
      <c r="B9" s="407"/>
      <c r="C9" s="407"/>
      <c r="D9" s="407"/>
      <c r="E9" s="407"/>
      <c r="F9" s="407"/>
      <c r="G9" s="407"/>
      <c r="H9" s="407"/>
      <c r="I9" s="407"/>
      <c r="J9" s="407"/>
      <c r="K9" s="407"/>
      <c r="L9" s="407"/>
      <c r="M9" s="407"/>
      <c r="N9" s="407"/>
      <c r="O9" s="407"/>
      <c r="P9" s="407"/>
      <c r="Q9" s="407"/>
      <c r="R9" s="407"/>
      <c r="S9" s="407"/>
      <c r="T9" s="407"/>
      <c r="U9" s="407"/>
    </row>
    <row r="10" spans="1:244" ht="19.5" customHeight="1" x14ac:dyDescent="0.25">
      <c r="A10" s="290" t="s">
        <v>28</v>
      </c>
      <c r="B10" s="403" t="s">
        <v>137</v>
      </c>
      <c r="C10" s="403"/>
      <c r="D10" s="403"/>
      <c r="E10" s="403"/>
      <c r="F10" s="403"/>
      <c r="G10" s="403"/>
      <c r="H10" s="403"/>
      <c r="I10" s="403"/>
      <c r="J10" s="403"/>
      <c r="K10" s="403"/>
      <c r="L10" s="403"/>
      <c r="M10" s="403"/>
      <c r="N10" s="403"/>
      <c r="O10" s="403"/>
      <c r="P10" s="403"/>
      <c r="Q10" s="403"/>
      <c r="R10" s="403"/>
      <c r="S10" s="403"/>
      <c r="T10" s="403"/>
      <c r="U10" s="403"/>
    </row>
    <row r="11" spans="1:244" ht="15.75" customHeight="1" x14ac:dyDescent="0.25">
      <c r="A11" s="290" t="s">
        <v>28</v>
      </c>
      <c r="B11" s="291" t="s">
        <v>28</v>
      </c>
      <c r="C11" s="332" t="s">
        <v>138</v>
      </c>
      <c r="D11" s="332"/>
      <c r="E11" s="332"/>
      <c r="F11" s="332"/>
      <c r="G11" s="332"/>
      <c r="H11" s="332"/>
      <c r="I11" s="332"/>
      <c r="J11" s="332"/>
      <c r="K11" s="332"/>
      <c r="L11" s="332"/>
      <c r="M11" s="332"/>
      <c r="N11" s="332"/>
      <c r="O11" s="332"/>
      <c r="P11" s="332"/>
      <c r="Q11" s="332"/>
      <c r="R11" s="332"/>
      <c r="S11" s="332"/>
      <c r="T11" s="332"/>
      <c r="U11" s="332"/>
    </row>
    <row r="12" spans="1:244" ht="16.5" customHeight="1" x14ac:dyDescent="0.25">
      <c r="A12" s="317" t="s">
        <v>28</v>
      </c>
      <c r="B12" s="320" t="s">
        <v>28</v>
      </c>
      <c r="C12" s="323" t="s">
        <v>28</v>
      </c>
      <c r="D12" s="361" t="s">
        <v>139</v>
      </c>
      <c r="E12" s="329" t="s">
        <v>140</v>
      </c>
      <c r="F12" s="329" t="s">
        <v>33</v>
      </c>
      <c r="G12" s="22" t="s">
        <v>34</v>
      </c>
      <c r="H12" s="143">
        <f>SUM(I12,K12)</f>
        <v>2.5499999999999998</v>
      </c>
      <c r="I12" s="223">
        <v>2.5499999999999998</v>
      </c>
      <c r="J12" s="141"/>
      <c r="K12" s="141"/>
      <c r="L12" s="23">
        <f>SUM(M12,O12)</f>
        <v>8</v>
      </c>
      <c r="M12" s="93">
        <v>8</v>
      </c>
      <c r="N12" s="25"/>
      <c r="O12" s="29"/>
      <c r="P12" s="141">
        <f>SUM(Q12,S12)</f>
        <v>8</v>
      </c>
      <c r="Q12" s="143">
        <v>8</v>
      </c>
      <c r="R12" s="141"/>
      <c r="S12" s="141"/>
      <c r="T12" s="93">
        <v>10</v>
      </c>
      <c r="U12" s="131">
        <v>10</v>
      </c>
    </row>
    <row r="13" spans="1:244" ht="17.850000000000001" customHeight="1" x14ac:dyDescent="0.25">
      <c r="A13" s="318"/>
      <c r="B13" s="321"/>
      <c r="C13" s="324"/>
      <c r="D13" s="362"/>
      <c r="E13" s="330"/>
      <c r="F13" s="330"/>
      <c r="G13" s="22" t="s">
        <v>36</v>
      </c>
      <c r="H13" s="143">
        <f t="shared" ref="H13:H14" si="0">SUM(I13,K13)</f>
        <v>0</v>
      </c>
      <c r="I13" s="141"/>
      <c r="J13" s="141"/>
      <c r="K13" s="141"/>
      <c r="L13" s="23">
        <f t="shared" ref="L13:L14" si="1">SUM(M13,O13)</f>
        <v>0</v>
      </c>
      <c r="M13" s="29"/>
      <c r="N13" s="25"/>
      <c r="O13" s="29"/>
      <c r="P13" s="141">
        <f t="shared" ref="P13:P14" si="2">SUM(Q13,S13)</f>
        <v>0</v>
      </c>
      <c r="Q13" s="141"/>
      <c r="R13" s="141"/>
      <c r="S13" s="141"/>
      <c r="T13" s="143"/>
      <c r="U13" s="143"/>
    </row>
    <row r="14" spans="1:244" ht="19.350000000000001" customHeight="1" x14ac:dyDescent="0.25">
      <c r="A14" s="318"/>
      <c r="B14" s="321"/>
      <c r="C14" s="324"/>
      <c r="D14" s="362"/>
      <c r="E14" s="330"/>
      <c r="F14" s="330"/>
      <c r="G14" s="22" t="s">
        <v>37</v>
      </c>
      <c r="H14" s="143">
        <f t="shared" si="0"/>
        <v>0</v>
      </c>
      <c r="I14" s="25"/>
      <c r="J14" s="25"/>
      <c r="K14" s="141"/>
      <c r="L14" s="23">
        <f t="shared" si="1"/>
        <v>0</v>
      </c>
      <c r="M14" s="25"/>
      <c r="N14" s="25"/>
      <c r="O14" s="25"/>
      <c r="P14" s="141">
        <f t="shared" si="2"/>
        <v>0</v>
      </c>
      <c r="Q14" s="25"/>
      <c r="R14" s="25"/>
      <c r="S14" s="26"/>
      <c r="T14" s="143"/>
      <c r="U14" s="143"/>
    </row>
    <row r="15" spans="1:244" ht="16.5" customHeight="1" x14ac:dyDescent="0.25">
      <c r="A15" s="319"/>
      <c r="B15" s="322"/>
      <c r="C15" s="325"/>
      <c r="D15" s="363"/>
      <c r="E15" s="331"/>
      <c r="F15" s="331"/>
      <c r="G15" s="27" t="s">
        <v>39</v>
      </c>
      <c r="H15" s="28">
        <f t="shared" ref="H15:U15" si="3">SUM(H12:H14)</f>
        <v>2.5499999999999998</v>
      </c>
      <c r="I15" s="37">
        <f t="shared" si="3"/>
        <v>2.5499999999999998</v>
      </c>
      <c r="J15" s="37">
        <f t="shared" si="3"/>
        <v>0</v>
      </c>
      <c r="K15" s="37">
        <f t="shared" si="3"/>
        <v>0</v>
      </c>
      <c r="L15" s="28">
        <f t="shared" si="3"/>
        <v>8</v>
      </c>
      <c r="M15" s="37">
        <f t="shared" si="3"/>
        <v>8</v>
      </c>
      <c r="N15" s="37">
        <f t="shared" si="3"/>
        <v>0</v>
      </c>
      <c r="O15" s="37">
        <f t="shared" si="3"/>
        <v>0</v>
      </c>
      <c r="P15" s="37">
        <f t="shared" si="3"/>
        <v>8</v>
      </c>
      <c r="Q15" s="37">
        <f t="shared" si="3"/>
        <v>8</v>
      </c>
      <c r="R15" s="37">
        <f t="shared" si="3"/>
        <v>0</v>
      </c>
      <c r="S15" s="37">
        <f t="shared" si="3"/>
        <v>0</v>
      </c>
      <c r="T15" s="28">
        <f t="shared" si="3"/>
        <v>10</v>
      </c>
      <c r="U15" s="28">
        <f t="shared" si="3"/>
        <v>10</v>
      </c>
    </row>
    <row r="16" spans="1:244" ht="16.5" customHeight="1" x14ac:dyDescent="0.25">
      <c r="A16" s="290" t="s">
        <v>28</v>
      </c>
      <c r="B16" s="291" t="s">
        <v>28</v>
      </c>
      <c r="C16" s="416" t="s">
        <v>65</v>
      </c>
      <c r="D16" s="416"/>
      <c r="E16" s="416"/>
      <c r="F16" s="416"/>
      <c r="G16" s="416"/>
      <c r="H16" s="58">
        <f>SUM(H15)</f>
        <v>2.5499999999999998</v>
      </c>
      <c r="I16" s="59">
        <f t="shared" ref="I16:U16" si="4">SUM(I15)</f>
        <v>2.5499999999999998</v>
      </c>
      <c r="J16" s="59">
        <f t="shared" si="4"/>
        <v>0</v>
      </c>
      <c r="K16" s="59">
        <f t="shared" si="4"/>
        <v>0</v>
      </c>
      <c r="L16" s="58">
        <f t="shared" si="4"/>
        <v>8</v>
      </c>
      <c r="M16" s="59">
        <f t="shared" si="4"/>
        <v>8</v>
      </c>
      <c r="N16" s="59">
        <f t="shared" si="4"/>
        <v>0</v>
      </c>
      <c r="O16" s="59">
        <f t="shared" si="4"/>
        <v>0</v>
      </c>
      <c r="P16" s="59">
        <f t="shared" si="4"/>
        <v>8</v>
      </c>
      <c r="Q16" s="59">
        <f t="shared" si="4"/>
        <v>8</v>
      </c>
      <c r="R16" s="59">
        <f t="shared" si="4"/>
        <v>0</v>
      </c>
      <c r="S16" s="59">
        <f t="shared" si="4"/>
        <v>0</v>
      </c>
      <c r="T16" s="58">
        <f t="shared" si="4"/>
        <v>10</v>
      </c>
      <c r="U16" s="58">
        <f t="shared" si="4"/>
        <v>10</v>
      </c>
    </row>
    <row r="17" spans="1:244" ht="14.25" customHeight="1" x14ac:dyDescent="0.25">
      <c r="A17" s="290" t="s">
        <v>28</v>
      </c>
      <c r="B17" s="291" t="s">
        <v>40</v>
      </c>
      <c r="C17" s="332" t="s">
        <v>141</v>
      </c>
      <c r="D17" s="332"/>
      <c r="E17" s="332"/>
      <c r="F17" s="332"/>
      <c r="G17" s="332"/>
      <c r="H17" s="332"/>
      <c r="I17" s="332"/>
      <c r="J17" s="332"/>
      <c r="K17" s="332"/>
      <c r="L17" s="332"/>
      <c r="M17" s="332"/>
      <c r="N17" s="332"/>
      <c r="O17" s="332"/>
      <c r="P17" s="332"/>
      <c r="Q17" s="332"/>
      <c r="R17" s="332"/>
      <c r="S17" s="332"/>
      <c r="T17" s="332"/>
      <c r="U17" s="332"/>
    </row>
    <row r="18" spans="1:244" ht="15" customHeight="1" x14ac:dyDescent="0.25">
      <c r="A18" s="317" t="s">
        <v>28</v>
      </c>
      <c r="B18" s="320" t="s">
        <v>40</v>
      </c>
      <c r="C18" s="323" t="s">
        <v>28</v>
      </c>
      <c r="D18" s="361" t="s">
        <v>142</v>
      </c>
      <c r="E18" s="329" t="s">
        <v>140</v>
      </c>
      <c r="F18" s="329" t="s">
        <v>33</v>
      </c>
      <c r="G18" s="22" t="s">
        <v>34</v>
      </c>
      <c r="H18" s="143">
        <f>SUM(I18,K18)</f>
        <v>10.36026</v>
      </c>
      <c r="I18" s="223">
        <v>10.36026</v>
      </c>
      <c r="J18" s="141"/>
      <c r="K18" s="141"/>
      <c r="L18" s="23">
        <f>SUM(M18,O18)</f>
        <v>20</v>
      </c>
      <c r="M18" s="93">
        <v>20</v>
      </c>
      <c r="N18" s="25"/>
      <c r="O18" s="29"/>
      <c r="P18" s="141">
        <f>SUM(Q18,S18)</f>
        <v>20</v>
      </c>
      <c r="Q18" s="143">
        <v>20</v>
      </c>
      <c r="R18" s="141"/>
      <c r="S18" s="141"/>
      <c r="T18" s="93">
        <v>20</v>
      </c>
      <c r="U18" s="131">
        <v>20</v>
      </c>
    </row>
    <row r="19" spans="1:244" ht="17.25" customHeight="1" x14ac:dyDescent="0.25">
      <c r="A19" s="318"/>
      <c r="B19" s="321"/>
      <c r="C19" s="324"/>
      <c r="D19" s="362"/>
      <c r="E19" s="330"/>
      <c r="F19" s="330"/>
      <c r="G19" s="22" t="s">
        <v>36</v>
      </c>
      <c r="H19" s="143">
        <f t="shared" ref="H19:H20" si="5">SUM(I19,K19)</f>
        <v>0</v>
      </c>
      <c r="I19" s="141"/>
      <c r="J19" s="141"/>
      <c r="K19" s="141"/>
      <c r="L19" s="23">
        <f t="shared" ref="L19:L20" si="6">SUM(M19,O19)</f>
        <v>0</v>
      </c>
      <c r="M19" s="29"/>
      <c r="N19" s="25"/>
      <c r="O19" s="29"/>
      <c r="P19" s="141">
        <f t="shared" ref="P19:P20" si="7">SUM(Q19,S19)</f>
        <v>0</v>
      </c>
      <c r="Q19" s="141"/>
      <c r="R19" s="141"/>
      <c r="S19" s="141"/>
      <c r="T19" s="143"/>
      <c r="U19" s="143"/>
    </row>
    <row r="20" spans="1:244" ht="20.25" customHeight="1" x14ac:dyDescent="0.25">
      <c r="A20" s="318"/>
      <c r="B20" s="321"/>
      <c r="C20" s="324"/>
      <c r="D20" s="362"/>
      <c r="E20" s="330"/>
      <c r="F20" s="330"/>
      <c r="G20" s="22" t="s">
        <v>143</v>
      </c>
      <c r="H20" s="143">
        <f t="shared" si="5"/>
        <v>0</v>
      </c>
      <c r="I20" s="25"/>
      <c r="J20" s="25"/>
      <c r="K20" s="141"/>
      <c r="L20" s="23">
        <f t="shared" si="6"/>
        <v>0</v>
      </c>
      <c r="M20" s="25"/>
      <c r="N20" s="25"/>
      <c r="O20" s="25"/>
      <c r="P20" s="141">
        <f t="shared" si="7"/>
        <v>0</v>
      </c>
      <c r="Q20" s="25"/>
      <c r="R20" s="25"/>
      <c r="S20" s="26"/>
      <c r="T20" s="143"/>
      <c r="U20" s="141"/>
    </row>
    <row r="21" spans="1:244" ht="17.25" customHeight="1" x14ac:dyDescent="0.25">
      <c r="A21" s="319"/>
      <c r="B21" s="322"/>
      <c r="C21" s="325"/>
      <c r="D21" s="363"/>
      <c r="E21" s="331"/>
      <c r="F21" s="331"/>
      <c r="G21" s="27" t="s">
        <v>39</v>
      </c>
      <c r="H21" s="28">
        <f t="shared" ref="H21:S21" si="8">SUM(H18:H20)</f>
        <v>10.36026</v>
      </c>
      <c r="I21" s="37">
        <f t="shared" si="8"/>
        <v>10.36026</v>
      </c>
      <c r="J21" s="37">
        <f t="shared" si="8"/>
        <v>0</v>
      </c>
      <c r="K21" s="37">
        <f t="shared" si="8"/>
        <v>0</v>
      </c>
      <c r="L21" s="28">
        <f t="shared" si="8"/>
        <v>20</v>
      </c>
      <c r="M21" s="37">
        <f t="shared" si="8"/>
        <v>20</v>
      </c>
      <c r="N21" s="37">
        <f t="shared" si="8"/>
        <v>0</v>
      </c>
      <c r="O21" s="37">
        <f t="shared" si="8"/>
        <v>0</v>
      </c>
      <c r="P21" s="37">
        <f t="shared" si="8"/>
        <v>20</v>
      </c>
      <c r="Q21" s="37">
        <f t="shared" si="8"/>
        <v>20</v>
      </c>
      <c r="R21" s="37">
        <f t="shared" si="8"/>
        <v>0</v>
      </c>
      <c r="S21" s="37">
        <f t="shared" si="8"/>
        <v>0</v>
      </c>
      <c r="T21" s="28" t="s">
        <v>144</v>
      </c>
      <c r="U21" s="28" t="s">
        <v>144</v>
      </c>
    </row>
    <row r="22" spans="1:244" ht="19.5" customHeight="1" x14ac:dyDescent="0.25">
      <c r="A22" s="290" t="s">
        <v>28</v>
      </c>
      <c r="B22" s="291" t="s">
        <v>40</v>
      </c>
      <c r="C22" s="416" t="s">
        <v>65</v>
      </c>
      <c r="D22" s="416"/>
      <c r="E22" s="416"/>
      <c r="F22" s="416"/>
      <c r="G22" s="416"/>
      <c r="H22" s="58">
        <f>SUM(H21)</f>
        <v>10.36026</v>
      </c>
      <c r="I22" s="59">
        <f t="shared" ref="I22:S22" si="9">SUM(I21)</f>
        <v>10.36026</v>
      </c>
      <c r="J22" s="59">
        <f t="shared" si="9"/>
        <v>0</v>
      </c>
      <c r="K22" s="59">
        <f t="shared" si="9"/>
        <v>0</v>
      </c>
      <c r="L22" s="58">
        <f t="shared" si="9"/>
        <v>20</v>
      </c>
      <c r="M22" s="59">
        <f t="shared" si="9"/>
        <v>20</v>
      </c>
      <c r="N22" s="59">
        <f t="shared" si="9"/>
        <v>0</v>
      </c>
      <c r="O22" s="59">
        <f t="shared" si="9"/>
        <v>0</v>
      </c>
      <c r="P22" s="59">
        <f t="shared" si="9"/>
        <v>20</v>
      </c>
      <c r="Q22" s="59">
        <f t="shared" si="9"/>
        <v>20</v>
      </c>
      <c r="R22" s="59">
        <f t="shared" si="9"/>
        <v>0</v>
      </c>
      <c r="S22" s="59">
        <f t="shared" si="9"/>
        <v>0</v>
      </c>
      <c r="T22" s="58" t="s">
        <v>144</v>
      </c>
      <c r="U22" s="58" t="s">
        <v>144</v>
      </c>
    </row>
    <row r="23" spans="1:244" ht="14.25" customHeight="1" x14ac:dyDescent="0.25">
      <c r="A23" s="290" t="s">
        <v>28</v>
      </c>
      <c r="B23" s="291" t="s">
        <v>45</v>
      </c>
      <c r="C23" s="332" t="s">
        <v>145</v>
      </c>
      <c r="D23" s="332"/>
      <c r="E23" s="332"/>
      <c r="F23" s="332"/>
      <c r="G23" s="332"/>
      <c r="H23" s="332"/>
      <c r="I23" s="332"/>
      <c r="J23" s="332"/>
      <c r="K23" s="332"/>
      <c r="L23" s="332"/>
      <c r="M23" s="332"/>
      <c r="N23" s="332"/>
      <c r="O23" s="332"/>
      <c r="P23" s="332"/>
      <c r="Q23" s="332"/>
      <c r="R23" s="332"/>
      <c r="S23" s="332"/>
      <c r="T23" s="332"/>
      <c r="U23" s="332"/>
    </row>
    <row r="24" spans="1:244" ht="15.75" customHeight="1" x14ac:dyDescent="0.25">
      <c r="A24" s="317" t="s">
        <v>28</v>
      </c>
      <c r="B24" s="320" t="s">
        <v>40</v>
      </c>
      <c r="C24" s="323" t="s">
        <v>28</v>
      </c>
      <c r="D24" s="361" t="s">
        <v>146</v>
      </c>
      <c r="E24" s="329" t="s">
        <v>147</v>
      </c>
      <c r="F24" s="329" t="s">
        <v>33</v>
      </c>
      <c r="G24" s="22" t="s">
        <v>34</v>
      </c>
      <c r="H24" s="143">
        <f>SUM(I24,K24)</f>
        <v>18</v>
      </c>
      <c r="I24" s="254">
        <v>18</v>
      </c>
      <c r="J24" s="141"/>
      <c r="K24" s="141"/>
      <c r="L24" s="23">
        <f>SUM(M24,O24)</f>
        <v>18</v>
      </c>
      <c r="M24" s="93">
        <v>18</v>
      </c>
      <c r="N24" s="25"/>
      <c r="O24" s="29"/>
      <c r="P24" s="141">
        <f>SUM(Q24,S24)</f>
        <v>17.3</v>
      </c>
      <c r="Q24" s="143">
        <v>17.3</v>
      </c>
      <c r="R24" s="141"/>
      <c r="S24" s="141"/>
      <c r="T24" s="93">
        <v>18</v>
      </c>
      <c r="U24" s="131">
        <v>18</v>
      </c>
      <c r="V24" s="16"/>
    </row>
    <row r="25" spans="1:244" ht="17.25" customHeight="1" x14ac:dyDescent="0.25">
      <c r="A25" s="318"/>
      <c r="B25" s="321"/>
      <c r="C25" s="324"/>
      <c r="D25" s="362"/>
      <c r="E25" s="330"/>
      <c r="F25" s="330"/>
      <c r="G25" s="22" t="s">
        <v>36</v>
      </c>
      <c r="H25" s="143">
        <f t="shared" ref="H25:H26" si="10">SUM(I25,K25)</f>
        <v>0</v>
      </c>
      <c r="I25" s="141"/>
      <c r="J25" s="141"/>
      <c r="K25" s="141"/>
      <c r="L25" s="23">
        <f t="shared" ref="L25:L26" si="11">SUM(M25,O25)</f>
        <v>0</v>
      </c>
      <c r="M25" s="29"/>
      <c r="N25" s="25"/>
      <c r="O25" s="29"/>
      <c r="P25" s="141">
        <f t="shared" ref="P25:P26" si="12">SUM(Q25,S25)</f>
        <v>0</v>
      </c>
      <c r="Q25" s="141"/>
      <c r="R25" s="141"/>
      <c r="S25" s="141"/>
      <c r="T25" s="143"/>
      <c r="U25" s="143"/>
    </row>
    <row r="26" spans="1:244" ht="20.25" customHeight="1" x14ac:dyDescent="0.25">
      <c r="A26" s="318"/>
      <c r="B26" s="321"/>
      <c r="C26" s="324"/>
      <c r="D26" s="362"/>
      <c r="E26" s="330"/>
      <c r="F26" s="330"/>
      <c r="G26" s="22" t="s">
        <v>143</v>
      </c>
      <c r="H26" s="143">
        <f t="shared" si="10"/>
        <v>0</v>
      </c>
      <c r="I26" s="25"/>
      <c r="J26" s="25"/>
      <c r="K26" s="141"/>
      <c r="L26" s="23">
        <f t="shared" si="11"/>
        <v>0</v>
      </c>
      <c r="M26" s="25"/>
      <c r="N26" s="25"/>
      <c r="O26" s="25"/>
      <c r="P26" s="141">
        <f t="shared" si="12"/>
        <v>0</v>
      </c>
      <c r="Q26" s="25"/>
      <c r="R26" s="25"/>
      <c r="S26" s="26"/>
      <c r="T26" s="143"/>
      <c r="U26" s="143"/>
    </row>
    <row r="27" spans="1:244" ht="50.25" customHeight="1" x14ac:dyDescent="0.25">
      <c r="A27" s="319"/>
      <c r="B27" s="322"/>
      <c r="C27" s="325"/>
      <c r="D27" s="363"/>
      <c r="E27" s="331"/>
      <c r="F27" s="331"/>
      <c r="G27" s="27" t="s">
        <v>39</v>
      </c>
      <c r="H27" s="28">
        <f t="shared" ref="H27:U27" si="13">SUM(H24:H26)</f>
        <v>18</v>
      </c>
      <c r="I27" s="37">
        <f t="shared" si="13"/>
        <v>18</v>
      </c>
      <c r="J27" s="37">
        <f t="shared" si="13"/>
        <v>0</v>
      </c>
      <c r="K27" s="37">
        <f t="shared" si="13"/>
        <v>0</v>
      </c>
      <c r="L27" s="28">
        <f t="shared" si="13"/>
        <v>18</v>
      </c>
      <c r="M27" s="37">
        <f t="shared" si="13"/>
        <v>18</v>
      </c>
      <c r="N27" s="37">
        <f t="shared" si="13"/>
        <v>0</v>
      </c>
      <c r="O27" s="37">
        <f t="shared" si="13"/>
        <v>0</v>
      </c>
      <c r="P27" s="37">
        <f t="shared" si="13"/>
        <v>17.3</v>
      </c>
      <c r="Q27" s="37">
        <f t="shared" si="13"/>
        <v>17.3</v>
      </c>
      <c r="R27" s="37">
        <f t="shared" si="13"/>
        <v>0</v>
      </c>
      <c r="S27" s="37">
        <f t="shared" si="13"/>
        <v>0</v>
      </c>
      <c r="T27" s="28">
        <f t="shared" si="13"/>
        <v>18</v>
      </c>
      <c r="U27" s="28">
        <f t="shared" si="13"/>
        <v>18</v>
      </c>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row>
    <row r="28" spans="1:244" ht="16.5" customHeight="1" x14ac:dyDescent="0.25">
      <c r="A28" s="317" t="s">
        <v>28</v>
      </c>
      <c r="B28" s="320" t="s">
        <v>40</v>
      </c>
      <c r="C28" s="323" t="s">
        <v>28</v>
      </c>
      <c r="D28" s="361" t="s">
        <v>148</v>
      </c>
      <c r="E28" s="329" t="s">
        <v>140</v>
      </c>
      <c r="F28" s="329" t="s">
        <v>33</v>
      </c>
      <c r="G28" s="22" t="s">
        <v>34</v>
      </c>
      <c r="H28" s="143">
        <f>SUM(I28,K28)</f>
        <v>0</v>
      </c>
      <c r="I28" s="223">
        <v>0</v>
      </c>
      <c r="J28" s="141"/>
      <c r="K28" s="141"/>
      <c r="L28" s="23">
        <f>SUM(M28,O28)</f>
        <v>0</v>
      </c>
      <c r="M28" s="93">
        <v>0</v>
      </c>
      <c r="N28" s="25"/>
      <c r="O28" s="29"/>
      <c r="P28" s="141">
        <f>SUM(Q28,S28)</f>
        <v>0</v>
      </c>
      <c r="Q28" s="143">
        <v>0</v>
      </c>
      <c r="R28" s="141"/>
      <c r="S28" s="141"/>
      <c r="T28" s="93">
        <v>9</v>
      </c>
      <c r="U28" s="131">
        <v>9</v>
      </c>
      <c r="V28" s="16"/>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row>
    <row r="29" spans="1:244" ht="17.25" customHeight="1" x14ac:dyDescent="0.25">
      <c r="A29" s="318"/>
      <c r="B29" s="321"/>
      <c r="C29" s="324"/>
      <c r="D29" s="362"/>
      <c r="E29" s="330"/>
      <c r="F29" s="330"/>
      <c r="G29" s="22" t="s">
        <v>36</v>
      </c>
      <c r="H29" s="143">
        <f t="shared" ref="H29:H30" si="14">SUM(I29,K29)</f>
        <v>0</v>
      </c>
      <c r="I29" s="141"/>
      <c r="J29" s="141"/>
      <c r="K29" s="141"/>
      <c r="L29" s="23">
        <f t="shared" ref="L29:L30" si="15">SUM(M29,O29)</f>
        <v>0</v>
      </c>
      <c r="M29" s="29"/>
      <c r="N29" s="25"/>
      <c r="O29" s="29"/>
      <c r="P29" s="141">
        <f t="shared" ref="P29:P30" si="16">SUM(Q29,S29)</f>
        <v>0</v>
      </c>
      <c r="Q29" s="141"/>
      <c r="R29" s="141"/>
      <c r="S29" s="141"/>
      <c r="T29" s="143"/>
      <c r="U29" s="143"/>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row>
    <row r="30" spans="1:244" ht="20.25" customHeight="1" x14ac:dyDescent="0.25">
      <c r="A30" s="318"/>
      <c r="B30" s="321"/>
      <c r="C30" s="324"/>
      <c r="D30" s="362"/>
      <c r="E30" s="330"/>
      <c r="F30" s="330"/>
      <c r="G30" s="22" t="s">
        <v>143</v>
      </c>
      <c r="H30" s="143">
        <f t="shared" si="14"/>
        <v>0</v>
      </c>
      <c r="I30" s="25"/>
      <c r="J30" s="25"/>
      <c r="K30" s="141"/>
      <c r="L30" s="23">
        <f t="shared" si="15"/>
        <v>0</v>
      </c>
      <c r="M30" s="25"/>
      <c r="N30" s="25"/>
      <c r="O30" s="25"/>
      <c r="P30" s="141">
        <f t="shared" si="16"/>
        <v>0</v>
      </c>
      <c r="Q30" s="25"/>
      <c r="R30" s="25"/>
      <c r="S30" s="26"/>
      <c r="T30" s="143"/>
      <c r="U30" s="143"/>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row>
    <row r="31" spans="1:244" ht="50.25" customHeight="1" x14ac:dyDescent="0.25">
      <c r="A31" s="319"/>
      <c r="B31" s="322"/>
      <c r="C31" s="325"/>
      <c r="D31" s="363"/>
      <c r="E31" s="331"/>
      <c r="F31" s="331"/>
      <c r="G31" s="27" t="s">
        <v>39</v>
      </c>
      <c r="H31" s="28">
        <f t="shared" ref="H31:U31" si="17">SUM(H28:H30)</f>
        <v>0</v>
      </c>
      <c r="I31" s="37">
        <f t="shared" si="17"/>
        <v>0</v>
      </c>
      <c r="J31" s="37">
        <f t="shared" si="17"/>
        <v>0</v>
      </c>
      <c r="K31" s="37">
        <f t="shared" si="17"/>
        <v>0</v>
      </c>
      <c r="L31" s="28">
        <f t="shared" si="17"/>
        <v>0</v>
      </c>
      <c r="M31" s="37">
        <f t="shared" si="17"/>
        <v>0</v>
      </c>
      <c r="N31" s="37">
        <f t="shared" si="17"/>
        <v>0</v>
      </c>
      <c r="O31" s="37">
        <f t="shared" si="17"/>
        <v>0</v>
      </c>
      <c r="P31" s="37">
        <f t="shared" si="17"/>
        <v>0</v>
      </c>
      <c r="Q31" s="37">
        <f t="shared" si="17"/>
        <v>0</v>
      </c>
      <c r="R31" s="37">
        <f t="shared" si="17"/>
        <v>0</v>
      </c>
      <c r="S31" s="37">
        <f t="shared" si="17"/>
        <v>0</v>
      </c>
      <c r="T31" s="28">
        <f t="shared" si="17"/>
        <v>9</v>
      </c>
      <c r="U31" s="28">
        <f t="shared" si="17"/>
        <v>9</v>
      </c>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row>
    <row r="32" spans="1:244" ht="19.5" customHeight="1" x14ac:dyDescent="0.25">
      <c r="A32" s="290" t="s">
        <v>28</v>
      </c>
      <c r="B32" s="291" t="s">
        <v>40</v>
      </c>
      <c r="C32" s="416" t="s">
        <v>65</v>
      </c>
      <c r="D32" s="416"/>
      <c r="E32" s="416"/>
      <c r="F32" s="416"/>
      <c r="G32" s="416"/>
      <c r="H32" s="58">
        <f>SUM(H27,H31)</f>
        <v>18</v>
      </c>
      <c r="I32" s="58">
        <f t="shared" ref="I32:U32" si="18">SUM(I27,I31)</f>
        <v>18</v>
      </c>
      <c r="J32" s="58">
        <f t="shared" si="18"/>
        <v>0</v>
      </c>
      <c r="K32" s="58">
        <f t="shared" si="18"/>
        <v>0</v>
      </c>
      <c r="L32" s="58">
        <f t="shared" si="18"/>
        <v>18</v>
      </c>
      <c r="M32" s="58">
        <f t="shared" si="18"/>
        <v>18</v>
      </c>
      <c r="N32" s="58">
        <f t="shared" si="18"/>
        <v>0</v>
      </c>
      <c r="O32" s="58">
        <f t="shared" si="18"/>
        <v>0</v>
      </c>
      <c r="P32" s="58">
        <f t="shared" si="18"/>
        <v>17.3</v>
      </c>
      <c r="Q32" s="58">
        <f t="shared" si="18"/>
        <v>17.3</v>
      </c>
      <c r="R32" s="58">
        <f t="shared" si="18"/>
        <v>0</v>
      </c>
      <c r="S32" s="58">
        <f t="shared" si="18"/>
        <v>0</v>
      </c>
      <c r="T32" s="58">
        <f t="shared" si="18"/>
        <v>27</v>
      </c>
      <c r="U32" s="58">
        <f t="shared" si="18"/>
        <v>27</v>
      </c>
    </row>
    <row r="33" spans="1:244" x14ac:dyDescent="0.25">
      <c r="A33" s="290" t="s">
        <v>40</v>
      </c>
      <c r="B33" s="417" t="s">
        <v>100</v>
      </c>
      <c r="C33" s="417"/>
      <c r="D33" s="417"/>
      <c r="E33" s="417"/>
      <c r="F33" s="417"/>
      <c r="G33" s="417"/>
      <c r="H33" s="60">
        <f>SUM(H22,H16, H32)</f>
        <v>30.910260000000001</v>
      </c>
      <c r="I33" s="60">
        <f t="shared" ref="I33:U33" si="19">SUM(I22,I16, I32)</f>
        <v>30.910260000000001</v>
      </c>
      <c r="J33" s="60">
        <f t="shared" si="19"/>
        <v>0</v>
      </c>
      <c r="K33" s="60">
        <f t="shared" si="19"/>
        <v>0</v>
      </c>
      <c r="L33" s="60">
        <f t="shared" si="19"/>
        <v>46</v>
      </c>
      <c r="M33" s="60">
        <f t="shared" si="19"/>
        <v>46</v>
      </c>
      <c r="N33" s="60">
        <f t="shared" si="19"/>
        <v>0</v>
      </c>
      <c r="O33" s="60">
        <f t="shared" si="19"/>
        <v>0</v>
      </c>
      <c r="P33" s="60">
        <f t="shared" si="19"/>
        <v>45.3</v>
      </c>
      <c r="Q33" s="60">
        <f t="shared" si="19"/>
        <v>45.3</v>
      </c>
      <c r="R33" s="60">
        <f t="shared" si="19"/>
        <v>0</v>
      </c>
      <c r="S33" s="60">
        <f t="shared" si="19"/>
        <v>0</v>
      </c>
      <c r="T33" s="60">
        <f t="shared" si="19"/>
        <v>37</v>
      </c>
      <c r="U33" s="60">
        <f t="shared" si="19"/>
        <v>37</v>
      </c>
    </row>
    <row r="34" spans="1:244" x14ac:dyDescent="0.25">
      <c r="A34" s="40" t="s">
        <v>51</v>
      </c>
      <c r="B34" s="418" t="s">
        <v>101</v>
      </c>
      <c r="C34" s="418"/>
      <c r="D34" s="418"/>
      <c r="E34" s="418"/>
      <c r="F34" s="418"/>
      <c r="G34" s="418"/>
      <c r="H34" s="41">
        <f>SUM(H33)</f>
        <v>30.910260000000001</v>
      </c>
      <c r="I34" s="61">
        <f t="shared" ref="I34:S34" si="20">SUM(I33)</f>
        <v>30.910260000000001</v>
      </c>
      <c r="J34" s="61">
        <f t="shared" si="20"/>
        <v>0</v>
      </c>
      <c r="K34" s="61">
        <f t="shared" si="20"/>
        <v>0</v>
      </c>
      <c r="L34" s="41">
        <f t="shared" si="20"/>
        <v>46</v>
      </c>
      <c r="M34" s="61">
        <f t="shared" si="20"/>
        <v>46</v>
      </c>
      <c r="N34" s="61">
        <f t="shared" si="20"/>
        <v>0</v>
      </c>
      <c r="O34" s="61">
        <f t="shared" si="20"/>
        <v>0</v>
      </c>
      <c r="P34" s="61">
        <f t="shared" si="20"/>
        <v>45.3</v>
      </c>
      <c r="Q34" s="61">
        <f t="shared" si="20"/>
        <v>45.3</v>
      </c>
      <c r="R34" s="61">
        <f t="shared" si="20"/>
        <v>0</v>
      </c>
      <c r="S34" s="61">
        <f t="shared" si="20"/>
        <v>0</v>
      </c>
      <c r="T34" s="41" t="s">
        <v>149</v>
      </c>
      <c r="U34" s="41" t="s">
        <v>149</v>
      </c>
    </row>
    <row r="35" spans="1:244" ht="30" customHeight="1" x14ac:dyDescent="0.25">
      <c r="A35" s="415" t="s">
        <v>102</v>
      </c>
      <c r="B35" s="415"/>
      <c r="C35" s="415"/>
      <c r="D35" s="415"/>
      <c r="E35" s="415"/>
      <c r="F35" s="415"/>
      <c r="G35" s="415"/>
      <c r="H35" s="42"/>
      <c r="I35" s="43"/>
      <c r="J35" s="43"/>
      <c r="K35" s="43"/>
      <c r="L35" s="42"/>
      <c r="M35" s="43"/>
      <c r="N35" s="43"/>
      <c r="O35" s="43"/>
      <c r="P35" s="43"/>
      <c r="Q35" s="43"/>
      <c r="R35" s="43"/>
      <c r="S35" s="43"/>
      <c r="T35" s="42"/>
      <c r="U35" s="42"/>
    </row>
    <row r="36" spans="1:244" s="45" customFormat="1" ht="30" customHeight="1" x14ac:dyDescent="0.25">
      <c r="A36" s="380" t="s">
        <v>103</v>
      </c>
      <c r="B36" s="380"/>
      <c r="C36" s="380"/>
      <c r="D36" s="380"/>
      <c r="E36" s="380"/>
      <c r="F36" s="380"/>
      <c r="G36" s="380"/>
      <c r="H36" s="46">
        <f t="shared" ref="H36:S36" si="21">SUM(H37:H46)</f>
        <v>30.910260000000001</v>
      </c>
      <c r="I36" s="46">
        <f t="shared" si="21"/>
        <v>30.910260000000001</v>
      </c>
      <c r="J36" s="46">
        <f t="shared" si="21"/>
        <v>0</v>
      </c>
      <c r="K36" s="46">
        <f t="shared" si="21"/>
        <v>0</v>
      </c>
      <c r="L36" s="46">
        <f t="shared" si="21"/>
        <v>46</v>
      </c>
      <c r="M36" s="46">
        <f t="shared" si="21"/>
        <v>46</v>
      </c>
      <c r="N36" s="46">
        <f t="shared" si="21"/>
        <v>0</v>
      </c>
      <c r="O36" s="46">
        <f t="shared" si="21"/>
        <v>0</v>
      </c>
      <c r="P36" s="46">
        <f t="shared" si="21"/>
        <v>45.3</v>
      </c>
      <c r="Q36" s="46">
        <f t="shared" si="21"/>
        <v>45.3</v>
      </c>
      <c r="R36" s="46">
        <f t="shared" si="21"/>
        <v>0</v>
      </c>
      <c r="S36" s="46">
        <f t="shared" si="21"/>
        <v>0</v>
      </c>
      <c r="T36" s="46" t="s">
        <v>149</v>
      </c>
      <c r="U36" s="46" t="s">
        <v>149</v>
      </c>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row>
    <row r="37" spans="1:244" ht="30" customHeight="1" x14ac:dyDescent="0.25">
      <c r="A37" s="376"/>
      <c r="B37" s="376"/>
      <c r="C37" s="376"/>
      <c r="D37" s="376"/>
      <c r="E37" s="376"/>
      <c r="F37" s="376"/>
      <c r="G37" s="376"/>
      <c r="H37" s="47">
        <f>SUM(H12,H18,H24,H28)</f>
        <v>30.910260000000001</v>
      </c>
      <c r="I37" s="47">
        <f t="shared" ref="I37:U37" si="22">SUM(I12,I18,I24,I28)</f>
        <v>30.910260000000001</v>
      </c>
      <c r="J37" s="47">
        <f t="shared" si="22"/>
        <v>0</v>
      </c>
      <c r="K37" s="47">
        <f t="shared" si="22"/>
        <v>0</v>
      </c>
      <c r="L37" s="47">
        <f t="shared" si="22"/>
        <v>46</v>
      </c>
      <c r="M37" s="47">
        <f t="shared" si="22"/>
        <v>46</v>
      </c>
      <c r="N37" s="47">
        <f t="shared" si="22"/>
        <v>0</v>
      </c>
      <c r="O37" s="47">
        <f t="shared" si="22"/>
        <v>0</v>
      </c>
      <c r="P37" s="47">
        <f t="shared" si="22"/>
        <v>45.3</v>
      </c>
      <c r="Q37" s="47">
        <f t="shared" si="22"/>
        <v>45.3</v>
      </c>
      <c r="R37" s="47">
        <f t="shared" si="22"/>
        <v>0</v>
      </c>
      <c r="S37" s="47">
        <f t="shared" si="22"/>
        <v>0</v>
      </c>
      <c r="T37" s="47">
        <f t="shared" si="22"/>
        <v>57</v>
      </c>
      <c r="U37" s="47">
        <f t="shared" si="22"/>
        <v>57</v>
      </c>
    </row>
    <row r="38" spans="1:244" ht="30" customHeight="1" x14ac:dyDescent="0.25">
      <c r="A38" s="376" t="s">
        <v>105</v>
      </c>
      <c r="B38" s="376"/>
      <c r="C38" s="376"/>
      <c r="D38" s="376"/>
      <c r="E38" s="376"/>
      <c r="F38" s="376"/>
      <c r="G38" s="376"/>
      <c r="H38" s="47"/>
      <c r="I38" s="48"/>
      <c r="J38" s="48"/>
      <c r="K38" s="48"/>
      <c r="L38" s="47"/>
      <c r="M38" s="48"/>
      <c r="N38" s="48"/>
      <c r="O38" s="48"/>
      <c r="P38" s="48"/>
      <c r="Q38" s="48"/>
      <c r="R38" s="48"/>
      <c r="S38" s="48"/>
      <c r="T38" s="47"/>
      <c r="U38" s="47"/>
    </row>
    <row r="39" spans="1:244" ht="30" customHeight="1" x14ac:dyDescent="0.25">
      <c r="A39" s="376" t="s">
        <v>106</v>
      </c>
      <c r="B39" s="376"/>
      <c r="C39" s="376"/>
      <c r="D39" s="376"/>
      <c r="E39" s="376"/>
      <c r="F39" s="376"/>
      <c r="G39" s="376"/>
      <c r="H39" s="47"/>
      <c r="I39" s="48"/>
      <c r="J39" s="48"/>
      <c r="K39" s="48"/>
      <c r="L39" s="47"/>
      <c r="M39" s="48"/>
      <c r="N39" s="48"/>
      <c r="O39" s="48"/>
      <c r="P39" s="48"/>
      <c r="Q39" s="48"/>
      <c r="R39" s="48"/>
      <c r="S39" s="48"/>
      <c r="T39" s="47"/>
      <c r="U39" s="47"/>
    </row>
    <row r="40" spans="1:244" ht="30" customHeight="1" x14ac:dyDescent="0.25">
      <c r="A40" s="376" t="s">
        <v>107</v>
      </c>
      <c r="B40" s="376"/>
      <c r="C40" s="376"/>
      <c r="D40" s="376"/>
      <c r="E40" s="376"/>
      <c r="F40" s="376"/>
      <c r="G40" s="376"/>
      <c r="H40" s="47"/>
      <c r="I40" s="48"/>
      <c r="J40" s="48"/>
      <c r="K40" s="48"/>
      <c r="L40" s="47"/>
      <c r="M40" s="48"/>
      <c r="N40" s="48"/>
      <c r="O40" s="48"/>
      <c r="P40" s="48"/>
      <c r="Q40" s="48"/>
      <c r="R40" s="48"/>
      <c r="S40" s="48"/>
      <c r="T40" s="47"/>
      <c r="U40" s="47"/>
    </row>
    <row r="41" spans="1:244" ht="30" customHeight="1" x14ac:dyDescent="0.25">
      <c r="A41" s="376" t="s">
        <v>108</v>
      </c>
      <c r="B41" s="376"/>
      <c r="C41" s="376"/>
      <c r="D41" s="376"/>
      <c r="E41" s="376"/>
      <c r="F41" s="376"/>
      <c r="G41" s="376"/>
      <c r="H41" s="47"/>
      <c r="I41" s="48"/>
      <c r="J41" s="48"/>
      <c r="K41" s="48"/>
      <c r="L41" s="47"/>
      <c r="M41" s="48"/>
      <c r="N41" s="48"/>
      <c r="O41" s="48"/>
      <c r="P41" s="48"/>
      <c r="Q41" s="48"/>
      <c r="R41" s="48"/>
      <c r="S41" s="48"/>
      <c r="T41" s="47"/>
      <c r="U41" s="47"/>
    </row>
    <row r="42" spans="1:244" ht="30" customHeight="1" x14ac:dyDescent="0.25">
      <c r="A42" s="376" t="s">
        <v>109</v>
      </c>
      <c r="B42" s="376"/>
      <c r="C42" s="376"/>
      <c r="D42" s="376"/>
      <c r="E42" s="376"/>
      <c r="F42" s="376"/>
      <c r="G42" s="376"/>
      <c r="H42" s="47"/>
      <c r="I42" s="48"/>
      <c r="J42" s="48"/>
      <c r="K42" s="48"/>
      <c r="L42" s="47"/>
      <c r="M42" s="48"/>
      <c r="N42" s="48"/>
      <c r="O42" s="48"/>
      <c r="P42" s="48"/>
      <c r="Q42" s="48"/>
      <c r="R42" s="48"/>
      <c r="S42" s="48"/>
      <c r="T42" s="47"/>
      <c r="U42" s="47"/>
    </row>
    <row r="43" spans="1:244" s="45" customFormat="1" ht="30" customHeight="1" x14ac:dyDescent="0.25">
      <c r="A43" s="376" t="s">
        <v>110</v>
      </c>
      <c r="B43" s="376"/>
      <c r="C43" s="376"/>
      <c r="D43" s="376"/>
      <c r="E43" s="376"/>
      <c r="F43" s="376"/>
      <c r="G43" s="376"/>
      <c r="H43" s="47"/>
      <c r="I43" s="49"/>
      <c r="J43" s="49"/>
      <c r="K43" s="49"/>
      <c r="L43" s="47"/>
      <c r="M43" s="49"/>
      <c r="N43" s="49"/>
      <c r="O43" s="49"/>
      <c r="P43" s="49"/>
      <c r="Q43" s="49"/>
      <c r="R43" s="49"/>
      <c r="S43" s="49"/>
      <c r="T43" s="47"/>
      <c r="U43" s="47"/>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row>
    <row r="44" spans="1:244" ht="30" customHeight="1" x14ac:dyDescent="0.25">
      <c r="A44" s="377" t="s">
        <v>111</v>
      </c>
      <c r="B44" s="378"/>
      <c r="C44" s="378"/>
      <c r="D44" s="378"/>
      <c r="E44" s="378"/>
      <c r="F44" s="378"/>
      <c r="G44" s="379"/>
      <c r="H44" s="47"/>
      <c r="I44" s="49"/>
      <c r="J44" s="49"/>
      <c r="K44" s="49"/>
      <c r="L44" s="47"/>
      <c r="M44" s="49"/>
      <c r="N44" s="49"/>
      <c r="O44" s="49"/>
      <c r="P44" s="49"/>
      <c r="Q44" s="49"/>
      <c r="R44" s="49"/>
      <c r="S44" s="49"/>
      <c r="T44" s="47"/>
      <c r="U44" s="47"/>
    </row>
    <row r="45" spans="1:244" ht="30" customHeight="1" x14ac:dyDescent="0.25">
      <c r="A45" s="376" t="s">
        <v>112</v>
      </c>
      <c r="B45" s="376"/>
      <c r="C45" s="376"/>
      <c r="D45" s="376"/>
      <c r="E45" s="376"/>
      <c r="F45" s="376"/>
      <c r="G45" s="376"/>
      <c r="H45" s="47"/>
      <c r="I45" s="49"/>
      <c r="J45" s="49"/>
      <c r="K45" s="49"/>
      <c r="L45" s="47"/>
      <c r="M45" s="49"/>
      <c r="N45" s="49"/>
      <c r="O45" s="49"/>
      <c r="P45" s="49"/>
      <c r="Q45" s="49"/>
      <c r="R45" s="49"/>
      <c r="S45" s="49"/>
      <c r="T45" s="47"/>
      <c r="U45" s="47"/>
    </row>
    <row r="46" spans="1:244" ht="30" customHeight="1" x14ac:dyDescent="0.25">
      <c r="A46" s="376" t="s">
        <v>113</v>
      </c>
      <c r="B46" s="376"/>
      <c r="C46" s="376"/>
      <c r="D46" s="376"/>
      <c r="E46" s="376"/>
      <c r="F46" s="376"/>
      <c r="G46" s="376"/>
      <c r="H46" s="47"/>
      <c r="I46" s="48"/>
      <c r="J46" s="48"/>
      <c r="K46" s="48"/>
      <c r="L46" s="47"/>
      <c r="M46" s="48"/>
      <c r="N46" s="48"/>
      <c r="O46" s="48"/>
      <c r="P46" s="48"/>
      <c r="Q46" s="48"/>
      <c r="R46" s="48"/>
      <c r="S46" s="48"/>
      <c r="T46" s="47"/>
      <c r="U46" s="47"/>
    </row>
    <row r="47" spans="1:244" ht="30" customHeight="1" x14ac:dyDescent="0.25">
      <c r="A47" s="380" t="s">
        <v>114</v>
      </c>
      <c r="B47" s="380"/>
      <c r="C47" s="380"/>
      <c r="D47" s="380"/>
      <c r="E47" s="380"/>
      <c r="F47" s="380"/>
      <c r="G47" s="380"/>
      <c r="H47" s="46">
        <f t="shared" ref="H47:U47" si="23">SUM(H48:H54)</f>
        <v>0</v>
      </c>
      <c r="I47" s="46">
        <f t="shared" si="23"/>
        <v>0</v>
      </c>
      <c r="J47" s="46">
        <f t="shared" si="23"/>
        <v>0</v>
      </c>
      <c r="K47" s="46">
        <f t="shared" si="23"/>
        <v>0</v>
      </c>
      <c r="L47" s="46">
        <f t="shared" si="23"/>
        <v>0</v>
      </c>
      <c r="M47" s="46">
        <f t="shared" si="23"/>
        <v>0</v>
      </c>
      <c r="N47" s="46">
        <f t="shared" si="23"/>
        <v>0</v>
      </c>
      <c r="O47" s="46">
        <f t="shared" si="23"/>
        <v>0</v>
      </c>
      <c r="P47" s="46">
        <f t="shared" si="23"/>
        <v>0</v>
      </c>
      <c r="Q47" s="46">
        <f t="shared" si="23"/>
        <v>0</v>
      </c>
      <c r="R47" s="46">
        <f t="shared" si="23"/>
        <v>0</v>
      </c>
      <c r="S47" s="46">
        <f t="shared" si="23"/>
        <v>0</v>
      </c>
      <c r="T47" s="46">
        <f t="shared" si="23"/>
        <v>0</v>
      </c>
      <c r="U47" s="46">
        <f t="shared" si="23"/>
        <v>0</v>
      </c>
    </row>
    <row r="48" spans="1:244" ht="30" customHeight="1" x14ac:dyDescent="0.25">
      <c r="A48" s="375" t="s">
        <v>115</v>
      </c>
      <c r="B48" s="375"/>
      <c r="C48" s="375"/>
      <c r="D48" s="375"/>
      <c r="E48" s="375"/>
      <c r="F48" s="375"/>
      <c r="G48" s="375"/>
      <c r="H48" s="47"/>
      <c r="I48" s="49"/>
      <c r="J48" s="49"/>
      <c r="K48" s="49"/>
      <c r="L48" s="47"/>
      <c r="M48" s="49"/>
      <c r="N48" s="49"/>
      <c r="O48" s="49"/>
      <c r="P48" s="49"/>
      <c r="Q48" s="49"/>
      <c r="R48" s="49"/>
      <c r="S48" s="49"/>
      <c r="T48" s="47"/>
      <c r="U48" s="47"/>
    </row>
    <row r="49" spans="1:244" s="45" customFormat="1" ht="30" customHeight="1" x14ac:dyDescent="0.25">
      <c r="A49" s="375" t="s">
        <v>116</v>
      </c>
      <c r="B49" s="375"/>
      <c r="C49" s="375"/>
      <c r="D49" s="375"/>
      <c r="E49" s="375"/>
      <c r="F49" s="375"/>
      <c r="G49" s="375"/>
      <c r="H49" s="47"/>
      <c r="I49" s="49"/>
      <c r="J49" s="49"/>
      <c r="K49" s="49"/>
      <c r="L49" s="47"/>
      <c r="M49" s="49"/>
      <c r="N49" s="49"/>
      <c r="O49" s="49"/>
      <c r="P49" s="49"/>
      <c r="Q49" s="49"/>
      <c r="R49" s="49"/>
      <c r="S49" s="49"/>
      <c r="T49" s="47"/>
      <c r="U49" s="47"/>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row>
    <row r="50" spans="1:244" ht="15" customHeight="1" x14ac:dyDescent="0.25">
      <c r="A50" s="376" t="s">
        <v>117</v>
      </c>
      <c r="B50" s="376"/>
      <c r="C50" s="376"/>
      <c r="D50" s="376"/>
      <c r="E50" s="376"/>
      <c r="F50" s="376"/>
      <c r="G50" s="376"/>
      <c r="H50" s="47">
        <f t="shared" ref="H50:U50" si="24">SUM(H13,H19)</f>
        <v>0</v>
      </c>
      <c r="I50" s="49">
        <f t="shared" si="24"/>
        <v>0</v>
      </c>
      <c r="J50" s="49">
        <f t="shared" si="24"/>
        <v>0</v>
      </c>
      <c r="K50" s="49">
        <f t="shared" si="24"/>
        <v>0</v>
      </c>
      <c r="L50" s="47">
        <f t="shared" si="24"/>
        <v>0</v>
      </c>
      <c r="M50" s="49">
        <f t="shared" si="24"/>
        <v>0</v>
      </c>
      <c r="N50" s="49">
        <f t="shared" si="24"/>
        <v>0</v>
      </c>
      <c r="O50" s="49">
        <f t="shared" si="24"/>
        <v>0</v>
      </c>
      <c r="P50" s="49">
        <f t="shared" si="24"/>
        <v>0</v>
      </c>
      <c r="Q50" s="49">
        <f t="shared" si="24"/>
        <v>0</v>
      </c>
      <c r="R50" s="49">
        <f t="shared" si="24"/>
        <v>0</v>
      </c>
      <c r="S50" s="49">
        <f t="shared" si="24"/>
        <v>0</v>
      </c>
      <c r="T50" s="47">
        <f t="shared" si="24"/>
        <v>0</v>
      </c>
      <c r="U50" s="47">
        <f t="shared" si="24"/>
        <v>0</v>
      </c>
    </row>
    <row r="51" spans="1:244" x14ac:dyDescent="0.25">
      <c r="A51" s="377" t="s">
        <v>118</v>
      </c>
      <c r="B51" s="378"/>
      <c r="C51" s="378"/>
      <c r="D51" s="378"/>
      <c r="E51" s="378"/>
      <c r="F51" s="378"/>
      <c r="G51" s="379"/>
      <c r="H51" s="47"/>
      <c r="I51" s="49"/>
      <c r="J51" s="49"/>
      <c r="K51" s="49"/>
      <c r="L51" s="47"/>
      <c r="M51" s="49"/>
      <c r="N51" s="49"/>
      <c r="O51" s="49"/>
      <c r="P51" s="49"/>
      <c r="Q51" s="49"/>
      <c r="R51" s="49"/>
      <c r="S51" s="49"/>
      <c r="T51" s="47"/>
      <c r="U51" s="47"/>
    </row>
    <row r="52" spans="1:244" x14ac:dyDescent="0.25">
      <c r="A52" s="377" t="s">
        <v>119</v>
      </c>
      <c r="B52" s="378"/>
      <c r="C52" s="378"/>
      <c r="D52" s="378"/>
      <c r="E52" s="378"/>
      <c r="F52" s="378"/>
      <c r="G52" s="379"/>
      <c r="H52" s="47"/>
      <c r="I52" s="49"/>
      <c r="J52" s="49"/>
      <c r="K52" s="49"/>
      <c r="L52" s="47"/>
      <c r="M52" s="49"/>
      <c r="N52" s="49"/>
      <c r="O52" s="49"/>
      <c r="P52" s="49"/>
      <c r="Q52" s="49"/>
      <c r="R52" s="49"/>
      <c r="S52" s="49"/>
      <c r="T52" s="47"/>
      <c r="U52" s="47"/>
    </row>
    <row r="53" spans="1:244" x14ac:dyDescent="0.25">
      <c r="A53" s="377" t="s">
        <v>120</v>
      </c>
      <c r="B53" s="378"/>
      <c r="C53" s="378"/>
      <c r="D53" s="378"/>
      <c r="E53" s="378"/>
      <c r="F53" s="378"/>
      <c r="G53" s="379"/>
      <c r="H53" s="47"/>
      <c r="I53" s="49"/>
      <c r="J53" s="49"/>
      <c r="K53" s="49"/>
      <c r="L53" s="47"/>
      <c r="M53" s="49"/>
      <c r="N53" s="49"/>
      <c r="O53" s="49"/>
      <c r="P53" s="49"/>
      <c r="Q53" s="49"/>
      <c r="R53" s="49"/>
      <c r="S53" s="49"/>
      <c r="T53" s="47"/>
      <c r="U53" s="47"/>
    </row>
    <row r="54" spans="1:244" x14ac:dyDescent="0.25">
      <c r="A54" s="376" t="s">
        <v>121</v>
      </c>
      <c r="B54" s="376"/>
      <c r="C54" s="376"/>
      <c r="D54" s="376"/>
      <c r="E54" s="376"/>
      <c r="F54" s="376"/>
      <c r="G54" s="376"/>
      <c r="H54" s="47">
        <f t="shared" ref="H54:U54" si="25">SUM(H20)</f>
        <v>0</v>
      </c>
      <c r="I54" s="47">
        <f t="shared" si="25"/>
        <v>0</v>
      </c>
      <c r="J54" s="47">
        <f t="shared" si="25"/>
        <v>0</v>
      </c>
      <c r="K54" s="47">
        <f t="shared" si="25"/>
        <v>0</v>
      </c>
      <c r="L54" s="47">
        <f t="shared" si="25"/>
        <v>0</v>
      </c>
      <c r="M54" s="47">
        <f t="shared" si="25"/>
        <v>0</v>
      </c>
      <c r="N54" s="47">
        <f t="shared" si="25"/>
        <v>0</v>
      </c>
      <c r="O54" s="47">
        <f t="shared" si="25"/>
        <v>0</v>
      </c>
      <c r="P54" s="47">
        <f t="shared" si="25"/>
        <v>0</v>
      </c>
      <c r="Q54" s="47">
        <f t="shared" si="25"/>
        <v>0</v>
      </c>
      <c r="R54" s="47">
        <f t="shared" si="25"/>
        <v>0</v>
      </c>
      <c r="S54" s="47">
        <f t="shared" si="25"/>
        <v>0</v>
      </c>
      <c r="T54" s="47">
        <f t="shared" si="25"/>
        <v>0</v>
      </c>
      <c r="U54" s="47">
        <f t="shared" si="25"/>
        <v>0</v>
      </c>
    </row>
    <row r="55" spans="1:244" x14ac:dyDescent="0.25">
      <c r="A55" s="374" t="s">
        <v>122</v>
      </c>
      <c r="B55" s="374"/>
      <c r="C55" s="374"/>
      <c r="D55" s="374"/>
      <c r="E55" s="374"/>
      <c r="F55" s="374"/>
      <c r="G55" s="374"/>
      <c r="H55" s="50">
        <f t="shared" ref="H55:U55" si="26">SUM(H47,H36)</f>
        <v>30.910260000000001</v>
      </c>
      <c r="I55" s="62">
        <f t="shared" si="26"/>
        <v>30.910260000000001</v>
      </c>
      <c r="J55" s="62">
        <f t="shared" si="26"/>
        <v>0</v>
      </c>
      <c r="K55" s="62">
        <f t="shared" si="26"/>
        <v>0</v>
      </c>
      <c r="L55" s="50">
        <f t="shared" si="26"/>
        <v>46</v>
      </c>
      <c r="M55" s="62">
        <f t="shared" si="26"/>
        <v>46</v>
      </c>
      <c r="N55" s="62">
        <f t="shared" si="26"/>
        <v>0</v>
      </c>
      <c r="O55" s="62">
        <f t="shared" si="26"/>
        <v>0</v>
      </c>
      <c r="P55" s="62">
        <f t="shared" si="26"/>
        <v>45.3</v>
      </c>
      <c r="Q55" s="62">
        <f t="shared" si="26"/>
        <v>45.3</v>
      </c>
      <c r="R55" s="62">
        <f t="shared" si="26"/>
        <v>0</v>
      </c>
      <c r="S55" s="62">
        <f t="shared" si="26"/>
        <v>0</v>
      </c>
      <c r="T55" s="50">
        <f t="shared" si="26"/>
        <v>0</v>
      </c>
      <c r="U55" s="50">
        <f t="shared" si="26"/>
        <v>0</v>
      </c>
    </row>
  </sheetData>
  <mergeCells count="80">
    <mergeCell ref="A53:G53"/>
    <mergeCell ref="A54:G54"/>
    <mergeCell ref="A55:G55"/>
    <mergeCell ref="A51:G51"/>
    <mergeCell ref="A47:G47"/>
    <mergeCell ref="A48:G48"/>
    <mergeCell ref="A50:G50"/>
    <mergeCell ref="A49:G49"/>
    <mergeCell ref="A52:G52"/>
    <mergeCell ref="A42:G42"/>
    <mergeCell ref="A43:G43"/>
    <mergeCell ref="A45:G45"/>
    <mergeCell ref="A46:G46"/>
    <mergeCell ref="A44:G44"/>
    <mergeCell ref="A35:G35"/>
    <mergeCell ref="A36:G36"/>
    <mergeCell ref="A37:G37"/>
    <mergeCell ref="A38:G38"/>
    <mergeCell ref="A41:G41"/>
    <mergeCell ref="A39:G39"/>
    <mergeCell ref="A40:G40"/>
    <mergeCell ref="C22:G22"/>
    <mergeCell ref="B33:G33"/>
    <mergeCell ref="B34:G34"/>
    <mergeCell ref="C17:U17"/>
    <mergeCell ref="A18:A21"/>
    <mergeCell ref="B18:B21"/>
    <mergeCell ref="C18:C21"/>
    <mergeCell ref="D18:D21"/>
    <mergeCell ref="E18:E21"/>
    <mergeCell ref="F18:F21"/>
    <mergeCell ref="C23:U23"/>
    <mergeCell ref="A24:A27"/>
    <mergeCell ref="B24:B27"/>
    <mergeCell ref="C24:C27"/>
    <mergeCell ref="D24:D27"/>
    <mergeCell ref="E24:E27"/>
    <mergeCell ref="C16:G16"/>
    <mergeCell ref="A12:A15"/>
    <mergeCell ref="B12:B15"/>
    <mergeCell ref="C12:C15"/>
    <mergeCell ref="D12:D15"/>
    <mergeCell ref="E12:E15"/>
    <mergeCell ref="F12:F15"/>
    <mergeCell ref="U5:U7"/>
    <mergeCell ref="T4:U4"/>
    <mergeCell ref="L6:L7"/>
    <mergeCell ref="M6:N6"/>
    <mergeCell ref="C11:U11"/>
    <mergeCell ref="O6:O7"/>
    <mergeCell ref="P6:P7"/>
    <mergeCell ref="Q6:R6"/>
    <mergeCell ref="S6:S7"/>
    <mergeCell ref="H6:H7"/>
    <mergeCell ref="I6:J6"/>
    <mergeCell ref="K6:K7"/>
    <mergeCell ref="A8:U8"/>
    <mergeCell ref="A9:U9"/>
    <mergeCell ref="B10:U10"/>
    <mergeCell ref="F28:F31"/>
    <mergeCell ref="F24:F27"/>
    <mergeCell ref="C32:G32"/>
    <mergeCell ref="A2:U2"/>
    <mergeCell ref="A3:U3"/>
    <mergeCell ref="A5:A7"/>
    <mergeCell ref="B5:B7"/>
    <mergeCell ref="C5:C7"/>
    <mergeCell ref="D5:D7"/>
    <mergeCell ref="E5:E7"/>
    <mergeCell ref="F5:F7"/>
    <mergeCell ref="G5:G7"/>
    <mergeCell ref="H5:K5"/>
    <mergeCell ref="L5:O5"/>
    <mergeCell ref="P5:S5"/>
    <mergeCell ref="T5:T7"/>
    <mergeCell ref="A28:A31"/>
    <mergeCell ref="B28:B31"/>
    <mergeCell ref="C28:C31"/>
    <mergeCell ref="D28:D31"/>
    <mergeCell ref="E28:E31"/>
  </mergeCells>
  <pageMargins left="0.7" right="0.7" top="0.75" bottom="0.75" header="0.3" footer="0.3"/>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J45"/>
  <sheetViews>
    <sheetView zoomScale="70" zoomScaleNormal="70" workbookViewId="0">
      <selection activeCell="D18" sqref="D18:D21"/>
    </sheetView>
  </sheetViews>
  <sheetFormatPr defaultColWidth="9.140625" defaultRowHeight="15.75" x14ac:dyDescent="0.25"/>
  <cols>
    <col min="1" max="1" width="2.7109375" style="75" customWidth="1"/>
    <col min="2" max="3" width="2.5703125" style="75" customWidth="1"/>
    <col min="4" max="4" width="30.140625" style="75" customWidth="1"/>
    <col min="5" max="5" width="3.7109375" style="75" customWidth="1"/>
    <col min="6" max="6" width="10" style="75" customWidth="1"/>
    <col min="7" max="7" width="7.140625" style="76" customWidth="1"/>
    <col min="8" max="8" width="7.7109375" style="65" customWidth="1"/>
    <col min="9" max="9" width="7.5703125" style="65" customWidth="1"/>
    <col min="10" max="10" width="6.42578125" style="65" customWidth="1"/>
    <col min="11" max="11" width="6.5703125" style="65" customWidth="1"/>
    <col min="12" max="12" width="9.5703125" style="65" customWidth="1"/>
    <col min="13" max="13" width="9" style="75" customWidth="1"/>
    <col min="14" max="14" width="5.5703125" style="75" customWidth="1"/>
    <col min="15" max="15" width="6.85546875" style="75" customWidth="1"/>
    <col min="16" max="16" width="8" style="75" customWidth="1"/>
    <col min="17" max="17" width="8.7109375" style="75" customWidth="1"/>
    <col min="18" max="18" width="6.140625" style="75" customWidth="1"/>
    <col min="19" max="19" width="6.28515625" style="75" customWidth="1"/>
    <col min="20" max="20" width="8" style="65" customWidth="1"/>
    <col min="21" max="21" width="8.140625" style="65" customWidth="1"/>
    <col min="22" max="244" width="9.140625" style="68"/>
    <col min="245" max="16384" width="9.140625" style="69"/>
  </cols>
  <sheetData>
    <row r="1" spans="1:244" s="67" customFormat="1" x14ac:dyDescent="0.25">
      <c r="A1" s="65"/>
      <c r="B1" s="65"/>
      <c r="C1" s="65"/>
      <c r="D1" s="65"/>
      <c r="E1" s="65"/>
      <c r="F1" s="65"/>
      <c r="G1" s="66"/>
      <c r="H1" s="65"/>
      <c r="I1" s="65"/>
      <c r="J1" s="65"/>
      <c r="K1" s="65"/>
      <c r="L1" s="65"/>
      <c r="M1" s="65"/>
      <c r="N1" s="65"/>
      <c r="O1" s="65"/>
      <c r="P1" s="65"/>
      <c r="Q1" s="65"/>
      <c r="R1" s="65"/>
      <c r="S1" s="65"/>
      <c r="T1" s="65"/>
      <c r="U1" s="65"/>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row>
    <row r="2" spans="1:244" s="67" customFormat="1" ht="14.1" customHeight="1" x14ac:dyDescent="0.25">
      <c r="A2" s="419" t="s">
        <v>150</v>
      </c>
      <c r="B2" s="419"/>
      <c r="C2" s="419"/>
      <c r="D2" s="419"/>
      <c r="E2" s="419"/>
      <c r="F2" s="419"/>
      <c r="G2" s="419"/>
      <c r="H2" s="419"/>
      <c r="I2" s="419"/>
      <c r="J2" s="419"/>
      <c r="K2" s="419"/>
      <c r="L2" s="419"/>
      <c r="M2" s="419"/>
      <c r="N2" s="419"/>
      <c r="O2" s="419"/>
      <c r="P2" s="419"/>
      <c r="Q2" s="419"/>
      <c r="R2" s="419"/>
      <c r="S2" s="419"/>
      <c r="T2" s="419"/>
      <c r="U2" s="419"/>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row>
    <row r="3" spans="1:244" s="67" customFormat="1" ht="15.75" customHeight="1" x14ac:dyDescent="0.25">
      <c r="A3" s="419" t="s">
        <v>1</v>
      </c>
      <c r="B3" s="419"/>
      <c r="C3" s="419"/>
      <c r="D3" s="419"/>
      <c r="E3" s="419"/>
      <c r="F3" s="419"/>
      <c r="G3" s="419"/>
      <c r="H3" s="419"/>
      <c r="I3" s="419"/>
      <c r="J3" s="419"/>
      <c r="K3" s="419"/>
      <c r="L3" s="419"/>
      <c r="M3" s="419"/>
      <c r="N3" s="419"/>
      <c r="O3" s="419"/>
      <c r="P3" s="419"/>
      <c r="Q3" s="419"/>
      <c r="R3" s="419"/>
      <c r="S3" s="419"/>
      <c r="T3" s="419"/>
      <c r="U3" s="419"/>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row>
    <row r="4" spans="1:244" s="67" customFormat="1" ht="15.75" customHeight="1" x14ac:dyDescent="0.25">
      <c r="A4" s="65"/>
      <c r="B4" s="65"/>
      <c r="C4" s="65"/>
      <c r="D4" s="65"/>
      <c r="E4" s="65"/>
      <c r="F4" s="65"/>
      <c r="G4" s="66"/>
      <c r="H4" s="65"/>
      <c r="I4" s="65"/>
      <c r="J4" s="65"/>
      <c r="K4" s="65"/>
      <c r="L4" s="65"/>
      <c r="M4" s="65"/>
      <c r="N4" s="65"/>
      <c r="O4" s="65"/>
      <c r="P4" s="65"/>
      <c r="Q4" s="65"/>
      <c r="R4" s="65"/>
      <c r="S4" s="65"/>
      <c r="T4" s="420" t="s">
        <v>2</v>
      </c>
      <c r="U4" s="420"/>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row>
    <row r="5" spans="1:244" ht="30.75" customHeight="1" x14ac:dyDescent="0.25">
      <c r="A5" s="340" t="s">
        <v>3</v>
      </c>
      <c r="B5" s="340" t="s">
        <v>4</v>
      </c>
      <c r="C5" s="340" t="s">
        <v>5</v>
      </c>
      <c r="D5" s="341" t="s">
        <v>6</v>
      </c>
      <c r="E5" s="344" t="s">
        <v>7</v>
      </c>
      <c r="F5" s="345" t="s">
        <v>8</v>
      </c>
      <c r="G5" s="344" t="s">
        <v>9</v>
      </c>
      <c r="H5" s="348" t="s">
        <v>10</v>
      </c>
      <c r="I5" s="349"/>
      <c r="J5" s="349"/>
      <c r="K5" s="350"/>
      <c r="L5" s="351" t="s">
        <v>11</v>
      </c>
      <c r="M5" s="352"/>
      <c r="N5" s="352"/>
      <c r="O5" s="353"/>
      <c r="P5" s="351" t="s">
        <v>12</v>
      </c>
      <c r="Q5" s="352"/>
      <c r="R5" s="352"/>
      <c r="S5" s="353"/>
      <c r="T5" s="354" t="s">
        <v>13</v>
      </c>
      <c r="U5" s="354" t="s">
        <v>14</v>
      </c>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row>
    <row r="6" spans="1:244" ht="15" customHeight="1" x14ac:dyDescent="0.25">
      <c r="A6" s="340"/>
      <c r="B6" s="340"/>
      <c r="C6" s="340"/>
      <c r="D6" s="342"/>
      <c r="E6" s="344"/>
      <c r="F6" s="346"/>
      <c r="G6" s="344"/>
      <c r="H6" s="354" t="s">
        <v>17</v>
      </c>
      <c r="I6" s="359" t="s">
        <v>18</v>
      </c>
      <c r="J6" s="359"/>
      <c r="K6" s="354" t="s">
        <v>19</v>
      </c>
      <c r="L6" s="354" t="s">
        <v>17</v>
      </c>
      <c r="M6" s="358" t="s">
        <v>18</v>
      </c>
      <c r="N6" s="358"/>
      <c r="O6" s="357" t="s">
        <v>19</v>
      </c>
      <c r="P6" s="344" t="s">
        <v>17</v>
      </c>
      <c r="Q6" s="358" t="s">
        <v>18</v>
      </c>
      <c r="R6" s="358"/>
      <c r="S6" s="357" t="s">
        <v>19</v>
      </c>
      <c r="T6" s="354"/>
      <c r="U6" s="354"/>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row>
    <row r="7" spans="1:244" ht="111.75" customHeight="1" x14ac:dyDescent="0.25">
      <c r="A7" s="340"/>
      <c r="B7" s="340"/>
      <c r="C7" s="340"/>
      <c r="D7" s="343"/>
      <c r="E7" s="344"/>
      <c r="F7" s="347"/>
      <c r="G7" s="344"/>
      <c r="H7" s="354"/>
      <c r="I7" s="20" t="s">
        <v>17</v>
      </c>
      <c r="J7" s="20" t="s">
        <v>20</v>
      </c>
      <c r="K7" s="354"/>
      <c r="L7" s="354"/>
      <c r="M7" s="292" t="s">
        <v>17</v>
      </c>
      <c r="N7" s="294" t="s">
        <v>20</v>
      </c>
      <c r="O7" s="357"/>
      <c r="P7" s="344"/>
      <c r="Q7" s="292" t="s">
        <v>17</v>
      </c>
      <c r="R7" s="21" t="s">
        <v>20</v>
      </c>
      <c r="S7" s="357"/>
      <c r="T7" s="354"/>
      <c r="U7" s="354"/>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row>
    <row r="8" spans="1:244" ht="15" customHeight="1" x14ac:dyDescent="0.25">
      <c r="A8" s="425" t="s">
        <v>124</v>
      </c>
      <c r="B8" s="426"/>
      <c r="C8" s="426"/>
      <c r="D8" s="426"/>
      <c r="E8" s="426"/>
      <c r="F8" s="426"/>
      <c r="G8" s="426"/>
      <c r="H8" s="426"/>
      <c r="I8" s="426"/>
      <c r="J8" s="426"/>
      <c r="K8" s="426"/>
      <c r="L8" s="426"/>
      <c r="M8" s="426"/>
      <c r="N8" s="426"/>
      <c r="O8" s="426"/>
      <c r="P8" s="426"/>
      <c r="Q8" s="426"/>
      <c r="R8" s="426"/>
      <c r="S8" s="426"/>
      <c r="T8" s="426"/>
      <c r="U8" s="427"/>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row>
    <row r="9" spans="1:244" ht="16.5" customHeight="1" x14ac:dyDescent="0.25">
      <c r="A9" s="428" t="s">
        <v>151</v>
      </c>
      <c r="B9" s="428"/>
      <c r="C9" s="428"/>
      <c r="D9" s="428"/>
      <c r="E9" s="428"/>
      <c r="F9" s="428"/>
      <c r="G9" s="428"/>
      <c r="H9" s="428"/>
      <c r="I9" s="428"/>
      <c r="J9" s="428"/>
      <c r="K9" s="428"/>
      <c r="L9" s="428"/>
      <c r="M9" s="428"/>
      <c r="N9" s="428"/>
      <c r="O9" s="428"/>
      <c r="P9" s="428"/>
      <c r="Q9" s="428"/>
      <c r="R9" s="428"/>
      <c r="S9" s="428"/>
      <c r="T9" s="428"/>
      <c r="U9" s="428"/>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row>
    <row r="10" spans="1:244" ht="36" customHeight="1" x14ac:dyDescent="0.25">
      <c r="A10" s="1" t="s">
        <v>28</v>
      </c>
      <c r="B10" s="421" t="s">
        <v>152</v>
      </c>
      <c r="C10" s="422"/>
      <c r="D10" s="422"/>
      <c r="E10" s="422"/>
      <c r="F10" s="422"/>
      <c r="G10" s="422"/>
      <c r="H10" s="422"/>
      <c r="I10" s="422"/>
      <c r="J10" s="422"/>
      <c r="K10" s="422"/>
      <c r="L10" s="422"/>
      <c r="M10" s="422"/>
      <c r="N10" s="422"/>
      <c r="O10" s="422"/>
      <c r="P10" s="422"/>
      <c r="Q10" s="422"/>
      <c r="R10" s="422"/>
      <c r="S10" s="422"/>
      <c r="T10" s="422"/>
      <c r="U10" s="423"/>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row>
    <row r="11" spans="1:244" ht="15.75" customHeight="1" x14ac:dyDescent="0.25">
      <c r="A11" s="147" t="s">
        <v>28</v>
      </c>
      <c r="B11" s="148" t="s">
        <v>28</v>
      </c>
      <c r="C11" s="424" t="s">
        <v>153</v>
      </c>
      <c r="D11" s="424"/>
      <c r="E11" s="424"/>
      <c r="F11" s="424"/>
      <c r="G11" s="424"/>
      <c r="H11" s="424"/>
      <c r="I11" s="424"/>
      <c r="J11" s="424"/>
      <c r="K11" s="424"/>
      <c r="L11" s="424"/>
      <c r="M11" s="424"/>
      <c r="N11" s="424"/>
      <c r="O11" s="424"/>
      <c r="P11" s="424"/>
      <c r="Q11" s="424"/>
      <c r="R11" s="424"/>
      <c r="S11" s="424"/>
      <c r="T11" s="424"/>
      <c r="U11" s="424"/>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row>
    <row r="12" spans="1:244" ht="17.100000000000001" customHeight="1" x14ac:dyDescent="0.25">
      <c r="A12" s="432" t="s">
        <v>28</v>
      </c>
      <c r="B12" s="435" t="s">
        <v>28</v>
      </c>
      <c r="C12" s="438" t="s">
        <v>28</v>
      </c>
      <c r="D12" s="441" t="s">
        <v>154</v>
      </c>
      <c r="E12" s="429" t="s">
        <v>140</v>
      </c>
      <c r="F12" s="429" t="s">
        <v>33</v>
      </c>
      <c r="G12" s="142" t="s">
        <v>34</v>
      </c>
      <c r="H12" s="149">
        <f>SUM(I12,K12)</f>
        <v>0</v>
      </c>
      <c r="I12" s="149"/>
      <c r="J12" s="149"/>
      <c r="K12" s="149"/>
      <c r="L12" s="150">
        <f>SUM(M12,O12)</f>
        <v>0</v>
      </c>
      <c r="M12" s="151"/>
      <c r="N12" s="152"/>
      <c r="O12" s="151"/>
      <c r="P12" s="176">
        <f>SUM(Q12,S12)</f>
        <v>0</v>
      </c>
      <c r="Q12" s="149"/>
      <c r="R12" s="176"/>
      <c r="S12" s="176"/>
      <c r="T12" s="149"/>
      <c r="U12" s="149"/>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row>
    <row r="13" spans="1:244" ht="17.850000000000001" customHeight="1" x14ac:dyDescent="0.25">
      <c r="A13" s="433"/>
      <c r="B13" s="436"/>
      <c r="C13" s="439"/>
      <c r="D13" s="442"/>
      <c r="E13" s="430"/>
      <c r="F13" s="430"/>
      <c r="G13" s="142" t="s">
        <v>37</v>
      </c>
      <c r="H13" s="149">
        <f t="shared" ref="H13" si="0">SUM(I13,K13)</f>
        <v>0</v>
      </c>
      <c r="I13" s="149"/>
      <c r="J13" s="149"/>
      <c r="K13" s="149"/>
      <c r="L13" s="150">
        <f t="shared" ref="L13:L14" si="1">SUM(M13,O13)</f>
        <v>0</v>
      </c>
      <c r="M13" s="151"/>
      <c r="N13" s="152"/>
      <c r="O13" s="151"/>
      <c r="P13" s="176">
        <f t="shared" ref="P13:P14" si="2">SUM(Q13,S13)</f>
        <v>0</v>
      </c>
      <c r="Q13" s="149"/>
      <c r="R13" s="176"/>
      <c r="S13" s="176"/>
      <c r="T13" s="149"/>
      <c r="U13" s="171"/>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row>
    <row r="14" spans="1:244" ht="19.350000000000001" customHeight="1" x14ac:dyDescent="0.25">
      <c r="A14" s="433"/>
      <c r="B14" s="436"/>
      <c r="C14" s="439"/>
      <c r="D14" s="442"/>
      <c r="E14" s="430"/>
      <c r="F14" s="430"/>
      <c r="G14" s="142" t="s">
        <v>44</v>
      </c>
      <c r="H14" s="149">
        <f>SUM(I14,K14)</f>
        <v>59</v>
      </c>
      <c r="I14" s="226">
        <v>59</v>
      </c>
      <c r="J14" s="226">
        <v>16.02</v>
      </c>
      <c r="K14" s="149"/>
      <c r="L14" s="150">
        <f t="shared" si="1"/>
        <v>272.60000000000002</v>
      </c>
      <c r="M14" s="164">
        <v>272.60000000000002</v>
      </c>
      <c r="N14" s="152"/>
      <c r="O14" s="151"/>
      <c r="P14" s="176">
        <f t="shared" si="2"/>
        <v>67</v>
      </c>
      <c r="Q14" s="149">
        <v>67</v>
      </c>
      <c r="R14" s="176">
        <v>16.8</v>
      </c>
      <c r="S14" s="176"/>
      <c r="T14" s="164">
        <v>272.60000000000002</v>
      </c>
      <c r="U14" s="104">
        <v>273</v>
      </c>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row>
    <row r="15" spans="1:244" ht="16.5" customHeight="1" x14ac:dyDescent="0.25">
      <c r="A15" s="434"/>
      <c r="B15" s="437"/>
      <c r="C15" s="440"/>
      <c r="D15" s="443"/>
      <c r="E15" s="431"/>
      <c r="F15" s="431"/>
      <c r="G15" s="177" t="s">
        <v>39</v>
      </c>
      <c r="H15" s="153">
        <f>SUM(H12:H14)</f>
        <v>59</v>
      </c>
      <c r="I15" s="153">
        <f t="shared" ref="I15:U15" si="3">SUM(I13:I14)</f>
        <v>59</v>
      </c>
      <c r="J15" s="153">
        <f t="shared" si="3"/>
        <v>16.02</v>
      </c>
      <c r="K15" s="153">
        <f t="shared" si="3"/>
        <v>0</v>
      </c>
      <c r="L15" s="153">
        <v>272.60000000000002</v>
      </c>
      <c r="M15" s="153">
        <v>272.60000000000002</v>
      </c>
      <c r="N15" s="153">
        <f t="shared" si="3"/>
        <v>0</v>
      </c>
      <c r="O15" s="153">
        <f t="shared" si="3"/>
        <v>0</v>
      </c>
      <c r="P15" s="153">
        <f>SUM(P12:P14)</f>
        <v>67</v>
      </c>
      <c r="Q15" s="153">
        <f>SUM(Q12:Q14)</f>
        <v>67</v>
      </c>
      <c r="R15" s="153">
        <f t="shared" si="3"/>
        <v>16.8</v>
      </c>
      <c r="S15" s="153">
        <f t="shared" si="3"/>
        <v>0</v>
      </c>
      <c r="T15" s="153">
        <f t="shared" si="3"/>
        <v>272.60000000000002</v>
      </c>
      <c r="U15" s="80">
        <f t="shared" si="3"/>
        <v>273</v>
      </c>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row>
    <row r="16" spans="1:244" ht="16.5" customHeight="1" x14ac:dyDescent="0.25">
      <c r="A16" s="147" t="s">
        <v>28</v>
      </c>
      <c r="B16" s="148" t="s">
        <v>28</v>
      </c>
      <c r="C16" s="448" t="s">
        <v>65</v>
      </c>
      <c r="D16" s="448"/>
      <c r="E16" s="448"/>
      <c r="F16" s="448"/>
      <c r="G16" s="448"/>
      <c r="H16" s="136">
        <f t="shared" ref="H16:U16" si="4">SUM(H15)</f>
        <v>59</v>
      </c>
      <c r="I16" s="136">
        <f t="shared" si="4"/>
        <v>59</v>
      </c>
      <c r="J16" s="136">
        <f t="shared" si="4"/>
        <v>16.02</v>
      </c>
      <c r="K16" s="136">
        <f t="shared" si="4"/>
        <v>0</v>
      </c>
      <c r="L16" s="136">
        <f t="shared" si="4"/>
        <v>272.60000000000002</v>
      </c>
      <c r="M16" s="136">
        <f t="shared" si="4"/>
        <v>272.60000000000002</v>
      </c>
      <c r="N16" s="136">
        <f t="shared" si="4"/>
        <v>0</v>
      </c>
      <c r="O16" s="136">
        <f t="shared" si="4"/>
        <v>0</v>
      </c>
      <c r="P16" s="136">
        <f t="shared" si="4"/>
        <v>67</v>
      </c>
      <c r="Q16" s="136">
        <f t="shared" si="4"/>
        <v>67</v>
      </c>
      <c r="R16" s="136">
        <f t="shared" si="4"/>
        <v>16.8</v>
      </c>
      <c r="S16" s="136">
        <f t="shared" si="4"/>
        <v>0</v>
      </c>
      <c r="T16" s="136">
        <f t="shared" si="4"/>
        <v>272.60000000000002</v>
      </c>
      <c r="U16" s="136">
        <f t="shared" si="4"/>
        <v>273</v>
      </c>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row>
    <row r="17" spans="1:29" ht="18.75" customHeight="1" x14ac:dyDescent="0.25">
      <c r="A17" s="147" t="s">
        <v>28</v>
      </c>
      <c r="B17" s="148" t="s">
        <v>40</v>
      </c>
      <c r="C17" s="424" t="s">
        <v>155</v>
      </c>
      <c r="D17" s="424"/>
      <c r="E17" s="424"/>
      <c r="F17" s="424"/>
      <c r="G17" s="424"/>
      <c r="H17" s="424"/>
      <c r="I17" s="424"/>
      <c r="J17" s="424"/>
      <c r="K17" s="424"/>
      <c r="L17" s="424"/>
      <c r="M17" s="424"/>
      <c r="N17" s="424"/>
      <c r="O17" s="424"/>
      <c r="P17" s="424"/>
      <c r="Q17" s="424"/>
      <c r="R17" s="424"/>
      <c r="S17" s="424"/>
      <c r="T17" s="424"/>
      <c r="U17" s="424"/>
      <c r="V17" s="145"/>
      <c r="W17" s="145"/>
      <c r="X17" s="145"/>
      <c r="Y17" s="145"/>
      <c r="Z17" s="145"/>
      <c r="AA17" s="145"/>
      <c r="AB17" s="145"/>
      <c r="AC17" s="145"/>
    </row>
    <row r="18" spans="1:29" ht="15" customHeight="1" x14ac:dyDescent="0.25">
      <c r="A18" s="432" t="s">
        <v>28</v>
      </c>
      <c r="B18" s="435" t="s">
        <v>40</v>
      </c>
      <c r="C18" s="438" t="s">
        <v>28</v>
      </c>
      <c r="D18" s="441" t="s">
        <v>156</v>
      </c>
      <c r="E18" s="429" t="s">
        <v>140</v>
      </c>
      <c r="F18" s="429" t="s">
        <v>33</v>
      </c>
      <c r="G18" s="142" t="s">
        <v>34</v>
      </c>
      <c r="H18" s="149">
        <f>SUM(I18,K18)</f>
        <v>38.555900000000001</v>
      </c>
      <c r="I18" s="226">
        <v>38.555900000000001</v>
      </c>
      <c r="J18" s="149"/>
      <c r="K18" s="149"/>
      <c r="L18" s="150">
        <f>SUM(M18,O18)</f>
        <v>40</v>
      </c>
      <c r="M18" s="151">
        <v>40</v>
      </c>
      <c r="N18" s="152"/>
      <c r="O18" s="151"/>
      <c r="P18" s="176">
        <f>SUM(Q18,S18)</f>
        <v>10</v>
      </c>
      <c r="Q18" s="176">
        <v>10</v>
      </c>
      <c r="R18" s="176"/>
      <c r="S18" s="176"/>
      <c r="T18" s="149">
        <v>40</v>
      </c>
      <c r="U18" s="149">
        <v>40</v>
      </c>
      <c r="V18" s="145"/>
      <c r="W18" s="145"/>
      <c r="X18" s="145"/>
      <c r="Y18" s="145"/>
      <c r="Z18" s="145"/>
      <c r="AA18" s="145"/>
      <c r="AB18" s="145"/>
      <c r="AC18" s="145"/>
    </row>
    <row r="19" spans="1:29" ht="17.25" customHeight="1" x14ac:dyDescent="0.25">
      <c r="A19" s="433"/>
      <c r="B19" s="436"/>
      <c r="C19" s="439"/>
      <c r="D19" s="442"/>
      <c r="E19" s="430"/>
      <c r="F19" s="430"/>
      <c r="G19" s="142" t="s">
        <v>37</v>
      </c>
      <c r="H19" s="149">
        <f t="shared" ref="H19:H20" si="5">SUM(I19,K19)</f>
        <v>0</v>
      </c>
      <c r="I19" s="149"/>
      <c r="J19" s="149"/>
      <c r="K19" s="149"/>
      <c r="L19" s="150">
        <f t="shared" ref="L19:L20" si="6">SUM(M19,O19)</f>
        <v>0</v>
      </c>
      <c r="M19" s="151"/>
      <c r="N19" s="152"/>
      <c r="O19" s="151"/>
      <c r="P19" s="176">
        <f t="shared" ref="P19:P20" si="7">SUM(Q19,S19)</f>
        <v>0</v>
      </c>
      <c r="Q19" s="176"/>
      <c r="R19" s="176"/>
      <c r="S19" s="176"/>
      <c r="T19" s="171"/>
      <c r="U19" s="171"/>
      <c r="V19" s="145"/>
      <c r="W19" s="145"/>
      <c r="X19" s="145"/>
      <c r="Y19" s="145"/>
      <c r="Z19" s="145"/>
      <c r="AA19" s="145"/>
      <c r="AB19" s="145"/>
      <c r="AC19" s="145"/>
    </row>
    <row r="20" spans="1:29" ht="31.5" customHeight="1" x14ac:dyDescent="0.25">
      <c r="A20" s="433"/>
      <c r="B20" s="436"/>
      <c r="C20" s="439"/>
      <c r="D20" s="442"/>
      <c r="E20" s="430"/>
      <c r="F20" s="430"/>
      <c r="G20" s="142" t="s">
        <v>44</v>
      </c>
      <c r="H20" s="149">
        <f t="shared" si="5"/>
        <v>96.5</v>
      </c>
      <c r="I20" s="230">
        <v>96.5</v>
      </c>
      <c r="J20" s="152"/>
      <c r="K20" s="149"/>
      <c r="L20" s="150">
        <f t="shared" si="6"/>
        <v>474.8</v>
      </c>
      <c r="M20" s="102">
        <v>474.8</v>
      </c>
      <c r="N20" s="152"/>
      <c r="O20" s="152"/>
      <c r="P20" s="176">
        <f t="shared" si="7"/>
        <v>107</v>
      </c>
      <c r="Q20" s="77">
        <v>107</v>
      </c>
      <c r="R20" s="152"/>
      <c r="S20" s="115"/>
      <c r="T20" s="102">
        <v>474.8</v>
      </c>
      <c r="U20" s="175">
        <v>475</v>
      </c>
      <c r="V20" s="145"/>
      <c r="W20" s="145"/>
      <c r="X20" s="145"/>
      <c r="Y20" s="145"/>
      <c r="Z20" s="145"/>
      <c r="AA20" s="145"/>
      <c r="AB20" s="145"/>
      <c r="AC20" s="145"/>
    </row>
    <row r="21" spans="1:29" x14ac:dyDescent="0.25">
      <c r="A21" s="434"/>
      <c r="B21" s="437"/>
      <c r="C21" s="440"/>
      <c r="D21" s="443"/>
      <c r="E21" s="431"/>
      <c r="F21" s="431"/>
      <c r="G21" s="177" t="s">
        <v>39</v>
      </c>
      <c r="H21" s="153">
        <f t="shared" ref="H21:U21" si="8">SUM(H18:H20)</f>
        <v>135.05590000000001</v>
      </c>
      <c r="I21" s="153">
        <f t="shared" si="8"/>
        <v>135.05590000000001</v>
      </c>
      <c r="J21" s="153">
        <f t="shared" si="8"/>
        <v>0</v>
      </c>
      <c r="K21" s="153">
        <f t="shared" si="8"/>
        <v>0</v>
      </c>
      <c r="L21" s="153">
        <f t="shared" si="8"/>
        <v>514.79999999999995</v>
      </c>
      <c r="M21" s="153">
        <f t="shared" si="8"/>
        <v>514.79999999999995</v>
      </c>
      <c r="N21" s="153">
        <f t="shared" si="8"/>
        <v>0</v>
      </c>
      <c r="O21" s="153">
        <f t="shared" si="8"/>
        <v>0</v>
      </c>
      <c r="P21" s="153">
        <f t="shared" si="8"/>
        <v>117</v>
      </c>
      <c r="Q21" s="153">
        <f t="shared" si="8"/>
        <v>117</v>
      </c>
      <c r="R21" s="153">
        <f t="shared" si="8"/>
        <v>0</v>
      </c>
      <c r="S21" s="153">
        <f t="shared" si="8"/>
        <v>0</v>
      </c>
      <c r="T21" s="80">
        <f t="shared" si="8"/>
        <v>514.79999999999995</v>
      </c>
      <c r="U21" s="80">
        <f t="shared" si="8"/>
        <v>515</v>
      </c>
      <c r="V21" s="145"/>
      <c r="W21" s="145"/>
      <c r="X21" s="145"/>
      <c r="Y21" s="145"/>
      <c r="Z21" s="145"/>
      <c r="AA21" s="145"/>
      <c r="AB21" s="145"/>
      <c r="AC21" s="145"/>
    </row>
    <row r="22" spans="1:29" x14ac:dyDescent="0.25">
      <c r="A22" s="147" t="s">
        <v>28</v>
      </c>
      <c r="B22" s="148" t="s">
        <v>40</v>
      </c>
      <c r="C22" s="445" t="s">
        <v>65</v>
      </c>
      <c r="D22" s="446"/>
      <c r="E22" s="446"/>
      <c r="F22" s="446"/>
      <c r="G22" s="447"/>
      <c r="H22" s="136">
        <f>SUM(,H21)</f>
        <v>135.05590000000001</v>
      </c>
      <c r="I22" s="136">
        <f>SUM(,I21)</f>
        <v>135.05590000000001</v>
      </c>
      <c r="J22" s="136">
        <f>SUM(J21)</f>
        <v>0</v>
      </c>
      <c r="K22" s="136">
        <f>SUM(,,K21)</f>
        <v>0</v>
      </c>
      <c r="L22" s="136">
        <f>SUM(L21)</f>
        <v>514.79999999999995</v>
      </c>
      <c r="M22" s="136">
        <f>SUM(M21)</f>
        <v>514.79999999999995</v>
      </c>
      <c r="N22" s="136">
        <f>SUM(,N21)</f>
        <v>0</v>
      </c>
      <c r="O22" s="136">
        <f t="shared" ref="O22:U22" si="9">SUM(O21)</f>
        <v>0</v>
      </c>
      <c r="P22" s="136">
        <f t="shared" si="9"/>
        <v>117</v>
      </c>
      <c r="Q22" s="136">
        <f t="shared" si="9"/>
        <v>117</v>
      </c>
      <c r="R22" s="136">
        <f t="shared" si="9"/>
        <v>0</v>
      </c>
      <c r="S22" s="136">
        <f t="shared" si="9"/>
        <v>0</v>
      </c>
      <c r="T22" s="136">
        <f t="shared" si="9"/>
        <v>514.79999999999995</v>
      </c>
      <c r="U22" s="136">
        <f t="shared" si="9"/>
        <v>515</v>
      </c>
      <c r="V22" s="145"/>
      <c r="W22" s="145"/>
      <c r="X22" s="145"/>
      <c r="Y22" s="145"/>
      <c r="Z22" s="145"/>
      <c r="AA22" s="145"/>
      <c r="AB22" s="145"/>
      <c r="AC22" s="145"/>
    </row>
    <row r="23" spans="1:29" x14ac:dyDescent="0.25">
      <c r="A23" s="147" t="s">
        <v>28</v>
      </c>
      <c r="B23" s="444" t="s">
        <v>100</v>
      </c>
      <c r="C23" s="444"/>
      <c r="D23" s="444"/>
      <c r="E23" s="444"/>
      <c r="F23" s="444"/>
      <c r="G23" s="444"/>
      <c r="H23" s="158">
        <f t="shared" ref="H23:U23" si="10">SUM(H16,H22,)</f>
        <v>194.05590000000001</v>
      </c>
      <c r="I23" s="158">
        <f t="shared" si="10"/>
        <v>194.05590000000001</v>
      </c>
      <c r="J23" s="158">
        <f t="shared" si="10"/>
        <v>16.02</v>
      </c>
      <c r="K23" s="158">
        <f t="shared" si="10"/>
        <v>0</v>
      </c>
      <c r="L23" s="158">
        <f t="shared" si="10"/>
        <v>787.4</v>
      </c>
      <c r="M23" s="158">
        <f t="shared" si="10"/>
        <v>787.4</v>
      </c>
      <c r="N23" s="158">
        <f t="shared" si="10"/>
        <v>0</v>
      </c>
      <c r="O23" s="158">
        <f t="shared" si="10"/>
        <v>0</v>
      </c>
      <c r="P23" s="158">
        <f t="shared" si="10"/>
        <v>184</v>
      </c>
      <c r="Q23" s="158">
        <f t="shared" si="10"/>
        <v>184</v>
      </c>
      <c r="R23" s="158">
        <f t="shared" si="10"/>
        <v>16.8</v>
      </c>
      <c r="S23" s="158">
        <f t="shared" si="10"/>
        <v>0</v>
      </c>
      <c r="T23" s="158">
        <f t="shared" si="10"/>
        <v>787.4</v>
      </c>
      <c r="U23" s="158">
        <f t="shared" si="10"/>
        <v>788</v>
      </c>
      <c r="V23" s="145"/>
      <c r="W23" s="145"/>
      <c r="X23" s="145"/>
      <c r="Y23" s="145"/>
      <c r="Z23" s="145"/>
      <c r="AA23" s="145"/>
      <c r="AB23" s="145"/>
      <c r="AC23" s="145"/>
    </row>
    <row r="24" spans="1:29" ht="15" customHeight="1" x14ac:dyDescent="0.25">
      <c r="A24" s="70" t="s">
        <v>56</v>
      </c>
      <c r="B24" s="452" t="s">
        <v>101</v>
      </c>
      <c r="C24" s="452"/>
      <c r="D24" s="452"/>
      <c r="E24" s="452"/>
      <c r="F24" s="452"/>
      <c r="G24" s="452"/>
      <c r="H24" s="71">
        <f>SUM(H23)</f>
        <v>194.05590000000001</v>
      </c>
      <c r="I24" s="71">
        <f t="shared" ref="I24:U24" si="11">SUM(I23)</f>
        <v>194.05590000000001</v>
      </c>
      <c r="J24" s="71">
        <f t="shared" si="11"/>
        <v>16.02</v>
      </c>
      <c r="K24" s="71">
        <f t="shared" si="11"/>
        <v>0</v>
      </c>
      <c r="L24" s="71">
        <f t="shared" si="11"/>
        <v>787.4</v>
      </c>
      <c r="M24" s="71">
        <f t="shared" si="11"/>
        <v>787.4</v>
      </c>
      <c r="N24" s="71">
        <f t="shared" si="11"/>
        <v>0</v>
      </c>
      <c r="O24" s="71">
        <f t="shared" si="11"/>
        <v>0</v>
      </c>
      <c r="P24" s="71">
        <f t="shared" si="11"/>
        <v>184</v>
      </c>
      <c r="Q24" s="71">
        <f t="shared" si="11"/>
        <v>184</v>
      </c>
      <c r="R24" s="71">
        <f t="shared" si="11"/>
        <v>16.8</v>
      </c>
      <c r="S24" s="71">
        <f t="shared" si="11"/>
        <v>0</v>
      </c>
      <c r="T24" s="71">
        <f t="shared" si="11"/>
        <v>787.4</v>
      </c>
      <c r="U24" s="71">
        <f t="shared" si="11"/>
        <v>788</v>
      </c>
      <c r="V24" s="144"/>
      <c r="W24" s="144"/>
      <c r="X24" s="144"/>
      <c r="Y24" s="144"/>
      <c r="Z24" s="144"/>
      <c r="AA24" s="144"/>
      <c r="AB24" s="144"/>
      <c r="AC24" s="144"/>
    </row>
    <row r="25" spans="1:29" ht="30" customHeight="1" x14ac:dyDescent="0.25">
      <c r="A25" s="453" t="s">
        <v>102</v>
      </c>
      <c r="B25" s="453"/>
      <c r="C25" s="453"/>
      <c r="D25" s="453"/>
      <c r="E25" s="453"/>
      <c r="F25" s="453"/>
      <c r="G25" s="453"/>
      <c r="H25" s="72"/>
      <c r="I25" s="72"/>
      <c r="J25" s="72"/>
      <c r="K25" s="72"/>
      <c r="L25" s="72"/>
      <c r="M25" s="73"/>
      <c r="N25" s="73"/>
      <c r="O25" s="73"/>
      <c r="P25" s="73"/>
      <c r="Q25" s="73"/>
      <c r="R25" s="73"/>
      <c r="S25" s="73"/>
      <c r="T25" s="72"/>
      <c r="U25" s="72"/>
      <c r="V25" s="145"/>
      <c r="W25" s="145"/>
      <c r="X25" s="145"/>
      <c r="Y25" s="145"/>
      <c r="Z25" s="145"/>
      <c r="AA25" s="145"/>
      <c r="AB25" s="145"/>
      <c r="AC25" s="145"/>
    </row>
    <row r="26" spans="1:29" ht="30" customHeight="1" x14ac:dyDescent="0.25">
      <c r="A26" s="454" t="s">
        <v>103</v>
      </c>
      <c r="B26" s="454"/>
      <c r="C26" s="454"/>
      <c r="D26" s="454"/>
      <c r="E26" s="454"/>
      <c r="F26" s="454"/>
      <c r="G26" s="454"/>
      <c r="H26" s="74">
        <f t="shared" ref="H26:U26" si="12">SUM(H27:H36)</f>
        <v>194.05590000000001</v>
      </c>
      <c r="I26" s="74">
        <f t="shared" si="12"/>
        <v>194.05590000000001</v>
      </c>
      <c r="J26" s="74">
        <f t="shared" si="12"/>
        <v>16.02</v>
      </c>
      <c r="K26" s="74">
        <f t="shared" si="12"/>
        <v>0</v>
      </c>
      <c r="L26" s="74">
        <f t="shared" si="12"/>
        <v>787.40000000000009</v>
      </c>
      <c r="M26" s="74">
        <f t="shared" si="12"/>
        <v>787.40000000000009</v>
      </c>
      <c r="N26" s="74">
        <f t="shared" si="12"/>
        <v>0</v>
      </c>
      <c r="O26" s="74">
        <f t="shared" si="12"/>
        <v>0</v>
      </c>
      <c r="P26" s="74">
        <f t="shared" si="12"/>
        <v>184</v>
      </c>
      <c r="Q26" s="74">
        <f t="shared" si="12"/>
        <v>184</v>
      </c>
      <c r="R26" s="74">
        <f t="shared" si="12"/>
        <v>16.8</v>
      </c>
      <c r="S26" s="74">
        <f t="shared" si="12"/>
        <v>0</v>
      </c>
      <c r="T26" s="74">
        <f t="shared" si="12"/>
        <v>787.40000000000009</v>
      </c>
      <c r="U26" s="74">
        <f t="shared" si="12"/>
        <v>788</v>
      </c>
      <c r="V26" s="145"/>
      <c r="W26" s="145"/>
      <c r="X26" s="145"/>
      <c r="Y26" s="145"/>
      <c r="Z26" s="145"/>
      <c r="AA26" s="145"/>
      <c r="AB26" s="145"/>
      <c r="AC26" s="145"/>
    </row>
    <row r="27" spans="1:29" ht="30" customHeight="1" x14ac:dyDescent="0.25">
      <c r="A27" s="455" t="s">
        <v>104</v>
      </c>
      <c r="B27" s="455"/>
      <c r="C27" s="455"/>
      <c r="D27" s="455"/>
      <c r="E27" s="455"/>
      <c r="F27" s="455"/>
      <c r="G27" s="455"/>
      <c r="H27" s="159">
        <f>SUM(H18,H12)</f>
        <v>38.555900000000001</v>
      </c>
      <c r="I27" s="159">
        <f t="shared" ref="I27:U27" si="13">SUM(I18,I12)</f>
        <v>38.555900000000001</v>
      </c>
      <c r="J27" s="159">
        <f t="shared" si="13"/>
        <v>0</v>
      </c>
      <c r="K27" s="159">
        <f t="shared" si="13"/>
        <v>0</v>
      </c>
      <c r="L27" s="159">
        <f t="shared" si="13"/>
        <v>40</v>
      </c>
      <c r="M27" s="159">
        <f t="shared" si="13"/>
        <v>40</v>
      </c>
      <c r="N27" s="159">
        <f t="shared" si="13"/>
        <v>0</v>
      </c>
      <c r="O27" s="159">
        <f t="shared" si="13"/>
        <v>0</v>
      </c>
      <c r="P27" s="159">
        <f t="shared" si="13"/>
        <v>10</v>
      </c>
      <c r="Q27" s="159">
        <f t="shared" si="13"/>
        <v>10</v>
      </c>
      <c r="R27" s="159">
        <f t="shared" si="13"/>
        <v>0</v>
      </c>
      <c r="S27" s="159">
        <f t="shared" si="13"/>
        <v>0</v>
      </c>
      <c r="T27" s="159">
        <f t="shared" si="13"/>
        <v>40</v>
      </c>
      <c r="U27" s="159">
        <f t="shared" si="13"/>
        <v>40</v>
      </c>
      <c r="V27" s="145"/>
      <c r="W27" s="145"/>
      <c r="X27" s="145"/>
      <c r="Y27" s="145"/>
      <c r="Z27" s="145"/>
      <c r="AA27" s="145"/>
      <c r="AB27" s="145"/>
      <c r="AC27" s="145"/>
    </row>
    <row r="28" spans="1:29" ht="30" customHeight="1" x14ac:dyDescent="0.25">
      <c r="A28" s="455" t="s">
        <v>105</v>
      </c>
      <c r="B28" s="455"/>
      <c r="C28" s="455"/>
      <c r="D28" s="455"/>
      <c r="E28" s="455"/>
      <c r="F28" s="455"/>
      <c r="G28" s="455"/>
      <c r="H28" s="159"/>
      <c r="I28" s="159"/>
      <c r="J28" s="159"/>
      <c r="K28" s="159"/>
      <c r="L28" s="159"/>
      <c r="M28" s="160"/>
      <c r="N28" s="160"/>
      <c r="O28" s="160"/>
      <c r="P28" s="160"/>
      <c r="Q28" s="160"/>
      <c r="R28" s="160"/>
      <c r="S28" s="160"/>
      <c r="T28" s="159"/>
      <c r="U28" s="159"/>
      <c r="V28" s="145"/>
      <c r="W28" s="145"/>
      <c r="X28" s="145"/>
      <c r="Y28" s="145"/>
      <c r="Z28" s="145"/>
      <c r="AA28" s="145"/>
      <c r="AB28" s="145"/>
      <c r="AC28" s="145"/>
    </row>
    <row r="29" spans="1:29" ht="30" customHeight="1" x14ac:dyDescent="0.25">
      <c r="A29" s="455" t="s">
        <v>106</v>
      </c>
      <c r="B29" s="455"/>
      <c r="C29" s="455"/>
      <c r="D29" s="455"/>
      <c r="E29" s="455"/>
      <c r="F29" s="455"/>
      <c r="G29" s="455"/>
      <c r="H29" s="159">
        <f>SUM(H14,H20)</f>
        <v>155.5</v>
      </c>
      <c r="I29" s="159">
        <f t="shared" ref="I29:U29" si="14">SUM(I14,I20)</f>
        <v>155.5</v>
      </c>
      <c r="J29" s="159">
        <f t="shared" si="14"/>
        <v>16.02</v>
      </c>
      <c r="K29" s="159">
        <f t="shared" si="14"/>
        <v>0</v>
      </c>
      <c r="L29" s="159">
        <f t="shared" si="14"/>
        <v>747.40000000000009</v>
      </c>
      <c r="M29" s="159">
        <f t="shared" si="14"/>
        <v>747.40000000000009</v>
      </c>
      <c r="N29" s="159">
        <f t="shared" si="14"/>
        <v>0</v>
      </c>
      <c r="O29" s="159">
        <f t="shared" si="14"/>
        <v>0</v>
      </c>
      <c r="P29" s="159">
        <f t="shared" si="14"/>
        <v>174</v>
      </c>
      <c r="Q29" s="159">
        <f t="shared" si="14"/>
        <v>174</v>
      </c>
      <c r="R29" s="159">
        <f t="shared" si="14"/>
        <v>16.8</v>
      </c>
      <c r="S29" s="159">
        <f t="shared" si="14"/>
        <v>0</v>
      </c>
      <c r="T29" s="159">
        <f t="shared" si="14"/>
        <v>747.40000000000009</v>
      </c>
      <c r="U29" s="159">
        <f t="shared" si="14"/>
        <v>748</v>
      </c>
      <c r="V29" s="145"/>
      <c r="W29" s="145"/>
      <c r="X29" s="145"/>
      <c r="Y29" s="145"/>
      <c r="Z29" s="145"/>
      <c r="AA29" s="145"/>
      <c r="AB29" s="145"/>
      <c r="AC29" s="145"/>
    </row>
    <row r="30" spans="1:29" ht="30" customHeight="1" x14ac:dyDescent="0.25">
      <c r="A30" s="455" t="s">
        <v>107</v>
      </c>
      <c r="B30" s="455"/>
      <c r="C30" s="455"/>
      <c r="D30" s="455"/>
      <c r="E30" s="455"/>
      <c r="F30" s="455"/>
      <c r="G30" s="455"/>
      <c r="H30" s="159"/>
      <c r="I30" s="159"/>
      <c r="J30" s="159"/>
      <c r="K30" s="159"/>
      <c r="L30" s="159"/>
      <c r="M30" s="160"/>
      <c r="N30" s="160"/>
      <c r="O30" s="160"/>
      <c r="P30" s="160"/>
      <c r="Q30" s="160"/>
      <c r="R30" s="160"/>
      <c r="S30" s="160"/>
      <c r="T30" s="159"/>
      <c r="U30" s="159"/>
      <c r="V30" s="145"/>
      <c r="W30" s="145"/>
      <c r="X30" s="145"/>
      <c r="Y30" s="145"/>
      <c r="Z30" s="145"/>
      <c r="AA30" s="145"/>
      <c r="AB30" s="145"/>
      <c r="AC30" s="145"/>
    </row>
    <row r="31" spans="1:29" ht="30" customHeight="1" x14ac:dyDescent="0.25">
      <c r="A31" s="455" t="s">
        <v>108</v>
      </c>
      <c r="B31" s="455"/>
      <c r="C31" s="455"/>
      <c r="D31" s="455"/>
      <c r="E31" s="455"/>
      <c r="F31" s="455"/>
      <c r="G31" s="455"/>
      <c r="H31" s="159"/>
      <c r="I31" s="159"/>
      <c r="J31" s="159"/>
      <c r="K31" s="159"/>
      <c r="L31" s="159"/>
      <c r="M31" s="160"/>
      <c r="N31" s="160"/>
      <c r="O31" s="160"/>
      <c r="P31" s="160"/>
      <c r="Q31" s="160"/>
      <c r="R31" s="160"/>
      <c r="S31" s="160"/>
      <c r="T31" s="159"/>
      <c r="U31" s="159"/>
      <c r="V31" s="145"/>
      <c r="W31" s="145"/>
      <c r="X31" s="145"/>
      <c r="Y31" s="145"/>
      <c r="Z31" s="145"/>
      <c r="AA31" s="145"/>
      <c r="AB31" s="145"/>
      <c r="AC31" s="145"/>
    </row>
    <row r="32" spans="1:29" ht="30" customHeight="1" x14ac:dyDescent="0.25">
      <c r="A32" s="455" t="s">
        <v>109</v>
      </c>
      <c r="B32" s="455"/>
      <c r="C32" s="455"/>
      <c r="D32" s="455"/>
      <c r="E32" s="455"/>
      <c r="F32" s="455"/>
      <c r="G32" s="455"/>
      <c r="H32" s="159"/>
      <c r="I32" s="159"/>
      <c r="J32" s="159"/>
      <c r="K32" s="159"/>
      <c r="L32" s="159"/>
      <c r="M32" s="160"/>
      <c r="N32" s="160"/>
      <c r="O32" s="160"/>
      <c r="P32" s="160"/>
      <c r="Q32" s="160"/>
      <c r="R32" s="160"/>
      <c r="S32" s="160"/>
      <c r="T32" s="159"/>
      <c r="U32" s="159"/>
      <c r="V32" s="145"/>
      <c r="W32" s="145"/>
      <c r="X32" s="145"/>
      <c r="Y32" s="145"/>
      <c r="Z32" s="145"/>
      <c r="AA32" s="145"/>
      <c r="AB32" s="145"/>
      <c r="AC32" s="145"/>
    </row>
    <row r="33" spans="1:21" ht="30" customHeight="1" x14ac:dyDescent="0.25">
      <c r="A33" s="455" t="s">
        <v>110</v>
      </c>
      <c r="B33" s="455"/>
      <c r="C33" s="455"/>
      <c r="D33" s="455"/>
      <c r="E33" s="455"/>
      <c r="F33" s="455"/>
      <c r="G33" s="455"/>
      <c r="H33" s="159"/>
      <c r="I33" s="159"/>
      <c r="J33" s="159"/>
      <c r="K33" s="159"/>
      <c r="L33" s="159"/>
      <c r="M33" s="161"/>
      <c r="N33" s="161"/>
      <c r="O33" s="161"/>
      <c r="P33" s="161"/>
      <c r="Q33" s="161"/>
      <c r="R33" s="161"/>
      <c r="S33" s="161"/>
      <c r="T33" s="159"/>
      <c r="U33" s="159"/>
    </row>
    <row r="34" spans="1:21" ht="30" customHeight="1" x14ac:dyDescent="0.25">
      <c r="A34" s="449" t="s">
        <v>111</v>
      </c>
      <c r="B34" s="450"/>
      <c r="C34" s="450"/>
      <c r="D34" s="450"/>
      <c r="E34" s="450"/>
      <c r="F34" s="450"/>
      <c r="G34" s="451"/>
      <c r="H34" s="159"/>
      <c r="I34" s="159"/>
      <c r="J34" s="159"/>
      <c r="K34" s="159"/>
      <c r="L34" s="159"/>
      <c r="M34" s="161"/>
      <c r="N34" s="161"/>
      <c r="O34" s="161"/>
      <c r="P34" s="161"/>
      <c r="Q34" s="161"/>
      <c r="R34" s="161"/>
      <c r="S34" s="161"/>
      <c r="T34" s="159"/>
      <c r="U34" s="159"/>
    </row>
    <row r="35" spans="1:21" ht="30" customHeight="1" x14ac:dyDescent="0.25">
      <c r="A35" s="455" t="s">
        <v>112</v>
      </c>
      <c r="B35" s="455"/>
      <c r="C35" s="455"/>
      <c r="D35" s="455"/>
      <c r="E35" s="455"/>
      <c r="F35" s="455"/>
      <c r="G35" s="455"/>
      <c r="H35" s="159"/>
      <c r="I35" s="159"/>
      <c r="J35" s="159"/>
      <c r="K35" s="159"/>
      <c r="L35" s="159"/>
      <c r="M35" s="161"/>
      <c r="N35" s="161"/>
      <c r="O35" s="161"/>
      <c r="P35" s="161"/>
      <c r="Q35" s="161"/>
      <c r="R35" s="161"/>
      <c r="S35" s="161"/>
      <c r="T35" s="159"/>
      <c r="U35" s="159"/>
    </row>
    <row r="36" spans="1:21" ht="30" customHeight="1" x14ac:dyDescent="0.25">
      <c r="A36" s="455" t="s">
        <v>113</v>
      </c>
      <c r="B36" s="455"/>
      <c r="C36" s="455"/>
      <c r="D36" s="455"/>
      <c r="E36" s="455"/>
      <c r="F36" s="455"/>
      <c r="G36" s="455"/>
      <c r="H36" s="159"/>
      <c r="I36" s="159"/>
      <c r="J36" s="159"/>
      <c r="K36" s="159"/>
      <c r="L36" s="159"/>
      <c r="M36" s="160"/>
      <c r="N36" s="160"/>
      <c r="O36" s="160"/>
      <c r="P36" s="160"/>
      <c r="Q36" s="160"/>
      <c r="R36" s="160"/>
      <c r="S36" s="160"/>
      <c r="T36" s="159"/>
      <c r="U36" s="159"/>
    </row>
    <row r="37" spans="1:21" ht="30" customHeight="1" x14ac:dyDescent="0.25">
      <c r="A37" s="454" t="s">
        <v>114</v>
      </c>
      <c r="B37" s="454"/>
      <c r="C37" s="454"/>
      <c r="D37" s="454"/>
      <c r="E37" s="454"/>
      <c r="F37" s="454"/>
      <c r="G37" s="454"/>
      <c r="H37" s="74">
        <f t="shared" ref="H37:U37" si="15">SUM(H38:H44)</f>
        <v>0</v>
      </c>
      <c r="I37" s="74">
        <f t="shared" si="15"/>
        <v>0</v>
      </c>
      <c r="J37" s="74">
        <f t="shared" si="15"/>
        <v>0</v>
      </c>
      <c r="K37" s="74">
        <f t="shared" si="15"/>
        <v>0</v>
      </c>
      <c r="L37" s="74">
        <f t="shared" si="15"/>
        <v>0</v>
      </c>
      <c r="M37" s="74">
        <f t="shared" si="15"/>
        <v>0</v>
      </c>
      <c r="N37" s="74">
        <f t="shared" si="15"/>
        <v>0</v>
      </c>
      <c r="O37" s="74">
        <f t="shared" si="15"/>
        <v>0</v>
      </c>
      <c r="P37" s="74">
        <f t="shared" si="15"/>
        <v>0</v>
      </c>
      <c r="Q37" s="74">
        <f t="shared" si="15"/>
        <v>0</v>
      </c>
      <c r="R37" s="74">
        <f t="shared" si="15"/>
        <v>0</v>
      </c>
      <c r="S37" s="74">
        <f t="shared" si="15"/>
        <v>0</v>
      </c>
      <c r="T37" s="74">
        <f t="shared" si="15"/>
        <v>0</v>
      </c>
      <c r="U37" s="74">
        <f t="shared" si="15"/>
        <v>0</v>
      </c>
    </row>
    <row r="38" spans="1:21" ht="30" customHeight="1" x14ac:dyDescent="0.25">
      <c r="A38" s="456" t="s">
        <v>115</v>
      </c>
      <c r="B38" s="456"/>
      <c r="C38" s="456"/>
      <c r="D38" s="456"/>
      <c r="E38" s="456"/>
      <c r="F38" s="456"/>
      <c r="G38" s="456"/>
      <c r="H38" s="159">
        <f>SUM(H19,H13)</f>
        <v>0</v>
      </c>
      <c r="I38" s="159">
        <f t="shared" ref="I38:U38" si="16">SUM(I19,I13)</f>
        <v>0</v>
      </c>
      <c r="J38" s="159">
        <f t="shared" si="16"/>
        <v>0</v>
      </c>
      <c r="K38" s="159">
        <f t="shared" si="16"/>
        <v>0</v>
      </c>
      <c r="L38" s="159">
        <f t="shared" si="16"/>
        <v>0</v>
      </c>
      <c r="M38" s="159">
        <f t="shared" si="16"/>
        <v>0</v>
      </c>
      <c r="N38" s="159">
        <f t="shared" si="16"/>
        <v>0</v>
      </c>
      <c r="O38" s="159">
        <f t="shared" si="16"/>
        <v>0</v>
      </c>
      <c r="P38" s="159">
        <f t="shared" si="16"/>
        <v>0</v>
      </c>
      <c r="Q38" s="159">
        <f t="shared" si="16"/>
        <v>0</v>
      </c>
      <c r="R38" s="159">
        <f t="shared" si="16"/>
        <v>0</v>
      </c>
      <c r="S38" s="159">
        <f t="shared" si="16"/>
        <v>0</v>
      </c>
      <c r="T38" s="159">
        <f t="shared" si="16"/>
        <v>0</v>
      </c>
      <c r="U38" s="159">
        <f t="shared" si="16"/>
        <v>0</v>
      </c>
    </row>
    <row r="39" spans="1:21" ht="30" customHeight="1" x14ac:dyDescent="0.25">
      <c r="A39" s="456" t="s">
        <v>116</v>
      </c>
      <c r="B39" s="456"/>
      <c r="C39" s="456"/>
      <c r="D39" s="456"/>
      <c r="E39" s="456"/>
      <c r="F39" s="456"/>
      <c r="G39" s="456"/>
      <c r="H39" s="159"/>
      <c r="I39" s="159"/>
      <c r="J39" s="159"/>
      <c r="K39" s="159"/>
      <c r="L39" s="159"/>
      <c r="M39" s="161"/>
      <c r="N39" s="161"/>
      <c r="O39" s="161"/>
      <c r="P39" s="161"/>
      <c r="Q39" s="161"/>
      <c r="R39" s="161"/>
      <c r="S39" s="161"/>
      <c r="T39" s="159"/>
      <c r="U39" s="159"/>
    </row>
    <row r="40" spans="1:21" ht="30" customHeight="1" x14ac:dyDescent="0.25">
      <c r="A40" s="455" t="s">
        <v>117</v>
      </c>
      <c r="B40" s="455"/>
      <c r="C40" s="455"/>
      <c r="D40" s="455"/>
      <c r="E40" s="455"/>
      <c r="F40" s="455"/>
      <c r="G40" s="455"/>
      <c r="H40" s="159"/>
      <c r="I40" s="159"/>
      <c r="J40" s="159"/>
      <c r="K40" s="159"/>
      <c r="L40" s="159"/>
      <c r="M40" s="161"/>
      <c r="N40" s="161"/>
      <c r="O40" s="161"/>
      <c r="P40" s="161"/>
      <c r="Q40" s="161"/>
      <c r="R40" s="161"/>
      <c r="S40" s="161"/>
      <c r="T40" s="159"/>
      <c r="U40" s="159"/>
    </row>
    <row r="41" spans="1:21" x14ac:dyDescent="0.25">
      <c r="A41" s="449" t="s">
        <v>118</v>
      </c>
      <c r="B41" s="450"/>
      <c r="C41" s="450"/>
      <c r="D41" s="450"/>
      <c r="E41" s="450"/>
      <c r="F41" s="450"/>
      <c r="G41" s="451"/>
      <c r="H41" s="159"/>
      <c r="I41" s="159"/>
      <c r="J41" s="159"/>
      <c r="K41" s="159"/>
      <c r="L41" s="159"/>
      <c r="M41" s="161"/>
      <c r="N41" s="161"/>
      <c r="O41" s="161"/>
      <c r="P41" s="161"/>
      <c r="Q41" s="161"/>
      <c r="R41" s="161"/>
      <c r="S41" s="161"/>
      <c r="T41" s="159"/>
      <c r="U41" s="159"/>
    </row>
    <row r="42" spans="1:21" x14ac:dyDescent="0.25">
      <c r="A42" s="449" t="s">
        <v>119</v>
      </c>
      <c r="B42" s="450"/>
      <c r="C42" s="450"/>
      <c r="D42" s="450"/>
      <c r="E42" s="450"/>
      <c r="F42" s="450"/>
      <c r="G42" s="451"/>
      <c r="H42" s="159"/>
      <c r="I42" s="159"/>
      <c r="J42" s="159"/>
      <c r="K42" s="159"/>
      <c r="L42" s="159"/>
      <c r="M42" s="161"/>
      <c r="N42" s="161"/>
      <c r="O42" s="161"/>
      <c r="P42" s="161"/>
      <c r="Q42" s="161"/>
      <c r="R42" s="161"/>
      <c r="S42" s="161"/>
      <c r="T42" s="159"/>
      <c r="U42" s="159"/>
    </row>
    <row r="43" spans="1:21" x14ac:dyDescent="0.25">
      <c r="A43" s="449" t="s">
        <v>120</v>
      </c>
      <c r="B43" s="450"/>
      <c r="C43" s="450"/>
      <c r="D43" s="450"/>
      <c r="E43" s="450"/>
      <c r="F43" s="450"/>
      <c r="G43" s="451"/>
      <c r="H43" s="159"/>
      <c r="I43" s="159"/>
      <c r="J43" s="159"/>
      <c r="K43" s="159"/>
      <c r="L43" s="159"/>
      <c r="M43" s="161"/>
      <c r="N43" s="161"/>
      <c r="O43" s="161"/>
      <c r="P43" s="161"/>
      <c r="Q43" s="161"/>
      <c r="R43" s="161"/>
      <c r="S43" s="161"/>
      <c r="T43" s="159"/>
      <c r="U43" s="159"/>
    </row>
    <row r="44" spans="1:21" x14ac:dyDescent="0.25">
      <c r="A44" s="455" t="s">
        <v>121</v>
      </c>
      <c r="B44" s="455"/>
      <c r="C44" s="455"/>
      <c r="D44" s="455"/>
      <c r="E44" s="455"/>
      <c r="F44" s="455"/>
      <c r="G44" s="455"/>
      <c r="H44" s="159"/>
      <c r="I44" s="159"/>
      <c r="J44" s="159"/>
      <c r="K44" s="159"/>
      <c r="L44" s="159"/>
      <c r="M44" s="161"/>
      <c r="N44" s="161"/>
      <c r="O44" s="161"/>
      <c r="P44" s="161"/>
      <c r="Q44" s="161"/>
      <c r="R44" s="161"/>
      <c r="S44" s="161"/>
      <c r="T44" s="159"/>
      <c r="U44" s="159"/>
    </row>
    <row r="45" spans="1:21" x14ac:dyDescent="0.25">
      <c r="A45" s="457" t="s">
        <v>122</v>
      </c>
      <c r="B45" s="457"/>
      <c r="C45" s="457"/>
      <c r="D45" s="457"/>
      <c r="E45" s="457"/>
      <c r="F45" s="457"/>
      <c r="G45" s="457"/>
      <c r="H45" s="2">
        <f t="shared" ref="H45:U45" si="17">SUM(H37,H26)</f>
        <v>194.05590000000001</v>
      </c>
      <c r="I45" s="2">
        <f t="shared" si="17"/>
        <v>194.05590000000001</v>
      </c>
      <c r="J45" s="2">
        <f t="shared" si="17"/>
        <v>16.02</v>
      </c>
      <c r="K45" s="2">
        <f t="shared" si="17"/>
        <v>0</v>
      </c>
      <c r="L45" s="2">
        <f t="shared" si="17"/>
        <v>787.40000000000009</v>
      </c>
      <c r="M45" s="2">
        <f t="shared" si="17"/>
        <v>787.40000000000009</v>
      </c>
      <c r="N45" s="2">
        <f t="shared" si="17"/>
        <v>0</v>
      </c>
      <c r="O45" s="2">
        <f t="shared" si="17"/>
        <v>0</v>
      </c>
      <c r="P45" s="2">
        <f t="shared" si="17"/>
        <v>184</v>
      </c>
      <c r="Q45" s="2">
        <f t="shared" si="17"/>
        <v>184</v>
      </c>
      <c r="R45" s="2">
        <f t="shared" si="17"/>
        <v>16.8</v>
      </c>
      <c r="S45" s="2">
        <f t="shared" si="17"/>
        <v>0</v>
      </c>
      <c r="T45" s="2">
        <f t="shared" si="17"/>
        <v>787.40000000000009</v>
      </c>
      <c r="U45" s="2">
        <f t="shared" si="17"/>
        <v>788</v>
      </c>
    </row>
  </sheetData>
  <mergeCells count="66">
    <mergeCell ref="A40:G40"/>
    <mergeCell ref="A42:G42"/>
    <mergeCell ref="A43:G43"/>
    <mergeCell ref="A44:G44"/>
    <mergeCell ref="A45:G45"/>
    <mergeCell ref="A41:G41"/>
    <mergeCell ref="A35:G35"/>
    <mergeCell ref="A36:G36"/>
    <mergeCell ref="A37:G37"/>
    <mergeCell ref="A38:G38"/>
    <mergeCell ref="A39:G39"/>
    <mergeCell ref="A34:G34"/>
    <mergeCell ref="B24:G24"/>
    <mergeCell ref="A25:G25"/>
    <mergeCell ref="A26:G26"/>
    <mergeCell ref="A27:G27"/>
    <mergeCell ref="A28:G28"/>
    <mergeCell ref="A29:G29"/>
    <mergeCell ref="A30:G30"/>
    <mergeCell ref="A31:G31"/>
    <mergeCell ref="A32:G32"/>
    <mergeCell ref="A33:G33"/>
    <mergeCell ref="B23:G23"/>
    <mergeCell ref="C22:G22"/>
    <mergeCell ref="C16:G16"/>
    <mergeCell ref="C17:U17"/>
    <mergeCell ref="A18:A21"/>
    <mergeCell ref="B18:B21"/>
    <mergeCell ref="C18:C21"/>
    <mergeCell ref="D18:D21"/>
    <mergeCell ref="E18:E21"/>
    <mergeCell ref="F18:F21"/>
    <mergeCell ref="F12:F15"/>
    <mergeCell ref="A12:A15"/>
    <mergeCell ref="B12:B15"/>
    <mergeCell ref="C12:C15"/>
    <mergeCell ref="D12:D15"/>
    <mergeCell ref="E12:E15"/>
    <mergeCell ref="B10:U10"/>
    <mergeCell ref="C11:U11"/>
    <mergeCell ref="O6:O7"/>
    <mergeCell ref="P6:P7"/>
    <mergeCell ref="Q6:R6"/>
    <mergeCell ref="S6:S7"/>
    <mergeCell ref="A8:U8"/>
    <mergeCell ref="A9:U9"/>
    <mergeCell ref="H6:H7"/>
    <mergeCell ref="I6:J6"/>
    <mergeCell ref="K6:K7"/>
    <mergeCell ref="L6:L7"/>
    <mergeCell ref="M6:N6"/>
    <mergeCell ref="A2:U2"/>
    <mergeCell ref="A3:U3"/>
    <mergeCell ref="A5:A7"/>
    <mergeCell ref="B5:B7"/>
    <mergeCell ref="C5:C7"/>
    <mergeCell ref="D5:D7"/>
    <mergeCell ref="E5:E7"/>
    <mergeCell ref="F5:F7"/>
    <mergeCell ref="G5:G7"/>
    <mergeCell ref="H5:K5"/>
    <mergeCell ref="L5:O5"/>
    <mergeCell ref="P5:S5"/>
    <mergeCell ref="T5:T7"/>
    <mergeCell ref="U5:U7"/>
    <mergeCell ref="T4:U4"/>
  </mergeCells>
  <pageMargins left="0.7" right="0.7" top="0.75" bottom="0.75" header="0.3" footer="0.3"/>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K93"/>
  <sheetViews>
    <sheetView topLeftCell="A2" zoomScale="70" zoomScaleNormal="70" workbookViewId="0">
      <selection activeCell="H77" sqref="H77"/>
    </sheetView>
  </sheetViews>
  <sheetFormatPr defaultColWidth="9.140625" defaultRowHeight="15.75" x14ac:dyDescent="0.25"/>
  <cols>
    <col min="1" max="1" width="4.7109375" style="75" customWidth="1"/>
    <col min="2" max="3" width="2.5703125" style="75" customWidth="1"/>
    <col min="4" max="4" width="30.140625" style="75" customWidth="1"/>
    <col min="5" max="5" width="3.7109375" style="75" customWidth="1"/>
    <col min="6" max="6" width="12.7109375" style="75" customWidth="1"/>
    <col min="7" max="7" width="6.42578125" style="76" customWidth="1"/>
    <col min="8" max="8" width="11" style="65" customWidth="1"/>
    <col min="9" max="9" width="9.140625" style="65" customWidth="1"/>
    <col min="10" max="10" width="8.28515625" style="65" customWidth="1"/>
    <col min="11" max="11" width="6.5703125" style="65" customWidth="1"/>
    <col min="12" max="12" width="10.140625" style="65" customWidth="1"/>
    <col min="13" max="13" width="9.28515625" style="75" customWidth="1"/>
    <col min="14" max="14" width="6.7109375" style="75" customWidth="1"/>
    <col min="15" max="15" width="8.85546875" style="75" customWidth="1"/>
    <col min="16" max="16" width="10.140625" style="75" customWidth="1"/>
    <col min="17" max="17" width="9.85546875" style="75" customWidth="1"/>
    <col min="18" max="18" width="9" style="75" customWidth="1"/>
    <col min="19" max="19" width="8.42578125" style="75" customWidth="1"/>
    <col min="20" max="20" width="10" style="65" customWidth="1"/>
    <col min="21" max="21" width="8.85546875" style="65" customWidth="1"/>
    <col min="22" max="22" width="9.85546875" style="68" customWidth="1"/>
    <col min="23" max="242" width="9.140625" style="68"/>
    <col min="243" max="16384" width="9.140625" style="69"/>
  </cols>
  <sheetData>
    <row r="1" spans="1:245" s="67" customFormat="1" hidden="1" x14ac:dyDescent="0.25">
      <c r="A1" s="65"/>
      <c r="B1" s="65"/>
      <c r="C1" s="65"/>
      <c r="D1" s="65"/>
      <c r="E1" s="65"/>
      <c r="F1" s="65"/>
      <c r="G1" s="66"/>
      <c r="H1" s="65"/>
      <c r="I1" s="65"/>
      <c r="J1" s="65"/>
      <c r="K1" s="65"/>
      <c r="L1" s="65"/>
      <c r="M1" s="65"/>
      <c r="N1" s="65"/>
      <c r="O1" s="65"/>
      <c r="P1" s="65"/>
      <c r="Q1" s="65"/>
      <c r="R1" s="65"/>
      <c r="S1" s="65"/>
      <c r="T1" s="65"/>
      <c r="U1" s="65"/>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row>
    <row r="2" spans="1:245" s="67" customFormat="1" ht="18" customHeight="1" x14ac:dyDescent="0.25">
      <c r="A2" s="65"/>
      <c r="B2" s="65"/>
      <c r="C2" s="65"/>
      <c r="D2" s="65"/>
      <c r="E2" s="65"/>
      <c r="F2" s="65"/>
      <c r="G2" s="66"/>
      <c r="H2" s="65"/>
      <c r="I2" s="65"/>
      <c r="J2" s="65"/>
      <c r="K2" s="65"/>
      <c r="L2" s="65"/>
      <c r="M2" s="65"/>
      <c r="N2" s="65"/>
      <c r="O2" s="65"/>
      <c r="P2" s="65"/>
      <c r="Q2" s="65"/>
      <c r="R2" s="65"/>
      <c r="S2" s="65"/>
      <c r="T2" s="65"/>
      <c r="U2" s="65"/>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row>
    <row r="3" spans="1:245" s="67" customFormat="1" ht="15" customHeight="1" x14ac:dyDescent="0.25">
      <c r="A3" s="419" t="s">
        <v>157</v>
      </c>
      <c r="B3" s="419"/>
      <c r="C3" s="419"/>
      <c r="D3" s="419"/>
      <c r="E3" s="419"/>
      <c r="F3" s="419"/>
      <c r="G3" s="419"/>
      <c r="H3" s="419"/>
      <c r="I3" s="419"/>
      <c r="J3" s="419"/>
      <c r="K3" s="419"/>
      <c r="L3" s="419"/>
      <c r="M3" s="419"/>
      <c r="N3" s="419"/>
      <c r="O3" s="419"/>
      <c r="P3" s="419"/>
      <c r="Q3" s="419"/>
      <c r="R3" s="419"/>
      <c r="S3" s="419"/>
      <c r="T3" s="419"/>
      <c r="U3" s="419"/>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row>
    <row r="4" spans="1:245" s="67" customFormat="1" ht="18" customHeight="1" x14ac:dyDescent="0.25">
      <c r="A4" s="419" t="s">
        <v>1</v>
      </c>
      <c r="B4" s="419"/>
      <c r="C4" s="419"/>
      <c r="D4" s="419"/>
      <c r="E4" s="419"/>
      <c r="F4" s="419"/>
      <c r="G4" s="419"/>
      <c r="H4" s="419"/>
      <c r="I4" s="419"/>
      <c r="J4" s="419"/>
      <c r="K4" s="419"/>
      <c r="L4" s="419"/>
      <c r="M4" s="419"/>
      <c r="N4" s="419"/>
      <c r="O4" s="419"/>
      <c r="P4" s="419"/>
      <c r="Q4" s="419"/>
      <c r="R4" s="419"/>
      <c r="S4" s="419"/>
      <c r="T4" s="419"/>
      <c r="U4" s="419"/>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row>
    <row r="5" spans="1:245" s="67" customFormat="1" ht="19.5" customHeight="1" x14ac:dyDescent="0.25">
      <c r="A5" s="65"/>
      <c r="B5" s="65"/>
      <c r="C5" s="65"/>
      <c r="D5" s="65"/>
      <c r="E5" s="65"/>
      <c r="F5" s="65"/>
      <c r="G5" s="66"/>
      <c r="H5" s="65"/>
      <c r="I5" s="65"/>
      <c r="J5" s="65"/>
      <c r="K5" s="65"/>
      <c r="L5" s="65"/>
      <c r="M5" s="65"/>
      <c r="N5" s="65"/>
      <c r="O5" s="65"/>
      <c r="P5" s="65"/>
      <c r="Q5" s="65"/>
      <c r="R5" s="65"/>
      <c r="S5" s="65"/>
      <c r="T5" s="420" t="s">
        <v>2</v>
      </c>
      <c r="U5" s="420"/>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row>
    <row r="6" spans="1:245" ht="29.25" customHeight="1" x14ac:dyDescent="0.25">
      <c r="A6" s="340" t="s">
        <v>3</v>
      </c>
      <c r="B6" s="340" t="s">
        <v>4</v>
      </c>
      <c r="C6" s="340" t="s">
        <v>5</v>
      </c>
      <c r="D6" s="341" t="s">
        <v>6</v>
      </c>
      <c r="E6" s="344" t="s">
        <v>7</v>
      </c>
      <c r="F6" s="345" t="s">
        <v>8</v>
      </c>
      <c r="G6" s="344" t="s">
        <v>9</v>
      </c>
      <c r="H6" s="348" t="s">
        <v>10</v>
      </c>
      <c r="I6" s="349"/>
      <c r="J6" s="349"/>
      <c r="K6" s="350"/>
      <c r="L6" s="351" t="s">
        <v>11</v>
      </c>
      <c r="M6" s="352"/>
      <c r="N6" s="352"/>
      <c r="O6" s="353"/>
      <c r="P6" s="351" t="s">
        <v>12</v>
      </c>
      <c r="Q6" s="352"/>
      <c r="R6" s="352"/>
      <c r="S6" s="353"/>
      <c r="T6" s="354" t="s">
        <v>13</v>
      </c>
      <c r="U6" s="354" t="s">
        <v>14</v>
      </c>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6"/>
      <c r="IJ6" s="146"/>
      <c r="IK6" s="146"/>
    </row>
    <row r="7" spans="1:245" ht="27.75" customHeight="1" x14ac:dyDescent="0.25">
      <c r="A7" s="340"/>
      <c r="B7" s="340"/>
      <c r="C7" s="340"/>
      <c r="D7" s="342"/>
      <c r="E7" s="344"/>
      <c r="F7" s="346"/>
      <c r="G7" s="344"/>
      <c r="H7" s="354" t="s">
        <v>17</v>
      </c>
      <c r="I7" s="359" t="s">
        <v>18</v>
      </c>
      <c r="J7" s="359"/>
      <c r="K7" s="354" t="s">
        <v>19</v>
      </c>
      <c r="L7" s="354" t="s">
        <v>17</v>
      </c>
      <c r="M7" s="358" t="s">
        <v>18</v>
      </c>
      <c r="N7" s="358"/>
      <c r="O7" s="357" t="s">
        <v>19</v>
      </c>
      <c r="P7" s="344" t="s">
        <v>17</v>
      </c>
      <c r="Q7" s="358" t="s">
        <v>18</v>
      </c>
      <c r="R7" s="358"/>
      <c r="S7" s="357" t="s">
        <v>19</v>
      </c>
      <c r="T7" s="354"/>
      <c r="U7" s="354"/>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6"/>
      <c r="IJ7" s="146"/>
      <c r="IK7" s="146"/>
    </row>
    <row r="8" spans="1:245" ht="111.75" customHeight="1" x14ac:dyDescent="0.25">
      <c r="A8" s="340"/>
      <c r="B8" s="340"/>
      <c r="C8" s="340"/>
      <c r="D8" s="343"/>
      <c r="E8" s="344"/>
      <c r="F8" s="347"/>
      <c r="G8" s="344"/>
      <c r="H8" s="354"/>
      <c r="I8" s="20" t="s">
        <v>17</v>
      </c>
      <c r="J8" s="293" t="s">
        <v>20</v>
      </c>
      <c r="K8" s="354"/>
      <c r="L8" s="354"/>
      <c r="M8" s="292" t="s">
        <v>17</v>
      </c>
      <c r="N8" s="294" t="s">
        <v>20</v>
      </c>
      <c r="O8" s="357"/>
      <c r="P8" s="344"/>
      <c r="Q8" s="292" t="s">
        <v>17</v>
      </c>
      <c r="R8" s="21" t="s">
        <v>20</v>
      </c>
      <c r="S8" s="357"/>
      <c r="T8" s="354"/>
      <c r="U8" s="354"/>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6"/>
      <c r="IJ8" s="146"/>
      <c r="IK8" s="146"/>
    </row>
    <row r="9" spans="1:245" ht="15" customHeight="1" x14ac:dyDescent="0.25">
      <c r="A9" s="425" t="s">
        <v>158</v>
      </c>
      <c r="B9" s="426"/>
      <c r="C9" s="426"/>
      <c r="D9" s="426"/>
      <c r="E9" s="426"/>
      <c r="F9" s="426"/>
      <c r="G9" s="426"/>
      <c r="H9" s="426"/>
      <c r="I9" s="426"/>
      <c r="J9" s="426"/>
      <c r="K9" s="426"/>
      <c r="L9" s="426"/>
      <c r="M9" s="426"/>
      <c r="N9" s="426"/>
      <c r="O9" s="426"/>
      <c r="P9" s="426"/>
      <c r="Q9" s="426"/>
      <c r="R9" s="426"/>
      <c r="S9" s="426"/>
      <c r="T9" s="426"/>
      <c r="U9" s="427"/>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6"/>
      <c r="IJ9" s="146"/>
      <c r="IK9" s="146"/>
    </row>
    <row r="10" spans="1:245" ht="16.5" customHeight="1" x14ac:dyDescent="0.25">
      <c r="A10" s="428" t="s">
        <v>159</v>
      </c>
      <c r="B10" s="428"/>
      <c r="C10" s="428"/>
      <c r="D10" s="428"/>
      <c r="E10" s="428"/>
      <c r="F10" s="428"/>
      <c r="G10" s="428"/>
      <c r="H10" s="428"/>
      <c r="I10" s="428"/>
      <c r="J10" s="428"/>
      <c r="K10" s="428"/>
      <c r="L10" s="428"/>
      <c r="M10" s="428"/>
      <c r="N10" s="428"/>
      <c r="O10" s="428"/>
      <c r="P10" s="428"/>
      <c r="Q10" s="428"/>
      <c r="R10" s="428"/>
      <c r="S10" s="428"/>
      <c r="T10" s="428"/>
      <c r="U10" s="428"/>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6"/>
      <c r="IJ10" s="146"/>
      <c r="IK10" s="146"/>
    </row>
    <row r="11" spans="1:245" ht="18.75" customHeight="1" x14ac:dyDescent="0.25">
      <c r="A11" s="1" t="s">
        <v>28</v>
      </c>
      <c r="B11" s="464" t="s">
        <v>160</v>
      </c>
      <c r="C11" s="464"/>
      <c r="D11" s="464"/>
      <c r="E11" s="464"/>
      <c r="F11" s="464"/>
      <c r="G11" s="464"/>
      <c r="H11" s="464"/>
      <c r="I11" s="464"/>
      <c r="J11" s="464"/>
      <c r="K11" s="464"/>
      <c r="L11" s="464"/>
      <c r="M11" s="464"/>
      <c r="N11" s="464"/>
      <c r="O11" s="464"/>
      <c r="P11" s="464"/>
      <c r="Q11" s="464"/>
      <c r="R11" s="464"/>
      <c r="S11" s="464"/>
      <c r="T11" s="464"/>
      <c r="U11" s="464"/>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6"/>
      <c r="IJ11" s="146"/>
      <c r="IK11" s="146"/>
    </row>
    <row r="12" spans="1:245" ht="15.75" customHeight="1" x14ac:dyDescent="0.25">
      <c r="A12" s="147" t="s">
        <v>28</v>
      </c>
      <c r="B12" s="148" t="s">
        <v>28</v>
      </c>
      <c r="C12" s="424" t="s">
        <v>161</v>
      </c>
      <c r="D12" s="424"/>
      <c r="E12" s="424"/>
      <c r="F12" s="424"/>
      <c r="G12" s="424"/>
      <c r="H12" s="424"/>
      <c r="I12" s="424"/>
      <c r="J12" s="424"/>
      <c r="K12" s="424"/>
      <c r="L12" s="424"/>
      <c r="M12" s="424"/>
      <c r="N12" s="424"/>
      <c r="O12" s="424"/>
      <c r="P12" s="424"/>
      <c r="Q12" s="424"/>
      <c r="R12" s="424"/>
      <c r="S12" s="424"/>
      <c r="T12" s="424"/>
      <c r="U12" s="424"/>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6"/>
      <c r="IJ12" s="146"/>
      <c r="IK12" s="146"/>
    </row>
    <row r="13" spans="1:245" ht="17.100000000000001" customHeight="1" x14ac:dyDescent="0.25">
      <c r="A13" s="432" t="s">
        <v>28</v>
      </c>
      <c r="B13" s="435" t="s">
        <v>28</v>
      </c>
      <c r="C13" s="438" t="s">
        <v>28</v>
      </c>
      <c r="D13" s="441" t="s">
        <v>161</v>
      </c>
      <c r="E13" s="429" t="s">
        <v>72</v>
      </c>
      <c r="F13" s="429" t="s">
        <v>33</v>
      </c>
      <c r="G13" s="162" t="s">
        <v>34</v>
      </c>
      <c r="H13" s="149">
        <f>SUM(I13,K13)</f>
        <v>19.43</v>
      </c>
      <c r="I13" s="226">
        <v>0.59</v>
      </c>
      <c r="J13" s="149"/>
      <c r="K13" s="226">
        <v>18.84</v>
      </c>
      <c r="L13" s="150">
        <f>SUM(M13,O13)</f>
        <v>30</v>
      </c>
      <c r="M13" s="150">
        <v>30</v>
      </c>
      <c r="N13" s="152"/>
      <c r="O13" s="151"/>
      <c r="P13" s="152">
        <f>SUM(Q13,S13)</f>
        <v>30</v>
      </c>
      <c r="Q13" s="149">
        <v>30</v>
      </c>
      <c r="R13" s="149"/>
      <c r="S13" s="149"/>
      <c r="T13" s="149">
        <v>30</v>
      </c>
      <c r="U13" s="149">
        <v>40</v>
      </c>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6"/>
      <c r="IJ13" s="146"/>
      <c r="IK13" s="146"/>
    </row>
    <row r="14" spans="1:245" ht="17.850000000000001" customHeight="1" x14ac:dyDescent="0.25">
      <c r="A14" s="433"/>
      <c r="B14" s="436"/>
      <c r="C14" s="439"/>
      <c r="D14" s="442"/>
      <c r="E14" s="430"/>
      <c r="F14" s="430"/>
      <c r="G14" s="162" t="s">
        <v>36</v>
      </c>
      <c r="H14" s="149">
        <f t="shared" ref="H14:H17" si="0">SUM(I14,K14)</f>
        <v>0</v>
      </c>
      <c r="I14" s="233"/>
      <c r="J14" s="149"/>
      <c r="K14" s="149"/>
      <c r="L14" s="150">
        <f t="shared" ref="L14:L17" si="1">SUM(M14,O14)</f>
        <v>0</v>
      </c>
      <c r="M14" s="150"/>
      <c r="N14" s="152"/>
      <c r="O14" s="151"/>
      <c r="P14" s="152">
        <f t="shared" ref="P14:P17" si="2">SUM(Q14,S14)</f>
        <v>0</v>
      </c>
      <c r="Q14" s="149"/>
      <c r="R14" s="149"/>
      <c r="S14" s="149"/>
      <c r="T14" s="149"/>
      <c r="U14" s="149"/>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6"/>
      <c r="IJ14" s="146"/>
      <c r="IK14" s="146"/>
    </row>
    <row r="15" spans="1:245" ht="17.850000000000001" customHeight="1" x14ac:dyDescent="0.25">
      <c r="A15" s="433"/>
      <c r="B15" s="436"/>
      <c r="C15" s="439"/>
      <c r="D15" s="442"/>
      <c r="E15" s="430"/>
      <c r="F15" s="430"/>
      <c r="G15" s="162" t="s">
        <v>37</v>
      </c>
      <c r="H15" s="149">
        <f t="shared" si="0"/>
        <v>0</v>
      </c>
      <c r="I15" s="234"/>
      <c r="J15" s="176"/>
      <c r="K15" s="176"/>
      <c r="L15" s="151">
        <f t="shared" si="1"/>
        <v>0</v>
      </c>
      <c r="M15" s="116"/>
      <c r="N15" s="152"/>
      <c r="O15" s="151"/>
      <c r="P15" s="152">
        <f t="shared" si="2"/>
        <v>0</v>
      </c>
      <c r="Q15" s="176"/>
      <c r="R15" s="176"/>
      <c r="S15" s="176"/>
      <c r="T15" s="117"/>
      <c r="U15" s="176"/>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6"/>
      <c r="IJ15" s="146"/>
      <c r="IK15" s="146"/>
    </row>
    <row r="16" spans="1:245" ht="19.350000000000001" customHeight="1" x14ac:dyDescent="0.25">
      <c r="A16" s="433"/>
      <c r="B16" s="436"/>
      <c r="C16" s="439"/>
      <c r="D16" s="442"/>
      <c r="E16" s="430"/>
      <c r="F16" s="430"/>
      <c r="G16" s="162" t="s">
        <v>162</v>
      </c>
      <c r="H16" s="149">
        <f t="shared" si="0"/>
        <v>1014</v>
      </c>
      <c r="I16" s="232">
        <v>407.71</v>
      </c>
      <c r="J16" s="152"/>
      <c r="K16" s="273">
        <v>606.29</v>
      </c>
      <c r="L16" s="98">
        <f t="shared" si="1"/>
        <v>1500</v>
      </c>
      <c r="M16" s="175">
        <v>1500</v>
      </c>
      <c r="N16" s="166"/>
      <c r="O16" s="152"/>
      <c r="P16" s="152">
        <f t="shared" si="2"/>
        <v>0</v>
      </c>
      <c r="Q16" s="272"/>
      <c r="T16" s="175">
        <v>1500</v>
      </c>
      <c r="U16" s="174">
        <v>1500</v>
      </c>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6"/>
      <c r="IJ16" s="146"/>
      <c r="IK16" s="146"/>
    </row>
    <row r="17" spans="1:245" ht="19.350000000000001" customHeight="1" x14ac:dyDescent="0.25">
      <c r="A17" s="433"/>
      <c r="B17" s="436"/>
      <c r="C17" s="439"/>
      <c r="D17" s="442"/>
      <c r="E17" s="430"/>
      <c r="F17" s="430"/>
      <c r="G17" s="162" t="s">
        <v>163</v>
      </c>
      <c r="H17" s="149">
        <f t="shared" si="0"/>
        <v>0</v>
      </c>
      <c r="I17" s="152"/>
      <c r="J17" s="152"/>
      <c r="K17" s="176"/>
      <c r="L17" s="151">
        <f t="shared" si="1"/>
        <v>0</v>
      </c>
      <c r="M17" s="95"/>
      <c r="N17" s="152"/>
      <c r="O17" s="152"/>
      <c r="P17" s="152">
        <f t="shared" si="2"/>
        <v>0</v>
      </c>
      <c r="Q17" s="149"/>
      <c r="R17" s="152"/>
      <c r="S17" s="152"/>
      <c r="T17" s="95"/>
      <c r="U17" s="176"/>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6"/>
      <c r="IJ17" s="146"/>
      <c r="IK17" s="146"/>
    </row>
    <row r="18" spans="1:245" ht="17.25" customHeight="1" x14ac:dyDescent="0.25">
      <c r="A18" s="433"/>
      <c r="B18" s="436"/>
      <c r="C18" s="439"/>
      <c r="D18" s="442"/>
      <c r="E18" s="430"/>
      <c r="F18" s="430"/>
      <c r="G18" s="186" t="s">
        <v>39</v>
      </c>
      <c r="H18" s="112">
        <f>SUM(H13:H17)</f>
        <v>1033.43</v>
      </c>
      <c r="I18" s="112">
        <f t="shared" ref="I18:U18" si="3">SUM(I13:I17)</f>
        <v>408.29999999999995</v>
      </c>
      <c r="J18" s="112">
        <f t="shared" si="3"/>
        <v>0</v>
      </c>
      <c r="K18" s="112">
        <f t="shared" si="3"/>
        <v>625.13</v>
      </c>
      <c r="L18" s="112">
        <f t="shared" si="3"/>
        <v>1530</v>
      </c>
      <c r="M18" s="112">
        <f t="shared" si="3"/>
        <v>1530</v>
      </c>
      <c r="N18" s="112">
        <f t="shared" si="3"/>
        <v>0</v>
      </c>
      <c r="O18" s="112">
        <f t="shared" si="3"/>
        <v>0</v>
      </c>
      <c r="P18" s="112">
        <f t="shared" si="3"/>
        <v>30</v>
      </c>
      <c r="Q18" s="112">
        <f t="shared" si="3"/>
        <v>30</v>
      </c>
      <c r="R18" s="112">
        <f t="shared" si="3"/>
        <v>0</v>
      </c>
      <c r="S18" s="112">
        <f t="shared" si="3"/>
        <v>0</v>
      </c>
      <c r="T18" s="112">
        <f t="shared" si="3"/>
        <v>1530</v>
      </c>
      <c r="U18" s="112">
        <f t="shared" si="3"/>
        <v>1540</v>
      </c>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6"/>
      <c r="IJ18" s="146"/>
      <c r="IK18" s="146"/>
    </row>
    <row r="19" spans="1:245" ht="16.5" customHeight="1" x14ac:dyDescent="0.25">
      <c r="A19" s="460" t="s">
        <v>28</v>
      </c>
      <c r="B19" s="461" t="s">
        <v>28</v>
      </c>
      <c r="C19" s="462" t="s">
        <v>40</v>
      </c>
      <c r="D19" s="463" t="s">
        <v>164</v>
      </c>
      <c r="E19" s="458" t="s">
        <v>165</v>
      </c>
      <c r="F19" s="458" t="s">
        <v>166</v>
      </c>
      <c r="G19" s="199" t="s">
        <v>34</v>
      </c>
      <c r="H19" s="118">
        <f>SUM(I19,K19)</f>
        <v>7.59</v>
      </c>
      <c r="I19" s="235">
        <v>7.59</v>
      </c>
      <c r="J19" s="118"/>
      <c r="K19" s="118"/>
      <c r="L19" s="100">
        <f>SUM(M19,O19)</f>
        <v>20</v>
      </c>
      <c r="M19" s="200">
        <v>20</v>
      </c>
      <c r="N19" s="182"/>
      <c r="O19" s="200"/>
      <c r="P19" s="132">
        <f>SUM(Q19,S19)</f>
        <v>16.100000000000001</v>
      </c>
      <c r="Q19" s="201">
        <v>16.100000000000001</v>
      </c>
      <c r="R19" s="132"/>
      <c r="S19" s="132"/>
      <c r="T19" s="118">
        <v>20</v>
      </c>
      <c r="U19" s="118">
        <v>20</v>
      </c>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6"/>
      <c r="IJ19" s="146"/>
      <c r="IK19" s="146"/>
    </row>
    <row r="20" spans="1:245" ht="14.25" customHeight="1" x14ac:dyDescent="0.25">
      <c r="A20" s="460"/>
      <c r="B20" s="461"/>
      <c r="C20" s="462"/>
      <c r="D20" s="463"/>
      <c r="E20" s="458"/>
      <c r="F20" s="459"/>
      <c r="G20" s="199" t="s">
        <v>36</v>
      </c>
      <c r="H20" s="118">
        <f t="shared" ref="H20:H22" si="4">SUM(I20,K20)</f>
        <v>0</v>
      </c>
      <c r="I20" s="118"/>
      <c r="J20" s="118"/>
      <c r="K20" s="118"/>
      <c r="L20" s="100">
        <f t="shared" ref="L20:L22" si="5">SUM(M20,O20)</f>
        <v>0</v>
      </c>
      <c r="M20" s="200"/>
      <c r="N20" s="182"/>
      <c r="O20" s="200"/>
      <c r="P20" s="132">
        <f t="shared" ref="P20:P22" si="6">SUM(Q20,S20)</f>
        <v>0</v>
      </c>
      <c r="Q20" s="118"/>
      <c r="R20" s="132"/>
      <c r="S20" s="132"/>
      <c r="T20" s="118"/>
      <c r="U20" s="118"/>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6"/>
      <c r="IJ20" s="146"/>
      <c r="IK20" s="146"/>
    </row>
    <row r="21" spans="1:245" ht="14.25" customHeight="1" x14ac:dyDescent="0.25">
      <c r="A21" s="460"/>
      <c r="B21" s="461"/>
      <c r="C21" s="462"/>
      <c r="D21" s="463"/>
      <c r="E21" s="458"/>
      <c r="F21" s="459"/>
      <c r="G21" s="199" t="s">
        <v>37</v>
      </c>
      <c r="H21" s="118">
        <f t="shared" si="4"/>
        <v>0</v>
      </c>
      <c r="I21" s="118"/>
      <c r="J21" s="118"/>
      <c r="K21" s="118"/>
      <c r="L21" s="100">
        <f t="shared" si="5"/>
        <v>0</v>
      </c>
      <c r="M21" s="200"/>
      <c r="N21" s="182"/>
      <c r="O21" s="200"/>
      <c r="P21" s="132">
        <f t="shared" si="6"/>
        <v>0</v>
      </c>
      <c r="Q21" s="118"/>
      <c r="R21" s="132"/>
      <c r="S21" s="132"/>
      <c r="T21" s="118"/>
      <c r="U21" s="118"/>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6"/>
      <c r="IJ21" s="146"/>
      <c r="IK21" s="146"/>
    </row>
    <row r="22" spans="1:245" ht="15" customHeight="1" x14ac:dyDescent="0.25">
      <c r="A22" s="460"/>
      <c r="B22" s="461"/>
      <c r="C22" s="462"/>
      <c r="D22" s="463"/>
      <c r="E22" s="458"/>
      <c r="F22" s="459"/>
      <c r="G22" s="199" t="s">
        <v>162</v>
      </c>
      <c r="H22" s="118">
        <f t="shared" si="4"/>
        <v>0</v>
      </c>
      <c r="I22" s="201"/>
      <c r="J22" s="202"/>
      <c r="K22" s="201"/>
      <c r="L22" s="203">
        <f t="shared" si="5"/>
        <v>0</v>
      </c>
      <c r="M22" s="104"/>
      <c r="N22" s="202"/>
      <c r="O22" s="202"/>
      <c r="P22" s="201">
        <f t="shared" si="6"/>
        <v>0</v>
      </c>
      <c r="Q22" s="182"/>
      <c r="R22" s="202"/>
      <c r="S22" s="202"/>
      <c r="T22" s="104"/>
      <c r="U22" s="17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6"/>
      <c r="IJ22" s="146"/>
      <c r="IK22" s="146"/>
    </row>
    <row r="23" spans="1:245" ht="117" customHeight="1" x14ac:dyDescent="0.25">
      <c r="A23" s="460"/>
      <c r="B23" s="461"/>
      <c r="C23" s="462"/>
      <c r="D23" s="463"/>
      <c r="E23" s="458"/>
      <c r="F23" s="459"/>
      <c r="G23" s="204" t="s">
        <v>39</v>
      </c>
      <c r="H23" s="183">
        <f t="shared" ref="H23:U23" si="7">SUM(H19:H22)</f>
        <v>7.59</v>
      </c>
      <c r="I23" s="183">
        <f t="shared" si="7"/>
        <v>7.59</v>
      </c>
      <c r="J23" s="183">
        <f t="shared" si="7"/>
        <v>0</v>
      </c>
      <c r="K23" s="183">
        <f t="shared" si="7"/>
        <v>0</v>
      </c>
      <c r="L23" s="183">
        <f t="shared" si="7"/>
        <v>20</v>
      </c>
      <c r="M23" s="183">
        <f t="shared" si="7"/>
        <v>20</v>
      </c>
      <c r="N23" s="183">
        <f t="shared" si="7"/>
        <v>0</v>
      </c>
      <c r="O23" s="183">
        <f t="shared" si="7"/>
        <v>0</v>
      </c>
      <c r="P23" s="183">
        <f t="shared" si="7"/>
        <v>16.100000000000001</v>
      </c>
      <c r="Q23" s="183">
        <f t="shared" si="7"/>
        <v>16.100000000000001</v>
      </c>
      <c r="R23" s="183">
        <f t="shared" si="7"/>
        <v>0</v>
      </c>
      <c r="S23" s="183">
        <f t="shared" si="7"/>
        <v>0</v>
      </c>
      <c r="T23" s="183">
        <f t="shared" si="7"/>
        <v>20</v>
      </c>
      <c r="U23" s="183">
        <f t="shared" si="7"/>
        <v>20</v>
      </c>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6"/>
      <c r="IJ23" s="146"/>
      <c r="IK23" s="146"/>
    </row>
    <row r="24" spans="1:245" x14ac:dyDescent="0.25">
      <c r="A24" s="295" t="s">
        <v>28</v>
      </c>
      <c r="B24" s="296" t="s">
        <v>28</v>
      </c>
      <c r="C24" s="467" t="s">
        <v>65</v>
      </c>
      <c r="D24" s="467"/>
      <c r="E24" s="467"/>
      <c r="F24" s="467"/>
      <c r="G24" s="467"/>
      <c r="H24" s="205">
        <f>SUM(H18,H23)</f>
        <v>1041.02</v>
      </c>
      <c r="I24" s="205">
        <f t="shared" ref="I24:U24" si="8">SUM(I18,I23)</f>
        <v>415.88999999999993</v>
      </c>
      <c r="J24" s="205">
        <f t="shared" si="8"/>
        <v>0</v>
      </c>
      <c r="K24" s="205">
        <f t="shared" si="8"/>
        <v>625.13</v>
      </c>
      <c r="L24" s="205">
        <f t="shared" si="8"/>
        <v>1550</v>
      </c>
      <c r="M24" s="205">
        <f t="shared" si="8"/>
        <v>1550</v>
      </c>
      <c r="N24" s="205">
        <f t="shared" si="8"/>
        <v>0</v>
      </c>
      <c r="O24" s="205">
        <f t="shared" si="8"/>
        <v>0</v>
      </c>
      <c r="P24" s="205">
        <f t="shared" si="8"/>
        <v>46.1</v>
      </c>
      <c r="Q24" s="205">
        <f t="shared" si="8"/>
        <v>46.1</v>
      </c>
      <c r="R24" s="205">
        <f t="shared" si="8"/>
        <v>0</v>
      </c>
      <c r="S24" s="205">
        <f t="shared" si="8"/>
        <v>0</v>
      </c>
      <c r="T24" s="205">
        <f t="shared" si="8"/>
        <v>1550</v>
      </c>
      <c r="U24" s="205">
        <f t="shared" si="8"/>
        <v>1560</v>
      </c>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6"/>
      <c r="IJ24" s="146"/>
      <c r="IK24" s="146"/>
    </row>
    <row r="25" spans="1:245" x14ac:dyDescent="0.25">
      <c r="A25" s="295" t="s">
        <v>28</v>
      </c>
      <c r="B25" s="465" t="s">
        <v>100</v>
      </c>
      <c r="C25" s="465"/>
      <c r="D25" s="465"/>
      <c r="E25" s="465"/>
      <c r="F25" s="465"/>
      <c r="G25" s="465"/>
      <c r="H25" s="206">
        <f>SUM(H24)</f>
        <v>1041.02</v>
      </c>
      <c r="I25" s="206">
        <f t="shared" ref="I25:U25" si="9">SUM(I24)</f>
        <v>415.88999999999993</v>
      </c>
      <c r="J25" s="206">
        <f t="shared" si="9"/>
        <v>0</v>
      </c>
      <c r="K25" s="206">
        <f t="shared" si="9"/>
        <v>625.13</v>
      </c>
      <c r="L25" s="206">
        <f t="shared" si="9"/>
        <v>1550</v>
      </c>
      <c r="M25" s="206">
        <f t="shared" si="9"/>
        <v>1550</v>
      </c>
      <c r="N25" s="206">
        <f t="shared" si="9"/>
        <v>0</v>
      </c>
      <c r="O25" s="206">
        <f t="shared" si="9"/>
        <v>0</v>
      </c>
      <c r="P25" s="206">
        <f t="shared" si="9"/>
        <v>46.1</v>
      </c>
      <c r="Q25" s="206">
        <f t="shared" si="9"/>
        <v>46.1</v>
      </c>
      <c r="R25" s="206">
        <f t="shared" si="9"/>
        <v>0</v>
      </c>
      <c r="S25" s="206">
        <f t="shared" si="9"/>
        <v>0</v>
      </c>
      <c r="T25" s="206">
        <f t="shared" si="9"/>
        <v>1550</v>
      </c>
      <c r="U25" s="206">
        <f t="shared" si="9"/>
        <v>1560</v>
      </c>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6"/>
      <c r="IJ25" s="146"/>
      <c r="IK25" s="146"/>
    </row>
    <row r="26" spans="1:245" ht="39.75" customHeight="1" x14ac:dyDescent="0.25">
      <c r="A26" s="207" t="s">
        <v>40</v>
      </c>
      <c r="B26" s="466" t="s">
        <v>167</v>
      </c>
      <c r="C26" s="466"/>
      <c r="D26" s="466"/>
      <c r="E26" s="466"/>
      <c r="F26" s="466"/>
      <c r="G26" s="466"/>
      <c r="H26" s="466"/>
      <c r="I26" s="466"/>
      <c r="J26" s="466"/>
      <c r="K26" s="466"/>
      <c r="L26" s="466"/>
      <c r="M26" s="466"/>
      <c r="N26" s="466"/>
      <c r="O26" s="466"/>
      <c r="P26" s="466"/>
      <c r="Q26" s="466"/>
      <c r="R26" s="466"/>
      <c r="S26" s="466"/>
      <c r="T26" s="466"/>
      <c r="U26" s="466"/>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6"/>
      <c r="IJ26" s="146"/>
      <c r="IK26" s="146"/>
    </row>
    <row r="27" spans="1:245" ht="15" customHeight="1" x14ac:dyDescent="0.25">
      <c r="A27" s="295" t="s">
        <v>40</v>
      </c>
      <c r="B27" s="296" t="s">
        <v>28</v>
      </c>
      <c r="C27" s="470" t="s">
        <v>168</v>
      </c>
      <c r="D27" s="470"/>
      <c r="E27" s="470"/>
      <c r="F27" s="470"/>
      <c r="G27" s="470"/>
      <c r="H27" s="470"/>
      <c r="I27" s="470"/>
      <c r="J27" s="470"/>
      <c r="K27" s="470"/>
      <c r="L27" s="470"/>
      <c r="M27" s="470"/>
      <c r="N27" s="470"/>
      <c r="O27" s="470"/>
      <c r="P27" s="470"/>
      <c r="Q27" s="470"/>
      <c r="R27" s="470"/>
      <c r="S27" s="470"/>
      <c r="T27" s="470"/>
      <c r="U27" s="470"/>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6"/>
      <c r="IJ27" s="146"/>
      <c r="IK27" s="146"/>
    </row>
    <row r="28" spans="1:245" ht="15" customHeight="1" x14ac:dyDescent="0.25">
      <c r="A28" s="460" t="s">
        <v>40</v>
      </c>
      <c r="B28" s="461" t="s">
        <v>28</v>
      </c>
      <c r="C28" s="462" t="s">
        <v>28</v>
      </c>
      <c r="D28" s="463" t="s">
        <v>169</v>
      </c>
      <c r="E28" s="459" t="s">
        <v>170</v>
      </c>
      <c r="F28" s="471" t="s">
        <v>171</v>
      </c>
      <c r="G28" s="199" t="s">
        <v>34</v>
      </c>
      <c r="H28" s="118">
        <f>SUM(I28,K28)</f>
        <v>2</v>
      </c>
      <c r="I28" s="235">
        <v>2</v>
      </c>
      <c r="J28" s="118"/>
      <c r="K28" s="118"/>
      <c r="L28" s="208">
        <f>SUM(M28,O28)</f>
        <v>8</v>
      </c>
      <c r="M28" s="182">
        <v>8</v>
      </c>
      <c r="N28" s="182"/>
      <c r="O28" s="200"/>
      <c r="P28" s="182">
        <f>SUM(Q28,S28)</f>
        <v>7.9</v>
      </c>
      <c r="Q28" s="182">
        <v>7.9</v>
      </c>
      <c r="R28" s="182"/>
      <c r="S28" s="132"/>
      <c r="T28" s="118">
        <v>4</v>
      </c>
      <c r="U28" s="201">
        <v>4</v>
      </c>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6"/>
      <c r="IJ28" s="146"/>
      <c r="IK28" s="146"/>
    </row>
    <row r="29" spans="1:245" x14ac:dyDescent="0.25">
      <c r="A29" s="460"/>
      <c r="B29" s="461"/>
      <c r="C29" s="462"/>
      <c r="D29" s="463"/>
      <c r="E29" s="459"/>
      <c r="F29" s="471"/>
      <c r="G29" s="199" t="s">
        <v>44</v>
      </c>
      <c r="H29" s="118">
        <f t="shared" ref="H29" si="10">SUM(I29,K29)</f>
        <v>691.83</v>
      </c>
      <c r="I29" s="236">
        <v>691.83</v>
      </c>
      <c r="J29" s="236">
        <v>373.19</v>
      </c>
      <c r="K29" s="185"/>
      <c r="L29" s="208">
        <f t="shared" ref="L29:L31" si="11">SUM(M29,O29)</f>
        <v>580</v>
      </c>
      <c r="M29" s="185">
        <v>580</v>
      </c>
      <c r="N29" s="208"/>
      <c r="O29" s="100"/>
      <c r="P29" s="208">
        <f t="shared" ref="P29:P31" si="12">SUM(Q29,S29)</f>
        <v>579.9</v>
      </c>
      <c r="Q29" s="208">
        <v>579.9</v>
      </c>
      <c r="R29" s="208">
        <v>405.7</v>
      </c>
      <c r="S29" s="118"/>
      <c r="T29" s="118">
        <v>650</v>
      </c>
      <c r="U29" s="201">
        <v>650</v>
      </c>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6"/>
      <c r="IJ29" s="146"/>
      <c r="IK29" s="146"/>
    </row>
    <row r="30" spans="1:245" x14ac:dyDescent="0.25">
      <c r="A30" s="460"/>
      <c r="B30" s="461"/>
      <c r="C30" s="462"/>
      <c r="D30" s="463"/>
      <c r="E30" s="459"/>
      <c r="F30" s="471"/>
      <c r="G30" s="199" t="s">
        <v>37</v>
      </c>
      <c r="H30" s="118">
        <f t="shared" ref="H30:H31" si="13">SUM(I30,K30)</f>
        <v>0</v>
      </c>
      <c r="I30" s="118"/>
      <c r="J30" s="118"/>
      <c r="K30" s="118"/>
      <c r="L30" s="208">
        <f t="shared" si="11"/>
        <v>0</v>
      </c>
      <c r="M30" s="200"/>
      <c r="N30" s="182"/>
      <c r="O30" s="200"/>
      <c r="P30" s="182">
        <f t="shared" si="12"/>
        <v>0</v>
      </c>
      <c r="Q30" s="132"/>
      <c r="R30" s="132"/>
      <c r="S30" s="132"/>
      <c r="T30" s="118"/>
      <c r="U30" s="118"/>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6"/>
      <c r="IJ30" s="146"/>
      <c r="IK30" s="146"/>
    </row>
    <row r="31" spans="1:245" x14ac:dyDescent="0.25">
      <c r="A31" s="460"/>
      <c r="B31" s="461"/>
      <c r="C31" s="462"/>
      <c r="D31" s="463"/>
      <c r="E31" s="459"/>
      <c r="F31" s="471"/>
      <c r="G31" s="199" t="s">
        <v>162</v>
      </c>
      <c r="H31" s="118">
        <f t="shared" si="13"/>
        <v>0</v>
      </c>
      <c r="I31" s="208"/>
      <c r="J31" s="208"/>
      <c r="K31" s="118"/>
      <c r="L31" s="208">
        <f t="shared" si="11"/>
        <v>0</v>
      </c>
      <c r="M31" s="182"/>
      <c r="N31" s="182"/>
      <c r="O31" s="182"/>
      <c r="P31" s="182">
        <f t="shared" si="12"/>
        <v>0</v>
      </c>
      <c r="Q31" s="182"/>
      <c r="R31" s="182"/>
      <c r="S31" s="209"/>
      <c r="T31" s="118"/>
      <c r="U31" s="118"/>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6"/>
      <c r="IJ31" s="146"/>
      <c r="IK31" s="146"/>
    </row>
    <row r="32" spans="1:245" ht="20.25" customHeight="1" x14ac:dyDescent="0.25">
      <c r="A32" s="460"/>
      <c r="B32" s="461"/>
      <c r="C32" s="462"/>
      <c r="D32" s="463"/>
      <c r="E32" s="459"/>
      <c r="F32" s="471"/>
      <c r="G32" s="204" t="s">
        <v>39</v>
      </c>
      <c r="H32" s="183">
        <f t="shared" ref="H32:U32" si="14">SUM(H28:H31)</f>
        <v>693.83</v>
      </c>
      <c r="I32" s="183">
        <f t="shared" si="14"/>
        <v>693.83</v>
      </c>
      <c r="J32" s="183">
        <f t="shared" si="14"/>
        <v>373.19</v>
      </c>
      <c r="K32" s="183">
        <f t="shared" si="14"/>
        <v>0</v>
      </c>
      <c r="L32" s="183">
        <f t="shared" si="14"/>
        <v>588</v>
      </c>
      <c r="M32" s="183">
        <f t="shared" si="14"/>
        <v>588</v>
      </c>
      <c r="N32" s="183">
        <f t="shared" si="14"/>
        <v>0</v>
      </c>
      <c r="O32" s="183">
        <f t="shared" si="14"/>
        <v>0</v>
      </c>
      <c r="P32" s="183">
        <f t="shared" si="14"/>
        <v>587.79999999999995</v>
      </c>
      <c r="Q32" s="183">
        <f t="shared" si="14"/>
        <v>587.79999999999995</v>
      </c>
      <c r="R32" s="183">
        <f t="shared" si="14"/>
        <v>405.7</v>
      </c>
      <c r="S32" s="183">
        <f t="shared" si="14"/>
        <v>0</v>
      </c>
      <c r="T32" s="183">
        <f t="shared" si="14"/>
        <v>654</v>
      </c>
      <c r="U32" s="183">
        <f t="shared" si="14"/>
        <v>654</v>
      </c>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6"/>
      <c r="IJ32" s="146"/>
      <c r="IK32" s="146"/>
    </row>
    <row r="33" spans="1:245" x14ac:dyDescent="0.25">
      <c r="A33" s="295" t="s">
        <v>40</v>
      </c>
      <c r="B33" s="296" t="s">
        <v>28</v>
      </c>
      <c r="C33" s="467" t="s">
        <v>65</v>
      </c>
      <c r="D33" s="467"/>
      <c r="E33" s="467"/>
      <c r="F33" s="467"/>
      <c r="G33" s="467"/>
      <c r="H33" s="205">
        <f>SUM(H32)</f>
        <v>693.83</v>
      </c>
      <c r="I33" s="205">
        <f t="shared" ref="I33:U33" si="15">SUM(I32)</f>
        <v>693.83</v>
      </c>
      <c r="J33" s="205">
        <f t="shared" si="15"/>
        <v>373.19</v>
      </c>
      <c r="K33" s="205">
        <f t="shared" si="15"/>
        <v>0</v>
      </c>
      <c r="L33" s="205">
        <f t="shared" si="15"/>
        <v>588</v>
      </c>
      <c r="M33" s="205">
        <f t="shared" si="15"/>
        <v>588</v>
      </c>
      <c r="N33" s="205">
        <f t="shared" si="15"/>
        <v>0</v>
      </c>
      <c r="O33" s="205">
        <f t="shared" si="15"/>
        <v>0</v>
      </c>
      <c r="P33" s="205">
        <f t="shared" si="15"/>
        <v>587.79999999999995</v>
      </c>
      <c r="Q33" s="205">
        <f t="shared" si="15"/>
        <v>587.79999999999995</v>
      </c>
      <c r="R33" s="205">
        <f t="shared" si="15"/>
        <v>405.7</v>
      </c>
      <c r="S33" s="205">
        <f t="shared" si="15"/>
        <v>0</v>
      </c>
      <c r="T33" s="205">
        <f t="shared" si="15"/>
        <v>654</v>
      </c>
      <c r="U33" s="205">
        <f t="shared" si="15"/>
        <v>654</v>
      </c>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6"/>
      <c r="IJ33" s="146"/>
      <c r="IK33" s="146"/>
    </row>
    <row r="34" spans="1:245" x14ac:dyDescent="0.25">
      <c r="A34" s="295" t="s">
        <v>40</v>
      </c>
      <c r="B34" s="465" t="s">
        <v>100</v>
      </c>
      <c r="C34" s="465"/>
      <c r="D34" s="465"/>
      <c r="E34" s="465"/>
      <c r="F34" s="465"/>
      <c r="G34" s="465"/>
      <c r="H34" s="206">
        <f>SUM(H33)</f>
        <v>693.83</v>
      </c>
      <c r="I34" s="206">
        <f t="shared" ref="I34:U34" si="16">SUM(I33)</f>
        <v>693.83</v>
      </c>
      <c r="J34" s="206">
        <f t="shared" si="16"/>
        <v>373.19</v>
      </c>
      <c r="K34" s="206">
        <f t="shared" si="16"/>
        <v>0</v>
      </c>
      <c r="L34" s="206">
        <f t="shared" si="16"/>
        <v>588</v>
      </c>
      <c r="M34" s="206">
        <f t="shared" si="16"/>
        <v>588</v>
      </c>
      <c r="N34" s="206">
        <f t="shared" si="16"/>
        <v>0</v>
      </c>
      <c r="O34" s="206">
        <f t="shared" si="16"/>
        <v>0</v>
      </c>
      <c r="P34" s="206">
        <f>SUM(P33)</f>
        <v>587.79999999999995</v>
      </c>
      <c r="Q34" s="206">
        <f t="shared" si="16"/>
        <v>587.79999999999995</v>
      </c>
      <c r="R34" s="206">
        <f t="shared" si="16"/>
        <v>405.7</v>
      </c>
      <c r="S34" s="206">
        <f t="shared" si="16"/>
        <v>0</v>
      </c>
      <c r="T34" s="206">
        <f t="shared" si="16"/>
        <v>654</v>
      </c>
      <c r="U34" s="206">
        <f t="shared" si="16"/>
        <v>654</v>
      </c>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6"/>
      <c r="IJ34" s="146"/>
      <c r="IK34" s="146"/>
    </row>
    <row r="35" spans="1:245" ht="39.75" customHeight="1" x14ac:dyDescent="0.25">
      <c r="A35" s="207" t="s">
        <v>45</v>
      </c>
      <c r="B35" s="466" t="s">
        <v>172</v>
      </c>
      <c r="C35" s="466"/>
      <c r="D35" s="466"/>
      <c r="E35" s="466"/>
      <c r="F35" s="466"/>
      <c r="G35" s="466"/>
      <c r="H35" s="466"/>
      <c r="I35" s="466"/>
      <c r="J35" s="466"/>
      <c r="K35" s="466"/>
      <c r="L35" s="466"/>
      <c r="M35" s="466"/>
      <c r="N35" s="466"/>
      <c r="O35" s="466"/>
      <c r="P35" s="466"/>
      <c r="Q35" s="466"/>
      <c r="R35" s="466"/>
      <c r="S35" s="466"/>
      <c r="T35" s="466"/>
      <c r="U35" s="466"/>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6"/>
      <c r="IJ35" s="146"/>
      <c r="IK35" s="146"/>
    </row>
    <row r="36" spans="1:245" x14ac:dyDescent="0.25">
      <c r="A36" s="295" t="s">
        <v>45</v>
      </c>
      <c r="B36" s="296" t="s">
        <v>28</v>
      </c>
      <c r="C36" s="470" t="s">
        <v>173</v>
      </c>
      <c r="D36" s="470"/>
      <c r="E36" s="470"/>
      <c r="F36" s="470"/>
      <c r="G36" s="470"/>
      <c r="H36" s="470"/>
      <c r="I36" s="470"/>
      <c r="J36" s="470"/>
      <c r="K36" s="470"/>
      <c r="L36" s="470"/>
      <c r="M36" s="470"/>
      <c r="N36" s="470"/>
      <c r="O36" s="470"/>
      <c r="P36" s="470"/>
      <c r="Q36" s="470"/>
      <c r="R36" s="470"/>
      <c r="S36" s="470"/>
      <c r="T36" s="470"/>
      <c r="U36" s="470"/>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6"/>
      <c r="IJ36" s="146"/>
      <c r="IK36" s="146"/>
    </row>
    <row r="37" spans="1:245" ht="12.75" customHeight="1" x14ac:dyDescent="0.25">
      <c r="A37" s="460" t="s">
        <v>45</v>
      </c>
      <c r="B37" s="461" t="s">
        <v>28</v>
      </c>
      <c r="C37" s="462" t="s">
        <v>28</v>
      </c>
      <c r="D37" s="468" t="s">
        <v>174</v>
      </c>
      <c r="E37" s="469" t="s">
        <v>175</v>
      </c>
      <c r="F37" s="458" t="s">
        <v>176</v>
      </c>
      <c r="G37" s="199" t="s">
        <v>34</v>
      </c>
      <c r="H37" s="118">
        <f>SUM(I37,K37)</f>
        <v>45.51</v>
      </c>
      <c r="I37" s="235">
        <v>45.51</v>
      </c>
      <c r="J37" s="132"/>
      <c r="K37" s="132"/>
      <c r="L37" s="100">
        <f>SUM(M37,O37)</f>
        <v>60</v>
      </c>
      <c r="M37" s="100">
        <v>60</v>
      </c>
      <c r="N37" s="208"/>
      <c r="O37" s="100"/>
      <c r="P37" s="118">
        <f>SUM(Q37,S37)</f>
        <v>58.4</v>
      </c>
      <c r="Q37" s="118">
        <v>58.4</v>
      </c>
      <c r="R37" s="118"/>
      <c r="S37" s="118"/>
      <c r="T37" s="118">
        <v>70</v>
      </c>
      <c r="U37" s="201">
        <v>70</v>
      </c>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6"/>
      <c r="IJ37" s="146"/>
      <c r="IK37" s="146"/>
    </row>
    <row r="38" spans="1:245" x14ac:dyDescent="0.25">
      <c r="A38" s="460"/>
      <c r="B38" s="461"/>
      <c r="C38" s="462"/>
      <c r="D38" s="468"/>
      <c r="E38" s="469"/>
      <c r="F38" s="459"/>
      <c r="G38" s="199" t="s">
        <v>36</v>
      </c>
      <c r="H38" s="118">
        <f t="shared" ref="H38:H40" si="17">SUM(I38,K38)</f>
        <v>0</v>
      </c>
      <c r="I38" s="118"/>
      <c r="J38" s="118"/>
      <c r="K38" s="118"/>
      <c r="L38" s="100">
        <f t="shared" ref="L38:L40" si="18">SUM(M38,O38)</f>
        <v>0</v>
      </c>
      <c r="M38" s="200"/>
      <c r="N38" s="182"/>
      <c r="O38" s="200"/>
      <c r="P38" s="132">
        <f t="shared" ref="P38:P40" si="19">SUM(Q38,S38)</f>
        <v>0</v>
      </c>
      <c r="Q38" s="132"/>
      <c r="R38" s="132"/>
      <c r="S38" s="132"/>
      <c r="T38" s="118"/>
      <c r="U38" s="118"/>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6"/>
      <c r="IJ38" s="146"/>
      <c r="IK38" s="146"/>
    </row>
    <row r="39" spans="1:245" x14ac:dyDescent="0.25">
      <c r="A39" s="460"/>
      <c r="B39" s="461"/>
      <c r="C39" s="462"/>
      <c r="D39" s="468"/>
      <c r="E39" s="469"/>
      <c r="F39" s="459"/>
      <c r="G39" s="199" t="s">
        <v>37</v>
      </c>
      <c r="H39" s="118">
        <f t="shared" si="17"/>
        <v>0</v>
      </c>
      <c r="I39" s="118"/>
      <c r="J39" s="118"/>
      <c r="K39" s="118"/>
      <c r="L39" s="100">
        <f t="shared" si="18"/>
        <v>0</v>
      </c>
      <c r="M39" s="200"/>
      <c r="N39" s="182"/>
      <c r="O39" s="200"/>
      <c r="P39" s="132">
        <f t="shared" si="19"/>
        <v>0</v>
      </c>
      <c r="Q39" s="132"/>
      <c r="R39" s="132"/>
      <c r="S39" s="132"/>
      <c r="T39" s="118"/>
      <c r="U39" s="118"/>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6"/>
      <c r="IJ39" s="146"/>
      <c r="IK39" s="146"/>
    </row>
    <row r="40" spans="1:245" x14ac:dyDescent="0.25">
      <c r="A40" s="460"/>
      <c r="B40" s="461"/>
      <c r="C40" s="462"/>
      <c r="D40" s="468"/>
      <c r="E40" s="469"/>
      <c r="F40" s="459"/>
      <c r="G40" s="199" t="s">
        <v>162</v>
      </c>
      <c r="H40" s="118">
        <f t="shared" si="17"/>
        <v>0</v>
      </c>
      <c r="I40" s="118"/>
      <c r="J40" s="118"/>
      <c r="K40" s="118"/>
      <c r="L40" s="100">
        <f t="shared" si="18"/>
        <v>0</v>
      </c>
      <c r="M40" s="182"/>
      <c r="N40" s="182"/>
      <c r="O40" s="182"/>
      <c r="P40" s="132">
        <f t="shared" si="19"/>
        <v>0</v>
      </c>
      <c r="Q40" s="182"/>
      <c r="R40" s="182"/>
      <c r="S40" s="209"/>
      <c r="T40" s="118"/>
      <c r="U40" s="118"/>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6"/>
      <c r="IJ40" s="146"/>
      <c r="IK40" s="146"/>
    </row>
    <row r="41" spans="1:245" ht="132.75" customHeight="1" x14ac:dyDescent="0.25">
      <c r="A41" s="460"/>
      <c r="B41" s="461"/>
      <c r="C41" s="462"/>
      <c r="D41" s="468"/>
      <c r="E41" s="469"/>
      <c r="F41" s="459"/>
      <c r="G41" s="204" t="s">
        <v>39</v>
      </c>
      <c r="H41" s="183">
        <f t="shared" ref="H41:U41" si="20">SUM(H37:H40)</f>
        <v>45.51</v>
      </c>
      <c r="I41" s="183">
        <f t="shared" si="20"/>
        <v>45.51</v>
      </c>
      <c r="J41" s="183">
        <f t="shared" si="20"/>
        <v>0</v>
      </c>
      <c r="K41" s="183">
        <f t="shared" si="20"/>
        <v>0</v>
      </c>
      <c r="L41" s="183">
        <f t="shared" si="20"/>
        <v>60</v>
      </c>
      <c r="M41" s="183">
        <f t="shared" si="20"/>
        <v>60</v>
      </c>
      <c r="N41" s="183">
        <f t="shared" si="20"/>
        <v>0</v>
      </c>
      <c r="O41" s="183">
        <f t="shared" si="20"/>
        <v>0</v>
      </c>
      <c r="P41" s="183">
        <f t="shared" si="20"/>
        <v>58.4</v>
      </c>
      <c r="Q41" s="183">
        <f t="shared" si="20"/>
        <v>58.4</v>
      </c>
      <c r="R41" s="183">
        <f t="shared" si="20"/>
        <v>0</v>
      </c>
      <c r="S41" s="183">
        <f t="shared" si="20"/>
        <v>0</v>
      </c>
      <c r="T41" s="183">
        <f t="shared" si="20"/>
        <v>70</v>
      </c>
      <c r="U41" s="183">
        <f t="shared" si="20"/>
        <v>70</v>
      </c>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6"/>
      <c r="IJ41" s="146"/>
      <c r="IK41" s="146"/>
    </row>
    <row r="42" spans="1:245" ht="15" customHeight="1" x14ac:dyDescent="0.25">
      <c r="A42" s="433" t="s">
        <v>45</v>
      </c>
      <c r="B42" s="436" t="s">
        <v>28</v>
      </c>
      <c r="C42" s="439" t="s">
        <v>40</v>
      </c>
      <c r="D42" s="476" t="s">
        <v>177</v>
      </c>
      <c r="E42" s="430" t="s">
        <v>72</v>
      </c>
      <c r="F42" s="430" t="s">
        <v>33</v>
      </c>
      <c r="G42" s="162" t="s">
        <v>34</v>
      </c>
      <c r="H42" s="165">
        <f>SUM(I42,K42)</f>
        <v>0</v>
      </c>
      <c r="I42" s="238">
        <v>0</v>
      </c>
      <c r="J42" s="165"/>
      <c r="K42" s="96"/>
      <c r="L42" s="197">
        <f>SUM(M42,O42)</f>
        <v>217</v>
      </c>
      <c r="M42" s="95">
        <v>98</v>
      </c>
      <c r="N42" s="133"/>
      <c r="O42" s="95">
        <v>119</v>
      </c>
      <c r="P42" s="133">
        <f>SUM(Q42,S42)</f>
        <v>216.10000000000002</v>
      </c>
      <c r="Q42" s="198">
        <v>97.4</v>
      </c>
      <c r="R42" s="165"/>
      <c r="S42" s="165">
        <v>118.7</v>
      </c>
      <c r="T42" s="95">
        <v>150</v>
      </c>
      <c r="U42" s="133">
        <v>150</v>
      </c>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c r="IF42" s="145"/>
      <c r="IG42" s="145"/>
      <c r="IH42" s="145"/>
      <c r="II42" s="146"/>
      <c r="IJ42" s="146"/>
      <c r="IK42" s="146"/>
    </row>
    <row r="43" spans="1:245" x14ac:dyDescent="0.25">
      <c r="A43" s="433"/>
      <c r="B43" s="436"/>
      <c r="C43" s="439"/>
      <c r="D43" s="476"/>
      <c r="E43" s="430"/>
      <c r="F43" s="430"/>
      <c r="G43" s="162" t="s">
        <v>36</v>
      </c>
      <c r="H43" s="149">
        <f t="shared" ref="H43:H45" si="21">SUM(I43,K43)</f>
        <v>0</v>
      </c>
      <c r="I43" s="149"/>
      <c r="J43" s="149"/>
      <c r="K43" s="149"/>
      <c r="L43" s="150">
        <f t="shared" ref="L43:L45" si="22">SUM(M43,O43)</f>
        <v>0</v>
      </c>
      <c r="M43" s="150"/>
      <c r="N43" s="156"/>
      <c r="O43" s="150"/>
      <c r="P43" s="176">
        <f t="shared" ref="P43:P45" si="23">SUM(Q43,S43)</f>
        <v>0</v>
      </c>
      <c r="Q43" s="176"/>
      <c r="R43" s="176"/>
      <c r="S43" s="176"/>
      <c r="T43" s="149"/>
      <c r="U43" s="149"/>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5"/>
      <c r="GV43" s="145"/>
      <c r="GW43" s="145"/>
      <c r="GX43" s="145"/>
      <c r="GY43" s="145"/>
      <c r="GZ43" s="145"/>
      <c r="HA43" s="145"/>
      <c r="HB43" s="145"/>
      <c r="HC43" s="145"/>
      <c r="HD43" s="145"/>
      <c r="HE43" s="145"/>
      <c r="HF43" s="145"/>
      <c r="HG43" s="145"/>
      <c r="HH43" s="145"/>
      <c r="HI43" s="145"/>
      <c r="HJ43" s="145"/>
      <c r="HK43" s="145"/>
      <c r="HL43" s="145"/>
      <c r="HM43" s="145"/>
      <c r="HN43" s="145"/>
      <c r="HO43" s="145"/>
      <c r="HP43" s="145"/>
      <c r="HQ43" s="145"/>
      <c r="HR43" s="145"/>
      <c r="HS43" s="145"/>
      <c r="HT43" s="145"/>
      <c r="HU43" s="145"/>
      <c r="HV43" s="145"/>
      <c r="HW43" s="145"/>
      <c r="HX43" s="145"/>
      <c r="HY43" s="145"/>
      <c r="HZ43" s="145"/>
      <c r="IA43" s="145"/>
      <c r="IB43" s="145"/>
      <c r="IC43" s="145"/>
      <c r="ID43" s="145"/>
      <c r="IE43" s="145"/>
      <c r="IF43" s="145"/>
      <c r="IG43" s="145"/>
      <c r="IH43" s="145"/>
      <c r="II43" s="146"/>
      <c r="IJ43" s="146"/>
      <c r="IK43" s="146"/>
    </row>
    <row r="44" spans="1:245" ht="14.25" customHeight="1" x14ac:dyDescent="0.25">
      <c r="A44" s="433"/>
      <c r="B44" s="436"/>
      <c r="C44" s="439"/>
      <c r="D44" s="476"/>
      <c r="E44" s="430"/>
      <c r="F44" s="430"/>
      <c r="G44" s="162" t="s">
        <v>37</v>
      </c>
      <c r="H44" s="149">
        <f t="shared" si="21"/>
        <v>0</v>
      </c>
      <c r="I44" s="149"/>
      <c r="J44" s="149"/>
      <c r="K44" s="149"/>
      <c r="L44" s="150">
        <f t="shared" si="22"/>
        <v>0</v>
      </c>
      <c r="M44" s="150"/>
      <c r="N44" s="156"/>
      <c r="O44" s="150"/>
      <c r="P44" s="176">
        <f t="shared" si="23"/>
        <v>0</v>
      </c>
      <c r="Q44" s="176"/>
      <c r="R44" s="176"/>
      <c r="S44" s="176"/>
      <c r="T44" s="149"/>
      <c r="U44" s="149"/>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c r="GW44" s="145"/>
      <c r="GX44" s="145"/>
      <c r="GY44" s="145"/>
      <c r="GZ44" s="145"/>
      <c r="HA44" s="145"/>
      <c r="HB44" s="145"/>
      <c r="HC44" s="145"/>
      <c r="HD44" s="145"/>
      <c r="HE44" s="145"/>
      <c r="HF44" s="145"/>
      <c r="HG44" s="145"/>
      <c r="HH44" s="145"/>
      <c r="HI44" s="145"/>
      <c r="HJ44" s="145"/>
      <c r="HK44" s="145"/>
      <c r="HL44" s="145"/>
      <c r="HM44" s="145"/>
      <c r="HN44" s="145"/>
      <c r="HO44" s="145"/>
      <c r="HP44" s="145"/>
      <c r="HQ44" s="145"/>
      <c r="HR44" s="145"/>
      <c r="HS44" s="145"/>
      <c r="HT44" s="145"/>
      <c r="HU44" s="145"/>
      <c r="HV44" s="145"/>
      <c r="HW44" s="145"/>
      <c r="HX44" s="145"/>
      <c r="HY44" s="145"/>
      <c r="HZ44" s="145"/>
      <c r="IA44" s="145"/>
      <c r="IB44" s="145"/>
      <c r="IC44" s="145"/>
      <c r="ID44" s="145"/>
      <c r="IE44" s="145"/>
      <c r="IF44" s="145"/>
      <c r="IG44" s="145"/>
      <c r="IH44" s="145"/>
      <c r="II44" s="146"/>
      <c r="IJ44" s="146"/>
      <c r="IK44" s="146"/>
    </row>
    <row r="45" spans="1:245" x14ac:dyDescent="0.25">
      <c r="A45" s="433"/>
      <c r="B45" s="436"/>
      <c r="C45" s="439"/>
      <c r="D45" s="476"/>
      <c r="E45" s="430"/>
      <c r="F45" s="430"/>
      <c r="G45" s="162" t="s">
        <v>162</v>
      </c>
      <c r="H45" s="149">
        <f t="shared" si="21"/>
        <v>0</v>
      </c>
      <c r="I45" s="156"/>
      <c r="J45" s="156"/>
      <c r="K45" s="149"/>
      <c r="L45" s="150">
        <f t="shared" si="22"/>
        <v>0</v>
      </c>
      <c r="M45" s="156"/>
      <c r="N45" s="156"/>
      <c r="O45" s="156"/>
      <c r="P45" s="176">
        <f t="shared" si="23"/>
        <v>0</v>
      </c>
      <c r="Q45" s="152"/>
      <c r="R45" s="152"/>
      <c r="S45" s="157"/>
      <c r="T45" s="149"/>
      <c r="U45" s="149"/>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c r="GT45" s="145"/>
      <c r="GU45" s="145"/>
      <c r="GV45" s="145"/>
      <c r="GW45" s="145"/>
      <c r="GX45" s="145"/>
      <c r="GY45" s="145"/>
      <c r="GZ45" s="145"/>
      <c r="HA45" s="145"/>
      <c r="HB45" s="145"/>
      <c r="HC45" s="145"/>
      <c r="HD45" s="145"/>
      <c r="HE45" s="145"/>
      <c r="HF45" s="145"/>
      <c r="HG45" s="145"/>
      <c r="HH45" s="145"/>
      <c r="HI45" s="145"/>
      <c r="HJ45" s="145"/>
      <c r="HK45" s="145"/>
      <c r="HL45" s="145"/>
      <c r="HM45" s="145"/>
      <c r="HN45" s="145"/>
      <c r="HO45" s="145"/>
      <c r="HP45" s="145"/>
      <c r="HQ45" s="145"/>
      <c r="HR45" s="145"/>
      <c r="HS45" s="145"/>
      <c r="HT45" s="145"/>
      <c r="HU45" s="145"/>
      <c r="HV45" s="145"/>
      <c r="HW45" s="145"/>
      <c r="HX45" s="145"/>
      <c r="HY45" s="145"/>
      <c r="HZ45" s="145"/>
      <c r="IA45" s="145"/>
      <c r="IB45" s="145"/>
      <c r="IC45" s="145"/>
      <c r="ID45" s="145"/>
      <c r="IE45" s="145"/>
      <c r="IF45" s="145"/>
      <c r="IG45" s="145"/>
      <c r="IH45" s="145"/>
      <c r="II45" s="146"/>
      <c r="IJ45" s="146"/>
      <c r="IK45" s="146"/>
    </row>
    <row r="46" spans="1:245" x14ac:dyDescent="0.25">
      <c r="A46" s="434"/>
      <c r="B46" s="437"/>
      <c r="C46" s="440"/>
      <c r="D46" s="477"/>
      <c r="E46" s="431"/>
      <c r="F46" s="431"/>
      <c r="G46" s="177" t="s">
        <v>39</v>
      </c>
      <c r="H46" s="153">
        <f>SUM(H42:H45)</f>
        <v>0</v>
      </c>
      <c r="I46" s="153">
        <f>SUM(I42:I45)</f>
        <v>0</v>
      </c>
      <c r="J46" s="153">
        <f>SUM(J42:J45)</f>
        <v>0</v>
      </c>
      <c r="K46" s="153">
        <f>SUM(K42:K45)</f>
        <v>0</v>
      </c>
      <c r="L46" s="153">
        <f t="shared" ref="L46:U46" si="24">SUM(L42:L45)</f>
        <v>217</v>
      </c>
      <c r="M46" s="153">
        <f t="shared" si="24"/>
        <v>98</v>
      </c>
      <c r="N46" s="153">
        <f t="shared" si="24"/>
        <v>0</v>
      </c>
      <c r="O46" s="153">
        <f t="shared" si="24"/>
        <v>119</v>
      </c>
      <c r="P46" s="153">
        <f t="shared" si="24"/>
        <v>216.10000000000002</v>
      </c>
      <c r="Q46" s="153">
        <f t="shared" si="24"/>
        <v>97.4</v>
      </c>
      <c r="R46" s="153">
        <f t="shared" si="24"/>
        <v>0</v>
      </c>
      <c r="S46" s="153">
        <f t="shared" si="24"/>
        <v>118.7</v>
      </c>
      <c r="T46" s="153">
        <f t="shared" si="24"/>
        <v>150</v>
      </c>
      <c r="U46" s="153">
        <f t="shared" si="24"/>
        <v>150</v>
      </c>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c r="GT46" s="145"/>
      <c r="GU46" s="145"/>
      <c r="GV46" s="145"/>
      <c r="GW46" s="145"/>
      <c r="GX46" s="145"/>
      <c r="GY46" s="145"/>
      <c r="GZ46" s="145"/>
      <c r="HA46" s="145"/>
      <c r="HB46" s="145"/>
      <c r="HC46" s="145"/>
      <c r="HD46" s="145"/>
      <c r="HE46" s="145"/>
      <c r="HF46" s="145"/>
      <c r="HG46" s="145"/>
      <c r="HH46" s="145"/>
      <c r="HI46" s="145"/>
      <c r="HJ46" s="145"/>
      <c r="HK46" s="145"/>
      <c r="HL46" s="145"/>
      <c r="HM46" s="145"/>
      <c r="HN46" s="145"/>
      <c r="HO46" s="145"/>
      <c r="HP46" s="145"/>
      <c r="HQ46" s="145"/>
      <c r="HR46" s="145"/>
      <c r="HS46" s="145"/>
      <c r="HT46" s="145"/>
      <c r="HU46" s="145"/>
      <c r="HV46" s="145"/>
      <c r="HW46" s="145"/>
      <c r="HX46" s="145"/>
      <c r="HY46" s="145"/>
      <c r="HZ46" s="145"/>
      <c r="IA46" s="145"/>
      <c r="IB46" s="145"/>
      <c r="IC46" s="145"/>
      <c r="ID46" s="145"/>
      <c r="IE46" s="145"/>
      <c r="IF46" s="145"/>
      <c r="IG46" s="145"/>
      <c r="IH46" s="145"/>
      <c r="II46" s="146"/>
      <c r="IJ46" s="146"/>
      <c r="IK46" s="146"/>
    </row>
    <row r="47" spans="1:245" x14ac:dyDescent="0.25">
      <c r="A47" s="147" t="s">
        <v>45</v>
      </c>
      <c r="B47" s="148" t="s">
        <v>28</v>
      </c>
      <c r="C47" s="448" t="s">
        <v>65</v>
      </c>
      <c r="D47" s="448"/>
      <c r="E47" s="448"/>
      <c r="F47" s="448"/>
      <c r="G47" s="448"/>
      <c r="H47" s="154">
        <f>SUM(H41,H46)</f>
        <v>45.51</v>
      </c>
      <c r="I47" s="154">
        <f t="shared" ref="I47:U47" si="25">SUM(I41,I46)</f>
        <v>45.51</v>
      </c>
      <c r="J47" s="154">
        <f t="shared" si="25"/>
        <v>0</v>
      </c>
      <c r="K47" s="154">
        <f t="shared" si="25"/>
        <v>0</v>
      </c>
      <c r="L47" s="154">
        <f t="shared" si="25"/>
        <v>277</v>
      </c>
      <c r="M47" s="154">
        <f t="shared" si="25"/>
        <v>158</v>
      </c>
      <c r="N47" s="154">
        <f t="shared" si="25"/>
        <v>0</v>
      </c>
      <c r="O47" s="154">
        <f t="shared" si="25"/>
        <v>119</v>
      </c>
      <c r="P47" s="154">
        <f t="shared" si="25"/>
        <v>274.5</v>
      </c>
      <c r="Q47" s="154">
        <f t="shared" si="25"/>
        <v>155.80000000000001</v>
      </c>
      <c r="R47" s="154">
        <f t="shared" si="25"/>
        <v>0</v>
      </c>
      <c r="S47" s="154">
        <f t="shared" si="25"/>
        <v>118.7</v>
      </c>
      <c r="T47" s="154">
        <f t="shared" si="25"/>
        <v>220</v>
      </c>
      <c r="U47" s="154">
        <f t="shared" si="25"/>
        <v>220</v>
      </c>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c r="GT47" s="145"/>
      <c r="GU47" s="145"/>
      <c r="GV47" s="145"/>
      <c r="GW47" s="145"/>
      <c r="GX47" s="145"/>
      <c r="GY47" s="145"/>
      <c r="GZ47" s="145"/>
      <c r="HA47" s="145"/>
      <c r="HB47" s="145"/>
      <c r="HC47" s="145"/>
      <c r="HD47" s="145"/>
      <c r="HE47" s="145"/>
      <c r="HF47" s="145"/>
      <c r="HG47" s="145"/>
      <c r="HH47" s="145"/>
      <c r="HI47" s="145"/>
      <c r="HJ47" s="145"/>
      <c r="HK47" s="145"/>
      <c r="HL47" s="145"/>
      <c r="HM47" s="145"/>
      <c r="HN47" s="145"/>
      <c r="HO47" s="145"/>
      <c r="HP47" s="145"/>
      <c r="HQ47" s="145"/>
      <c r="HR47" s="145"/>
      <c r="HS47" s="145"/>
      <c r="HT47" s="145"/>
      <c r="HU47" s="145"/>
      <c r="HV47" s="145"/>
      <c r="HW47" s="145"/>
      <c r="HX47" s="145"/>
      <c r="HY47" s="145"/>
      <c r="HZ47" s="145"/>
      <c r="IA47" s="145"/>
      <c r="IB47" s="145"/>
      <c r="IC47" s="145"/>
      <c r="ID47" s="145"/>
      <c r="IE47" s="145"/>
      <c r="IF47" s="145"/>
      <c r="IG47" s="145"/>
      <c r="IH47" s="145"/>
      <c r="II47" s="146"/>
      <c r="IJ47" s="146"/>
      <c r="IK47" s="146"/>
    </row>
    <row r="48" spans="1:245" x14ac:dyDescent="0.25">
      <c r="A48" s="147" t="s">
        <v>45</v>
      </c>
      <c r="B48" s="444" t="s">
        <v>100</v>
      </c>
      <c r="C48" s="444"/>
      <c r="D48" s="444"/>
      <c r="E48" s="444"/>
      <c r="F48" s="444"/>
      <c r="G48" s="444"/>
      <c r="H48" s="158">
        <f>SUM(H47)</f>
        <v>45.51</v>
      </c>
      <c r="I48" s="158">
        <f t="shared" ref="I48:U48" si="26">SUM(I47)</f>
        <v>45.51</v>
      </c>
      <c r="J48" s="158">
        <f t="shared" si="26"/>
        <v>0</v>
      </c>
      <c r="K48" s="158">
        <f t="shared" si="26"/>
        <v>0</v>
      </c>
      <c r="L48" s="158">
        <f t="shared" si="26"/>
        <v>277</v>
      </c>
      <c r="M48" s="158">
        <f t="shared" si="26"/>
        <v>158</v>
      </c>
      <c r="N48" s="158">
        <f t="shared" si="26"/>
        <v>0</v>
      </c>
      <c r="O48" s="158">
        <f t="shared" si="26"/>
        <v>119</v>
      </c>
      <c r="P48" s="158">
        <f t="shared" si="26"/>
        <v>274.5</v>
      </c>
      <c r="Q48" s="158">
        <f t="shared" si="26"/>
        <v>155.80000000000001</v>
      </c>
      <c r="R48" s="158">
        <f t="shared" si="26"/>
        <v>0</v>
      </c>
      <c r="S48" s="158">
        <f t="shared" si="26"/>
        <v>118.7</v>
      </c>
      <c r="T48" s="158">
        <f t="shared" si="26"/>
        <v>220</v>
      </c>
      <c r="U48" s="158">
        <f t="shared" si="26"/>
        <v>220</v>
      </c>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c r="GT48" s="145"/>
      <c r="GU48" s="145"/>
      <c r="GV48" s="145"/>
      <c r="GW48" s="145"/>
      <c r="GX48" s="145"/>
      <c r="GY48" s="145"/>
      <c r="GZ48" s="145"/>
      <c r="HA48" s="145"/>
      <c r="HB48" s="145"/>
      <c r="HC48" s="145"/>
      <c r="HD48" s="145"/>
      <c r="HE48" s="145"/>
      <c r="HF48" s="145"/>
      <c r="HG48" s="145"/>
      <c r="HH48" s="145"/>
      <c r="HI48" s="145"/>
      <c r="HJ48" s="145"/>
      <c r="HK48" s="145"/>
      <c r="HL48" s="145"/>
      <c r="HM48" s="145"/>
      <c r="HN48" s="145"/>
      <c r="HO48" s="145"/>
      <c r="HP48" s="145"/>
      <c r="HQ48" s="145"/>
      <c r="HR48" s="145"/>
      <c r="HS48" s="145"/>
      <c r="HT48" s="145"/>
      <c r="HU48" s="145"/>
      <c r="HV48" s="145"/>
      <c r="HW48" s="145"/>
      <c r="HX48" s="145"/>
      <c r="HY48" s="145"/>
      <c r="HZ48" s="145"/>
      <c r="IA48" s="145"/>
      <c r="IB48" s="145"/>
      <c r="IC48" s="145"/>
      <c r="ID48" s="145"/>
      <c r="IE48" s="145"/>
      <c r="IF48" s="145"/>
      <c r="IG48" s="145"/>
      <c r="IH48" s="145"/>
      <c r="II48" s="146"/>
      <c r="IJ48" s="146"/>
      <c r="IK48" s="146"/>
    </row>
    <row r="49" spans="1:245" ht="19.5" customHeight="1" x14ac:dyDescent="0.25">
      <c r="A49" s="1" t="s">
        <v>49</v>
      </c>
      <c r="B49" s="464" t="s">
        <v>178</v>
      </c>
      <c r="C49" s="464"/>
      <c r="D49" s="464"/>
      <c r="E49" s="464"/>
      <c r="F49" s="464"/>
      <c r="G49" s="464"/>
      <c r="H49" s="464"/>
      <c r="I49" s="464"/>
      <c r="J49" s="464"/>
      <c r="K49" s="464"/>
      <c r="L49" s="464"/>
      <c r="M49" s="464"/>
      <c r="N49" s="464"/>
      <c r="O49" s="464"/>
      <c r="P49" s="464"/>
      <c r="Q49" s="464"/>
      <c r="R49" s="464"/>
      <c r="S49" s="464"/>
      <c r="T49" s="464"/>
      <c r="U49" s="464"/>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c r="IF49" s="145"/>
      <c r="IG49" s="145"/>
      <c r="IH49" s="145"/>
      <c r="II49" s="146"/>
      <c r="IJ49" s="146"/>
      <c r="IK49" s="146"/>
    </row>
    <row r="50" spans="1:245" ht="13.5" customHeight="1" x14ac:dyDescent="0.25">
      <c r="A50" s="147" t="s">
        <v>49</v>
      </c>
      <c r="B50" s="148" t="s">
        <v>28</v>
      </c>
      <c r="C50" s="424" t="s">
        <v>179</v>
      </c>
      <c r="D50" s="424"/>
      <c r="E50" s="424"/>
      <c r="F50" s="424"/>
      <c r="G50" s="424"/>
      <c r="H50" s="424"/>
      <c r="I50" s="424"/>
      <c r="J50" s="424"/>
      <c r="K50" s="424"/>
      <c r="L50" s="424"/>
      <c r="M50" s="424"/>
      <c r="N50" s="424"/>
      <c r="O50" s="424"/>
      <c r="P50" s="424"/>
      <c r="Q50" s="424"/>
      <c r="R50" s="424"/>
      <c r="S50" s="424"/>
      <c r="T50" s="424"/>
      <c r="U50" s="424"/>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45"/>
      <c r="HW50" s="145"/>
      <c r="HX50" s="145"/>
      <c r="HY50" s="145"/>
      <c r="HZ50" s="145"/>
      <c r="IA50" s="145"/>
      <c r="IB50" s="145"/>
      <c r="IC50" s="145"/>
      <c r="ID50" s="145"/>
      <c r="IE50" s="145"/>
      <c r="IF50" s="145"/>
      <c r="IG50" s="145"/>
      <c r="IH50" s="145"/>
      <c r="II50" s="146"/>
      <c r="IJ50" s="146"/>
      <c r="IK50" s="146"/>
    </row>
    <row r="51" spans="1:245" ht="15.75" customHeight="1" x14ac:dyDescent="0.25">
      <c r="A51" s="432" t="s">
        <v>49</v>
      </c>
      <c r="B51" s="435" t="s">
        <v>28</v>
      </c>
      <c r="C51" s="438" t="s">
        <v>28</v>
      </c>
      <c r="D51" s="475" t="s">
        <v>180</v>
      </c>
      <c r="E51" s="478" t="s">
        <v>32</v>
      </c>
      <c r="F51" s="478" t="s">
        <v>33</v>
      </c>
      <c r="G51" s="162" t="s">
        <v>34</v>
      </c>
      <c r="H51" s="149">
        <f>SUM(I51,K51)</f>
        <v>515.4</v>
      </c>
      <c r="I51" s="238">
        <v>515.4</v>
      </c>
      <c r="J51" s="149"/>
      <c r="K51" s="164"/>
      <c r="L51" s="150">
        <f>SUM(M51,O51)</f>
        <v>800</v>
      </c>
      <c r="M51" s="169">
        <v>800</v>
      </c>
      <c r="N51" s="170"/>
      <c r="O51" s="169"/>
      <c r="P51" s="176">
        <f>SUM(Q51,S51)</f>
        <v>797.1</v>
      </c>
      <c r="Q51" s="149">
        <v>797.1</v>
      </c>
      <c r="R51" s="176"/>
      <c r="S51" s="149"/>
      <c r="T51" s="167">
        <v>800</v>
      </c>
      <c r="U51" s="176">
        <v>800</v>
      </c>
      <c r="V51" s="144"/>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45"/>
      <c r="HW51" s="145"/>
      <c r="HX51" s="145"/>
      <c r="HY51" s="145"/>
      <c r="HZ51" s="145"/>
      <c r="IA51" s="145"/>
      <c r="IB51" s="145"/>
      <c r="IC51" s="145"/>
      <c r="ID51" s="145"/>
      <c r="IE51" s="145"/>
      <c r="IF51" s="145"/>
      <c r="IG51" s="145"/>
      <c r="IH51" s="145"/>
      <c r="II51" s="146"/>
      <c r="IJ51" s="146"/>
      <c r="IK51" s="146"/>
    </row>
    <row r="52" spans="1:245" x14ac:dyDescent="0.25">
      <c r="A52" s="433"/>
      <c r="B52" s="436"/>
      <c r="C52" s="439"/>
      <c r="D52" s="476"/>
      <c r="E52" s="479"/>
      <c r="F52" s="479"/>
      <c r="G52" s="162" t="s">
        <v>36</v>
      </c>
      <c r="H52" s="149">
        <f t="shared" ref="H52:H54" si="27">SUM(I52,K52)</f>
        <v>0</v>
      </c>
      <c r="I52" s="149"/>
      <c r="J52" s="149"/>
      <c r="K52" s="149"/>
      <c r="L52" s="150">
        <f t="shared" ref="L52:L54" si="28">SUM(M52,O52)</f>
        <v>0</v>
      </c>
      <c r="M52" s="151"/>
      <c r="N52" s="152"/>
      <c r="O52" s="151"/>
      <c r="P52" s="176">
        <f t="shared" ref="P52:P54" si="29">SUM(Q52,S52)</f>
        <v>0</v>
      </c>
      <c r="Q52" s="176"/>
      <c r="R52" s="176"/>
      <c r="S52" s="176"/>
      <c r="T52" s="149"/>
      <c r="U52" s="149"/>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c r="IF52" s="145"/>
      <c r="IG52" s="145"/>
      <c r="IH52" s="145"/>
      <c r="II52" s="146"/>
      <c r="IJ52" s="146"/>
      <c r="IK52" s="146"/>
    </row>
    <row r="53" spans="1:245" x14ac:dyDescent="0.25">
      <c r="A53" s="433"/>
      <c r="B53" s="436"/>
      <c r="C53" s="439"/>
      <c r="D53" s="476"/>
      <c r="E53" s="479"/>
      <c r="F53" s="479"/>
      <c r="G53" s="162" t="s">
        <v>37</v>
      </c>
      <c r="H53" s="149">
        <f t="shared" si="27"/>
        <v>0</v>
      </c>
      <c r="I53" s="149"/>
      <c r="J53" s="149"/>
      <c r="K53" s="149"/>
      <c r="L53" s="150">
        <f t="shared" si="28"/>
        <v>0</v>
      </c>
      <c r="M53" s="151"/>
      <c r="N53" s="152"/>
      <c r="O53" s="151"/>
      <c r="P53" s="176">
        <f t="shared" si="29"/>
        <v>0</v>
      </c>
      <c r="Q53" s="176"/>
      <c r="R53" s="176"/>
      <c r="S53" s="176"/>
      <c r="T53" s="149"/>
      <c r="U53" s="149"/>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45"/>
      <c r="HW53" s="145"/>
      <c r="HX53" s="145"/>
      <c r="HY53" s="145"/>
      <c r="HZ53" s="145"/>
      <c r="IA53" s="145"/>
      <c r="IB53" s="145"/>
      <c r="IC53" s="145"/>
      <c r="ID53" s="145"/>
      <c r="IE53" s="145"/>
      <c r="IF53" s="145"/>
      <c r="IG53" s="145"/>
      <c r="IH53" s="145"/>
      <c r="II53" s="146"/>
      <c r="IJ53" s="146"/>
      <c r="IK53" s="146"/>
    </row>
    <row r="54" spans="1:245" ht="24" customHeight="1" x14ac:dyDescent="0.25">
      <c r="A54" s="433"/>
      <c r="B54" s="436"/>
      <c r="C54" s="439"/>
      <c r="D54" s="476"/>
      <c r="E54" s="479"/>
      <c r="F54" s="479"/>
      <c r="G54" s="162" t="s">
        <v>162</v>
      </c>
      <c r="H54" s="149">
        <f t="shared" si="27"/>
        <v>0</v>
      </c>
      <c r="I54" s="156"/>
      <c r="J54" s="156"/>
      <c r="K54" s="149"/>
      <c r="L54" s="150">
        <f t="shared" si="28"/>
        <v>0</v>
      </c>
      <c r="M54" s="152"/>
      <c r="N54" s="152"/>
      <c r="O54" s="152"/>
      <c r="P54" s="176">
        <f t="shared" si="29"/>
        <v>0</v>
      </c>
      <c r="Q54" s="152"/>
      <c r="R54" s="152"/>
      <c r="S54" s="157"/>
      <c r="T54" s="149"/>
      <c r="U54" s="149"/>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45"/>
      <c r="HW54" s="145"/>
      <c r="HX54" s="145"/>
      <c r="HY54" s="145"/>
      <c r="HZ54" s="145"/>
      <c r="IA54" s="145"/>
      <c r="IB54" s="145"/>
      <c r="IC54" s="145"/>
      <c r="ID54" s="145"/>
      <c r="IE54" s="145"/>
      <c r="IF54" s="145"/>
      <c r="IG54" s="145"/>
      <c r="IH54" s="145"/>
      <c r="II54" s="146"/>
      <c r="IJ54" s="146"/>
      <c r="IK54" s="146"/>
    </row>
    <row r="55" spans="1:245" ht="18" customHeight="1" x14ac:dyDescent="0.25">
      <c r="A55" s="434"/>
      <c r="B55" s="437"/>
      <c r="C55" s="440"/>
      <c r="D55" s="477"/>
      <c r="E55" s="480"/>
      <c r="F55" s="480"/>
      <c r="G55" s="177" t="s">
        <v>39</v>
      </c>
      <c r="H55" s="153">
        <f t="shared" ref="H55:U55" si="30">SUM(H51:H54)</f>
        <v>515.4</v>
      </c>
      <c r="I55" s="153">
        <f t="shared" si="30"/>
        <v>515.4</v>
      </c>
      <c r="J55" s="153">
        <f t="shared" si="30"/>
        <v>0</v>
      </c>
      <c r="K55" s="153">
        <f t="shared" si="30"/>
        <v>0</v>
      </c>
      <c r="L55" s="153">
        <f t="shared" si="30"/>
        <v>800</v>
      </c>
      <c r="M55" s="153">
        <f t="shared" si="30"/>
        <v>800</v>
      </c>
      <c r="N55" s="153">
        <f t="shared" si="30"/>
        <v>0</v>
      </c>
      <c r="O55" s="153">
        <f t="shared" si="30"/>
        <v>0</v>
      </c>
      <c r="P55" s="153">
        <f t="shared" si="30"/>
        <v>797.1</v>
      </c>
      <c r="Q55" s="153">
        <f t="shared" si="30"/>
        <v>797.1</v>
      </c>
      <c r="R55" s="153">
        <f t="shared" si="30"/>
        <v>0</v>
      </c>
      <c r="S55" s="153">
        <f t="shared" si="30"/>
        <v>0</v>
      </c>
      <c r="T55" s="153">
        <f t="shared" si="30"/>
        <v>800</v>
      </c>
      <c r="U55" s="153">
        <f t="shared" si="30"/>
        <v>800</v>
      </c>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c r="IF55" s="145"/>
      <c r="IG55" s="145"/>
      <c r="IH55" s="145"/>
      <c r="II55" s="146"/>
      <c r="IJ55" s="146"/>
      <c r="IK55" s="146"/>
    </row>
    <row r="56" spans="1:245" ht="15.75" customHeight="1" x14ac:dyDescent="0.25">
      <c r="A56" s="432" t="s">
        <v>49</v>
      </c>
      <c r="B56" s="435" t="s">
        <v>28</v>
      </c>
      <c r="C56" s="438" t="s">
        <v>40</v>
      </c>
      <c r="D56" s="441" t="s">
        <v>181</v>
      </c>
      <c r="E56" s="472" t="s">
        <v>182</v>
      </c>
      <c r="F56" s="472" t="s">
        <v>176</v>
      </c>
      <c r="G56" s="162" t="s">
        <v>34</v>
      </c>
      <c r="H56" s="149">
        <f>SUM(I56,K56)</f>
        <v>102.26</v>
      </c>
      <c r="I56" s="237">
        <v>102.26</v>
      </c>
      <c r="J56" s="239">
        <v>56.49</v>
      </c>
      <c r="K56" s="149"/>
      <c r="L56" s="156">
        <f>SUM(M56,O56)</f>
        <v>228</v>
      </c>
      <c r="M56" s="164">
        <v>228</v>
      </c>
      <c r="N56" s="156"/>
      <c r="O56" s="150"/>
      <c r="P56" s="150">
        <f>SUM(Q56,S56)</f>
        <v>227.9</v>
      </c>
      <c r="Q56" s="169">
        <v>227.9</v>
      </c>
      <c r="R56" s="170">
        <v>58.8</v>
      </c>
      <c r="S56" s="167"/>
      <c r="T56" s="164">
        <v>150</v>
      </c>
      <c r="U56" s="103">
        <v>200</v>
      </c>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c r="IF56" s="145"/>
      <c r="IG56" s="145"/>
      <c r="IH56" s="145"/>
      <c r="II56" s="146"/>
      <c r="IJ56" s="146"/>
      <c r="IK56" s="146"/>
    </row>
    <row r="57" spans="1:245" ht="15.75" customHeight="1" x14ac:dyDescent="0.25">
      <c r="A57" s="433"/>
      <c r="B57" s="436"/>
      <c r="C57" s="439"/>
      <c r="D57" s="442"/>
      <c r="E57" s="473"/>
      <c r="F57" s="473"/>
      <c r="G57" s="162" t="s">
        <v>36</v>
      </c>
      <c r="H57" s="149">
        <f t="shared" ref="H57:H59" si="31">SUM(I57,K57)</f>
        <v>0</v>
      </c>
      <c r="I57" s="149"/>
      <c r="J57" s="149"/>
      <c r="K57" s="149"/>
      <c r="L57" s="156">
        <f t="shared" ref="L57:L59" si="32">SUM(M57,O57)</f>
        <v>0</v>
      </c>
      <c r="M57" s="151"/>
      <c r="N57" s="152"/>
      <c r="O57" s="151"/>
      <c r="P57" s="150">
        <f t="shared" ref="P57:P59" si="33">SUM(Q57,S57)</f>
        <v>0</v>
      </c>
      <c r="Q57" s="176"/>
      <c r="R57" s="176"/>
      <c r="S57" s="176"/>
      <c r="T57" s="149"/>
      <c r="U57" s="149"/>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6"/>
      <c r="IJ57" s="146"/>
      <c r="IK57" s="146"/>
    </row>
    <row r="58" spans="1:245" ht="15.75" customHeight="1" x14ac:dyDescent="0.25">
      <c r="A58" s="433"/>
      <c r="B58" s="436"/>
      <c r="C58" s="439"/>
      <c r="D58" s="442"/>
      <c r="E58" s="473"/>
      <c r="F58" s="473"/>
      <c r="G58" s="162" t="s">
        <v>37</v>
      </c>
      <c r="H58" s="149">
        <f t="shared" si="31"/>
        <v>0</v>
      </c>
      <c r="I58" s="149"/>
      <c r="J58" s="149"/>
      <c r="K58" s="149"/>
      <c r="L58" s="156">
        <f t="shared" si="32"/>
        <v>0</v>
      </c>
      <c r="M58" s="151"/>
      <c r="N58" s="152"/>
      <c r="O58" s="151"/>
      <c r="P58" s="150">
        <f t="shared" si="33"/>
        <v>0</v>
      </c>
      <c r="Q58" s="176"/>
      <c r="R58" s="176"/>
      <c r="S58" s="176"/>
      <c r="T58" s="149"/>
      <c r="U58" s="149"/>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c r="GT58" s="145"/>
      <c r="GU58" s="145"/>
      <c r="GV58" s="145"/>
      <c r="GW58" s="145"/>
      <c r="GX58" s="145"/>
      <c r="GY58" s="145"/>
      <c r="GZ58" s="145"/>
      <c r="HA58" s="145"/>
      <c r="HB58" s="145"/>
      <c r="HC58" s="145"/>
      <c r="HD58" s="145"/>
      <c r="HE58" s="145"/>
      <c r="HF58" s="145"/>
      <c r="HG58" s="145"/>
      <c r="HH58" s="145"/>
      <c r="HI58" s="145"/>
      <c r="HJ58" s="145"/>
      <c r="HK58" s="145"/>
      <c r="HL58" s="145"/>
      <c r="HM58" s="145"/>
      <c r="HN58" s="145"/>
      <c r="HO58" s="145"/>
      <c r="HP58" s="145"/>
      <c r="HQ58" s="145"/>
      <c r="HR58" s="145"/>
      <c r="HS58" s="145"/>
      <c r="HT58" s="145"/>
      <c r="HU58" s="145"/>
      <c r="HV58" s="145"/>
      <c r="HW58" s="145"/>
      <c r="HX58" s="145"/>
      <c r="HY58" s="145"/>
      <c r="HZ58" s="145"/>
      <c r="IA58" s="145"/>
      <c r="IB58" s="145"/>
      <c r="IC58" s="145"/>
      <c r="ID58" s="145"/>
      <c r="IE58" s="145"/>
      <c r="IF58" s="145"/>
      <c r="IG58" s="145"/>
      <c r="IH58" s="145"/>
      <c r="II58" s="146"/>
      <c r="IJ58" s="146"/>
      <c r="IK58" s="146"/>
    </row>
    <row r="59" spans="1:245" ht="15.75" customHeight="1" x14ac:dyDescent="0.25">
      <c r="A59" s="433"/>
      <c r="B59" s="436"/>
      <c r="C59" s="439"/>
      <c r="D59" s="442"/>
      <c r="E59" s="473"/>
      <c r="F59" s="473"/>
      <c r="G59" s="162" t="s">
        <v>162</v>
      </c>
      <c r="H59" s="149">
        <f t="shared" si="31"/>
        <v>0</v>
      </c>
      <c r="I59" s="156"/>
      <c r="J59" s="156"/>
      <c r="K59" s="149"/>
      <c r="L59" s="156">
        <f t="shared" si="32"/>
        <v>0</v>
      </c>
      <c r="M59" s="152"/>
      <c r="N59" s="152"/>
      <c r="O59" s="152"/>
      <c r="P59" s="150">
        <f t="shared" si="33"/>
        <v>0</v>
      </c>
      <c r="Q59" s="152"/>
      <c r="R59" s="152"/>
      <c r="S59" s="157"/>
      <c r="T59" s="149"/>
      <c r="U59" s="149"/>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c r="IF59" s="145"/>
      <c r="IG59" s="145"/>
      <c r="IH59" s="145"/>
      <c r="II59" s="146"/>
      <c r="IJ59" s="146"/>
      <c r="IK59" s="146"/>
    </row>
    <row r="60" spans="1:245" ht="130.5" customHeight="1" x14ac:dyDescent="0.25">
      <c r="A60" s="434"/>
      <c r="B60" s="437"/>
      <c r="C60" s="440"/>
      <c r="D60" s="443"/>
      <c r="E60" s="474"/>
      <c r="F60" s="474"/>
      <c r="G60" s="177" t="s">
        <v>39</v>
      </c>
      <c r="H60" s="153">
        <f t="shared" ref="H60:U60" si="34">SUM(H56:H59)</f>
        <v>102.26</v>
      </c>
      <c r="I60" s="153">
        <f t="shared" si="34"/>
        <v>102.26</v>
      </c>
      <c r="J60" s="153">
        <f t="shared" si="34"/>
        <v>56.49</v>
      </c>
      <c r="K60" s="153">
        <f t="shared" si="34"/>
        <v>0</v>
      </c>
      <c r="L60" s="153">
        <f t="shared" si="34"/>
        <v>228</v>
      </c>
      <c r="M60" s="153">
        <f t="shared" si="34"/>
        <v>228</v>
      </c>
      <c r="N60" s="153">
        <f t="shared" si="34"/>
        <v>0</v>
      </c>
      <c r="O60" s="153">
        <f t="shared" si="34"/>
        <v>0</v>
      </c>
      <c r="P60" s="153">
        <f t="shared" si="34"/>
        <v>227.9</v>
      </c>
      <c r="Q60" s="153">
        <f t="shared" si="34"/>
        <v>227.9</v>
      </c>
      <c r="R60" s="153">
        <f t="shared" si="34"/>
        <v>58.8</v>
      </c>
      <c r="S60" s="153">
        <f t="shared" si="34"/>
        <v>0</v>
      </c>
      <c r="T60" s="153">
        <f t="shared" si="34"/>
        <v>150</v>
      </c>
      <c r="U60" s="153">
        <f t="shared" si="34"/>
        <v>200</v>
      </c>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c r="IF60" s="145"/>
      <c r="IG60" s="145"/>
      <c r="IH60" s="145"/>
      <c r="II60" s="146"/>
      <c r="IJ60" s="146"/>
      <c r="IK60" s="146"/>
    </row>
    <row r="61" spans="1:245" x14ac:dyDescent="0.25">
      <c r="A61" s="147" t="s">
        <v>49</v>
      </c>
      <c r="B61" s="148" t="s">
        <v>28</v>
      </c>
      <c r="C61" s="448" t="s">
        <v>65</v>
      </c>
      <c r="D61" s="448"/>
      <c r="E61" s="448"/>
      <c r="F61" s="448"/>
      <c r="G61" s="448"/>
      <c r="H61" s="154">
        <f>SUM(H60,H55)</f>
        <v>617.66</v>
      </c>
      <c r="I61" s="154">
        <f t="shared" ref="I61:U61" si="35">SUM(I60,I55)</f>
        <v>617.66</v>
      </c>
      <c r="J61" s="154">
        <f t="shared" si="35"/>
        <v>56.49</v>
      </c>
      <c r="K61" s="154">
        <f t="shared" si="35"/>
        <v>0</v>
      </c>
      <c r="L61" s="154">
        <f t="shared" si="35"/>
        <v>1028</v>
      </c>
      <c r="M61" s="154">
        <f t="shared" si="35"/>
        <v>1028</v>
      </c>
      <c r="N61" s="154">
        <f t="shared" si="35"/>
        <v>0</v>
      </c>
      <c r="O61" s="154">
        <f t="shared" si="35"/>
        <v>0</v>
      </c>
      <c r="P61" s="154">
        <f t="shared" si="35"/>
        <v>1025</v>
      </c>
      <c r="Q61" s="154">
        <f t="shared" si="35"/>
        <v>1025</v>
      </c>
      <c r="R61" s="154">
        <f t="shared" si="35"/>
        <v>58.8</v>
      </c>
      <c r="S61" s="154">
        <f t="shared" si="35"/>
        <v>0</v>
      </c>
      <c r="T61" s="154">
        <f t="shared" si="35"/>
        <v>950</v>
      </c>
      <c r="U61" s="154">
        <f t="shared" si="35"/>
        <v>1000</v>
      </c>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c r="GT61" s="145"/>
      <c r="GU61" s="145"/>
      <c r="GV61" s="145"/>
      <c r="GW61" s="145"/>
      <c r="GX61" s="145"/>
      <c r="GY61" s="145"/>
      <c r="GZ61" s="145"/>
      <c r="HA61" s="145"/>
      <c r="HB61" s="145"/>
      <c r="HC61" s="145"/>
      <c r="HD61" s="145"/>
      <c r="HE61" s="145"/>
      <c r="HF61" s="145"/>
      <c r="HG61" s="145"/>
      <c r="HH61" s="145"/>
      <c r="HI61" s="145"/>
      <c r="HJ61" s="145"/>
      <c r="HK61" s="145"/>
      <c r="HL61" s="145"/>
      <c r="HM61" s="145"/>
      <c r="HN61" s="145"/>
      <c r="HO61" s="145"/>
      <c r="HP61" s="145"/>
      <c r="HQ61" s="145"/>
      <c r="HR61" s="145"/>
      <c r="HS61" s="145"/>
      <c r="HT61" s="145"/>
      <c r="HU61" s="145"/>
      <c r="HV61" s="145"/>
      <c r="HW61" s="145"/>
      <c r="HX61" s="145"/>
      <c r="HY61" s="145"/>
      <c r="HZ61" s="145"/>
      <c r="IA61" s="145"/>
      <c r="IB61" s="145"/>
      <c r="IC61" s="145"/>
      <c r="ID61" s="145"/>
      <c r="IE61" s="145"/>
      <c r="IF61" s="145"/>
      <c r="IG61" s="145"/>
      <c r="IH61" s="145"/>
      <c r="II61" s="146"/>
      <c r="IJ61" s="146"/>
      <c r="IK61" s="146"/>
    </row>
    <row r="62" spans="1:245" x14ac:dyDescent="0.25">
      <c r="A62" s="147" t="s">
        <v>49</v>
      </c>
      <c r="B62" s="444" t="s">
        <v>100</v>
      </c>
      <c r="C62" s="444"/>
      <c r="D62" s="444"/>
      <c r="E62" s="444"/>
      <c r="F62" s="444"/>
      <c r="G62" s="444"/>
      <c r="H62" s="158">
        <f>SUM(H61)</f>
        <v>617.66</v>
      </c>
      <c r="I62" s="158">
        <f t="shared" ref="I62:U62" si="36">SUM(I61)</f>
        <v>617.66</v>
      </c>
      <c r="J62" s="158">
        <f t="shared" si="36"/>
        <v>56.49</v>
      </c>
      <c r="K62" s="158">
        <f t="shared" si="36"/>
        <v>0</v>
      </c>
      <c r="L62" s="158">
        <f t="shared" si="36"/>
        <v>1028</v>
      </c>
      <c r="M62" s="158">
        <f t="shared" si="36"/>
        <v>1028</v>
      </c>
      <c r="N62" s="158">
        <f t="shared" si="36"/>
        <v>0</v>
      </c>
      <c r="O62" s="158">
        <f t="shared" si="36"/>
        <v>0</v>
      </c>
      <c r="P62" s="158">
        <f t="shared" si="36"/>
        <v>1025</v>
      </c>
      <c r="Q62" s="158">
        <f t="shared" si="36"/>
        <v>1025</v>
      </c>
      <c r="R62" s="158">
        <f t="shared" si="36"/>
        <v>58.8</v>
      </c>
      <c r="S62" s="158">
        <f t="shared" si="36"/>
        <v>0</v>
      </c>
      <c r="T62" s="158">
        <f t="shared" si="36"/>
        <v>950</v>
      </c>
      <c r="U62" s="158">
        <f t="shared" si="36"/>
        <v>1000</v>
      </c>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6"/>
      <c r="IJ62" s="146"/>
      <c r="IK62" s="146"/>
    </row>
    <row r="63" spans="1:245" ht="22.5" customHeight="1" x14ac:dyDescent="0.25">
      <c r="A63" s="1" t="s">
        <v>51</v>
      </c>
      <c r="B63" s="464" t="s">
        <v>183</v>
      </c>
      <c r="C63" s="464"/>
      <c r="D63" s="464"/>
      <c r="E63" s="464"/>
      <c r="F63" s="464"/>
      <c r="G63" s="464"/>
      <c r="H63" s="464"/>
      <c r="I63" s="464"/>
      <c r="J63" s="464"/>
      <c r="K63" s="464"/>
      <c r="L63" s="464"/>
      <c r="M63" s="464"/>
      <c r="N63" s="464"/>
      <c r="O63" s="464"/>
      <c r="P63" s="464"/>
      <c r="Q63" s="464"/>
      <c r="R63" s="464"/>
      <c r="S63" s="464"/>
      <c r="T63" s="464"/>
      <c r="U63" s="464"/>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c r="GT63" s="145"/>
      <c r="GU63" s="145"/>
      <c r="GV63" s="145"/>
      <c r="GW63" s="145"/>
      <c r="GX63" s="145"/>
      <c r="GY63" s="145"/>
      <c r="GZ63" s="145"/>
      <c r="HA63" s="145"/>
      <c r="HB63" s="145"/>
      <c r="HC63" s="145"/>
      <c r="HD63" s="145"/>
      <c r="HE63" s="145"/>
      <c r="HF63" s="145"/>
      <c r="HG63" s="145"/>
      <c r="HH63" s="145"/>
      <c r="HI63" s="145"/>
      <c r="HJ63" s="145"/>
      <c r="HK63" s="145"/>
      <c r="HL63" s="145"/>
      <c r="HM63" s="145"/>
      <c r="HN63" s="145"/>
      <c r="HO63" s="145"/>
      <c r="HP63" s="145"/>
      <c r="HQ63" s="145"/>
      <c r="HR63" s="145"/>
      <c r="HS63" s="145"/>
      <c r="HT63" s="145"/>
      <c r="HU63" s="145"/>
      <c r="HV63" s="145"/>
      <c r="HW63" s="145"/>
      <c r="HX63" s="145"/>
      <c r="HY63" s="145"/>
      <c r="HZ63" s="145"/>
      <c r="IA63" s="145"/>
      <c r="IB63" s="145"/>
      <c r="IC63" s="145"/>
      <c r="ID63" s="145"/>
      <c r="IE63" s="145"/>
      <c r="IF63" s="145"/>
      <c r="IG63" s="145"/>
      <c r="IH63" s="145"/>
      <c r="II63" s="146"/>
      <c r="IJ63" s="146"/>
      <c r="IK63" s="146"/>
    </row>
    <row r="64" spans="1:245" x14ac:dyDescent="0.25">
      <c r="A64" s="147" t="s">
        <v>51</v>
      </c>
      <c r="B64" s="148" t="s">
        <v>28</v>
      </c>
      <c r="C64" s="424" t="s">
        <v>184</v>
      </c>
      <c r="D64" s="424"/>
      <c r="E64" s="424"/>
      <c r="F64" s="424"/>
      <c r="G64" s="424"/>
      <c r="H64" s="424"/>
      <c r="I64" s="424"/>
      <c r="J64" s="424"/>
      <c r="K64" s="424"/>
      <c r="L64" s="424"/>
      <c r="M64" s="424"/>
      <c r="N64" s="424"/>
      <c r="O64" s="424"/>
      <c r="P64" s="424"/>
      <c r="Q64" s="424"/>
      <c r="R64" s="424"/>
      <c r="S64" s="424"/>
      <c r="T64" s="424"/>
      <c r="U64" s="424"/>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c r="GT64" s="145"/>
      <c r="GU64" s="145"/>
      <c r="GV64" s="145"/>
      <c r="GW64" s="145"/>
      <c r="GX64" s="145"/>
      <c r="GY64" s="145"/>
      <c r="GZ64" s="145"/>
      <c r="HA64" s="145"/>
      <c r="HB64" s="145"/>
      <c r="HC64" s="145"/>
      <c r="HD64" s="145"/>
      <c r="HE64" s="145"/>
      <c r="HF64" s="145"/>
      <c r="HG64" s="145"/>
      <c r="HH64" s="145"/>
      <c r="HI64" s="145"/>
      <c r="HJ64" s="145"/>
      <c r="HK64" s="145"/>
      <c r="HL64" s="145"/>
      <c r="HM64" s="145"/>
      <c r="HN64" s="145"/>
      <c r="HO64" s="145"/>
      <c r="HP64" s="145"/>
      <c r="HQ64" s="145"/>
      <c r="HR64" s="145"/>
      <c r="HS64" s="145"/>
      <c r="HT64" s="145"/>
      <c r="HU64" s="145"/>
      <c r="HV64" s="145"/>
      <c r="HW64" s="145"/>
      <c r="HX64" s="145"/>
      <c r="HY64" s="145"/>
      <c r="HZ64" s="145"/>
      <c r="IA64" s="145"/>
      <c r="IB64" s="145"/>
      <c r="IC64" s="145"/>
      <c r="ID64" s="145"/>
      <c r="IE64" s="145"/>
      <c r="IF64" s="145"/>
      <c r="IG64" s="145"/>
      <c r="IH64" s="145"/>
      <c r="II64" s="146"/>
      <c r="IJ64" s="146"/>
      <c r="IK64" s="146"/>
    </row>
    <row r="65" spans="1:245" ht="15" customHeight="1" x14ac:dyDescent="0.25">
      <c r="A65" s="432" t="s">
        <v>51</v>
      </c>
      <c r="B65" s="435" t="s">
        <v>28</v>
      </c>
      <c r="C65" s="438" t="s">
        <v>28</v>
      </c>
      <c r="D65" s="441" t="s">
        <v>185</v>
      </c>
      <c r="E65" s="429" t="s">
        <v>186</v>
      </c>
      <c r="F65" s="429" t="s">
        <v>33</v>
      </c>
      <c r="G65" s="162" t="s">
        <v>34</v>
      </c>
      <c r="H65" s="149">
        <f>SUM(I65,K65)</f>
        <v>21.26</v>
      </c>
      <c r="I65" s="239">
        <v>21.26</v>
      </c>
      <c r="J65" s="149"/>
      <c r="K65" s="149"/>
      <c r="L65" s="150">
        <f>SUM(M65,O65)</f>
        <v>32</v>
      </c>
      <c r="M65" s="167">
        <v>32</v>
      </c>
      <c r="N65" s="170"/>
      <c r="O65" s="169"/>
      <c r="P65" s="167">
        <f>SUM(Q65,S65)</f>
        <v>32</v>
      </c>
      <c r="Q65" s="167">
        <v>32</v>
      </c>
      <c r="R65" s="167"/>
      <c r="S65" s="167"/>
      <c r="T65" s="149">
        <v>40</v>
      </c>
      <c r="U65" s="149">
        <v>40</v>
      </c>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c r="GT65" s="145"/>
      <c r="GU65" s="145"/>
      <c r="GV65" s="145"/>
      <c r="GW65" s="145"/>
      <c r="GX65" s="145"/>
      <c r="GY65" s="145"/>
      <c r="GZ65" s="145"/>
      <c r="HA65" s="145"/>
      <c r="HB65" s="145"/>
      <c r="HC65" s="145"/>
      <c r="HD65" s="145"/>
      <c r="HE65" s="145"/>
      <c r="HF65" s="145"/>
      <c r="HG65" s="145"/>
      <c r="HH65" s="145"/>
      <c r="HI65" s="145"/>
      <c r="HJ65" s="145"/>
      <c r="HK65" s="145"/>
      <c r="HL65" s="145"/>
      <c r="HM65" s="145"/>
      <c r="HN65" s="145"/>
      <c r="HO65" s="145"/>
      <c r="HP65" s="145"/>
      <c r="HQ65" s="145"/>
      <c r="HR65" s="145"/>
      <c r="HS65" s="145"/>
      <c r="HT65" s="145"/>
      <c r="HU65" s="145"/>
      <c r="HV65" s="145"/>
      <c r="HW65" s="145"/>
      <c r="HX65" s="145"/>
      <c r="HY65" s="145"/>
      <c r="HZ65" s="145"/>
      <c r="IA65" s="145"/>
      <c r="IB65" s="145"/>
      <c r="IC65" s="145"/>
      <c r="ID65" s="145"/>
      <c r="IE65" s="145"/>
      <c r="IF65" s="145"/>
      <c r="IG65" s="145"/>
      <c r="IH65" s="145"/>
      <c r="II65" s="146"/>
      <c r="IJ65" s="146"/>
      <c r="IK65" s="146"/>
    </row>
    <row r="66" spans="1:245" x14ac:dyDescent="0.25">
      <c r="A66" s="433"/>
      <c r="B66" s="436"/>
      <c r="C66" s="439"/>
      <c r="D66" s="442"/>
      <c r="E66" s="430"/>
      <c r="F66" s="430"/>
      <c r="G66" s="162" t="s">
        <v>36</v>
      </c>
      <c r="H66" s="149">
        <f t="shared" ref="H66:H67" si="37">SUM(I66,K66)</f>
        <v>0</v>
      </c>
      <c r="I66" s="149"/>
      <c r="J66" s="149"/>
      <c r="K66" s="149"/>
      <c r="L66" s="150">
        <f t="shared" ref="L66:L68" si="38">SUM(M66,O66)</f>
        <v>0</v>
      </c>
      <c r="M66" s="167"/>
      <c r="N66" s="170"/>
      <c r="O66" s="169"/>
      <c r="P66" s="167">
        <f t="shared" ref="P66:P68" si="39">SUM(Q66,S66)</f>
        <v>0</v>
      </c>
      <c r="Q66" s="167"/>
      <c r="R66" s="167"/>
      <c r="S66" s="167"/>
      <c r="T66" s="167"/>
      <c r="U66" s="167"/>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c r="GT66" s="145"/>
      <c r="GU66" s="145"/>
      <c r="GV66" s="145"/>
      <c r="GW66" s="145"/>
      <c r="GX66" s="145"/>
      <c r="GY66" s="145"/>
      <c r="GZ66" s="145"/>
      <c r="HA66" s="145"/>
      <c r="HB66" s="145"/>
      <c r="HC66" s="145"/>
      <c r="HD66" s="145"/>
      <c r="HE66" s="145"/>
      <c r="HF66" s="145"/>
      <c r="HG66" s="145"/>
      <c r="HH66" s="145"/>
      <c r="HI66" s="145"/>
      <c r="HJ66" s="145"/>
      <c r="HK66" s="145"/>
      <c r="HL66" s="145"/>
      <c r="HM66" s="145"/>
      <c r="HN66" s="145"/>
      <c r="HO66" s="145"/>
      <c r="HP66" s="145"/>
      <c r="HQ66" s="145"/>
      <c r="HR66" s="145"/>
      <c r="HS66" s="145"/>
      <c r="HT66" s="145"/>
      <c r="HU66" s="145"/>
      <c r="HV66" s="145"/>
      <c r="HW66" s="145"/>
      <c r="HX66" s="145"/>
      <c r="HY66" s="145"/>
      <c r="HZ66" s="145"/>
      <c r="IA66" s="145"/>
      <c r="IB66" s="145"/>
      <c r="IC66" s="145"/>
      <c r="ID66" s="145"/>
      <c r="IE66" s="145"/>
      <c r="IF66" s="145"/>
      <c r="IG66" s="145"/>
      <c r="IH66" s="145"/>
      <c r="II66" s="146"/>
      <c r="IJ66" s="146"/>
      <c r="IK66" s="146"/>
    </row>
    <row r="67" spans="1:245" x14ac:dyDescent="0.25">
      <c r="A67" s="433"/>
      <c r="B67" s="436"/>
      <c r="C67" s="439"/>
      <c r="D67" s="442"/>
      <c r="E67" s="430"/>
      <c r="F67" s="430"/>
      <c r="G67" s="162" t="s">
        <v>37</v>
      </c>
      <c r="H67" s="149">
        <f t="shared" si="37"/>
        <v>0</v>
      </c>
      <c r="I67" s="149"/>
      <c r="J67" s="149"/>
      <c r="K67" s="149"/>
      <c r="L67" s="150">
        <f t="shared" si="38"/>
        <v>0</v>
      </c>
      <c r="M67" s="167"/>
      <c r="N67" s="170"/>
      <c r="O67" s="169"/>
      <c r="P67" s="167">
        <f t="shared" si="39"/>
        <v>0</v>
      </c>
      <c r="Q67" s="149"/>
      <c r="R67" s="167"/>
      <c r="S67" s="167"/>
      <c r="T67" s="167"/>
      <c r="U67" s="167"/>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c r="GT67" s="145"/>
      <c r="GU67" s="145"/>
      <c r="GV67" s="145"/>
      <c r="GW67" s="145"/>
      <c r="GX67" s="145"/>
      <c r="GY67" s="145"/>
      <c r="GZ67" s="145"/>
      <c r="HA67" s="145"/>
      <c r="HB67" s="145"/>
      <c r="HC67" s="145"/>
      <c r="HD67" s="145"/>
      <c r="HE67" s="145"/>
      <c r="HF67" s="145"/>
      <c r="HG67" s="145"/>
      <c r="HH67" s="145"/>
      <c r="HI67" s="145"/>
      <c r="HJ67" s="145"/>
      <c r="HK67" s="145"/>
      <c r="HL67" s="145"/>
      <c r="HM67" s="145"/>
      <c r="HN67" s="145"/>
      <c r="HO67" s="145"/>
      <c r="HP67" s="145"/>
      <c r="HQ67" s="145"/>
      <c r="HR67" s="145"/>
      <c r="HS67" s="145"/>
      <c r="HT67" s="145"/>
      <c r="HU67" s="145"/>
      <c r="HV67" s="145"/>
      <c r="HW67" s="145"/>
      <c r="HX67" s="145"/>
      <c r="HY67" s="145"/>
      <c r="HZ67" s="145"/>
      <c r="IA67" s="145"/>
      <c r="IB67" s="145"/>
      <c r="IC67" s="145"/>
      <c r="ID67" s="145"/>
      <c r="IE67" s="145"/>
      <c r="IF67" s="145"/>
      <c r="IG67" s="145"/>
      <c r="IH67" s="145"/>
      <c r="II67" s="146"/>
      <c r="IJ67" s="146"/>
      <c r="IK67" s="146"/>
    </row>
    <row r="68" spans="1:245" ht="23.25" customHeight="1" x14ac:dyDescent="0.25">
      <c r="A68" s="433"/>
      <c r="B68" s="436"/>
      <c r="C68" s="439"/>
      <c r="D68" s="442"/>
      <c r="E68" s="430"/>
      <c r="F68" s="430"/>
      <c r="G68" s="162" t="s">
        <v>162</v>
      </c>
      <c r="H68" s="149">
        <f t="shared" ref="H68" si="40">SUM(I68,K68)</f>
        <v>0</v>
      </c>
      <c r="I68" s="156"/>
      <c r="J68" s="156"/>
      <c r="K68" s="149"/>
      <c r="L68" s="150">
        <f t="shared" si="38"/>
        <v>0</v>
      </c>
      <c r="M68" s="170"/>
      <c r="N68" s="170"/>
      <c r="O68" s="170"/>
      <c r="P68" s="167">
        <f t="shared" si="39"/>
        <v>0</v>
      </c>
      <c r="Q68" s="170"/>
      <c r="R68" s="170"/>
      <c r="S68" s="170"/>
      <c r="T68" s="167"/>
      <c r="U68" s="167"/>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c r="GT68" s="145"/>
      <c r="GU68" s="145"/>
      <c r="GV68" s="145"/>
      <c r="GW68" s="145"/>
      <c r="GX68" s="145"/>
      <c r="GY68" s="145"/>
      <c r="GZ68" s="145"/>
      <c r="HA68" s="145"/>
      <c r="HB68" s="145"/>
      <c r="HC68" s="145"/>
      <c r="HD68" s="145"/>
      <c r="HE68" s="145"/>
      <c r="HF68" s="145"/>
      <c r="HG68" s="145"/>
      <c r="HH68" s="145"/>
      <c r="HI68" s="145"/>
      <c r="HJ68" s="145"/>
      <c r="HK68" s="145"/>
      <c r="HL68" s="145"/>
      <c r="HM68" s="145"/>
      <c r="HN68" s="145"/>
      <c r="HO68" s="145"/>
      <c r="HP68" s="145"/>
      <c r="HQ68" s="145"/>
      <c r="HR68" s="145"/>
      <c r="HS68" s="145"/>
      <c r="HT68" s="145"/>
      <c r="HU68" s="145"/>
      <c r="HV68" s="145"/>
      <c r="HW68" s="145"/>
      <c r="HX68" s="145"/>
      <c r="HY68" s="145"/>
      <c r="HZ68" s="145"/>
      <c r="IA68" s="145"/>
      <c r="IB68" s="145"/>
      <c r="IC68" s="145"/>
      <c r="ID68" s="145"/>
      <c r="IE68" s="145"/>
      <c r="IF68" s="145"/>
      <c r="IG68" s="145"/>
      <c r="IH68" s="145"/>
      <c r="II68" s="146"/>
      <c r="IJ68" s="146"/>
      <c r="IK68" s="146"/>
    </row>
    <row r="69" spans="1:245" x14ac:dyDescent="0.25">
      <c r="A69" s="434"/>
      <c r="B69" s="437"/>
      <c r="C69" s="440"/>
      <c r="D69" s="443"/>
      <c r="E69" s="431"/>
      <c r="F69" s="431"/>
      <c r="G69" s="177" t="s">
        <v>39</v>
      </c>
      <c r="H69" s="153">
        <f t="shared" ref="H69:U69" si="41">SUM(H65:H68)</f>
        <v>21.26</v>
      </c>
      <c r="I69" s="153">
        <f t="shared" si="41"/>
        <v>21.26</v>
      </c>
      <c r="J69" s="153">
        <f t="shared" si="41"/>
        <v>0</v>
      </c>
      <c r="K69" s="153">
        <f t="shared" si="41"/>
        <v>0</v>
      </c>
      <c r="L69" s="153">
        <f t="shared" si="41"/>
        <v>32</v>
      </c>
      <c r="M69" s="153">
        <f t="shared" si="41"/>
        <v>32</v>
      </c>
      <c r="N69" s="153">
        <f t="shared" si="41"/>
        <v>0</v>
      </c>
      <c r="O69" s="153">
        <f t="shared" si="41"/>
        <v>0</v>
      </c>
      <c r="P69" s="153">
        <f t="shared" si="41"/>
        <v>32</v>
      </c>
      <c r="Q69" s="153">
        <f t="shared" si="41"/>
        <v>32</v>
      </c>
      <c r="R69" s="153">
        <f t="shared" si="41"/>
        <v>0</v>
      </c>
      <c r="S69" s="153">
        <f t="shared" si="41"/>
        <v>0</v>
      </c>
      <c r="T69" s="153">
        <f t="shared" si="41"/>
        <v>40</v>
      </c>
      <c r="U69" s="153">
        <f t="shared" si="41"/>
        <v>40</v>
      </c>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c r="GT69" s="145"/>
      <c r="GU69" s="145"/>
      <c r="GV69" s="145"/>
      <c r="GW69" s="145"/>
      <c r="GX69" s="145"/>
      <c r="GY69" s="145"/>
      <c r="GZ69" s="145"/>
      <c r="HA69" s="145"/>
      <c r="HB69" s="145"/>
      <c r="HC69" s="145"/>
      <c r="HD69" s="145"/>
      <c r="HE69" s="145"/>
      <c r="HF69" s="145"/>
      <c r="HG69" s="145"/>
      <c r="HH69" s="145"/>
      <c r="HI69" s="145"/>
      <c r="HJ69" s="145"/>
      <c r="HK69" s="145"/>
      <c r="HL69" s="145"/>
      <c r="HM69" s="145"/>
      <c r="HN69" s="145"/>
      <c r="HO69" s="145"/>
      <c r="HP69" s="145"/>
      <c r="HQ69" s="145"/>
      <c r="HR69" s="145"/>
      <c r="HS69" s="145"/>
      <c r="HT69" s="145"/>
      <c r="HU69" s="145"/>
      <c r="HV69" s="145"/>
      <c r="HW69" s="145"/>
      <c r="HX69" s="145"/>
      <c r="HY69" s="145"/>
      <c r="HZ69" s="145"/>
      <c r="IA69" s="145"/>
      <c r="IB69" s="145"/>
      <c r="IC69" s="145"/>
      <c r="ID69" s="145"/>
      <c r="IE69" s="145"/>
      <c r="IF69" s="145"/>
      <c r="IG69" s="145"/>
      <c r="IH69" s="145"/>
      <c r="II69" s="146"/>
      <c r="IJ69" s="146"/>
      <c r="IK69" s="146"/>
    </row>
    <row r="70" spans="1:245" x14ac:dyDescent="0.25">
      <c r="A70" s="147" t="s">
        <v>51</v>
      </c>
      <c r="B70" s="148" t="s">
        <v>28</v>
      </c>
      <c r="C70" s="448" t="s">
        <v>65</v>
      </c>
      <c r="D70" s="448"/>
      <c r="E70" s="448"/>
      <c r="F70" s="448"/>
      <c r="G70" s="448"/>
      <c r="H70" s="154">
        <f>SUM(H69)</f>
        <v>21.26</v>
      </c>
      <c r="I70" s="154">
        <f t="shared" ref="I70:U70" si="42">SUM(I69)</f>
        <v>21.26</v>
      </c>
      <c r="J70" s="154">
        <f t="shared" si="42"/>
        <v>0</v>
      </c>
      <c r="K70" s="154">
        <f t="shared" si="42"/>
        <v>0</v>
      </c>
      <c r="L70" s="154">
        <f t="shared" si="42"/>
        <v>32</v>
      </c>
      <c r="M70" s="154">
        <f t="shared" si="42"/>
        <v>32</v>
      </c>
      <c r="N70" s="154">
        <f t="shared" si="42"/>
        <v>0</v>
      </c>
      <c r="O70" s="154">
        <f t="shared" si="42"/>
        <v>0</v>
      </c>
      <c r="P70" s="154">
        <f t="shared" si="42"/>
        <v>32</v>
      </c>
      <c r="Q70" s="154">
        <f t="shared" si="42"/>
        <v>32</v>
      </c>
      <c r="R70" s="154">
        <f t="shared" si="42"/>
        <v>0</v>
      </c>
      <c r="S70" s="154">
        <f t="shared" si="42"/>
        <v>0</v>
      </c>
      <c r="T70" s="154">
        <f t="shared" si="42"/>
        <v>40</v>
      </c>
      <c r="U70" s="154">
        <f t="shared" si="42"/>
        <v>40</v>
      </c>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c r="GT70" s="145"/>
      <c r="GU70" s="145"/>
      <c r="GV70" s="145"/>
      <c r="GW70" s="145"/>
      <c r="GX70" s="145"/>
      <c r="GY70" s="145"/>
      <c r="GZ70" s="145"/>
      <c r="HA70" s="145"/>
      <c r="HB70" s="145"/>
      <c r="HC70" s="145"/>
      <c r="HD70" s="145"/>
      <c r="HE70" s="145"/>
      <c r="HF70" s="145"/>
      <c r="HG70" s="145"/>
      <c r="HH70" s="145"/>
      <c r="HI70" s="145"/>
      <c r="HJ70" s="145"/>
      <c r="HK70" s="145"/>
      <c r="HL70" s="145"/>
      <c r="HM70" s="145"/>
      <c r="HN70" s="145"/>
      <c r="HO70" s="145"/>
      <c r="HP70" s="145"/>
      <c r="HQ70" s="145"/>
      <c r="HR70" s="145"/>
      <c r="HS70" s="145"/>
      <c r="HT70" s="145"/>
      <c r="HU70" s="145"/>
      <c r="HV70" s="145"/>
      <c r="HW70" s="145"/>
      <c r="HX70" s="145"/>
      <c r="HY70" s="145"/>
      <c r="HZ70" s="145"/>
      <c r="IA70" s="145"/>
      <c r="IB70" s="145"/>
      <c r="IC70" s="145"/>
      <c r="ID70" s="145"/>
      <c r="IE70" s="145"/>
      <c r="IF70" s="145"/>
      <c r="IG70" s="145"/>
      <c r="IH70" s="145"/>
      <c r="II70" s="146"/>
      <c r="IJ70" s="146"/>
      <c r="IK70" s="146"/>
    </row>
    <row r="71" spans="1:245" x14ac:dyDescent="0.25">
      <c r="A71" s="147" t="s">
        <v>51</v>
      </c>
      <c r="B71" s="444" t="s">
        <v>100</v>
      </c>
      <c r="C71" s="444"/>
      <c r="D71" s="444"/>
      <c r="E71" s="444"/>
      <c r="F71" s="444"/>
      <c r="G71" s="444"/>
      <c r="H71" s="158">
        <f>SUM(H70)</f>
        <v>21.26</v>
      </c>
      <c r="I71" s="158">
        <f t="shared" ref="I71:U71" si="43">SUM(I70)</f>
        <v>21.26</v>
      </c>
      <c r="J71" s="158">
        <f t="shared" si="43"/>
        <v>0</v>
      </c>
      <c r="K71" s="158">
        <f t="shared" si="43"/>
        <v>0</v>
      </c>
      <c r="L71" s="158">
        <f t="shared" si="43"/>
        <v>32</v>
      </c>
      <c r="M71" s="158">
        <f t="shared" si="43"/>
        <v>32</v>
      </c>
      <c r="N71" s="158">
        <f t="shared" si="43"/>
        <v>0</v>
      </c>
      <c r="O71" s="158">
        <f t="shared" si="43"/>
        <v>0</v>
      </c>
      <c r="P71" s="158">
        <f t="shared" si="43"/>
        <v>32</v>
      </c>
      <c r="Q71" s="158">
        <f t="shared" si="43"/>
        <v>32</v>
      </c>
      <c r="R71" s="158">
        <f t="shared" si="43"/>
        <v>0</v>
      </c>
      <c r="S71" s="158">
        <f t="shared" si="43"/>
        <v>0</v>
      </c>
      <c r="T71" s="158">
        <f t="shared" si="43"/>
        <v>40</v>
      </c>
      <c r="U71" s="158">
        <f t="shared" si="43"/>
        <v>40</v>
      </c>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c r="GT71" s="145"/>
      <c r="GU71" s="145"/>
      <c r="GV71" s="145"/>
      <c r="GW71" s="145"/>
      <c r="GX71" s="145"/>
      <c r="GY71" s="145"/>
      <c r="GZ71" s="145"/>
      <c r="HA71" s="145"/>
      <c r="HB71" s="145"/>
      <c r="HC71" s="145"/>
      <c r="HD71" s="145"/>
      <c r="HE71" s="145"/>
      <c r="HF71" s="145"/>
      <c r="HG71" s="145"/>
      <c r="HH71" s="145"/>
      <c r="HI71" s="145"/>
      <c r="HJ71" s="145"/>
      <c r="HK71" s="145"/>
      <c r="HL71" s="145"/>
      <c r="HM71" s="145"/>
      <c r="HN71" s="145"/>
      <c r="HO71" s="145"/>
      <c r="HP71" s="145"/>
      <c r="HQ71" s="145"/>
      <c r="HR71" s="145"/>
      <c r="HS71" s="145"/>
      <c r="HT71" s="145"/>
      <c r="HU71" s="145"/>
      <c r="HV71" s="145"/>
      <c r="HW71" s="145"/>
      <c r="HX71" s="145"/>
      <c r="HY71" s="145"/>
      <c r="HZ71" s="145"/>
      <c r="IA71" s="145"/>
      <c r="IB71" s="145"/>
      <c r="IC71" s="145"/>
      <c r="ID71" s="145"/>
      <c r="IE71" s="145"/>
      <c r="IF71" s="145"/>
      <c r="IG71" s="145"/>
      <c r="IH71" s="145"/>
      <c r="II71" s="146"/>
      <c r="IJ71" s="146"/>
      <c r="IK71" s="146"/>
    </row>
    <row r="72" spans="1:245" x14ac:dyDescent="0.25">
      <c r="A72" s="70" t="s">
        <v>58</v>
      </c>
      <c r="B72" s="452" t="s">
        <v>101</v>
      </c>
      <c r="C72" s="452"/>
      <c r="D72" s="452"/>
      <c r="E72" s="452"/>
      <c r="F72" s="452"/>
      <c r="G72" s="452"/>
      <c r="H72" s="71">
        <f>SUM(H71,H62,H48,H34,H25)</f>
        <v>2419.2799999999997</v>
      </c>
      <c r="I72" s="71">
        <f t="shared" ref="I72:U72" si="44">SUM(I71,I62,I48,I34,I25)</f>
        <v>1794.1499999999999</v>
      </c>
      <c r="J72" s="71">
        <f t="shared" si="44"/>
        <v>429.68</v>
      </c>
      <c r="K72" s="71">
        <f t="shared" si="44"/>
        <v>625.13</v>
      </c>
      <c r="L72" s="71">
        <f t="shared" si="44"/>
        <v>3475</v>
      </c>
      <c r="M72" s="71">
        <f t="shared" si="44"/>
        <v>3356</v>
      </c>
      <c r="N72" s="71">
        <f t="shared" si="44"/>
        <v>0</v>
      </c>
      <c r="O72" s="71">
        <f t="shared" si="44"/>
        <v>119</v>
      </c>
      <c r="P72" s="71">
        <f t="shared" si="44"/>
        <v>1965.3999999999999</v>
      </c>
      <c r="Q72" s="71">
        <f t="shared" si="44"/>
        <v>1846.6999999999998</v>
      </c>
      <c r="R72" s="71">
        <f t="shared" si="44"/>
        <v>464.5</v>
      </c>
      <c r="S72" s="71">
        <f t="shared" si="44"/>
        <v>118.7</v>
      </c>
      <c r="T72" s="71">
        <f t="shared" si="44"/>
        <v>3414</v>
      </c>
      <c r="U72" s="71">
        <f t="shared" si="44"/>
        <v>3474</v>
      </c>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c r="GT72" s="145"/>
      <c r="GU72" s="145"/>
      <c r="GV72" s="145"/>
      <c r="GW72" s="145"/>
      <c r="GX72" s="145"/>
      <c r="GY72" s="145"/>
      <c r="GZ72" s="145"/>
      <c r="HA72" s="145"/>
      <c r="HB72" s="145"/>
      <c r="HC72" s="145"/>
      <c r="HD72" s="145"/>
      <c r="HE72" s="145"/>
      <c r="HF72" s="145"/>
      <c r="HG72" s="145"/>
      <c r="HH72" s="145"/>
      <c r="HI72" s="145"/>
      <c r="HJ72" s="145"/>
      <c r="HK72" s="145"/>
      <c r="HL72" s="145"/>
      <c r="HM72" s="145"/>
      <c r="HN72" s="145"/>
      <c r="HO72" s="145"/>
      <c r="HP72" s="145"/>
      <c r="HQ72" s="145"/>
      <c r="HR72" s="145"/>
      <c r="HS72" s="145"/>
      <c r="HT72" s="145"/>
      <c r="HU72" s="145"/>
      <c r="HV72" s="145"/>
      <c r="HW72" s="145"/>
      <c r="HX72" s="145"/>
      <c r="HY72" s="145"/>
      <c r="HZ72" s="145"/>
      <c r="IA72" s="145"/>
      <c r="IB72" s="145"/>
      <c r="IC72" s="145"/>
      <c r="ID72" s="145"/>
      <c r="IE72" s="145"/>
      <c r="IF72" s="145"/>
      <c r="IG72" s="145"/>
      <c r="IH72" s="145"/>
      <c r="II72" s="146"/>
      <c r="IJ72" s="146"/>
      <c r="IK72" s="146"/>
    </row>
    <row r="73" spans="1:245" ht="30" customHeight="1" x14ac:dyDescent="0.25">
      <c r="A73" s="453" t="s">
        <v>102</v>
      </c>
      <c r="B73" s="453"/>
      <c r="C73" s="453"/>
      <c r="D73" s="453"/>
      <c r="E73" s="453"/>
      <c r="F73" s="453"/>
      <c r="G73" s="453"/>
      <c r="H73" s="72"/>
      <c r="I73" s="72"/>
      <c r="J73" s="72"/>
      <c r="K73" s="72"/>
      <c r="L73" s="72"/>
      <c r="M73" s="73"/>
      <c r="N73" s="73"/>
      <c r="O73" s="73"/>
      <c r="P73" s="73"/>
      <c r="Q73" s="73"/>
      <c r="R73" s="73"/>
      <c r="S73" s="73"/>
      <c r="T73" s="72"/>
      <c r="U73" s="72"/>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c r="GT73" s="145"/>
      <c r="GU73" s="145"/>
      <c r="GV73" s="145"/>
      <c r="GW73" s="145"/>
      <c r="GX73" s="145"/>
      <c r="GY73" s="145"/>
      <c r="GZ73" s="145"/>
      <c r="HA73" s="145"/>
      <c r="HB73" s="145"/>
      <c r="HC73" s="145"/>
      <c r="HD73" s="145"/>
      <c r="HE73" s="145"/>
      <c r="HF73" s="145"/>
      <c r="HG73" s="145"/>
      <c r="HH73" s="145"/>
      <c r="HI73" s="145"/>
      <c r="HJ73" s="145"/>
      <c r="HK73" s="145"/>
      <c r="HL73" s="145"/>
      <c r="HM73" s="145"/>
      <c r="HN73" s="145"/>
      <c r="HO73" s="145"/>
      <c r="HP73" s="145"/>
      <c r="HQ73" s="145"/>
      <c r="HR73" s="145"/>
      <c r="HS73" s="145"/>
      <c r="HT73" s="145"/>
      <c r="HU73" s="145"/>
      <c r="HV73" s="145"/>
      <c r="HW73" s="145"/>
      <c r="HX73" s="145"/>
      <c r="HY73" s="145"/>
      <c r="HZ73" s="145"/>
      <c r="IA73" s="145"/>
      <c r="IB73" s="145"/>
      <c r="IC73" s="145"/>
      <c r="ID73" s="145"/>
      <c r="IE73" s="145"/>
      <c r="IF73" s="145"/>
      <c r="IG73" s="145"/>
      <c r="IH73" s="145"/>
      <c r="II73" s="146"/>
      <c r="IJ73" s="146"/>
      <c r="IK73" s="146"/>
    </row>
    <row r="74" spans="1:245" ht="30" customHeight="1" x14ac:dyDescent="0.25">
      <c r="A74" s="454" t="s">
        <v>103</v>
      </c>
      <c r="B74" s="454"/>
      <c r="C74" s="454"/>
      <c r="D74" s="454"/>
      <c r="E74" s="454"/>
      <c r="F74" s="454"/>
      <c r="G74" s="454"/>
      <c r="H74" s="74">
        <f>SUM(H75:H84)</f>
        <v>1405.28</v>
      </c>
      <c r="I74" s="74">
        <f t="shared" ref="I74:U74" si="45">SUM(I75:I84)</f>
        <v>1386.44</v>
      </c>
      <c r="J74" s="74">
        <f t="shared" si="45"/>
        <v>429.68</v>
      </c>
      <c r="K74" s="74">
        <f t="shared" si="45"/>
        <v>18.84</v>
      </c>
      <c r="L74" s="74">
        <f t="shared" si="45"/>
        <v>1975</v>
      </c>
      <c r="M74" s="74">
        <f t="shared" si="45"/>
        <v>1856</v>
      </c>
      <c r="N74" s="74">
        <f t="shared" si="45"/>
        <v>0</v>
      </c>
      <c r="O74" s="74">
        <f t="shared" si="45"/>
        <v>119</v>
      </c>
      <c r="P74" s="74">
        <f>SUM(P75:P84)</f>
        <v>1965.4</v>
      </c>
      <c r="Q74" s="74">
        <f t="shared" si="45"/>
        <v>1846.7000000000003</v>
      </c>
      <c r="R74" s="74">
        <f t="shared" si="45"/>
        <v>464.5</v>
      </c>
      <c r="S74" s="74">
        <f t="shared" si="45"/>
        <v>118.7</v>
      </c>
      <c r="T74" s="74">
        <f t="shared" si="45"/>
        <v>1914</v>
      </c>
      <c r="U74" s="74">
        <f t="shared" si="45"/>
        <v>1974</v>
      </c>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c r="GT74" s="145"/>
      <c r="GU74" s="145"/>
      <c r="GV74" s="145"/>
      <c r="GW74" s="145"/>
      <c r="GX74" s="145"/>
      <c r="GY74" s="145"/>
      <c r="GZ74" s="145"/>
      <c r="HA74" s="145"/>
      <c r="HB74" s="145"/>
      <c r="HC74" s="145"/>
      <c r="HD74" s="145"/>
      <c r="HE74" s="145"/>
      <c r="HF74" s="145"/>
      <c r="HG74" s="145"/>
      <c r="HH74" s="145"/>
      <c r="HI74" s="145"/>
      <c r="HJ74" s="145"/>
      <c r="HK74" s="145"/>
      <c r="HL74" s="145"/>
      <c r="HM74" s="145"/>
      <c r="HN74" s="145"/>
      <c r="HO74" s="145"/>
      <c r="HP74" s="145"/>
      <c r="HQ74" s="145"/>
      <c r="HR74" s="145"/>
      <c r="HS74" s="145"/>
      <c r="HT74" s="145"/>
      <c r="HU74" s="145"/>
      <c r="HV74" s="145"/>
      <c r="HW74" s="145"/>
      <c r="HX74" s="145"/>
      <c r="HY74" s="145"/>
      <c r="HZ74" s="145"/>
      <c r="IA74" s="145"/>
      <c r="IB74" s="145"/>
      <c r="IC74" s="145"/>
      <c r="ID74" s="145"/>
      <c r="IE74" s="145"/>
      <c r="IF74" s="145"/>
      <c r="IG74" s="145"/>
      <c r="IH74" s="145"/>
      <c r="II74" s="146"/>
      <c r="IJ74" s="146"/>
      <c r="IK74" s="146"/>
    </row>
    <row r="75" spans="1:245" ht="30" customHeight="1" x14ac:dyDescent="0.25">
      <c r="A75" s="455" t="s">
        <v>104</v>
      </c>
      <c r="B75" s="455"/>
      <c r="C75" s="455"/>
      <c r="D75" s="455"/>
      <c r="E75" s="455"/>
      <c r="F75" s="455"/>
      <c r="G75" s="455"/>
      <c r="H75" s="159">
        <f>SUM(,H65,H56,H51,H42,,H37,H28,H19,H13)</f>
        <v>713.44999999999993</v>
      </c>
      <c r="I75" s="159">
        <f t="shared" ref="I75:U75" si="46">SUM(,I65,I56,I51,I42,,I37,I28,I19,I13)</f>
        <v>694.61</v>
      </c>
      <c r="J75" s="159">
        <f t="shared" si="46"/>
        <v>56.49</v>
      </c>
      <c r="K75" s="159">
        <f t="shared" si="46"/>
        <v>18.84</v>
      </c>
      <c r="L75" s="159">
        <f t="shared" si="46"/>
        <v>1395</v>
      </c>
      <c r="M75" s="159">
        <f t="shared" si="46"/>
        <v>1276</v>
      </c>
      <c r="N75" s="159">
        <f t="shared" si="46"/>
        <v>0</v>
      </c>
      <c r="O75" s="159">
        <f t="shared" si="46"/>
        <v>119</v>
      </c>
      <c r="P75" s="159">
        <f t="shared" si="46"/>
        <v>1385.5</v>
      </c>
      <c r="Q75" s="159">
        <f t="shared" si="46"/>
        <v>1266.8000000000002</v>
      </c>
      <c r="R75" s="159">
        <f t="shared" si="46"/>
        <v>58.8</v>
      </c>
      <c r="S75" s="159">
        <f t="shared" si="46"/>
        <v>118.7</v>
      </c>
      <c r="T75" s="159">
        <f t="shared" si="46"/>
        <v>1264</v>
      </c>
      <c r="U75" s="159">
        <f t="shared" si="46"/>
        <v>1324</v>
      </c>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c r="GT75" s="145"/>
      <c r="GU75" s="145"/>
      <c r="GV75" s="145"/>
      <c r="GW75" s="145"/>
      <c r="GX75" s="145"/>
      <c r="GY75" s="145"/>
      <c r="GZ75" s="145"/>
      <c r="HA75" s="145"/>
      <c r="HB75" s="145"/>
      <c r="HC75" s="145"/>
      <c r="HD75" s="145"/>
      <c r="HE75" s="145"/>
      <c r="HF75" s="145"/>
      <c r="HG75" s="145"/>
      <c r="HH75" s="145"/>
      <c r="HI75" s="145"/>
      <c r="HJ75" s="145"/>
      <c r="HK75" s="145"/>
      <c r="HL75" s="145"/>
      <c r="HM75" s="145"/>
      <c r="HN75" s="145"/>
      <c r="HO75" s="145"/>
      <c r="HP75" s="145"/>
      <c r="HQ75" s="145"/>
      <c r="HR75" s="145"/>
      <c r="HS75" s="145"/>
      <c r="HT75" s="145"/>
      <c r="HU75" s="145"/>
      <c r="HV75" s="145"/>
      <c r="HW75" s="145"/>
      <c r="HX75" s="145"/>
      <c r="HY75" s="145"/>
      <c r="HZ75" s="145"/>
      <c r="IA75" s="145"/>
      <c r="IB75" s="145"/>
      <c r="IC75" s="145"/>
      <c r="ID75" s="145"/>
      <c r="IE75" s="145"/>
      <c r="IF75" s="145"/>
      <c r="IG75" s="145"/>
      <c r="IH75" s="145"/>
      <c r="II75" s="146"/>
      <c r="IJ75" s="146"/>
      <c r="IK75" s="146"/>
    </row>
    <row r="76" spans="1:245" ht="30" customHeight="1" x14ac:dyDescent="0.25">
      <c r="A76" s="455" t="s">
        <v>105</v>
      </c>
      <c r="B76" s="455"/>
      <c r="C76" s="455"/>
      <c r="D76" s="455"/>
      <c r="E76" s="455"/>
      <c r="F76" s="455"/>
      <c r="G76" s="455"/>
      <c r="H76" s="159"/>
      <c r="I76" s="159"/>
      <c r="J76" s="159"/>
      <c r="K76" s="159"/>
      <c r="L76" s="159"/>
      <c r="M76" s="160"/>
      <c r="N76" s="160"/>
      <c r="O76" s="160"/>
      <c r="P76" s="160"/>
      <c r="Q76" s="160"/>
      <c r="R76" s="160"/>
      <c r="S76" s="160"/>
      <c r="T76" s="159"/>
      <c r="U76" s="159"/>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c r="GT76" s="145"/>
      <c r="GU76" s="145"/>
      <c r="GV76" s="145"/>
      <c r="GW76" s="145"/>
      <c r="GX76" s="145"/>
      <c r="GY76" s="145"/>
      <c r="GZ76" s="145"/>
      <c r="HA76" s="145"/>
      <c r="HB76" s="145"/>
      <c r="HC76" s="145"/>
      <c r="HD76" s="145"/>
      <c r="HE76" s="145"/>
      <c r="HF76" s="145"/>
      <c r="HG76" s="145"/>
      <c r="HH76" s="145"/>
      <c r="HI76" s="145"/>
      <c r="HJ76" s="145"/>
      <c r="HK76" s="145"/>
      <c r="HL76" s="145"/>
      <c r="HM76" s="145"/>
      <c r="HN76" s="145"/>
      <c r="HO76" s="145"/>
      <c r="HP76" s="145"/>
      <c r="HQ76" s="145"/>
      <c r="HR76" s="145"/>
      <c r="HS76" s="145"/>
      <c r="HT76" s="145"/>
      <c r="HU76" s="145"/>
      <c r="HV76" s="145"/>
      <c r="HW76" s="145"/>
      <c r="HX76" s="145"/>
      <c r="HY76" s="145"/>
      <c r="HZ76" s="145"/>
      <c r="IA76" s="145"/>
      <c r="IB76" s="145"/>
      <c r="IC76" s="145"/>
      <c r="ID76" s="145"/>
      <c r="IE76" s="145"/>
      <c r="IF76" s="145"/>
      <c r="IG76" s="145"/>
      <c r="IH76" s="145"/>
      <c r="II76" s="146"/>
      <c r="IJ76" s="146"/>
      <c r="IK76" s="146"/>
    </row>
    <row r="77" spans="1:245" ht="30" customHeight="1" x14ac:dyDescent="0.25">
      <c r="A77" s="455" t="s">
        <v>106</v>
      </c>
      <c r="B77" s="455"/>
      <c r="C77" s="455"/>
      <c r="D77" s="455"/>
      <c r="E77" s="455"/>
      <c r="F77" s="455"/>
      <c r="G77" s="455"/>
      <c r="H77" s="159">
        <f>SUM(H29)</f>
        <v>691.83</v>
      </c>
      <c r="I77" s="159">
        <f t="shared" ref="I77:U77" si="47">SUM(I29)</f>
        <v>691.83</v>
      </c>
      <c r="J77" s="159">
        <f t="shared" si="47"/>
        <v>373.19</v>
      </c>
      <c r="K77" s="159">
        <f t="shared" si="47"/>
        <v>0</v>
      </c>
      <c r="L77" s="159">
        <f t="shared" si="47"/>
        <v>580</v>
      </c>
      <c r="M77" s="159">
        <f t="shared" si="47"/>
        <v>580</v>
      </c>
      <c r="N77" s="159">
        <f t="shared" si="47"/>
        <v>0</v>
      </c>
      <c r="O77" s="159">
        <f t="shared" si="47"/>
        <v>0</v>
      </c>
      <c r="P77" s="159">
        <f t="shared" si="47"/>
        <v>579.9</v>
      </c>
      <c r="Q77" s="159">
        <f t="shared" si="47"/>
        <v>579.9</v>
      </c>
      <c r="R77" s="159">
        <f t="shared" si="47"/>
        <v>405.7</v>
      </c>
      <c r="S77" s="159">
        <f t="shared" si="47"/>
        <v>0</v>
      </c>
      <c r="T77" s="159">
        <f t="shared" si="47"/>
        <v>650</v>
      </c>
      <c r="U77" s="159">
        <f t="shared" si="47"/>
        <v>650</v>
      </c>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c r="GT77" s="145"/>
      <c r="GU77" s="145"/>
      <c r="GV77" s="145"/>
      <c r="GW77" s="145"/>
      <c r="GX77" s="145"/>
      <c r="GY77" s="145"/>
      <c r="GZ77" s="145"/>
      <c r="HA77" s="145"/>
      <c r="HB77" s="145"/>
      <c r="HC77" s="145"/>
      <c r="HD77" s="145"/>
      <c r="HE77" s="145"/>
      <c r="HF77" s="145"/>
      <c r="HG77" s="145"/>
      <c r="HH77" s="145"/>
      <c r="HI77" s="145"/>
      <c r="HJ77" s="145"/>
      <c r="HK77" s="145"/>
      <c r="HL77" s="145"/>
      <c r="HM77" s="145"/>
      <c r="HN77" s="145"/>
      <c r="HO77" s="145"/>
      <c r="HP77" s="145"/>
      <c r="HQ77" s="145"/>
      <c r="HR77" s="145"/>
      <c r="HS77" s="145"/>
      <c r="HT77" s="145"/>
      <c r="HU77" s="145"/>
      <c r="HV77" s="145"/>
      <c r="HW77" s="145"/>
      <c r="HX77" s="145"/>
      <c r="HY77" s="145"/>
      <c r="HZ77" s="145"/>
      <c r="IA77" s="145"/>
      <c r="IB77" s="145"/>
      <c r="IC77" s="145"/>
      <c r="ID77" s="145"/>
      <c r="IE77" s="145"/>
      <c r="IF77" s="145"/>
      <c r="IG77" s="145"/>
      <c r="IH77" s="145"/>
      <c r="II77" s="146"/>
      <c r="IJ77" s="146"/>
      <c r="IK77" s="146"/>
    </row>
    <row r="78" spans="1:245" ht="30" customHeight="1" x14ac:dyDescent="0.25">
      <c r="A78" s="455" t="s">
        <v>107</v>
      </c>
      <c r="B78" s="455"/>
      <c r="C78" s="455"/>
      <c r="D78" s="455"/>
      <c r="E78" s="455"/>
      <c r="F78" s="455"/>
      <c r="G78" s="455"/>
      <c r="H78" s="159"/>
      <c r="I78" s="159"/>
      <c r="J78" s="159"/>
      <c r="K78" s="159"/>
      <c r="L78" s="159"/>
      <c r="M78" s="160"/>
      <c r="N78" s="160"/>
      <c r="O78" s="160"/>
      <c r="P78" s="160"/>
      <c r="Q78" s="160"/>
      <c r="R78" s="160"/>
      <c r="S78" s="160"/>
      <c r="T78" s="159"/>
      <c r="U78" s="159"/>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c r="GT78" s="145"/>
      <c r="GU78" s="145"/>
      <c r="GV78" s="145"/>
      <c r="GW78" s="145"/>
      <c r="GX78" s="145"/>
      <c r="GY78" s="145"/>
      <c r="GZ78" s="145"/>
      <c r="HA78" s="145"/>
      <c r="HB78" s="145"/>
      <c r="HC78" s="145"/>
      <c r="HD78" s="145"/>
      <c r="HE78" s="145"/>
      <c r="HF78" s="145"/>
      <c r="HG78" s="145"/>
      <c r="HH78" s="145"/>
      <c r="HI78" s="145"/>
      <c r="HJ78" s="145"/>
      <c r="HK78" s="145"/>
      <c r="HL78" s="145"/>
      <c r="HM78" s="145"/>
      <c r="HN78" s="145"/>
      <c r="HO78" s="145"/>
      <c r="HP78" s="145"/>
      <c r="HQ78" s="145"/>
      <c r="HR78" s="145"/>
      <c r="HS78" s="145"/>
      <c r="HT78" s="145"/>
      <c r="HU78" s="145"/>
      <c r="HV78" s="145"/>
      <c r="HW78" s="145"/>
      <c r="HX78" s="145"/>
      <c r="HY78" s="145"/>
      <c r="HZ78" s="145"/>
      <c r="IA78" s="145"/>
      <c r="IB78" s="145"/>
      <c r="IC78" s="145"/>
      <c r="ID78" s="145"/>
      <c r="IE78" s="145"/>
      <c r="IF78" s="145"/>
      <c r="IG78" s="145"/>
      <c r="IH78" s="145"/>
      <c r="II78" s="146"/>
      <c r="IJ78" s="146"/>
      <c r="IK78" s="146"/>
    </row>
    <row r="79" spans="1:245" ht="30" customHeight="1" x14ac:dyDescent="0.25">
      <c r="A79" s="455" t="s">
        <v>108</v>
      </c>
      <c r="B79" s="455"/>
      <c r="C79" s="455"/>
      <c r="D79" s="455"/>
      <c r="E79" s="455"/>
      <c r="F79" s="455"/>
      <c r="G79" s="455"/>
      <c r="H79" s="159"/>
      <c r="I79" s="159"/>
      <c r="J79" s="159"/>
      <c r="K79" s="159"/>
      <c r="L79" s="159"/>
      <c r="M79" s="160"/>
      <c r="N79" s="160"/>
      <c r="O79" s="160"/>
      <c r="P79" s="160"/>
      <c r="Q79" s="160"/>
      <c r="R79" s="160"/>
      <c r="S79" s="160"/>
      <c r="T79" s="159"/>
      <c r="U79" s="159"/>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5"/>
      <c r="HL79" s="145"/>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6"/>
      <c r="IJ79" s="146"/>
      <c r="IK79" s="146"/>
    </row>
    <row r="80" spans="1:245" ht="30" customHeight="1" x14ac:dyDescent="0.25">
      <c r="A80" s="455" t="s">
        <v>109</v>
      </c>
      <c r="B80" s="455"/>
      <c r="C80" s="455"/>
      <c r="D80" s="455"/>
      <c r="E80" s="455"/>
      <c r="F80" s="455"/>
      <c r="G80" s="455"/>
      <c r="H80" s="159"/>
      <c r="I80" s="159"/>
      <c r="J80" s="159"/>
      <c r="K80" s="159"/>
      <c r="L80" s="159"/>
      <c r="M80" s="160"/>
      <c r="N80" s="160"/>
      <c r="O80" s="160"/>
      <c r="P80" s="160"/>
      <c r="Q80" s="160"/>
      <c r="R80" s="160"/>
      <c r="S80" s="160"/>
      <c r="T80" s="159"/>
      <c r="U80" s="159"/>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c r="ED80" s="145"/>
      <c r="EE80" s="145"/>
      <c r="EF80" s="145"/>
      <c r="EG80" s="145"/>
      <c r="EH80" s="145"/>
      <c r="EI80" s="145"/>
      <c r="EJ80" s="145"/>
      <c r="EK80" s="145"/>
      <c r="EL80" s="145"/>
      <c r="EM80" s="145"/>
      <c r="EN80" s="145"/>
      <c r="EO80" s="145"/>
      <c r="EP80" s="145"/>
      <c r="EQ80" s="145"/>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c r="GM80" s="145"/>
      <c r="GN80" s="145"/>
      <c r="GO80" s="145"/>
      <c r="GP80" s="145"/>
      <c r="GQ80" s="145"/>
      <c r="GR80" s="145"/>
      <c r="GS80" s="145"/>
      <c r="GT80" s="145"/>
      <c r="GU80" s="145"/>
      <c r="GV80" s="145"/>
      <c r="GW80" s="145"/>
      <c r="GX80" s="145"/>
      <c r="GY80" s="145"/>
      <c r="GZ80" s="145"/>
      <c r="HA80" s="145"/>
      <c r="HB80" s="145"/>
      <c r="HC80" s="145"/>
      <c r="HD80" s="145"/>
      <c r="HE80" s="145"/>
      <c r="HF80" s="145"/>
      <c r="HG80" s="145"/>
      <c r="HH80" s="145"/>
      <c r="HI80" s="145"/>
      <c r="HJ80" s="145"/>
      <c r="HK80" s="145"/>
      <c r="HL80" s="145"/>
      <c r="HM80" s="145"/>
      <c r="HN80" s="145"/>
      <c r="HO80" s="145"/>
      <c r="HP80" s="145"/>
      <c r="HQ80" s="145"/>
      <c r="HR80" s="145"/>
      <c r="HS80" s="145"/>
      <c r="HT80" s="145"/>
      <c r="HU80" s="145"/>
      <c r="HV80" s="145"/>
      <c r="HW80" s="145"/>
      <c r="HX80" s="145"/>
      <c r="HY80" s="145"/>
      <c r="HZ80" s="145"/>
      <c r="IA80" s="145"/>
      <c r="IB80" s="145"/>
      <c r="IC80" s="145"/>
      <c r="ID80" s="145"/>
      <c r="IE80" s="145"/>
      <c r="IF80" s="145"/>
      <c r="IG80" s="145"/>
      <c r="IH80" s="145"/>
      <c r="II80" s="146"/>
      <c r="IJ80" s="146"/>
      <c r="IK80" s="146"/>
    </row>
    <row r="81" spans="1:245" ht="30" customHeight="1" x14ac:dyDescent="0.25">
      <c r="A81" s="455" t="s">
        <v>110</v>
      </c>
      <c r="B81" s="455"/>
      <c r="C81" s="455"/>
      <c r="D81" s="455"/>
      <c r="E81" s="455"/>
      <c r="F81" s="455"/>
      <c r="G81" s="455"/>
      <c r="H81" s="159"/>
      <c r="I81" s="159"/>
      <c r="J81" s="159"/>
      <c r="K81" s="159"/>
      <c r="L81" s="159"/>
      <c r="M81" s="161"/>
      <c r="N81" s="161"/>
      <c r="O81" s="161"/>
      <c r="P81" s="161"/>
      <c r="Q81" s="161"/>
      <c r="R81" s="161"/>
      <c r="S81" s="161"/>
      <c r="T81" s="159"/>
      <c r="U81" s="159"/>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5"/>
      <c r="GR81" s="145"/>
      <c r="GS81" s="145"/>
      <c r="GT81" s="145"/>
      <c r="GU81" s="145"/>
      <c r="GV81" s="145"/>
      <c r="GW81" s="145"/>
      <c r="GX81" s="145"/>
      <c r="GY81" s="145"/>
      <c r="GZ81" s="145"/>
      <c r="HA81" s="145"/>
      <c r="HB81" s="145"/>
      <c r="HC81" s="145"/>
      <c r="HD81" s="145"/>
      <c r="HE81" s="145"/>
      <c r="HF81" s="145"/>
      <c r="HG81" s="145"/>
      <c r="HH81" s="145"/>
      <c r="HI81" s="145"/>
      <c r="HJ81" s="145"/>
      <c r="HK81" s="145"/>
      <c r="HL81" s="145"/>
      <c r="HM81" s="145"/>
      <c r="HN81" s="145"/>
      <c r="HO81" s="145"/>
      <c r="HP81" s="145"/>
      <c r="HQ81" s="145"/>
      <c r="HR81" s="145"/>
      <c r="HS81" s="145"/>
      <c r="HT81" s="145"/>
      <c r="HU81" s="145"/>
      <c r="HV81" s="145"/>
      <c r="HW81" s="145"/>
      <c r="HX81" s="145"/>
      <c r="HY81" s="145"/>
      <c r="HZ81" s="145"/>
      <c r="IA81" s="145"/>
      <c r="IB81" s="145"/>
      <c r="IC81" s="145"/>
      <c r="ID81" s="145"/>
      <c r="IE81" s="145"/>
      <c r="IF81" s="145"/>
      <c r="IG81" s="145"/>
      <c r="IH81" s="145"/>
      <c r="II81" s="146"/>
      <c r="IJ81" s="146"/>
      <c r="IK81" s="146"/>
    </row>
    <row r="82" spans="1:245" ht="30" customHeight="1" x14ac:dyDescent="0.25">
      <c r="A82" s="449" t="s">
        <v>111</v>
      </c>
      <c r="B82" s="450"/>
      <c r="C82" s="450"/>
      <c r="D82" s="450"/>
      <c r="E82" s="450"/>
      <c r="F82" s="450"/>
      <c r="G82" s="451"/>
      <c r="H82" s="161"/>
      <c r="I82" s="161"/>
      <c r="J82" s="161"/>
      <c r="K82" s="161"/>
      <c r="L82" s="161"/>
      <c r="M82" s="161"/>
      <c r="N82" s="161"/>
      <c r="O82" s="161"/>
      <c r="P82" s="161"/>
      <c r="Q82" s="161"/>
      <c r="R82" s="161"/>
      <c r="S82" s="161"/>
      <c r="T82" s="161"/>
      <c r="U82" s="161"/>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c r="DT82" s="145"/>
      <c r="DU82" s="145"/>
      <c r="DV82" s="145"/>
      <c r="DW82" s="145"/>
      <c r="DX82" s="145"/>
      <c r="DY82" s="145"/>
      <c r="DZ82" s="145"/>
      <c r="EA82" s="145"/>
      <c r="EB82" s="145"/>
      <c r="EC82" s="145"/>
      <c r="ED82" s="145"/>
      <c r="EE82" s="145"/>
      <c r="EF82" s="145"/>
      <c r="EG82" s="145"/>
      <c r="EH82" s="145"/>
      <c r="EI82" s="145"/>
      <c r="EJ82" s="145"/>
      <c r="EK82" s="145"/>
      <c r="EL82" s="145"/>
      <c r="EM82" s="145"/>
      <c r="EN82" s="145"/>
      <c r="EO82" s="145"/>
      <c r="EP82" s="145"/>
      <c r="EQ82" s="145"/>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5"/>
      <c r="GR82" s="145"/>
      <c r="GS82" s="145"/>
      <c r="GT82" s="145"/>
      <c r="GU82" s="145"/>
      <c r="GV82" s="145"/>
      <c r="GW82" s="145"/>
      <c r="GX82" s="145"/>
      <c r="GY82" s="145"/>
      <c r="GZ82" s="145"/>
      <c r="HA82" s="145"/>
      <c r="HB82" s="145"/>
      <c r="HC82" s="145"/>
      <c r="HD82" s="145"/>
      <c r="HE82" s="145"/>
      <c r="HF82" s="145"/>
      <c r="HG82" s="145"/>
      <c r="HH82" s="145"/>
      <c r="HI82" s="145"/>
      <c r="HJ82" s="145"/>
      <c r="HK82" s="145"/>
      <c r="HL82" s="145"/>
      <c r="HM82" s="145"/>
      <c r="HN82" s="145"/>
      <c r="HO82" s="145"/>
      <c r="HP82" s="145"/>
      <c r="HQ82" s="145"/>
      <c r="HR82" s="145"/>
      <c r="HS82" s="145"/>
      <c r="HT82" s="145"/>
      <c r="HU82" s="145"/>
      <c r="HV82" s="145"/>
      <c r="HW82" s="145"/>
      <c r="HX82" s="145"/>
      <c r="HY82" s="145"/>
      <c r="HZ82" s="145"/>
      <c r="IA82" s="145"/>
      <c r="IB82" s="145"/>
      <c r="IC82" s="145"/>
      <c r="ID82" s="145"/>
      <c r="IE82" s="145"/>
      <c r="IF82" s="145"/>
      <c r="IG82" s="145"/>
      <c r="IH82" s="145"/>
      <c r="II82" s="146"/>
      <c r="IJ82" s="146"/>
      <c r="IK82" s="146"/>
    </row>
    <row r="83" spans="1:245" ht="30" customHeight="1" x14ac:dyDescent="0.25">
      <c r="A83" s="455" t="s">
        <v>112</v>
      </c>
      <c r="B83" s="455"/>
      <c r="C83" s="455"/>
      <c r="D83" s="455"/>
      <c r="E83" s="455"/>
      <c r="F83" s="455"/>
      <c r="G83" s="455"/>
      <c r="H83" s="159">
        <f t="shared" ref="H83:U83" si="48">SUM(H17)</f>
        <v>0</v>
      </c>
      <c r="I83" s="159">
        <f t="shared" si="48"/>
        <v>0</v>
      </c>
      <c r="J83" s="159">
        <f t="shared" si="48"/>
        <v>0</v>
      </c>
      <c r="K83" s="159">
        <f t="shared" si="48"/>
        <v>0</v>
      </c>
      <c r="L83" s="159">
        <f t="shared" si="48"/>
        <v>0</v>
      </c>
      <c r="M83" s="161">
        <f t="shared" si="48"/>
        <v>0</v>
      </c>
      <c r="N83" s="161">
        <f t="shared" si="48"/>
        <v>0</v>
      </c>
      <c r="O83" s="161">
        <f t="shared" si="48"/>
        <v>0</v>
      </c>
      <c r="P83" s="161">
        <f t="shared" si="48"/>
        <v>0</v>
      </c>
      <c r="Q83" s="161">
        <f t="shared" si="48"/>
        <v>0</v>
      </c>
      <c r="R83" s="161">
        <f t="shared" si="48"/>
        <v>0</v>
      </c>
      <c r="S83" s="161">
        <f t="shared" si="48"/>
        <v>0</v>
      </c>
      <c r="T83" s="161">
        <f t="shared" si="48"/>
        <v>0</v>
      </c>
      <c r="U83" s="161">
        <f t="shared" si="48"/>
        <v>0</v>
      </c>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c r="GT83" s="145"/>
      <c r="GU83" s="145"/>
      <c r="GV83" s="145"/>
      <c r="GW83" s="145"/>
      <c r="GX83" s="145"/>
      <c r="GY83" s="145"/>
      <c r="GZ83" s="145"/>
      <c r="HA83" s="145"/>
      <c r="HB83" s="145"/>
      <c r="HC83" s="145"/>
      <c r="HD83" s="145"/>
      <c r="HE83" s="145"/>
      <c r="HF83" s="145"/>
      <c r="HG83" s="145"/>
      <c r="HH83" s="145"/>
      <c r="HI83" s="145"/>
      <c r="HJ83" s="145"/>
      <c r="HK83" s="145"/>
      <c r="HL83" s="145"/>
      <c r="HM83" s="145"/>
      <c r="HN83" s="145"/>
      <c r="HO83" s="145"/>
      <c r="HP83" s="145"/>
      <c r="HQ83" s="145"/>
      <c r="HR83" s="145"/>
      <c r="HS83" s="145"/>
      <c r="HT83" s="145"/>
      <c r="HU83" s="145"/>
      <c r="HV83" s="145"/>
      <c r="HW83" s="145"/>
      <c r="HX83" s="145"/>
      <c r="HY83" s="145"/>
      <c r="HZ83" s="145"/>
      <c r="IA83" s="145"/>
      <c r="IB83" s="145"/>
      <c r="IC83" s="145"/>
      <c r="ID83" s="145"/>
      <c r="IE83" s="145"/>
      <c r="IF83" s="145"/>
      <c r="IG83" s="145"/>
      <c r="IH83" s="145"/>
      <c r="II83" s="146"/>
      <c r="IJ83" s="146"/>
      <c r="IK83" s="146"/>
    </row>
    <row r="84" spans="1:245" ht="30" customHeight="1" x14ac:dyDescent="0.25">
      <c r="A84" s="455" t="s">
        <v>113</v>
      </c>
      <c r="B84" s="455"/>
      <c r="C84" s="455"/>
      <c r="D84" s="455"/>
      <c r="E84" s="455"/>
      <c r="F84" s="455"/>
      <c r="G84" s="455"/>
      <c r="H84" s="159"/>
      <c r="I84" s="159"/>
      <c r="J84" s="159"/>
      <c r="K84" s="159"/>
      <c r="L84" s="159"/>
      <c r="M84" s="160"/>
      <c r="N84" s="160"/>
      <c r="O84" s="160"/>
      <c r="P84" s="160"/>
      <c r="Q84" s="160"/>
      <c r="R84" s="160"/>
      <c r="S84" s="160"/>
      <c r="T84" s="159"/>
      <c r="U84" s="159"/>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c r="GT84" s="145"/>
      <c r="GU84" s="145"/>
      <c r="GV84" s="145"/>
      <c r="GW84" s="145"/>
      <c r="GX84" s="145"/>
      <c r="GY84" s="145"/>
      <c r="GZ84" s="145"/>
      <c r="HA84" s="145"/>
      <c r="HB84" s="145"/>
      <c r="HC84" s="145"/>
      <c r="HD84" s="145"/>
      <c r="HE84" s="145"/>
      <c r="HF84" s="145"/>
      <c r="HG84" s="145"/>
      <c r="HH84" s="145"/>
      <c r="HI84" s="145"/>
      <c r="HJ84" s="145"/>
      <c r="HK84" s="145"/>
      <c r="HL84" s="145"/>
      <c r="HM84" s="145"/>
      <c r="HN84" s="145"/>
      <c r="HO84" s="145"/>
      <c r="HP84" s="145"/>
      <c r="HQ84" s="145"/>
      <c r="HR84" s="145"/>
      <c r="HS84" s="145"/>
      <c r="HT84" s="145"/>
      <c r="HU84" s="145"/>
      <c r="HV84" s="145"/>
      <c r="HW84" s="145"/>
      <c r="HX84" s="145"/>
      <c r="HY84" s="145"/>
      <c r="HZ84" s="145"/>
      <c r="IA84" s="145"/>
      <c r="IB84" s="145"/>
      <c r="IC84" s="145"/>
      <c r="ID84" s="145"/>
      <c r="IE84" s="145"/>
      <c r="IF84" s="145"/>
      <c r="IG84" s="145"/>
      <c r="IH84" s="145"/>
      <c r="II84" s="146"/>
      <c r="IJ84" s="146"/>
      <c r="IK84" s="146"/>
    </row>
    <row r="85" spans="1:245" ht="30" customHeight="1" x14ac:dyDescent="0.25">
      <c r="A85" s="454" t="s">
        <v>114</v>
      </c>
      <c r="B85" s="454"/>
      <c r="C85" s="454"/>
      <c r="D85" s="454"/>
      <c r="E85" s="454"/>
      <c r="F85" s="454"/>
      <c r="G85" s="454"/>
      <c r="H85" s="74">
        <f t="shared" ref="H85:U85" si="49">SUM(H86:H92)</f>
        <v>1014</v>
      </c>
      <c r="I85" s="74">
        <f t="shared" si="49"/>
        <v>407.71</v>
      </c>
      <c r="J85" s="74">
        <f t="shared" si="49"/>
        <v>0</v>
      </c>
      <c r="K85" s="74">
        <f t="shared" si="49"/>
        <v>606.29</v>
      </c>
      <c r="L85" s="74">
        <f t="shared" si="49"/>
        <v>1500</v>
      </c>
      <c r="M85" s="74">
        <f t="shared" si="49"/>
        <v>1500</v>
      </c>
      <c r="N85" s="74">
        <f t="shared" si="49"/>
        <v>0</v>
      </c>
      <c r="O85" s="74">
        <f t="shared" si="49"/>
        <v>0</v>
      </c>
      <c r="P85" s="74">
        <f t="shared" si="49"/>
        <v>0</v>
      </c>
      <c r="Q85" s="74">
        <f t="shared" si="49"/>
        <v>0</v>
      </c>
      <c r="R85" s="74">
        <f t="shared" si="49"/>
        <v>0</v>
      </c>
      <c r="S85" s="74">
        <f t="shared" si="49"/>
        <v>0</v>
      </c>
      <c r="T85" s="74">
        <f t="shared" si="49"/>
        <v>1500</v>
      </c>
      <c r="U85" s="74">
        <f t="shared" si="49"/>
        <v>1500</v>
      </c>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c r="GT85" s="145"/>
      <c r="GU85" s="145"/>
      <c r="GV85" s="145"/>
      <c r="GW85" s="145"/>
      <c r="GX85" s="145"/>
      <c r="GY85" s="145"/>
      <c r="GZ85" s="145"/>
      <c r="HA85" s="145"/>
      <c r="HB85" s="145"/>
      <c r="HC85" s="145"/>
      <c r="HD85" s="145"/>
      <c r="HE85" s="145"/>
      <c r="HF85" s="145"/>
      <c r="HG85" s="145"/>
      <c r="HH85" s="145"/>
      <c r="HI85" s="145"/>
      <c r="HJ85" s="145"/>
      <c r="HK85" s="145"/>
      <c r="HL85" s="145"/>
      <c r="HM85" s="145"/>
      <c r="HN85" s="145"/>
      <c r="HO85" s="145"/>
      <c r="HP85" s="145"/>
      <c r="HQ85" s="145"/>
      <c r="HR85" s="145"/>
      <c r="HS85" s="145"/>
      <c r="HT85" s="145"/>
      <c r="HU85" s="145"/>
      <c r="HV85" s="145"/>
      <c r="HW85" s="145"/>
      <c r="HX85" s="145"/>
      <c r="HY85" s="145"/>
      <c r="HZ85" s="145"/>
      <c r="IA85" s="145"/>
      <c r="IB85" s="145"/>
      <c r="IC85" s="145"/>
      <c r="ID85" s="145"/>
      <c r="IE85" s="145"/>
      <c r="IF85" s="145"/>
      <c r="IG85" s="145"/>
      <c r="IH85" s="145"/>
      <c r="II85" s="146"/>
      <c r="IJ85" s="146"/>
      <c r="IK85" s="146"/>
    </row>
    <row r="86" spans="1:245" ht="30" customHeight="1" x14ac:dyDescent="0.25">
      <c r="A86" s="456" t="s">
        <v>115</v>
      </c>
      <c r="B86" s="456"/>
      <c r="C86" s="456"/>
      <c r="D86" s="456"/>
      <c r="E86" s="456"/>
      <c r="F86" s="456"/>
      <c r="G86" s="456"/>
      <c r="H86" s="159">
        <f>SUM(H67,H58,H53,H44,,H39,H30,H21,H15)</f>
        <v>0</v>
      </c>
      <c r="I86" s="159">
        <f t="shared" ref="I86:U86" si="50">SUM(I67,I58,I53,I44,,I39,I30,I21,I15)</f>
        <v>0</v>
      </c>
      <c r="J86" s="159">
        <f t="shared" si="50"/>
        <v>0</v>
      </c>
      <c r="K86" s="159">
        <f t="shared" si="50"/>
        <v>0</v>
      </c>
      <c r="L86" s="159">
        <f t="shared" si="50"/>
        <v>0</v>
      </c>
      <c r="M86" s="159">
        <f t="shared" si="50"/>
        <v>0</v>
      </c>
      <c r="N86" s="159">
        <f t="shared" si="50"/>
        <v>0</v>
      </c>
      <c r="O86" s="159">
        <f t="shared" si="50"/>
        <v>0</v>
      </c>
      <c r="P86" s="159">
        <f t="shared" si="50"/>
        <v>0</v>
      </c>
      <c r="Q86" s="159">
        <f t="shared" si="50"/>
        <v>0</v>
      </c>
      <c r="R86" s="159">
        <f t="shared" si="50"/>
        <v>0</v>
      </c>
      <c r="S86" s="159">
        <f t="shared" si="50"/>
        <v>0</v>
      </c>
      <c r="T86" s="159">
        <f t="shared" si="50"/>
        <v>0</v>
      </c>
      <c r="U86" s="159">
        <f t="shared" si="50"/>
        <v>0</v>
      </c>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c r="GT86" s="145"/>
      <c r="GU86" s="145"/>
      <c r="GV86" s="145"/>
      <c r="GW86" s="145"/>
      <c r="GX86" s="145"/>
      <c r="GY86" s="145"/>
      <c r="GZ86" s="145"/>
      <c r="HA86" s="145"/>
      <c r="HB86" s="145"/>
      <c r="HC86" s="145"/>
      <c r="HD86" s="145"/>
      <c r="HE86" s="145"/>
      <c r="HF86" s="145"/>
      <c r="HG86" s="145"/>
      <c r="HH86" s="145"/>
      <c r="HI86" s="145"/>
      <c r="HJ86" s="145"/>
      <c r="HK86" s="145"/>
      <c r="HL86" s="145"/>
      <c r="HM86" s="145"/>
      <c r="HN86" s="145"/>
      <c r="HO86" s="145"/>
      <c r="HP86" s="145"/>
      <c r="HQ86" s="145"/>
      <c r="HR86" s="145"/>
      <c r="HS86" s="145"/>
      <c r="HT86" s="145"/>
      <c r="HU86" s="145"/>
      <c r="HV86" s="145"/>
      <c r="HW86" s="145"/>
      <c r="HX86" s="145"/>
      <c r="HY86" s="145"/>
      <c r="HZ86" s="145"/>
      <c r="IA86" s="145"/>
      <c r="IB86" s="145"/>
      <c r="IC86" s="145"/>
      <c r="ID86" s="145"/>
      <c r="IE86" s="145"/>
      <c r="IF86" s="145"/>
      <c r="IG86" s="145"/>
      <c r="IH86" s="145"/>
      <c r="II86" s="146"/>
      <c r="IJ86" s="146"/>
      <c r="IK86" s="146"/>
    </row>
    <row r="87" spans="1:245" ht="30" customHeight="1" x14ac:dyDescent="0.25">
      <c r="A87" s="456" t="s">
        <v>116</v>
      </c>
      <c r="B87" s="456"/>
      <c r="C87" s="456"/>
      <c r="D87" s="456"/>
      <c r="E87" s="456"/>
      <c r="F87" s="456"/>
      <c r="G87" s="456"/>
      <c r="H87" s="159">
        <f>SUM(H68,H59,H54,H45,H40,H31,H22,H16)</f>
        <v>1014</v>
      </c>
      <c r="I87" s="159">
        <f t="shared" ref="I87:U87" si="51">SUM(I68,I59,I54,I45,I40,I31,I22,I16)</f>
        <v>407.71</v>
      </c>
      <c r="J87" s="159">
        <f t="shared" si="51"/>
        <v>0</v>
      </c>
      <c r="K87" s="159">
        <f t="shared" si="51"/>
        <v>606.29</v>
      </c>
      <c r="L87" s="159">
        <f t="shared" si="51"/>
        <v>1500</v>
      </c>
      <c r="M87" s="159">
        <f t="shared" si="51"/>
        <v>1500</v>
      </c>
      <c r="N87" s="159">
        <f t="shared" si="51"/>
        <v>0</v>
      </c>
      <c r="O87" s="159">
        <f t="shared" si="51"/>
        <v>0</v>
      </c>
      <c r="P87" s="159">
        <f t="shared" si="51"/>
        <v>0</v>
      </c>
      <c r="Q87" s="159">
        <f t="shared" si="51"/>
        <v>0</v>
      </c>
      <c r="R87" s="159">
        <f t="shared" si="51"/>
        <v>0</v>
      </c>
      <c r="S87" s="159">
        <f t="shared" si="51"/>
        <v>0</v>
      </c>
      <c r="T87" s="159">
        <f t="shared" si="51"/>
        <v>1500</v>
      </c>
      <c r="U87" s="159">
        <f t="shared" si="51"/>
        <v>1500</v>
      </c>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c r="GT87" s="145"/>
      <c r="GU87" s="145"/>
      <c r="GV87" s="145"/>
      <c r="GW87" s="145"/>
      <c r="GX87" s="145"/>
      <c r="GY87" s="145"/>
      <c r="GZ87" s="145"/>
      <c r="HA87" s="145"/>
      <c r="HB87" s="145"/>
      <c r="HC87" s="145"/>
      <c r="HD87" s="145"/>
      <c r="HE87" s="145"/>
      <c r="HF87" s="145"/>
      <c r="HG87" s="145"/>
      <c r="HH87" s="145"/>
      <c r="HI87" s="145"/>
      <c r="HJ87" s="145"/>
      <c r="HK87" s="145"/>
      <c r="HL87" s="145"/>
      <c r="HM87" s="145"/>
      <c r="HN87" s="145"/>
      <c r="HO87" s="145"/>
      <c r="HP87" s="145"/>
      <c r="HQ87" s="145"/>
      <c r="HR87" s="145"/>
      <c r="HS87" s="145"/>
      <c r="HT87" s="145"/>
      <c r="HU87" s="145"/>
      <c r="HV87" s="145"/>
      <c r="HW87" s="145"/>
      <c r="HX87" s="145"/>
      <c r="HY87" s="145"/>
      <c r="HZ87" s="145"/>
      <c r="IA87" s="145"/>
      <c r="IB87" s="145"/>
      <c r="IC87" s="145"/>
      <c r="ID87" s="145"/>
      <c r="IE87" s="145"/>
      <c r="IF87" s="145"/>
      <c r="IG87" s="145"/>
      <c r="IH87" s="145"/>
      <c r="II87" s="146"/>
      <c r="IJ87" s="146"/>
      <c r="IK87" s="146"/>
    </row>
    <row r="88" spans="1:245" ht="30" customHeight="1" x14ac:dyDescent="0.25">
      <c r="A88" s="455" t="s">
        <v>117</v>
      </c>
      <c r="B88" s="455"/>
      <c r="C88" s="455"/>
      <c r="D88" s="455"/>
      <c r="E88" s="455"/>
      <c r="F88" s="455"/>
      <c r="G88" s="455"/>
      <c r="H88" s="159">
        <f>SUM(H66,H57,H52,H43,H38,H20,H14)</f>
        <v>0</v>
      </c>
      <c r="I88" s="159">
        <f t="shared" ref="I88:U88" si="52">SUM(I66,I57,I52,I43,I38,I20,I14)</f>
        <v>0</v>
      </c>
      <c r="J88" s="159">
        <f t="shared" si="52"/>
        <v>0</v>
      </c>
      <c r="K88" s="159">
        <f t="shared" si="52"/>
        <v>0</v>
      </c>
      <c r="L88" s="159">
        <f t="shared" si="52"/>
        <v>0</v>
      </c>
      <c r="M88" s="159">
        <f t="shared" si="52"/>
        <v>0</v>
      </c>
      <c r="N88" s="159">
        <f t="shared" si="52"/>
        <v>0</v>
      </c>
      <c r="O88" s="159">
        <f t="shared" si="52"/>
        <v>0</v>
      </c>
      <c r="P88" s="159">
        <f t="shared" si="52"/>
        <v>0</v>
      </c>
      <c r="Q88" s="159">
        <f t="shared" si="52"/>
        <v>0</v>
      </c>
      <c r="R88" s="159">
        <f t="shared" si="52"/>
        <v>0</v>
      </c>
      <c r="S88" s="159">
        <f t="shared" si="52"/>
        <v>0</v>
      </c>
      <c r="T88" s="159">
        <f t="shared" si="52"/>
        <v>0</v>
      </c>
      <c r="U88" s="159">
        <f t="shared" si="52"/>
        <v>0</v>
      </c>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c r="GT88" s="145"/>
      <c r="GU88" s="145"/>
      <c r="GV88" s="145"/>
      <c r="GW88" s="145"/>
      <c r="GX88" s="145"/>
      <c r="GY88" s="145"/>
      <c r="GZ88" s="145"/>
      <c r="HA88" s="145"/>
      <c r="HB88" s="145"/>
      <c r="HC88" s="145"/>
      <c r="HD88" s="145"/>
      <c r="HE88" s="145"/>
      <c r="HF88" s="145"/>
      <c r="HG88" s="145"/>
      <c r="HH88" s="145"/>
      <c r="HI88" s="145"/>
      <c r="HJ88" s="145"/>
      <c r="HK88" s="145"/>
      <c r="HL88" s="145"/>
      <c r="HM88" s="145"/>
      <c r="HN88" s="145"/>
      <c r="HO88" s="145"/>
      <c r="HP88" s="145"/>
      <c r="HQ88" s="145"/>
      <c r="HR88" s="145"/>
      <c r="HS88" s="145"/>
      <c r="HT88" s="145"/>
      <c r="HU88" s="145"/>
      <c r="HV88" s="145"/>
      <c r="HW88" s="145"/>
      <c r="HX88" s="145"/>
      <c r="HY88" s="145"/>
      <c r="HZ88" s="145"/>
      <c r="IA88" s="145"/>
      <c r="IB88" s="145"/>
      <c r="IC88" s="145"/>
      <c r="ID88" s="145"/>
      <c r="IE88" s="145"/>
      <c r="IF88" s="145"/>
      <c r="IG88" s="145"/>
      <c r="IH88" s="145"/>
      <c r="II88" s="146"/>
      <c r="IJ88" s="146"/>
      <c r="IK88" s="146"/>
    </row>
    <row r="89" spans="1:245" x14ac:dyDescent="0.25">
      <c r="A89" s="449" t="s">
        <v>118</v>
      </c>
      <c r="B89" s="450"/>
      <c r="C89" s="450"/>
      <c r="D89" s="450"/>
      <c r="E89" s="450"/>
      <c r="F89" s="450"/>
      <c r="G89" s="451"/>
      <c r="H89" s="159"/>
      <c r="I89" s="159"/>
      <c r="J89" s="159"/>
      <c r="K89" s="159"/>
      <c r="L89" s="159"/>
      <c r="M89" s="161"/>
      <c r="N89" s="161"/>
      <c r="O89" s="161"/>
      <c r="P89" s="161"/>
      <c r="Q89" s="161"/>
      <c r="R89" s="161"/>
      <c r="S89" s="161"/>
      <c r="T89" s="159"/>
      <c r="U89" s="159"/>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c r="GT89" s="145"/>
      <c r="GU89" s="145"/>
      <c r="GV89" s="145"/>
      <c r="GW89" s="145"/>
      <c r="GX89" s="145"/>
      <c r="GY89" s="145"/>
      <c r="GZ89" s="145"/>
      <c r="HA89" s="145"/>
      <c r="HB89" s="145"/>
      <c r="HC89" s="145"/>
      <c r="HD89" s="145"/>
      <c r="HE89" s="145"/>
      <c r="HF89" s="145"/>
      <c r="HG89" s="145"/>
      <c r="HH89" s="145"/>
      <c r="HI89" s="145"/>
      <c r="HJ89" s="145"/>
      <c r="HK89" s="145"/>
      <c r="HL89" s="145"/>
      <c r="HM89" s="145"/>
      <c r="HN89" s="145"/>
      <c r="HO89" s="145"/>
      <c r="HP89" s="145"/>
      <c r="HQ89" s="145"/>
      <c r="HR89" s="145"/>
      <c r="HS89" s="145"/>
      <c r="HT89" s="145"/>
      <c r="HU89" s="145"/>
      <c r="HV89" s="145"/>
      <c r="HW89" s="145"/>
      <c r="HX89" s="145"/>
      <c r="HY89" s="145"/>
      <c r="HZ89" s="145"/>
      <c r="IA89" s="145"/>
      <c r="IB89" s="145"/>
      <c r="IC89" s="145"/>
      <c r="ID89" s="145"/>
      <c r="IE89" s="145"/>
      <c r="IF89" s="145"/>
      <c r="IG89" s="145"/>
      <c r="IH89" s="145"/>
      <c r="II89" s="146"/>
      <c r="IJ89" s="146"/>
      <c r="IK89" s="146"/>
    </row>
    <row r="90" spans="1:245" x14ac:dyDescent="0.25">
      <c r="A90" s="449" t="s">
        <v>119</v>
      </c>
      <c r="B90" s="450"/>
      <c r="C90" s="450"/>
      <c r="D90" s="450"/>
      <c r="E90" s="450"/>
      <c r="F90" s="450"/>
      <c r="G90" s="451"/>
      <c r="H90" s="159"/>
      <c r="I90" s="159"/>
      <c r="J90" s="159"/>
      <c r="K90" s="159"/>
      <c r="L90" s="159"/>
      <c r="M90" s="161"/>
      <c r="N90" s="161"/>
      <c r="O90" s="161"/>
      <c r="P90" s="161"/>
      <c r="Q90" s="161"/>
      <c r="R90" s="161"/>
      <c r="S90" s="161"/>
      <c r="T90" s="159"/>
      <c r="U90" s="159"/>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c r="GM90" s="145"/>
      <c r="GN90" s="145"/>
      <c r="GO90" s="145"/>
      <c r="GP90" s="145"/>
      <c r="GQ90" s="145"/>
      <c r="GR90" s="145"/>
      <c r="GS90" s="145"/>
      <c r="GT90" s="145"/>
      <c r="GU90" s="145"/>
      <c r="GV90" s="145"/>
      <c r="GW90" s="145"/>
      <c r="GX90" s="145"/>
      <c r="GY90" s="145"/>
      <c r="GZ90" s="145"/>
      <c r="HA90" s="145"/>
      <c r="HB90" s="145"/>
      <c r="HC90" s="145"/>
      <c r="HD90" s="145"/>
      <c r="HE90" s="145"/>
      <c r="HF90" s="145"/>
      <c r="HG90" s="145"/>
      <c r="HH90" s="145"/>
      <c r="HI90" s="145"/>
      <c r="HJ90" s="145"/>
      <c r="HK90" s="145"/>
      <c r="HL90" s="145"/>
      <c r="HM90" s="145"/>
      <c r="HN90" s="145"/>
      <c r="HO90" s="145"/>
      <c r="HP90" s="145"/>
      <c r="HQ90" s="145"/>
      <c r="HR90" s="145"/>
      <c r="HS90" s="145"/>
      <c r="HT90" s="145"/>
      <c r="HU90" s="145"/>
      <c r="HV90" s="145"/>
      <c r="HW90" s="145"/>
      <c r="HX90" s="145"/>
      <c r="HY90" s="145"/>
      <c r="HZ90" s="145"/>
      <c r="IA90" s="145"/>
      <c r="IB90" s="145"/>
      <c r="IC90" s="145"/>
      <c r="ID90" s="145"/>
      <c r="IE90" s="145"/>
      <c r="IF90" s="145"/>
      <c r="IG90" s="145"/>
      <c r="IH90" s="145"/>
      <c r="II90" s="146"/>
      <c r="IJ90" s="146"/>
      <c r="IK90" s="146"/>
    </row>
    <row r="91" spans="1:245" x14ac:dyDescent="0.25">
      <c r="A91" s="449" t="s">
        <v>120</v>
      </c>
      <c r="B91" s="450"/>
      <c r="C91" s="450"/>
      <c r="D91" s="450"/>
      <c r="E91" s="450"/>
      <c r="F91" s="450"/>
      <c r="G91" s="451"/>
      <c r="H91" s="159"/>
      <c r="I91" s="159"/>
      <c r="J91" s="159"/>
      <c r="K91" s="159"/>
      <c r="L91" s="159"/>
      <c r="M91" s="161"/>
      <c r="N91" s="161"/>
      <c r="O91" s="161"/>
      <c r="P91" s="161"/>
      <c r="Q91" s="161"/>
      <c r="R91" s="161"/>
      <c r="S91" s="161"/>
      <c r="T91" s="159"/>
      <c r="U91" s="159"/>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F91" s="145"/>
      <c r="EG91" s="145"/>
      <c r="EH91" s="145"/>
      <c r="EI91" s="145"/>
      <c r="EJ91" s="145"/>
      <c r="EK91" s="145"/>
      <c r="EL91" s="145"/>
      <c r="EM91" s="145"/>
      <c r="EN91" s="145"/>
      <c r="EO91" s="145"/>
      <c r="EP91" s="145"/>
      <c r="EQ91" s="145"/>
      <c r="ER91" s="145"/>
      <c r="ES91" s="145"/>
      <c r="ET91" s="145"/>
      <c r="EU91" s="145"/>
      <c r="EV91" s="145"/>
      <c r="EW91" s="145"/>
      <c r="EX91" s="145"/>
      <c r="EY91" s="145"/>
      <c r="EZ91" s="145"/>
      <c r="FA91" s="145"/>
      <c r="FB91" s="145"/>
      <c r="FC91" s="145"/>
      <c r="FD91" s="145"/>
      <c r="FE91" s="145"/>
      <c r="FF91" s="145"/>
      <c r="FG91" s="145"/>
      <c r="FH91" s="145"/>
      <c r="FI91" s="145"/>
      <c r="FJ91" s="145"/>
      <c r="FK91" s="145"/>
      <c r="FL91" s="145"/>
      <c r="FM91" s="145"/>
      <c r="FN91" s="145"/>
      <c r="FO91" s="145"/>
      <c r="FP91" s="145"/>
      <c r="FQ91" s="145"/>
      <c r="FR91" s="145"/>
      <c r="FS91" s="145"/>
      <c r="FT91" s="145"/>
      <c r="FU91" s="145"/>
      <c r="FV91" s="145"/>
      <c r="FW91" s="145"/>
      <c r="FX91" s="145"/>
      <c r="FY91" s="145"/>
      <c r="FZ91" s="145"/>
      <c r="GA91" s="145"/>
      <c r="GB91" s="145"/>
      <c r="GC91" s="145"/>
      <c r="GD91" s="145"/>
      <c r="GE91" s="145"/>
      <c r="GF91" s="145"/>
      <c r="GG91" s="145"/>
      <c r="GH91" s="145"/>
      <c r="GI91" s="145"/>
      <c r="GJ91" s="145"/>
      <c r="GK91" s="145"/>
      <c r="GL91" s="145"/>
      <c r="GM91" s="145"/>
      <c r="GN91" s="145"/>
      <c r="GO91" s="145"/>
      <c r="GP91" s="145"/>
      <c r="GQ91" s="145"/>
      <c r="GR91" s="145"/>
      <c r="GS91" s="145"/>
      <c r="GT91" s="145"/>
      <c r="GU91" s="145"/>
      <c r="GV91" s="145"/>
      <c r="GW91" s="145"/>
      <c r="GX91" s="145"/>
      <c r="GY91" s="145"/>
      <c r="GZ91" s="145"/>
      <c r="HA91" s="145"/>
      <c r="HB91" s="145"/>
      <c r="HC91" s="145"/>
      <c r="HD91" s="145"/>
      <c r="HE91" s="145"/>
      <c r="HF91" s="145"/>
      <c r="HG91" s="145"/>
      <c r="HH91" s="145"/>
      <c r="HI91" s="145"/>
      <c r="HJ91" s="145"/>
      <c r="HK91" s="145"/>
      <c r="HL91" s="145"/>
      <c r="HM91" s="145"/>
      <c r="HN91" s="145"/>
      <c r="HO91" s="145"/>
      <c r="HP91" s="145"/>
      <c r="HQ91" s="145"/>
      <c r="HR91" s="145"/>
      <c r="HS91" s="145"/>
      <c r="HT91" s="145"/>
      <c r="HU91" s="145"/>
      <c r="HV91" s="145"/>
      <c r="HW91" s="145"/>
      <c r="HX91" s="145"/>
      <c r="HY91" s="145"/>
      <c r="HZ91" s="145"/>
      <c r="IA91" s="145"/>
      <c r="IB91" s="145"/>
      <c r="IC91" s="145"/>
      <c r="ID91" s="145"/>
      <c r="IE91" s="145"/>
      <c r="IF91" s="145"/>
      <c r="IG91" s="145"/>
      <c r="IH91" s="145"/>
      <c r="II91" s="146"/>
      <c r="IJ91" s="146"/>
      <c r="IK91" s="146"/>
    </row>
    <row r="92" spans="1:245" x14ac:dyDescent="0.25">
      <c r="A92" s="455" t="s">
        <v>121</v>
      </c>
      <c r="B92" s="455"/>
      <c r="C92" s="455"/>
      <c r="D92" s="455"/>
      <c r="E92" s="455"/>
      <c r="F92" s="455"/>
      <c r="G92" s="455"/>
      <c r="H92" s="159"/>
      <c r="I92" s="159"/>
      <c r="J92" s="159"/>
      <c r="K92" s="159"/>
      <c r="L92" s="159"/>
      <c r="M92" s="161"/>
      <c r="N92" s="161"/>
      <c r="O92" s="161"/>
      <c r="P92" s="161"/>
      <c r="Q92" s="161"/>
      <c r="R92" s="161"/>
      <c r="S92" s="161"/>
      <c r="T92" s="159"/>
      <c r="U92" s="159"/>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c r="EQ92" s="145"/>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c r="GM92" s="145"/>
      <c r="GN92" s="145"/>
      <c r="GO92" s="145"/>
      <c r="GP92" s="145"/>
      <c r="GQ92" s="145"/>
      <c r="GR92" s="145"/>
      <c r="GS92" s="145"/>
      <c r="GT92" s="145"/>
      <c r="GU92" s="145"/>
      <c r="GV92" s="145"/>
      <c r="GW92" s="145"/>
      <c r="GX92" s="145"/>
      <c r="GY92" s="145"/>
      <c r="GZ92" s="145"/>
      <c r="HA92" s="145"/>
      <c r="HB92" s="145"/>
      <c r="HC92" s="145"/>
      <c r="HD92" s="145"/>
      <c r="HE92" s="145"/>
      <c r="HF92" s="145"/>
      <c r="HG92" s="145"/>
      <c r="HH92" s="145"/>
      <c r="HI92" s="145"/>
      <c r="HJ92" s="145"/>
      <c r="HK92" s="145"/>
      <c r="HL92" s="145"/>
      <c r="HM92" s="145"/>
      <c r="HN92" s="145"/>
      <c r="HO92" s="145"/>
      <c r="HP92" s="145"/>
      <c r="HQ92" s="145"/>
      <c r="HR92" s="145"/>
      <c r="HS92" s="145"/>
      <c r="HT92" s="145"/>
      <c r="HU92" s="145"/>
      <c r="HV92" s="145"/>
      <c r="HW92" s="145"/>
      <c r="HX92" s="145"/>
      <c r="HY92" s="145"/>
      <c r="HZ92" s="145"/>
      <c r="IA92" s="145"/>
      <c r="IB92" s="145"/>
      <c r="IC92" s="145"/>
      <c r="ID92" s="145"/>
      <c r="IE92" s="145"/>
      <c r="IF92" s="145"/>
      <c r="IG92" s="145"/>
      <c r="IH92" s="145"/>
      <c r="II92" s="146"/>
      <c r="IJ92" s="146"/>
      <c r="IK92" s="146"/>
    </row>
    <row r="93" spans="1:245" x14ac:dyDescent="0.25">
      <c r="A93" s="457" t="s">
        <v>122</v>
      </c>
      <c r="B93" s="457"/>
      <c r="C93" s="457"/>
      <c r="D93" s="457"/>
      <c r="E93" s="457"/>
      <c r="F93" s="457"/>
      <c r="G93" s="457"/>
      <c r="H93" s="2">
        <f t="shared" ref="H93:U93" si="53">SUM(H85,H74)</f>
        <v>2419.2799999999997</v>
      </c>
      <c r="I93" s="2">
        <f t="shared" si="53"/>
        <v>1794.15</v>
      </c>
      <c r="J93" s="2">
        <f t="shared" si="53"/>
        <v>429.68</v>
      </c>
      <c r="K93" s="2">
        <f t="shared" si="53"/>
        <v>625.13</v>
      </c>
      <c r="L93" s="2">
        <f t="shared" si="53"/>
        <v>3475</v>
      </c>
      <c r="M93" s="2">
        <f t="shared" si="53"/>
        <v>3356</v>
      </c>
      <c r="N93" s="2">
        <f t="shared" si="53"/>
        <v>0</v>
      </c>
      <c r="O93" s="2">
        <f t="shared" si="53"/>
        <v>119</v>
      </c>
      <c r="P93" s="2">
        <f t="shared" si="53"/>
        <v>1965.4</v>
      </c>
      <c r="Q93" s="2">
        <f t="shared" si="53"/>
        <v>1846.7000000000003</v>
      </c>
      <c r="R93" s="2">
        <f t="shared" si="53"/>
        <v>464.5</v>
      </c>
      <c r="S93" s="2">
        <f t="shared" si="53"/>
        <v>118.7</v>
      </c>
      <c r="T93" s="2">
        <f t="shared" si="53"/>
        <v>3414</v>
      </c>
      <c r="U93" s="2">
        <f t="shared" si="53"/>
        <v>3474</v>
      </c>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c r="EQ93" s="145"/>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c r="GM93" s="145"/>
      <c r="GN93" s="145"/>
      <c r="GO93" s="145"/>
      <c r="GP93" s="145"/>
      <c r="GQ93" s="145"/>
      <c r="GR93" s="145"/>
      <c r="GS93" s="145"/>
      <c r="GT93" s="145"/>
      <c r="GU93" s="145"/>
      <c r="GV93" s="145"/>
      <c r="GW93" s="145"/>
      <c r="GX93" s="145"/>
      <c r="GY93" s="145"/>
      <c r="GZ93" s="145"/>
      <c r="HA93" s="145"/>
      <c r="HB93" s="145"/>
      <c r="HC93" s="145"/>
      <c r="HD93" s="145"/>
      <c r="HE93" s="145"/>
      <c r="HF93" s="145"/>
      <c r="HG93" s="145"/>
      <c r="HH93" s="145"/>
      <c r="HI93" s="145"/>
      <c r="HJ93" s="145"/>
      <c r="HK93" s="145"/>
      <c r="HL93" s="145"/>
      <c r="HM93" s="145"/>
      <c r="HN93" s="145"/>
      <c r="HO93" s="145"/>
      <c r="HP93" s="145"/>
      <c r="HQ93" s="145"/>
      <c r="HR93" s="145"/>
      <c r="HS93" s="145"/>
      <c r="HT93" s="145"/>
      <c r="HU93" s="145"/>
      <c r="HV93" s="145"/>
      <c r="HW93" s="145"/>
      <c r="HX93" s="145"/>
      <c r="HY93" s="145"/>
      <c r="HZ93" s="145"/>
      <c r="IA93" s="145"/>
      <c r="IB93" s="145"/>
      <c r="IC93" s="145"/>
      <c r="ID93" s="145"/>
      <c r="IE93" s="145"/>
      <c r="IF93" s="145"/>
      <c r="IG93" s="145"/>
      <c r="IH93" s="145"/>
      <c r="II93" s="146"/>
      <c r="IJ93" s="146"/>
      <c r="IK93" s="146"/>
    </row>
  </sheetData>
  <mergeCells count="116">
    <mergeCell ref="A56:A60"/>
    <mergeCell ref="A42:A46"/>
    <mergeCell ref="A51:A55"/>
    <mergeCell ref="C51:C55"/>
    <mergeCell ref="A93:G93"/>
    <mergeCell ref="A84:G84"/>
    <mergeCell ref="A85:G85"/>
    <mergeCell ref="A86:G86"/>
    <mergeCell ref="A87:G87"/>
    <mergeCell ref="A79:G79"/>
    <mergeCell ref="A80:G80"/>
    <mergeCell ref="A81:G81"/>
    <mergeCell ref="A82:G82"/>
    <mergeCell ref="A89:G89"/>
    <mergeCell ref="A83:G83"/>
    <mergeCell ref="A88:G88"/>
    <mergeCell ref="A90:G90"/>
    <mergeCell ref="A91:G91"/>
    <mergeCell ref="A92:G92"/>
    <mergeCell ref="C47:G47"/>
    <mergeCell ref="C42:C46"/>
    <mergeCell ref="D42:D46"/>
    <mergeCell ref="E42:E46"/>
    <mergeCell ref="F51:F55"/>
    <mergeCell ref="F56:F60"/>
    <mergeCell ref="F37:F41"/>
    <mergeCell ref="B51:B55"/>
    <mergeCell ref="B56:B60"/>
    <mergeCell ref="C56:C60"/>
    <mergeCell ref="D56:D60"/>
    <mergeCell ref="E56:E60"/>
    <mergeCell ref="B48:G48"/>
    <mergeCell ref="D51:D55"/>
    <mergeCell ref="E51:E55"/>
    <mergeCell ref="C50:U50"/>
    <mergeCell ref="F42:F46"/>
    <mergeCell ref="B49:U49"/>
    <mergeCell ref="B42:B46"/>
    <mergeCell ref="B65:B69"/>
    <mergeCell ref="C65:C69"/>
    <mergeCell ref="D65:D69"/>
    <mergeCell ref="A77:G77"/>
    <mergeCell ref="A78:G78"/>
    <mergeCell ref="C70:G70"/>
    <mergeCell ref="C61:G61"/>
    <mergeCell ref="B71:G71"/>
    <mergeCell ref="B72:G72"/>
    <mergeCell ref="A73:G73"/>
    <mergeCell ref="F65:F69"/>
    <mergeCell ref="A65:A69"/>
    <mergeCell ref="A75:G75"/>
    <mergeCell ref="A76:G76"/>
    <mergeCell ref="B63:U63"/>
    <mergeCell ref="E65:E69"/>
    <mergeCell ref="A74:G74"/>
    <mergeCell ref="B62:G62"/>
    <mergeCell ref="C64:U64"/>
    <mergeCell ref="B25:G25"/>
    <mergeCell ref="A28:A32"/>
    <mergeCell ref="B26:U26"/>
    <mergeCell ref="B28:B32"/>
    <mergeCell ref="C24:G24"/>
    <mergeCell ref="A37:A41"/>
    <mergeCell ref="B37:B41"/>
    <mergeCell ref="C37:C41"/>
    <mergeCell ref="D37:D41"/>
    <mergeCell ref="E37:E41"/>
    <mergeCell ref="C33:G33"/>
    <mergeCell ref="B34:G34"/>
    <mergeCell ref="C27:U27"/>
    <mergeCell ref="C28:C32"/>
    <mergeCell ref="D28:D32"/>
    <mergeCell ref="E28:E32"/>
    <mergeCell ref="B35:U35"/>
    <mergeCell ref="C36:U36"/>
    <mergeCell ref="F28:F32"/>
    <mergeCell ref="F19:F23"/>
    <mergeCell ref="A19:A23"/>
    <mergeCell ref="B19:B23"/>
    <mergeCell ref="C19:C23"/>
    <mergeCell ref="D19:D23"/>
    <mergeCell ref="E19:E23"/>
    <mergeCell ref="A9:U9"/>
    <mergeCell ref="A10:U10"/>
    <mergeCell ref="F13:F18"/>
    <mergeCell ref="A13:A18"/>
    <mergeCell ref="B13:B18"/>
    <mergeCell ref="C13:C18"/>
    <mergeCell ref="D13:D18"/>
    <mergeCell ref="E13:E18"/>
    <mergeCell ref="B11:U11"/>
    <mergeCell ref="C12:U12"/>
    <mergeCell ref="A3:U3"/>
    <mergeCell ref="A4:U4"/>
    <mergeCell ref="A6:A8"/>
    <mergeCell ref="B6:B8"/>
    <mergeCell ref="C6:C8"/>
    <mergeCell ref="D6:D8"/>
    <mergeCell ref="E6:E8"/>
    <mergeCell ref="F6:F8"/>
    <mergeCell ref="G6:G8"/>
    <mergeCell ref="H6:K6"/>
    <mergeCell ref="L6:O6"/>
    <mergeCell ref="P6:S6"/>
    <mergeCell ref="T6:T8"/>
    <mergeCell ref="U6:U8"/>
    <mergeCell ref="T5:U5"/>
    <mergeCell ref="O7:O8"/>
    <mergeCell ref="P7:P8"/>
    <mergeCell ref="Q7:R7"/>
    <mergeCell ref="S7:S8"/>
    <mergeCell ref="H7:H8"/>
    <mergeCell ref="I7:J7"/>
    <mergeCell ref="K7:K8"/>
    <mergeCell ref="L7:L8"/>
    <mergeCell ref="M7:N7"/>
  </mergeCells>
  <pageMargins left="0.7" right="0.7" top="0.75" bottom="0.75" header="0.3" footer="0.3"/>
  <pageSetup paperSize="9" scale="5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Y51"/>
  <sheetViews>
    <sheetView zoomScale="80" zoomScaleNormal="80" workbookViewId="0">
      <selection activeCell="Q12" sqref="Q12"/>
    </sheetView>
  </sheetViews>
  <sheetFormatPr defaultColWidth="9.140625" defaultRowHeight="15.75" x14ac:dyDescent="0.25"/>
  <cols>
    <col min="1" max="1" width="2.7109375" style="75" customWidth="1"/>
    <col min="2" max="3" width="2.5703125" style="75" customWidth="1"/>
    <col min="4" max="4" width="30.140625" style="75" customWidth="1"/>
    <col min="5" max="5" width="3.7109375" style="75" customWidth="1"/>
    <col min="6" max="6" width="10" style="75" customWidth="1"/>
    <col min="7" max="7" width="7.42578125" style="76" customWidth="1"/>
    <col min="8" max="8" width="7.7109375" style="65" customWidth="1"/>
    <col min="9" max="9" width="7.5703125" style="65" customWidth="1"/>
    <col min="10" max="10" width="6.42578125" style="65" customWidth="1"/>
    <col min="11" max="11" width="6.5703125" style="65" customWidth="1"/>
    <col min="12" max="12" width="7" style="65" customWidth="1"/>
    <col min="13" max="13" width="8.42578125" style="75" customWidth="1"/>
    <col min="14" max="14" width="5.7109375" style="75" customWidth="1"/>
    <col min="15" max="15" width="6.85546875" style="75" customWidth="1"/>
    <col min="16" max="16" width="9.140625" style="75" customWidth="1"/>
    <col min="17" max="17" width="6.7109375" style="75" customWidth="1"/>
    <col min="18" max="18" width="4.5703125" style="75" customWidth="1"/>
    <col min="19" max="19" width="6.28515625" style="75" customWidth="1"/>
    <col min="20" max="20" width="7.5703125" style="65" customWidth="1"/>
    <col min="21" max="21" width="10.28515625" style="65" customWidth="1"/>
    <col min="22" max="22" width="10.85546875" style="68" customWidth="1"/>
    <col min="23" max="233" width="9.140625" style="68"/>
    <col min="234" max="16384" width="9.140625" style="69"/>
  </cols>
  <sheetData>
    <row r="1" spans="1:233" s="67" customFormat="1" x14ac:dyDescent="0.25">
      <c r="A1" s="65"/>
      <c r="B1" s="65"/>
      <c r="C1" s="65"/>
      <c r="D1" s="65"/>
      <c r="E1" s="65"/>
      <c r="F1" s="65"/>
      <c r="G1" s="66"/>
      <c r="H1" s="65"/>
      <c r="I1" s="65"/>
      <c r="J1" s="65"/>
      <c r="K1" s="65"/>
      <c r="L1" s="65"/>
      <c r="M1" s="65"/>
      <c r="N1" s="65"/>
      <c r="O1" s="65"/>
      <c r="P1" s="65"/>
      <c r="Q1" s="65"/>
      <c r="R1" s="65"/>
      <c r="S1" s="65"/>
      <c r="T1" s="65"/>
      <c r="U1" s="65"/>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row>
    <row r="2" spans="1:233" s="67" customFormat="1" ht="14.1" customHeight="1" x14ac:dyDescent="0.25">
      <c r="A2" s="419" t="s">
        <v>187</v>
      </c>
      <c r="B2" s="419"/>
      <c r="C2" s="419"/>
      <c r="D2" s="419"/>
      <c r="E2" s="419"/>
      <c r="F2" s="419"/>
      <c r="G2" s="419"/>
      <c r="H2" s="419"/>
      <c r="I2" s="419"/>
      <c r="J2" s="419"/>
      <c r="K2" s="419"/>
      <c r="L2" s="419"/>
      <c r="M2" s="419"/>
      <c r="N2" s="419"/>
      <c r="O2" s="419"/>
      <c r="P2" s="419"/>
      <c r="Q2" s="419"/>
      <c r="R2" s="419"/>
      <c r="S2" s="419"/>
      <c r="T2" s="419"/>
      <c r="U2" s="419"/>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row>
    <row r="3" spans="1:233" s="67" customFormat="1" ht="12.6" customHeight="1" x14ac:dyDescent="0.25">
      <c r="A3" s="419" t="s">
        <v>1</v>
      </c>
      <c r="B3" s="419"/>
      <c r="C3" s="419"/>
      <c r="D3" s="419"/>
      <c r="E3" s="419"/>
      <c r="F3" s="419"/>
      <c r="G3" s="419"/>
      <c r="H3" s="419"/>
      <c r="I3" s="419"/>
      <c r="J3" s="419"/>
      <c r="K3" s="419"/>
      <c r="L3" s="419"/>
      <c r="M3" s="419"/>
      <c r="N3" s="419"/>
      <c r="O3" s="419"/>
      <c r="P3" s="419"/>
      <c r="Q3" s="419"/>
      <c r="R3" s="419"/>
      <c r="S3" s="419"/>
      <c r="T3" s="419"/>
      <c r="U3" s="419"/>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row>
    <row r="4" spans="1:233" s="67" customFormat="1" ht="12" customHeight="1" x14ac:dyDescent="0.25">
      <c r="A4" s="65"/>
      <c r="B4" s="65"/>
      <c r="C4" s="65"/>
      <c r="D4" s="65"/>
      <c r="E4" s="65"/>
      <c r="F4" s="65"/>
      <c r="G4" s="66"/>
      <c r="H4" s="65"/>
      <c r="I4" s="65"/>
      <c r="J4" s="65"/>
      <c r="K4" s="65"/>
      <c r="L4" s="65"/>
      <c r="M4" s="65"/>
      <c r="N4" s="65"/>
      <c r="O4" s="65"/>
      <c r="P4" s="65"/>
      <c r="Q4" s="65"/>
      <c r="R4" s="65"/>
      <c r="S4" s="65"/>
      <c r="T4" s="420" t="s">
        <v>2</v>
      </c>
      <c r="U4" s="420"/>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row>
    <row r="5" spans="1:233" ht="30.75" customHeight="1" x14ac:dyDescent="0.25">
      <c r="A5" s="340" t="s">
        <v>3</v>
      </c>
      <c r="B5" s="340" t="s">
        <v>4</v>
      </c>
      <c r="C5" s="340" t="s">
        <v>5</v>
      </c>
      <c r="D5" s="341" t="s">
        <v>6</v>
      </c>
      <c r="E5" s="344" t="s">
        <v>7</v>
      </c>
      <c r="F5" s="345" t="s">
        <v>8</v>
      </c>
      <c r="G5" s="344" t="s">
        <v>9</v>
      </c>
      <c r="H5" s="348" t="s">
        <v>10</v>
      </c>
      <c r="I5" s="349"/>
      <c r="J5" s="349"/>
      <c r="K5" s="350"/>
      <c r="L5" s="351" t="s">
        <v>11</v>
      </c>
      <c r="M5" s="352"/>
      <c r="N5" s="352"/>
      <c r="O5" s="353"/>
      <c r="P5" s="351" t="s">
        <v>12</v>
      </c>
      <c r="Q5" s="352"/>
      <c r="R5" s="352"/>
      <c r="S5" s="353"/>
      <c r="T5" s="354" t="s">
        <v>13</v>
      </c>
      <c r="U5" s="354" t="s">
        <v>14</v>
      </c>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row>
    <row r="6" spans="1:233" ht="15" customHeight="1" x14ac:dyDescent="0.25">
      <c r="A6" s="340"/>
      <c r="B6" s="340"/>
      <c r="C6" s="340"/>
      <c r="D6" s="342"/>
      <c r="E6" s="344"/>
      <c r="F6" s="346"/>
      <c r="G6" s="344"/>
      <c r="H6" s="354" t="s">
        <v>17</v>
      </c>
      <c r="I6" s="359" t="s">
        <v>18</v>
      </c>
      <c r="J6" s="359"/>
      <c r="K6" s="354" t="s">
        <v>19</v>
      </c>
      <c r="L6" s="354" t="s">
        <v>17</v>
      </c>
      <c r="M6" s="358" t="s">
        <v>18</v>
      </c>
      <c r="N6" s="358"/>
      <c r="O6" s="357" t="s">
        <v>19</v>
      </c>
      <c r="P6" s="344" t="s">
        <v>17</v>
      </c>
      <c r="Q6" s="358" t="s">
        <v>18</v>
      </c>
      <c r="R6" s="358"/>
      <c r="S6" s="357" t="s">
        <v>19</v>
      </c>
      <c r="T6" s="354"/>
      <c r="U6" s="354"/>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row>
    <row r="7" spans="1:233" ht="133.5" customHeight="1" x14ac:dyDescent="0.25">
      <c r="A7" s="340"/>
      <c r="B7" s="340"/>
      <c r="C7" s="340"/>
      <c r="D7" s="343"/>
      <c r="E7" s="344"/>
      <c r="F7" s="347"/>
      <c r="G7" s="344"/>
      <c r="H7" s="354"/>
      <c r="I7" s="20" t="s">
        <v>17</v>
      </c>
      <c r="J7" s="20" t="s">
        <v>20</v>
      </c>
      <c r="K7" s="354"/>
      <c r="L7" s="354"/>
      <c r="M7" s="292" t="s">
        <v>17</v>
      </c>
      <c r="N7" s="294" t="s">
        <v>20</v>
      </c>
      <c r="O7" s="357"/>
      <c r="P7" s="344"/>
      <c r="Q7" s="292" t="s">
        <v>17</v>
      </c>
      <c r="R7" s="21" t="s">
        <v>20</v>
      </c>
      <c r="S7" s="357"/>
      <c r="T7" s="354"/>
      <c r="U7" s="354"/>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row>
    <row r="8" spans="1:233" ht="16.5" customHeight="1" x14ac:dyDescent="0.25">
      <c r="A8" s="425" t="s">
        <v>188</v>
      </c>
      <c r="B8" s="426"/>
      <c r="C8" s="426"/>
      <c r="D8" s="426"/>
      <c r="E8" s="426"/>
      <c r="F8" s="426"/>
      <c r="G8" s="426"/>
      <c r="H8" s="426"/>
      <c r="I8" s="426"/>
      <c r="J8" s="426"/>
      <c r="K8" s="426"/>
      <c r="L8" s="426"/>
      <c r="M8" s="426"/>
      <c r="N8" s="426"/>
      <c r="O8" s="426"/>
      <c r="P8" s="426"/>
      <c r="Q8" s="426"/>
      <c r="R8" s="426"/>
      <c r="S8" s="426"/>
      <c r="T8" s="426"/>
      <c r="U8" s="427"/>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row>
    <row r="9" spans="1:233" ht="16.5" customHeight="1" x14ac:dyDescent="0.25">
      <c r="A9" s="428" t="s">
        <v>189</v>
      </c>
      <c r="B9" s="428"/>
      <c r="C9" s="428"/>
      <c r="D9" s="428"/>
      <c r="E9" s="428"/>
      <c r="F9" s="428"/>
      <c r="G9" s="428"/>
      <c r="H9" s="428"/>
      <c r="I9" s="428"/>
      <c r="J9" s="428"/>
      <c r="K9" s="428"/>
      <c r="L9" s="428"/>
      <c r="M9" s="428"/>
      <c r="N9" s="428"/>
      <c r="O9" s="428"/>
      <c r="P9" s="428"/>
      <c r="Q9" s="428"/>
      <c r="R9" s="428"/>
      <c r="S9" s="428"/>
      <c r="T9" s="428"/>
      <c r="U9" s="428"/>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row>
    <row r="10" spans="1:233" ht="50.25" customHeight="1" x14ac:dyDescent="0.25">
      <c r="A10" s="1" t="s">
        <v>28</v>
      </c>
      <c r="B10" s="481" t="s">
        <v>190</v>
      </c>
      <c r="C10" s="482"/>
      <c r="D10" s="482"/>
      <c r="E10" s="482"/>
      <c r="F10" s="482"/>
      <c r="G10" s="482"/>
      <c r="H10" s="482"/>
      <c r="I10" s="482"/>
      <c r="J10" s="482"/>
      <c r="K10" s="482"/>
      <c r="L10" s="482"/>
      <c r="M10" s="482"/>
      <c r="N10" s="482"/>
      <c r="O10" s="482"/>
      <c r="P10" s="482"/>
      <c r="Q10" s="482"/>
      <c r="R10" s="482"/>
      <c r="S10" s="482"/>
      <c r="T10" s="482"/>
      <c r="U10" s="483"/>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row>
    <row r="11" spans="1:233" ht="21.75" customHeight="1" x14ac:dyDescent="0.25">
      <c r="A11" s="147" t="s">
        <v>28</v>
      </c>
      <c r="B11" s="148" t="s">
        <v>28</v>
      </c>
      <c r="C11" s="424" t="s">
        <v>191</v>
      </c>
      <c r="D11" s="424"/>
      <c r="E11" s="424"/>
      <c r="F11" s="424"/>
      <c r="G11" s="424"/>
      <c r="H11" s="424"/>
      <c r="I11" s="424"/>
      <c r="J11" s="424"/>
      <c r="K11" s="424"/>
      <c r="L11" s="424"/>
      <c r="M11" s="424"/>
      <c r="N11" s="424"/>
      <c r="O11" s="424"/>
      <c r="P11" s="424"/>
      <c r="Q11" s="424"/>
      <c r="R11" s="424"/>
      <c r="S11" s="424"/>
      <c r="T11" s="424"/>
      <c r="U11" s="424"/>
      <c r="V11" s="19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row>
    <row r="12" spans="1:233" ht="15.75" customHeight="1" x14ac:dyDescent="0.25">
      <c r="A12" s="432" t="s">
        <v>28</v>
      </c>
      <c r="B12" s="435" t="s">
        <v>28</v>
      </c>
      <c r="C12" s="438" t="s">
        <v>28</v>
      </c>
      <c r="D12" s="484" t="s">
        <v>192</v>
      </c>
      <c r="E12" s="429" t="s">
        <v>32</v>
      </c>
      <c r="F12" s="429" t="s">
        <v>33</v>
      </c>
      <c r="G12" s="142" t="s">
        <v>34</v>
      </c>
      <c r="H12" s="149">
        <f>SUM(I12,K12)</f>
        <v>0</v>
      </c>
      <c r="I12" s="225">
        <v>0</v>
      </c>
      <c r="J12" s="149"/>
      <c r="K12" s="149"/>
      <c r="L12" s="150">
        <f>SUM(M12,O12)</f>
        <v>10</v>
      </c>
      <c r="M12" s="151">
        <v>10</v>
      </c>
      <c r="N12" s="152"/>
      <c r="O12" s="151"/>
      <c r="P12" s="176">
        <f>SUM(Q12,S12)</f>
        <v>0</v>
      </c>
      <c r="Q12" s="176">
        <v>0</v>
      </c>
      <c r="R12" s="176"/>
      <c r="S12" s="176"/>
      <c r="T12" s="176">
        <v>10</v>
      </c>
      <c r="U12" s="176">
        <v>10</v>
      </c>
      <c r="V12" s="144"/>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row>
    <row r="13" spans="1:233" ht="17.25" customHeight="1" x14ac:dyDescent="0.25">
      <c r="A13" s="433"/>
      <c r="B13" s="436"/>
      <c r="C13" s="439"/>
      <c r="D13" s="485"/>
      <c r="E13" s="430"/>
      <c r="F13" s="430"/>
      <c r="G13" s="162" t="s">
        <v>193</v>
      </c>
      <c r="H13" s="149">
        <v>0</v>
      </c>
      <c r="I13" s="149"/>
      <c r="J13" s="149"/>
      <c r="K13" s="149"/>
      <c r="L13" s="150">
        <v>0</v>
      </c>
      <c r="M13" s="151"/>
      <c r="N13" s="152"/>
      <c r="O13" s="151"/>
      <c r="P13" s="176">
        <v>0</v>
      </c>
      <c r="Q13" s="176"/>
      <c r="R13" s="176"/>
      <c r="S13" s="176"/>
      <c r="T13" s="149"/>
      <c r="U13" s="149"/>
      <c r="V13" s="144"/>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row>
    <row r="14" spans="1:233" ht="13.5" customHeight="1" x14ac:dyDescent="0.25">
      <c r="A14" s="433"/>
      <c r="B14" s="436"/>
      <c r="C14" s="439"/>
      <c r="D14" s="485"/>
      <c r="E14" s="430"/>
      <c r="F14" s="430"/>
      <c r="G14" s="142" t="s">
        <v>37</v>
      </c>
      <c r="H14" s="149">
        <v>0</v>
      </c>
      <c r="I14" s="156"/>
      <c r="J14" s="156"/>
      <c r="K14" s="149"/>
      <c r="L14" s="156">
        <v>0</v>
      </c>
      <c r="M14" s="152"/>
      <c r="N14" s="152"/>
      <c r="O14" s="152"/>
      <c r="P14" s="157">
        <v>0</v>
      </c>
      <c r="Q14" s="152"/>
      <c r="R14" s="152"/>
      <c r="S14" s="157"/>
      <c r="T14" s="149"/>
      <c r="U14" s="149"/>
      <c r="V14" s="144"/>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row>
    <row r="15" spans="1:233" ht="20.25" customHeight="1" x14ac:dyDescent="0.25">
      <c r="A15" s="434"/>
      <c r="B15" s="437"/>
      <c r="C15" s="440"/>
      <c r="D15" s="486"/>
      <c r="E15" s="431"/>
      <c r="F15" s="431"/>
      <c r="G15" s="177" t="s">
        <v>39</v>
      </c>
      <c r="H15" s="153">
        <f t="shared" ref="H15:U15" si="0">SUM(H12:H14)</f>
        <v>0</v>
      </c>
      <c r="I15" s="153">
        <f t="shared" si="0"/>
        <v>0</v>
      </c>
      <c r="J15" s="153">
        <f t="shared" si="0"/>
        <v>0</v>
      </c>
      <c r="K15" s="153">
        <f t="shared" si="0"/>
        <v>0</v>
      </c>
      <c r="L15" s="153">
        <f t="shared" si="0"/>
        <v>10</v>
      </c>
      <c r="M15" s="153">
        <f t="shared" si="0"/>
        <v>10</v>
      </c>
      <c r="N15" s="153">
        <f t="shared" si="0"/>
        <v>0</v>
      </c>
      <c r="O15" s="153">
        <f t="shared" si="0"/>
        <v>0</v>
      </c>
      <c r="P15" s="153">
        <f t="shared" si="0"/>
        <v>0</v>
      </c>
      <c r="Q15" s="153">
        <f t="shared" si="0"/>
        <v>0</v>
      </c>
      <c r="R15" s="153">
        <f t="shared" si="0"/>
        <v>0</v>
      </c>
      <c r="S15" s="153">
        <f t="shared" si="0"/>
        <v>0</v>
      </c>
      <c r="T15" s="153">
        <f t="shared" si="0"/>
        <v>10</v>
      </c>
      <c r="U15" s="153">
        <f t="shared" si="0"/>
        <v>10</v>
      </c>
      <c r="V15" s="144"/>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row>
    <row r="16" spans="1:233" x14ac:dyDescent="0.25">
      <c r="A16" s="147" t="s">
        <v>28</v>
      </c>
      <c r="B16" s="148" t="s">
        <v>28</v>
      </c>
      <c r="C16" s="448" t="s">
        <v>65</v>
      </c>
      <c r="D16" s="448"/>
      <c r="E16" s="448"/>
      <c r="F16" s="448"/>
      <c r="G16" s="448"/>
      <c r="H16" s="154">
        <f>SUM(H15)</f>
        <v>0</v>
      </c>
      <c r="I16" s="154">
        <f t="shared" ref="I16:U16" si="1">SUM(I15)</f>
        <v>0</v>
      </c>
      <c r="J16" s="154">
        <f t="shared" si="1"/>
        <v>0</v>
      </c>
      <c r="K16" s="154">
        <f t="shared" si="1"/>
        <v>0</v>
      </c>
      <c r="L16" s="154">
        <f t="shared" si="1"/>
        <v>10</v>
      </c>
      <c r="M16" s="154">
        <f t="shared" si="1"/>
        <v>10</v>
      </c>
      <c r="N16" s="154">
        <f t="shared" si="1"/>
        <v>0</v>
      </c>
      <c r="O16" s="154">
        <f t="shared" si="1"/>
        <v>0</v>
      </c>
      <c r="P16" s="154">
        <f t="shared" si="1"/>
        <v>0</v>
      </c>
      <c r="Q16" s="154">
        <f t="shared" si="1"/>
        <v>0</v>
      </c>
      <c r="R16" s="154">
        <f t="shared" si="1"/>
        <v>0</v>
      </c>
      <c r="S16" s="154">
        <f t="shared" si="1"/>
        <v>0</v>
      </c>
      <c r="T16" s="154">
        <f t="shared" si="1"/>
        <v>10</v>
      </c>
      <c r="U16" s="154">
        <f t="shared" si="1"/>
        <v>10</v>
      </c>
      <c r="V16" s="144"/>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row>
    <row r="17" spans="1:233" ht="33.75" customHeight="1" x14ac:dyDescent="0.25">
      <c r="A17" s="147" t="s">
        <v>28</v>
      </c>
      <c r="B17" s="148" t="s">
        <v>40</v>
      </c>
      <c r="C17" s="424" t="s">
        <v>194</v>
      </c>
      <c r="D17" s="424"/>
      <c r="E17" s="424"/>
      <c r="F17" s="424"/>
      <c r="G17" s="424"/>
      <c r="H17" s="424"/>
      <c r="I17" s="424"/>
      <c r="J17" s="424"/>
      <c r="K17" s="424"/>
      <c r="L17" s="424"/>
      <c r="M17" s="424"/>
      <c r="N17" s="424"/>
      <c r="O17" s="424"/>
      <c r="P17" s="424"/>
      <c r="Q17" s="424"/>
      <c r="R17" s="424"/>
      <c r="S17" s="424"/>
      <c r="T17" s="424"/>
      <c r="U17" s="424"/>
      <c r="V17" s="144"/>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row>
    <row r="18" spans="1:233" ht="15" customHeight="1" x14ac:dyDescent="0.25">
      <c r="A18" s="432" t="s">
        <v>28</v>
      </c>
      <c r="B18" s="435" t="s">
        <v>40</v>
      </c>
      <c r="C18" s="438" t="s">
        <v>28</v>
      </c>
      <c r="D18" s="441" t="s">
        <v>195</v>
      </c>
      <c r="E18" s="429" t="s">
        <v>196</v>
      </c>
      <c r="F18" s="429" t="s">
        <v>33</v>
      </c>
      <c r="G18" s="142" t="s">
        <v>34</v>
      </c>
      <c r="H18" s="149">
        <f>SUM(I18,K18)</f>
        <v>0.7</v>
      </c>
      <c r="I18" s="226">
        <v>0.7</v>
      </c>
      <c r="J18" s="149"/>
      <c r="K18" s="149"/>
      <c r="L18" s="150">
        <f>SUM(M18,O18)</f>
        <v>1</v>
      </c>
      <c r="M18" s="151">
        <v>1</v>
      </c>
      <c r="N18" s="152"/>
      <c r="O18" s="151"/>
      <c r="P18" s="176">
        <f>SUM(Q18,S18)</f>
        <v>1</v>
      </c>
      <c r="Q18" s="176">
        <v>1</v>
      </c>
      <c r="R18" s="176"/>
      <c r="S18" s="176"/>
      <c r="T18" s="149">
        <v>1</v>
      </c>
      <c r="U18" s="171">
        <v>1</v>
      </c>
      <c r="V18" s="144"/>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row>
    <row r="19" spans="1:233" x14ac:dyDescent="0.25">
      <c r="A19" s="433"/>
      <c r="B19" s="436"/>
      <c r="C19" s="439"/>
      <c r="D19" s="442"/>
      <c r="E19" s="430"/>
      <c r="F19" s="430"/>
      <c r="G19" s="162" t="s">
        <v>193</v>
      </c>
      <c r="H19" s="149">
        <f t="shared" ref="H19:H20" si="2">SUM(I19,K19)</f>
        <v>47.92</v>
      </c>
      <c r="I19" s="227">
        <v>47.92</v>
      </c>
      <c r="J19" s="149"/>
      <c r="K19" s="149"/>
      <c r="L19" s="150">
        <f t="shared" ref="L19:L20" si="3">SUM(M19,O19)</f>
        <v>101.36700648748842</v>
      </c>
      <c r="M19" s="164">
        <v>101.36700648748842</v>
      </c>
      <c r="N19" s="152"/>
      <c r="O19" s="151"/>
      <c r="P19" s="176">
        <f t="shared" ref="P19:P20" si="4">SUM(Q19,S19)</f>
        <v>60.4</v>
      </c>
      <c r="Q19" s="176">
        <v>60.4</v>
      </c>
      <c r="R19" s="176"/>
      <c r="S19" s="176"/>
      <c r="T19" s="164">
        <v>101.36700648748842</v>
      </c>
      <c r="U19" s="175">
        <v>101.36700648748842</v>
      </c>
      <c r="V19" s="144"/>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row>
    <row r="20" spans="1:233" x14ac:dyDescent="0.25">
      <c r="A20" s="433"/>
      <c r="B20" s="436"/>
      <c r="C20" s="439"/>
      <c r="D20" s="442"/>
      <c r="E20" s="430"/>
      <c r="F20" s="430"/>
      <c r="G20" s="142" t="s">
        <v>37</v>
      </c>
      <c r="H20" s="149">
        <f t="shared" si="2"/>
        <v>0</v>
      </c>
      <c r="I20" s="156"/>
      <c r="J20" s="156"/>
      <c r="K20" s="149"/>
      <c r="L20" s="150">
        <f t="shared" si="3"/>
        <v>0</v>
      </c>
      <c r="M20" s="152"/>
      <c r="N20" s="152"/>
      <c r="O20" s="152"/>
      <c r="P20" s="176">
        <f t="shared" si="4"/>
        <v>0</v>
      </c>
      <c r="Q20" s="152"/>
      <c r="R20" s="152"/>
      <c r="S20" s="157"/>
      <c r="T20" s="149"/>
      <c r="U20" s="165"/>
      <c r="V20" s="144"/>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row>
    <row r="21" spans="1:233" ht="15.75" customHeight="1" x14ac:dyDescent="0.25">
      <c r="A21" s="434"/>
      <c r="B21" s="437"/>
      <c r="C21" s="440"/>
      <c r="D21" s="443"/>
      <c r="E21" s="431"/>
      <c r="F21" s="431"/>
      <c r="G21" s="177" t="s">
        <v>39</v>
      </c>
      <c r="H21" s="153">
        <f t="shared" ref="H21:U21" si="5">SUM(H18:H20)</f>
        <v>48.620000000000005</v>
      </c>
      <c r="I21" s="153">
        <f t="shared" si="5"/>
        <v>48.620000000000005</v>
      </c>
      <c r="J21" s="153">
        <f t="shared" si="5"/>
        <v>0</v>
      </c>
      <c r="K21" s="153">
        <f t="shared" si="5"/>
        <v>0</v>
      </c>
      <c r="L21" s="153">
        <f t="shared" si="5"/>
        <v>102.36700648748842</v>
      </c>
      <c r="M21" s="153">
        <f t="shared" si="5"/>
        <v>102.36700648748842</v>
      </c>
      <c r="N21" s="153">
        <f t="shared" si="5"/>
        <v>0</v>
      </c>
      <c r="O21" s="153">
        <f t="shared" si="5"/>
        <v>0</v>
      </c>
      <c r="P21" s="153">
        <f t="shared" si="5"/>
        <v>61.4</v>
      </c>
      <c r="Q21" s="153">
        <f t="shared" si="5"/>
        <v>61.4</v>
      </c>
      <c r="R21" s="153">
        <f t="shared" si="5"/>
        <v>0</v>
      </c>
      <c r="S21" s="153">
        <f t="shared" si="5"/>
        <v>0</v>
      </c>
      <c r="T21" s="153">
        <f t="shared" si="5"/>
        <v>102.36700648748842</v>
      </c>
      <c r="U21" s="153">
        <f t="shared" si="5"/>
        <v>102.36700648748842</v>
      </c>
      <c r="V21" s="144"/>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row>
    <row r="22" spans="1:233" x14ac:dyDescent="0.25">
      <c r="A22" s="147" t="s">
        <v>28</v>
      </c>
      <c r="B22" s="148" t="s">
        <v>40</v>
      </c>
      <c r="C22" s="448" t="s">
        <v>65</v>
      </c>
      <c r="D22" s="448"/>
      <c r="E22" s="448"/>
      <c r="F22" s="448"/>
      <c r="G22" s="448"/>
      <c r="H22" s="154">
        <f>SUM(H21)</f>
        <v>48.620000000000005</v>
      </c>
      <c r="I22" s="154">
        <f>SUM(I21,)</f>
        <v>48.620000000000005</v>
      </c>
      <c r="J22" s="154">
        <f>SUM(J21,)</f>
        <v>0</v>
      </c>
      <c r="K22" s="154">
        <f>SUM(K21,)</f>
        <v>0</v>
      </c>
      <c r="L22" s="154">
        <f>SUM(L21)</f>
        <v>102.36700648748842</v>
      </c>
      <c r="M22" s="155">
        <f>SUM(M21,)</f>
        <v>102.36700648748842</v>
      </c>
      <c r="N22" s="155">
        <f>SUM(N21)</f>
        <v>0</v>
      </c>
      <c r="O22" s="155">
        <f>SUM(O21,)</f>
        <v>0</v>
      </c>
      <c r="P22" s="155">
        <f>SUM(P21)</f>
        <v>61.4</v>
      </c>
      <c r="Q22" s="155">
        <f>SUM(Q21,)</f>
        <v>61.4</v>
      </c>
      <c r="R22" s="155">
        <f>SUM(R21,)</f>
        <v>0</v>
      </c>
      <c r="S22" s="155">
        <f>SUM(S21,)</f>
        <v>0</v>
      </c>
      <c r="T22" s="154">
        <f>SUM(T21,)</f>
        <v>102.36700648748842</v>
      </c>
      <c r="U22" s="154">
        <f>SUM(U21,)</f>
        <v>102.36700648748842</v>
      </c>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row>
    <row r="23" spans="1:233" s="146" customFormat="1" ht="18" customHeight="1" x14ac:dyDescent="0.25">
      <c r="A23" s="147" t="s">
        <v>28</v>
      </c>
      <c r="B23" s="148" t="s">
        <v>45</v>
      </c>
      <c r="C23" s="490"/>
      <c r="D23" s="490"/>
      <c r="E23" s="490"/>
      <c r="F23" s="490"/>
      <c r="G23" s="490"/>
      <c r="H23" s="490"/>
      <c r="I23" s="490"/>
      <c r="J23" s="490"/>
      <c r="K23" s="490"/>
      <c r="L23" s="490"/>
      <c r="M23" s="490"/>
      <c r="N23" s="490"/>
      <c r="O23" s="490"/>
      <c r="P23" s="490"/>
      <c r="Q23" s="490"/>
      <c r="R23" s="490"/>
      <c r="S23" s="490"/>
      <c r="T23" s="490"/>
      <c r="U23" s="490"/>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row>
    <row r="24" spans="1:233" s="146" customFormat="1" ht="15" customHeight="1" x14ac:dyDescent="0.25">
      <c r="A24" s="432" t="s">
        <v>28</v>
      </c>
      <c r="B24" s="435" t="s">
        <v>40</v>
      </c>
      <c r="C24" s="438" t="s">
        <v>28</v>
      </c>
      <c r="D24" s="475" t="s">
        <v>197</v>
      </c>
      <c r="E24" s="429" t="s">
        <v>196</v>
      </c>
      <c r="F24" s="429" t="s">
        <v>33</v>
      </c>
      <c r="G24" s="142" t="s">
        <v>34</v>
      </c>
      <c r="H24" s="149">
        <f t="shared" ref="H24:H26" si="6">SUM(I24,K24)</f>
        <v>10.25</v>
      </c>
      <c r="I24" s="228">
        <v>9.83</v>
      </c>
      <c r="J24" s="176"/>
      <c r="K24" s="176">
        <v>0.42</v>
      </c>
      <c r="L24" s="150">
        <f t="shared" ref="L24:L26" si="7">SUM(M24,O24)</f>
        <v>34</v>
      </c>
      <c r="M24" s="151">
        <v>34</v>
      </c>
      <c r="N24" s="152"/>
      <c r="O24" s="151"/>
      <c r="P24" s="176">
        <f t="shared" ref="P24:P26" si="8">SUM(Q24,S24)</f>
        <v>34</v>
      </c>
      <c r="Q24" s="222">
        <v>34</v>
      </c>
      <c r="T24" s="149">
        <v>20</v>
      </c>
      <c r="U24" s="171">
        <v>20</v>
      </c>
      <c r="V24" s="144"/>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row>
    <row r="25" spans="1:233" s="146" customFormat="1" x14ac:dyDescent="0.25">
      <c r="A25" s="433"/>
      <c r="B25" s="436"/>
      <c r="C25" s="439"/>
      <c r="D25" s="476"/>
      <c r="E25" s="430"/>
      <c r="F25" s="430"/>
      <c r="G25" s="162" t="s">
        <v>193</v>
      </c>
      <c r="H25" s="149">
        <f t="shared" si="6"/>
        <v>0</v>
      </c>
      <c r="I25" s="168"/>
      <c r="J25" s="149"/>
      <c r="K25" s="149"/>
      <c r="L25" s="150">
        <f t="shared" si="7"/>
        <v>0</v>
      </c>
      <c r="M25" s="164"/>
      <c r="N25" s="152"/>
      <c r="O25" s="151"/>
      <c r="P25" s="176">
        <f t="shared" si="8"/>
        <v>0</v>
      </c>
      <c r="Q25" s="176"/>
      <c r="R25" s="176"/>
      <c r="S25" s="176"/>
      <c r="T25" s="164"/>
      <c r="U25" s="17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row>
    <row r="26" spans="1:233" s="146" customFormat="1" x14ac:dyDescent="0.25">
      <c r="A26" s="433"/>
      <c r="B26" s="436"/>
      <c r="C26" s="439"/>
      <c r="D26" s="476"/>
      <c r="E26" s="430"/>
      <c r="F26" s="430"/>
      <c r="G26" s="142" t="s">
        <v>37</v>
      </c>
      <c r="H26" s="149">
        <f t="shared" si="6"/>
        <v>0</v>
      </c>
      <c r="I26" s="156"/>
      <c r="J26" s="156"/>
      <c r="K26" s="149"/>
      <c r="L26" s="150">
        <f t="shared" si="7"/>
        <v>0</v>
      </c>
      <c r="M26" s="152"/>
      <c r="N26" s="152"/>
      <c r="O26" s="152"/>
      <c r="P26" s="176">
        <f t="shared" si="8"/>
        <v>0</v>
      </c>
      <c r="Q26" s="152"/>
      <c r="R26" s="152"/>
      <c r="S26" s="157"/>
      <c r="T26" s="149"/>
      <c r="U26" s="16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row>
    <row r="27" spans="1:233" s="146" customFormat="1" ht="15.75" customHeight="1" x14ac:dyDescent="0.25">
      <c r="A27" s="434"/>
      <c r="B27" s="437"/>
      <c r="C27" s="440"/>
      <c r="D27" s="477"/>
      <c r="E27" s="431"/>
      <c r="F27" s="431"/>
      <c r="G27" s="177" t="s">
        <v>39</v>
      </c>
      <c r="H27" s="153">
        <f t="shared" ref="H27:U27" si="9">SUM(H24:H26)</f>
        <v>10.25</v>
      </c>
      <c r="I27" s="153">
        <f>SUM(I24:I26)</f>
        <v>9.83</v>
      </c>
      <c r="J27" s="153">
        <f>SUM(J24:J26)</f>
        <v>0</v>
      </c>
      <c r="K27" s="153">
        <f>SUM(K24:K26)</f>
        <v>0.42</v>
      </c>
      <c r="L27" s="153">
        <f t="shared" si="9"/>
        <v>34</v>
      </c>
      <c r="M27" s="153">
        <f t="shared" si="9"/>
        <v>34</v>
      </c>
      <c r="N27" s="153">
        <f t="shared" si="9"/>
        <v>0</v>
      </c>
      <c r="O27" s="153">
        <f t="shared" si="9"/>
        <v>0</v>
      </c>
      <c r="P27" s="153">
        <f t="shared" si="9"/>
        <v>34</v>
      </c>
      <c r="Q27" s="153">
        <f t="shared" si="9"/>
        <v>34</v>
      </c>
      <c r="R27" s="153">
        <f t="shared" si="9"/>
        <v>0</v>
      </c>
      <c r="S27" s="153">
        <f t="shared" si="9"/>
        <v>0</v>
      </c>
      <c r="T27" s="153">
        <f t="shared" si="9"/>
        <v>20</v>
      </c>
      <c r="U27" s="153">
        <f t="shared" si="9"/>
        <v>20</v>
      </c>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row>
    <row r="28" spans="1:233" s="146" customFormat="1" x14ac:dyDescent="0.25">
      <c r="A28" s="147" t="s">
        <v>28</v>
      </c>
      <c r="B28" s="148" t="s">
        <v>40</v>
      </c>
      <c r="C28" s="448" t="s">
        <v>65</v>
      </c>
      <c r="D28" s="448"/>
      <c r="E28" s="448"/>
      <c r="F28" s="448"/>
      <c r="G28" s="448"/>
      <c r="H28" s="154">
        <f>SUM(H27)</f>
        <v>10.25</v>
      </c>
      <c r="I28" s="154">
        <f>SUM(I27,)</f>
        <v>9.83</v>
      </c>
      <c r="J28" s="154">
        <f>SUM(J27,)</f>
        <v>0</v>
      </c>
      <c r="K28" s="154">
        <f>SUM(K27,)</f>
        <v>0.42</v>
      </c>
      <c r="L28" s="154">
        <f>SUM(L27)</f>
        <v>34</v>
      </c>
      <c r="M28" s="155">
        <f>SUM(M27,)</f>
        <v>34</v>
      </c>
      <c r="N28" s="155">
        <f>SUM(N27)</f>
        <v>0</v>
      </c>
      <c r="O28" s="155">
        <f>SUM(O27,)</f>
        <v>0</v>
      </c>
      <c r="P28" s="155">
        <f>SUM(P27)</f>
        <v>34</v>
      </c>
      <c r="Q28" s="155">
        <f>SUM(Q27,)</f>
        <v>34</v>
      </c>
      <c r="R28" s="155">
        <f>SUM(R27,)</f>
        <v>0</v>
      </c>
      <c r="S28" s="155">
        <f>SUM(S27,)</f>
        <v>0</v>
      </c>
      <c r="T28" s="154">
        <f>SUM(T27,)</f>
        <v>20</v>
      </c>
      <c r="U28" s="154">
        <f>SUM(U27,)</f>
        <v>20</v>
      </c>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row>
    <row r="29" spans="1:233" x14ac:dyDescent="0.25">
      <c r="A29" s="147" t="s">
        <v>28</v>
      </c>
      <c r="B29" s="487" t="s">
        <v>100</v>
      </c>
      <c r="C29" s="488"/>
      <c r="D29" s="488"/>
      <c r="E29" s="488"/>
      <c r="F29" s="488"/>
      <c r="G29" s="489"/>
      <c r="H29" s="158">
        <f>SUM(H22,H16,H28)</f>
        <v>58.870000000000005</v>
      </c>
      <c r="I29" s="158">
        <f t="shared" ref="I29:U29" si="10">SUM(I22,I16,I28)</f>
        <v>58.45</v>
      </c>
      <c r="J29" s="158">
        <f t="shared" si="10"/>
        <v>0</v>
      </c>
      <c r="K29" s="158">
        <f t="shared" si="10"/>
        <v>0.42</v>
      </c>
      <c r="L29" s="158">
        <f t="shared" si="10"/>
        <v>146.36700648748842</v>
      </c>
      <c r="M29" s="158">
        <f t="shared" si="10"/>
        <v>146.36700648748842</v>
      </c>
      <c r="N29" s="158">
        <f t="shared" si="10"/>
        <v>0</v>
      </c>
      <c r="O29" s="158">
        <f t="shared" si="10"/>
        <v>0</v>
      </c>
      <c r="P29" s="158">
        <f t="shared" si="10"/>
        <v>95.4</v>
      </c>
      <c r="Q29" s="158">
        <f t="shared" si="10"/>
        <v>95.4</v>
      </c>
      <c r="R29" s="158">
        <f t="shared" si="10"/>
        <v>0</v>
      </c>
      <c r="S29" s="158">
        <f t="shared" si="10"/>
        <v>0</v>
      </c>
      <c r="T29" s="158">
        <f t="shared" si="10"/>
        <v>132.36700648748842</v>
      </c>
      <c r="U29" s="158">
        <f t="shared" si="10"/>
        <v>132.36700648748842</v>
      </c>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row>
    <row r="30" spans="1:233" x14ac:dyDescent="0.25">
      <c r="A30" s="70" t="s">
        <v>60</v>
      </c>
      <c r="B30" s="452" t="s">
        <v>101</v>
      </c>
      <c r="C30" s="452"/>
      <c r="D30" s="452"/>
      <c r="E30" s="452"/>
      <c r="F30" s="452"/>
      <c r="G30" s="452"/>
      <c r="H30" s="71">
        <f>SUM(H29)</f>
        <v>58.870000000000005</v>
      </c>
      <c r="I30" s="71">
        <f t="shared" ref="I30:U30" si="11">SUM(I29)</f>
        <v>58.45</v>
      </c>
      <c r="J30" s="71">
        <f t="shared" si="11"/>
        <v>0</v>
      </c>
      <c r="K30" s="71">
        <f t="shared" si="11"/>
        <v>0.42</v>
      </c>
      <c r="L30" s="71">
        <f t="shared" si="11"/>
        <v>146.36700648748842</v>
      </c>
      <c r="M30" s="71">
        <f t="shared" si="11"/>
        <v>146.36700648748842</v>
      </c>
      <c r="N30" s="71">
        <f t="shared" si="11"/>
        <v>0</v>
      </c>
      <c r="O30" s="71">
        <f t="shared" si="11"/>
        <v>0</v>
      </c>
      <c r="P30" s="71">
        <f t="shared" si="11"/>
        <v>95.4</v>
      </c>
      <c r="Q30" s="71">
        <f t="shared" si="11"/>
        <v>95.4</v>
      </c>
      <c r="R30" s="71">
        <f t="shared" si="11"/>
        <v>0</v>
      </c>
      <c r="S30" s="71">
        <f t="shared" si="11"/>
        <v>0</v>
      </c>
      <c r="T30" s="71">
        <f t="shared" si="11"/>
        <v>132.36700648748842</v>
      </c>
      <c r="U30" s="71">
        <f t="shared" si="11"/>
        <v>132.36700648748842</v>
      </c>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row>
    <row r="31" spans="1:233" ht="30" customHeight="1" x14ac:dyDescent="0.25">
      <c r="A31" s="453" t="s">
        <v>102</v>
      </c>
      <c r="B31" s="453"/>
      <c r="C31" s="453"/>
      <c r="D31" s="453"/>
      <c r="E31" s="453"/>
      <c r="F31" s="453"/>
      <c r="G31" s="453"/>
      <c r="H31" s="72"/>
      <c r="I31" s="72"/>
      <c r="J31" s="72"/>
      <c r="K31" s="72"/>
      <c r="L31" s="72"/>
      <c r="M31" s="73"/>
      <c r="N31" s="73"/>
      <c r="O31" s="73"/>
      <c r="P31" s="73"/>
      <c r="Q31" s="73"/>
      <c r="R31" s="73"/>
      <c r="S31" s="73"/>
      <c r="T31" s="72"/>
      <c r="U31" s="72"/>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row>
    <row r="32" spans="1:233" ht="30" customHeight="1" x14ac:dyDescent="0.25">
      <c r="A32" s="454" t="s">
        <v>103</v>
      </c>
      <c r="B32" s="454"/>
      <c r="C32" s="454"/>
      <c r="D32" s="454"/>
      <c r="E32" s="454"/>
      <c r="F32" s="454"/>
      <c r="G32" s="454"/>
      <c r="H32" s="74">
        <f t="shared" ref="H32:U32" si="12">SUM(H33:H42)</f>
        <v>58.870000000000005</v>
      </c>
      <c r="I32" s="74">
        <f t="shared" si="12"/>
        <v>58.45</v>
      </c>
      <c r="J32" s="74">
        <f t="shared" si="12"/>
        <v>0</v>
      </c>
      <c r="K32" s="74">
        <f t="shared" si="12"/>
        <v>0.42</v>
      </c>
      <c r="L32" s="74">
        <f t="shared" si="12"/>
        <v>146.36700648748842</v>
      </c>
      <c r="M32" s="74">
        <f t="shared" si="12"/>
        <v>146.36700648748842</v>
      </c>
      <c r="N32" s="74">
        <f t="shared" si="12"/>
        <v>0</v>
      </c>
      <c r="O32" s="74">
        <f t="shared" si="12"/>
        <v>0</v>
      </c>
      <c r="P32" s="74">
        <f t="shared" si="12"/>
        <v>95.4</v>
      </c>
      <c r="Q32" s="74">
        <f t="shared" si="12"/>
        <v>95.4</v>
      </c>
      <c r="R32" s="74">
        <f t="shared" si="12"/>
        <v>0</v>
      </c>
      <c r="S32" s="74">
        <f t="shared" si="12"/>
        <v>0</v>
      </c>
      <c r="T32" s="74">
        <f t="shared" si="12"/>
        <v>132.36700648748842</v>
      </c>
      <c r="U32" s="74">
        <f t="shared" si="12"/>
        <v>132.36700648748842</v>
      </c>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row>
    <row r="33" spans="1:21" ht="30" customHeight="1" x14ac:dyDescent="0.25">
      <c r="A33" s="455" t="s">
        <v>104</v>
      </c>
      <c r="B33" s="455"/>
      <c r="C33" s="455"/>
      <c r="D33" s="455"/>
      <c r="E33" s="455"/>
      <c r="F33" s="455"/>
      <c r="G33" s="455"/>
      <c r="H33" s="159">
        <f t="shared" ref="H33:O33" si="13">SUM(H18,H12,H24)</f>
        <v>10.95</v>
      </c>
      <c r="I33" s="159">
        <f t="shared" si="13"/>
        <v>10.53</v>
      </c>
      <c r="J33" s="159">
        <f t="shared" si="13"/>
        <v>0</v>
      </c>
      <c r="K33" s="159">
        <f t="shared" si="13"/>
        <v>0.42</v>
      </c>
      <c r="L33" s="159">
        <f t="shared" si="13"/>
        <v>45</v>
      </c>
      <c r="M33" s="159">
        <f t="shared" si="13"/>
        <v>45</v>
      </c>
      <c r="N33" s="159">
        <f t="shared" si="13"/>
        <v>0</v>
      </c>
      <c r="O33" s="159">
        <f t="shared" si="13"/>
        <v>0</v>
      </c>
      <c r="P33" s="159">
        <f>SUM(P18,P12,P24)</f>
        <v>35</v>
      </c>
      <c r="Q33" s="159">
        <f t="shared" ref="Q33:U33" si="14">SUM(Q18,Q12,Q24)</f>
        <v>35</v>
      </c>
      <c r="R33" s="159">
        <f t="shared" si="14"/>
        <v>0</v>
      </c>
      <c r="S33" s="159">
        <f t="shared" si="14"/>
        <v>0</v>
      </c>
      <c r="T33" s="159">
        <f t="shared" si="14"/>
        <v>31</v>
      </c>
      <c r="U33" s="159">
        <f t="shared" si="14"/>
        <v>31</v>
      </c>
    </row>
    <row r="34" spans="1:21" ht="30" customHeight="1" x14ac:dyDescent="0.25">
      <c r="A34" s="455" t="s">
        <v>105</v>
      </c>
      <c r="B34" s="455"/>
      <c r="C34" s="455"/>
      <c r="D34" s="455"/>
      <c r="E34" s="455"/>
      <c r="F34" s="455"/>
      <c r="G34" s="455"/>
      <c r="H34" s="159">
        <f>SUM(H19,H13)</f>
        <v>47.92</v>
      </c>
      <c r="I34" s="159">
        <f>SUM(I19,I13)</f>
        <v>47.92</v>
      </c>
      <c r="J34" s="159">
        <f t="shared" ref="J34:U34" si="15">SUM(J19,J13)</f>
        <v>0</v>
      </c>
      <c r="K34" s="159">
        <f t="shared" si="15"/>
        <v>0</v>
      </c>
      <c r="L34" s="159">
        <f t="shared" si="15"/>
        <v>101.36700648748842</v>
      </c>
      <c r="M34" s="159">
        <f t="shared" si="15"/>
        <v>101.36700648748842</v>
      </c>
      <c r="N34" s="159">
        <f t="shared" si="15"/>
        <v>0</v>
      </c>
      <c r="O34" s="159">
        <f t="shared" si="15"/>
        <v>0</v>
      </c>
      <c r="P34" s="159">
        <f t="shared" si="15"/>
        <v>60.4</v>
      </c>
      <c r="Q34" s="159">
        <f t="shared" si="15"/>
        <v>60.4</v>
      </c>
      <c r="R34" s="159">
        <f t="shared" si="15"/>
        <v>0</v>
      </c>
      <c r="S34" s="159">
        <f t="shared" si="15"/>
        <v>0</v>
      </c>
      <c r="T34" s="159">
        <f t="shared" si="15"/>
        <v>101.36700648748842</v>
      </c>
      <c r="U34" s="159">
        <f t="shared" si="15"/>
        <v>101.36700648748842</v>
      </c>
    </row>
    <row r="35" spans="1:21" ht="30" customHeight="1" x14ac:dyDescent="0.25">
      <c r="A35" s="455" t="s">
        <v>106</v>
      </c>
      <c r="B35" s="455"/>
      <c r="C35" s="455"/>
      <c r="D35" s="455"/>
      <c r="E35" s="455"/>
      <c r="F35" s="455"/>
      <c r="G35" s="455"/>
      <c r="H35" s="159"/>
      <c r="I35" s="159"/>
      <c r="J35" s="159"/>
      <c r="K35" s="159"/>
      <c r="L35" s="159"/>
      <c r="M35" s="160"/>
      <c r="N35" s="160"/>
      <c r="O35" s="160"/>
      <c r="P35" s="160"/>
      <c r="Q35" s="160"/>
      <c r="R35" s="160"/>
      <c r="S35" s="160"/>
      <c r="T35" s="159"/>
      <c r="U35" s="159"/>
    </row>
    <row r="36" spans="1:21" ht="30" customHeight="1" x14ac:dyDescent="0.25">
      <c r="A36" s="455" t="s">
        <v>107</v>
      </c>
      <c r="B36" s="455"/>
      <c r="C36" s="455"/>
      <c r="D36" s="455"/>
      <c r="E36" s="455"/>
      <c r="F36" s="455"/>
      <c r="G36" s="455"/>
      <c r="H36" s="159"/>
      <c r="I36" s="159"/>
      <c r="J36" s="159"/>
      <c r="K36" s="159"/>
      <c r="L36" s="159"/>
      <c r="M36" s="160"/>
      <c r="N36" s="160"/>
      <c r="O36" s="160"/>
      <c r="P36" s="160"/>
      <c r="Q36" s="160"/>
      <c r="R36" s="160"/>
      <c r="S36" s="160"/>
      <c r="T36" s="159"/>
      <c r="U36" s="159"/>
    </row>
    <row r="37" spans="1:21" ht="30" customHeight="1" x14ac:dyDescent="0.25">
      <c r="A37" s="455" t="s">
        <v>108</v>
      </c>
      <c r="B37" s="455"/>
      <c r="C37" s="455"/>
      <c r="D37" s="455"/>
      <c r="E37" s="455"/>
      <c r="F37" s="455"/>
      <c r="G37" s="455"/>
      <c r="H37" s="159"/>
      <c r="I37" s="159"/>
      <c r="J37" s="159"/>
      <c r="K37" s="159"/>
      <c r="L37" s="159"/>
      <c r="M37" s="160"/>
      <c r="N37" s="160"/>
      <c r="O37" s="160"/>
      <c r="P37" s="160"/>
      <c r="Q37" s="160"/>
      <c r="R37" s="160"/>
      <c r="S37" s="160"/>
      <c r="T37" s="159"/>
      <c r="U37" s="159"/>
    </row>
    <row r="38" spans="1:21" ht="30" customHeight="1" x14ac:dyDescent="0.25">
      <c r="A38" s="455" t="s">
        <v>109</v>
      </c>
      <c r="B38" s="455"/>
      <c r="C38" s="455"/>
      <c r="D38" s="455"/>
      <c r="E38" s="455"/>
      <c r="F38" s="455"/>
      <c r="G38" s="455"/>
      <c r="H38" s="159"/>
      <c r="I38" s="159"/>
      <c r="J38" s="159"/>
      <c r="K38" s="159"/>
      <c r="L38" s="159"/>
      <c r="M38" s="160"/>
      <c r="N38" s="160"/>
      <c r="O38" s="160"/>
      <c r="P38" s="160"/>
      <c r="Q38" s="160"/>
      <c r="R38" s="160"/>
      <c r="S38" s="160"/>
      <c r="T38" s="159"/>
      <c r="U38" s="159"/>
    </row>
    <row r="39" spans="1:21" ht="30" customHeight="1" x14ac:dyDescent="0.25">
      <c r="A39" s="455" t="s">
        <v>110</v>
      </c>
      <c r="B39" s="455"/>
      <c r="C39" s="455"/>
      <c r="D39" s="455"/>
      <c r="E39" s="455"/>
      <c r="F39" s="455"/>
      <c r="G39" s="455"/>
      <c r="H39" s="159"/>
      <c r="I39" s="159"/>
      <c r="J39" s="159"/>
      <c r="K39" s="159"/>
      <c r="L39" s="159"/>
      <c r="M39" s="161"/>
      <c r="N39" s="161"/>
      <c r="O39" s="161"/>
      <c r="P39" s="161"/>
      <c r="Q39" s="161"/>
      <c r="R39" s="161"/>
      <c r="S39" s="161"/>
      <c r="T39" s="159"/>
      <c r="U39" s="159"/>
    </row>
    <row r="40" spans="1:21" ht="30" customHeight="1" x14ac:dyDescent="0.25">
      <c r="A40" s="449" t="s">
        <v>111</v>
      </c>
      <c r="B40" s="450"/>
      <c r="C40" s="450"/>
      <c r="D40" s="450"/>
      <c r="E40" s="450"/>
      <c r="F40" s="450"/>
      <c r="G40" s="451"/>
      <c r="H40" s="159"/>
      <c r="I40" s="159"/>
      <c r="J40" s="159"/>
      <c r="K40" s="159"/>
      <c r="L40" s="159"/>
      <c r="M40" s="161"/>
      <c r="N40" s="161"/>
      <c r="O40" s="161"/>
      <c r="P40" s="161"/>
      <c r="Q40" s="161"/>
      <c r="R40" s="161"/>
      <c r="S40" s="161"/>
      <c r="T40" s="159"/>
      <c r="U40" s="159"/>
    </row>
    <row r="41" spans="1:21" ht="30" customHeight="1" x14ac:dyDescent="0.25">
      <c r="A41" s="455" t="s">
        <v>112</v>
      </c>
      <c r="B41" s="455"/>
      <c r="C41" s="455"/>
      <c r="D41" s="455"/>
      <c r="E41" s="455"/>
      <c r="F41" s="455"/>
      <c r="G41" s="455"/>
      <c r="H41" s="159"/>
      <c r="I41" s="159"/>
      <c r="J41" s="159"/>
      <c r="K41" s="159"/>
      <c r="L41" s="159"/>
      <c r="M41" s="159"/>
      <c r="N41" s="159"/>
      <c r="O41" s="159"/>
      <c r="P41" s="159"/>
      <c r="Q41" s="159"/>
      <c r="R41" s="159"/>
      <c r="S41" s="159"/>
      <c r="T41" s="159"/>
      <c r="U41" s="159"/>
    </row>
    <row r="42" spans="1:21" ht="30" customHeight="1" x14ac:dyDescent="0.25">
      <c r="A42" s="455" t="s">
        <v>113</v>
      </c>
      <c r="B42" s="455"/>
      <c r="C42" s="455"/>
      <c r="D42" s="455"/>
      <c r="E42" s="455"/>
      <c r="F42" s="455"/>
      <c r="G42" s="455"/>
      <c r="H42" s="159"/>
      <c r="I42" s="159"/>
      <c r="J42" s="159"/>
      <c r="K42" s="159"/>
      <c r="L42" s="159"/>
      <c r="M42" s="160"/>
      <c r="N42" s="160"/>
      <c r="O42" s="160"/>
      <c r="P42" s="160"/>
      <c r="Q42" s="160"/>
      <c r="R42" s="160"/>
      <c r="S42" s="160"/>
      <c r="T42" s="159"/>
      <c r="U42" s="159"/>
    </row>
    <row r="43" spans="1:21" ht="30" customHeight="1" x14ac:dyDescent="0.25">
      <c r="A43" s="454" t="s">
        <v>114</v>
      </c>
      <c r="B43" s="454"/>
      <c r="C43" s="454"/>
      <c r="D43" s="454"/>
      <c r="E43" s="454"/>
      <c r="F43" s="454"/>
      <c r="G43" s="454"/>
      <c r="H43" s="74">
        <f t="shared" ref="H43:U43" si="16">SUM(H44:H50)</f>
        <v>0</v>
      </c>
      <c r="I43" s="74">
        <f t="shared" si="16"/>
        <v>0</v>
      </c>
      <c r="J43" s="74">
        <f t="shared" si="16"/>
        <v>0</v>
      </c>
      <c r="K43" s="74">
        <f t="shared" si="16"/>
        <v>0</v>
      </c>
      <c r="L43" s="74">
        <f t="shared" si="16"/>
        <v>0</v>
      </c>
      <c r="M43" s="74">
        <f t="shared" si="16"/>
        <v>0</v>
      </c>
      <c r="N43" s="74">
        <f t="shared" si="16"/>
        <v>0</v>
      </c>
      <c r="O43" s="74">
        <f t="shared" si="16"/>
        <v>0</v>
      </c>
      <c r="P43" s="74">
        <f t="shared" si="16"/>
        <v>0</v>
      </c>
      <c r="Q43" s="74">
        <f t="shared" si="16"/>
        <v>0</v>
      </c>
      <c r="R43" s="74">
        <f t="shared" si="16"/>
        <v>0</v>
      </c>
      <c r="S43" s="74">
        <f t="shared" si="16"/>
        <v>0</v>
      </c>
      <c r="T43" s="74">
        <f t="shared" si="16"/>
        <v>0</v>
      </c>
      <c r="U43" s="74">
        <f t="shared" si="16"/>
        <v>0</v>
      </c>
    </row>
    <row r="44" spans="1:21" ht="30" customHeight="1" x14ac:dyDescent="0.25">
      <c r="A44" s="456" t="s">
        <v>115</v>
      </c>
      <c r="B44" s="456"/>
      <c r="C44" s="456"/>
      <c r="D44" s="456"/>
      <c r="E44" s="456"/>
      <c r="F44" s="456"/>
      <c r="G44" s="456"/>
      <c r="H44" s="159">
        <f>SUM(H20,H14)</f>
        <v>0</v>
      </c>
      <c r="I44" s="159">
        <f t="shared" ref="I44:U44" si="17">SUM(I20,I14)</f>
        <v>0</v>
      </c>
      <c r="J44" s="159">
        <f t="shared" si="17"/>
        <v>0</v>
      </c>
      <c r="K44" s="159">
        <f t="shared" si="17"/>
        <v>0</v>
      </c>
      <c r="L44" s="159">
        <f t="shared" si="17"/>
        <v>0</v>
      </c>
      <c r="M44" s="159">
        <f t="shared" si="17"/>
        <v>0</v>
      </c>
      <c r="N44" s="159">
        <f t="shared" si="17"/>
        <v>0</v>
      </c>
      <c r="O44" s="159">
        <f t="shared" si="17"/>
        <v>0</v>
      </c>
      <c r="P44" s="159">
        <f t="shared" si="17"/>
        <v>0</v>
      </c>
      <c r="Q44" s="159">
        <f t="shared" si="17"/>
        <v>0</v>
      </c>
      <c r="R44" s="159">
        <f t="shared" si="17"/>
        <v>0</v>
      </c>
      <c r="S44" s="159">
        <f t="shared" si="17"/>
        <v>0</v>
      </c>
      <c r="T44" s="159">
        <f t="shared" si="17"/>
        <v>0</v>
      </c>
      <c r="U44" s="159">
        <f t="shared" si="17"/>
        <v>0</v>
      </c>
    </row>
    <row r="45" spans="1:21" ht="30" customHeight="1" x14ac:dyDescent="0.25">
      <c r="A45" s="456" t="s">
        <v>116</v>
      </c>
      <c r="B45" s="456"/>
      <c r="C45" s="456"/>
      <c r="D45" s="456"/>
      <c r="E45" s="456"/>
      <c r="F45" s="456"/>
      <c r="G45" s="456"/>
      <c r="H45" s="159"/>
      <c r="I45" s="159"/>
      <c r="J45" s="159"/>
      <c r="K45" s="159"/>
      <c r="L45" s="159"/>
      <c r="M45" s="161"/>
      <c r="N45" s="161"/>
      <c r="O45" s="161"/>
      <c r="P45" s="161"/>
      <c r="Q45" s="161"/>
      <c r="R45" s="161"/>
      <c r="S45" s="161"/>
      <c r="T45" s="159"/>
      <c r="U45" s="159"/>
    </row>
    <row r="46" spans="1:21" ht="30" customHeight="1" x14ac:dyDescent="0.25">
      <c r="A46" s="455" t="s">
        <v>117</v>
      </c>
      <c r="B46" s="455"/>
      <c r="C46" s="455"/>
      <c r="D46" s="455"/>
      <c r="E46" s="455"/>
      <c r="F46" s="455"/>
      <c r="G46" s="455"/>
      <c r="H46" s="159"/>
      <c r="I46" s="159"/>
      <c r="J46" s="159"/>
      <c r="K46" s="159"/>
      <c r="L46" s="159"/>
      <c r="M46" s="161"/>
      <c r="N46" s="161"/>
      <c r="O46" s="161"/>
      <c r="P46" s="161"/>
      <c r="Q46" s="161"/>
      <c r="R46" s="161"/>
      <c r="S46" s="161"/>
      <c r="T46" s="159"/>
      <c r="U46" s="159"/>
    </row>
    <row r="47" spans="1:21" x14ac:dyDescent="0.25">
      <c r="A47" s="449" t="s">
        <v>118</v>
      </c>
      <c r="B47" s="450"/>
      <c r="C47" s="450"/>
      <c r="D47" s="450"/>
      <c r="E47" s="450"/>
      <c r="F47" s="450"/>
      <c r="G47" s="451"/>
      <c r="H47" s="159"/>
      <c r="I47" s="159"/>
      <c r="J47" s="159"/>
      <c r="K47" s="159"/>
      <c r="L47" s="159"/>
      <c r="M47" s="161"/>
      <c r="N47" s="161"/>
      <c r="O47" s="161"/>
      <c r="P47" s="161"/>
      <c r="Q47" s="161"/>
      <c r="R47" s="161"/>
      <c r="S47" s="161"/>
      <c r="T47" s="159"/>
      <c r="U47" s="159"/>
    </row>
    <row r="48" spans="1:21" x14ac:dyDescent="0.25">
      <c r="A48" s="449" t="s">
        <v>119</v>
      </c>
      <c r="B48" s="450"/>
      <c r="C48" s="450"/>
      <c r="D48" s="450"/>
      <c r="E48" s="450"/>
      <c r="F48" s="450"/>
      <c r="G48" s="451"/>
      <c r="H48" s="159"/>
      <c r="I48" s="159"/>
      <c r="J48" s="159"/>
      <c r="K48" s="159"/>
      <c r="L48" s="159"/>
      <c r="M48" s="161"/>
      <c r="N48" s="161"/>
      <c r="O48" s="161"/>
      <c r="P48" s="161"/>
      <c r="Q48" s="161"/>
      <c r="R48" s="161"/>
      <c r="S48" s="161"/>
      <c r="T48" s="159"/>
      <c r="U48" s="159"/>
    </row>
    <row r="49" spans="1:21" x14ac:dyDescent="0.25">
      <c r="A49" s="449" t="s">
        <v>120</v>
      </c>
      <c r="B49" s="450"/>
      <c r="C49" s="450"/>
      <c r="D49" s="450"/>
      <c r="E49" s="450"/>
      <c r="F49" s="450"/>
      <c r="G49" s="451"/>
      <c r="H49" s="159"/>
      <c r="I49" s="159"/>
      <c r="J49" s="159"/>
      <c r="K49" s="159"/>
      <c r="L49" s="159"/>
      <c r="M49" s="161"/>
      <c r="N49" s="161"/>
      <c r="O49" s="161"/>
      <c r="P49" s="161"/>
      <c r="Q49" s="161"/>
      <c r="R49" s="161"/>
      <c r="S49" s="161"/>
      <c r="T49" s="159"/>
      <c r="U49" s="159"/>
    </row>
    <row r="50" spans="1:21" x14ac:dyDescent="0.25">
      <c r="A50" s="455" t="s">
        <v>121</v>
      </c>
      <c r="B50" s="455"/>
      <c r="C50" s="455"/>
      <c r="D50" s="455"/>
      <c r="E50" s="455"/>
      <c r="F50" s="455"/>
      <c r="G50" s="455"/>
      <c r="H50" s="159"/>
      <c r="I50" s="159"/>
      <c r="J50" s="159"/>
      <c r="K50" s="159"/>
      <c r="L50" s="159"/>
      <c r="M50" s="161"/>
      <c r="N50" s="161"/>
      <c r="O50" s="161"/>
      <c r="P50" s="161"/>
      <c r="Q50" s="161"/>
      <c r="R50" s="161"/>
      <c r="S50" s="161"/>
      <c r="T50" s="159"/>
      <c r="U50" s="159"/>
    </row>
    <row r="51" spans="1:21" x14ac:dyDescent="0.25">
      <c r="A51" s="457" t="s">
        <v>122</v>
      </c>
      <c r="B51" s="457"/>
      <c r="C51" s="457"/>
      <c r="D51" s="457"/>
      <c r="E51" s="457"/>
      <c r="F51" s="457"/>
      <c r="G51" s="457"/>
      <c r="H51" s="2">
        <f t="shared" ref="H51:U51" si="18">SUM(H43,H32)</f>
        <v>58.870000000000005</v>
      </c>
      <c r="I51" s="2">
        <f t="shared" si="18"/>
        <v>58.45</v>
      </c>
      <c r="J51" s="2">
        <f t="shared" si="18"/>
        <v>0</v>
      </c>
      <c r="K51" s="2">
        <f t="shared" si="18"/>
        <v>0.42</v>
      </c>
      <c r="L51" s="2">
        <f t="shared" si="18"/>
        <v>146.36700648748842</v>
      </c>
      <c r="M51" s="2">
        <f t="shared" si="18"/>
        <v>146.36700648748842</v>
      </c>
      <c r="N51" s="2">
        <f t="shared" si="18"/>
        <v>0</v>
      </c>
      <c r="O51" s="2">
        <f t="shared" si="18"/>
        <v>0</v>
      </c>
      <c r="P51" s="2">
        <f t="shared" si="18"/>
        <v>95.4</v>
      </c>
      <c r="Q51" s="2">
        <f t="shared" si="18"/>
        <v>95.4</v>
      </c>
      <c r="R51" s="2">
        <f t="shared" si="18"/>
        <v>0</v>
      </c>
      <c r="S51" s="2">
        <f t="shared" si="18"/>
        <v>0</v>
      </c>
      <c r="T51" s="2">
        <f t="shared" si="18"/>
        <v>132.36700648748842</v>
      </c>
      <c r="U51" s="2">
        <f t="shared" si="18"/>
        <v>132.36700648748842</v>
      </c>
    </row>
  </sheetData>
  <mergeCells count="74">
    <mergeCell ref="A48:G48"/>
    <mergeCell ref="A49:G49"/>
    <mergeCell ref="A50:G50"/>
    <mergeCell ref="A51:G51"/>
    <mergeCell ref="A42:G42"/>
    <mergeCell ref="A43:G43"/>
    <mergeCell ref="A44:G44"/>
    <mergeCell ref="A45:G45"/>
    <mergeCell ref="A47:G47"/>
    <mergeCell ref="A46:G46"/>
    <mergeCell ref="C22:G22"/>
    <mergeCell ref="B29:G29"/>
    <mergeCell ref="B30:G30"/>
    <mergeCell ref="A31:G31"/>
    <mergeCell ref="A37:G37"/>
    <mergeCell ref="C23:U23"/>
    <mergeCell ref="A24:A27"/>
    <mergeCell ref="B24:B27"/>
    <mergeCell ref="C24:C27"/>
    <mergeCell ref="D24:D27"/>
    <mergeCell ref="E24:E27"/>
    <mergeCell ref="F24:F27"/>
    <mergeCell ref="C28:G28"/>
    <mergeCell ref="A38:G38"/>
    <mergeCell ref="A39:G39"/>
    <mergeCell ref="A40:G40"/>
    <mergeCell ref="A41:G41"/>
    <mergeCell ref="A32:G32"/>
    <mergeCell ref="A33:G33"/>
    <mergeCell ref="A34:G34"/>
    <mergeCell ref="A35:G35"/>
    <mergeCell ref="A36:G36"/>
    <mergeCell ref="C17:U17"/>
    <mergeCell ref="A18:A21"/>
    <mergeCell ref="B18:B21"/>
    <mergeCell ref="C18:C21"/>
    <mergeCell ref="D18:D21"/>
    <mergeCell ref="E18:E21"/>
    <mergeCell ref="F18:F21"/>
    <mergeCell ref="C16:G16"/>
    <mergeCell ref="A12:A15"/>
    <mergeCell ref="B12:B15"/>
    <mergeCell ref="C12:C15"/>
    <mergeCell ref="D12:D15"/>
    <mergeCell ref="E12:E15"/>
    <mergeCell ref="F12:F15"/>
    <mergeCell ref="C11:U11"/>
    <mergeCell ref="O6:O7"/>
    <mergeCell ref="P6:P7"/>
    <mergeCell ref="Q6:R6"/>
    <mergeCell ref="S6:S7"/>
    <mergeCell ref="A8:U8"/>
    <mergeCell ref="A9:U9"/>
    <mergeCell ref="B10:U10"/>
    <mergeCell ref="H6:H7"/>
    <mergeCell ref="I6:J6"/>
    <mergeCell ref="K6:K7"/>
    <mergeCell ref="L6:L7"/>
    <mergeCell ref="M6:N6"/>
    <mergeCell ref="A2:U2"/>
    <mergeCell ref="A3:U3"/>
    <mergeCell ref="A5:A7"/>
    <mergeCell ref="B5:B7"/>
    <mergeCell ref="C5:C7"/>
    <mergeCell ref="D5:D7"/>
    <mergeCell ref="E5:E7"/>
    <mergeCell ref="F5:F7"/>
    <mergeCell ref="G5:G7"/>
    <mergeCell ref="H5:K5"/>
    <mergeCell ref="L5:O5"/>
    <mergeCell ref="P5:S5"/>
    <mergeCell ref="T5:T7"/>
    <mergeCell ref="U5:U7"/>
    <mergeCell ref="T4:U4"/>
  </mergeCells>
  <pageMargins left="0.7" right="0.7" top="0.75" bottom="0.75" header="0.3" footer="0.3"/>
  <pageSetup paperSize="9" scale="5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Y295"/>
  <sheetViews>
    <sheetView zoomScale="70" zoomScaleNormal="70" workbookViewId="0">
      <selection activeCell="AI16" sqref="AI16"/>
    </sheetView>
  </sheetViews>
  <sheetFormatPr defaultColWidth="9.140625" defaultRowHeight="15.75" x14ac:dyDescent="0.25"/>
  <cols>
    <col min="1" max="1" width="2.7109375" style="75" customWidth="1"/>
    <col min="2" max="3" width="2.5703125" style="75" customWidth="1"/>
    <col min="4" max="4" width="30.140625" style="75" customWidth="1"/>
    <col min="5" max="5" width="4.85546875" style="75" customWidth="1"/>
    <col min="6" max="6" width="11.5703125" style="75" customWidth="1"/>
    <col min="7" max="7" width="5.7109375" style="162" customWidth="1"/>
    <col min="8" max="8" width="12.85546875" style="65" customWidth="1"/>
    <col min="9" max="9" width="8" style="65" customWidth="1"/>
    <col min="10" max="10" width="8.42578125" style="65" customWidth="1"/>
    <col min="11" max="11" width="11.7109375" style="65" customWidth="1"/>
    <col min="12" max="12" width="10.85546875" style="65" customWidth="1"/>
    <col min="13" max="13" width="8.28515625" style="75" customWidth="1"/>
    <col min="14" max="14" width="6.85546875" style="75" customWidth="1"/>
    <col min="15" max="15" width="10.42578125" style="75" customWidth="1"/>
    <col min="16" max="16" width="9" style="75" customWidth="1"/>
    <col min="17" max="17" width="8.28515625" style="75" customWidth="1"/>
    <col min="18" max="18" width="6" style="75" customWidth="1"/>
    <col min="19" max="19" width="11" style="75" customWidth="1"/>
    <col min="20" max="20" width="10.42578125" style="65" customWidth="1"/>
    <col min="21" max="21" width="9.7109375" style="65" customWidth="1"/>
    <col min="22" max="233" width="9.140625" style="145"/>
    <col min="234" max="16384" width="9.140625" style="146"/>
  </cols>
  <sheetData>
    <row r="1" spans="1:233" s="67" customFormat="1" x14ac:dyDescent="0.25">
      <c r="A1" s="65"/>
      <c r="B1" s="65"/>
      <c r="C1" s="65"/>
      <c r="D1" s="65"/>
      <c r="E1" s="65"/>
      <c r="F1" s="65"/>
      <c r="G1" s="66"/>
      <c r="H1" s="65"/>
      <c r="I1" s="65"/>
      <c r="J1" s="65"/>
      <c r="K1" s="65"/>
      <c r="L1" s="65"/>
      <c r="M1" s="65"/>
      <c r="N1" s="65"/>
      <c r="O1" s="65"/>
      <c r="P1" s="65"/>
      <c r="Q1" s="65"/>
      <c r="R1" s="65"/>
      <c r="S1" s="65"/>
      <c r="T1" s="65"/>
      <c r="U1" s="65"/>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row>
    <row r="2" spans="1:233" s="67" customFormat="1" ht="14.1" customHeight="1" x14ac:dyDescent="0.25">
      <c r="A2" s="419" t="s">
        <v>198</v>
      </c>
      <c r="B2" s="419"/>
      <c r="C2" s="419"/>
      <c r="D2" s="419"/>
      <c r="E2" s="419"/>
      <c r="F2" s="419"/>
      <c r="G2" s="419"/>
      <c r="H2" s="419"/>
      <c r="I2" s="419"/>
      <c r="J2" s="419"/>
      <c r="K2" s="419"/>
      <c r="L2" s="419"/>
      <c r="M2" s="419"/>
      <c r="N2" s="419"/>
      <c r="O2" s="419"/>
      <c r="P2" s="419"/>
      <c r="Q2" s="419"/>
      <c r="R2" s="419"/>
      <c r="S2" s="419"/>
      <c r="T2" s="419"/>
      <c r="U2" s="419"/>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row>
    <row r="3" spans="1:233" s="67" customFormat="1" ht="14.25" customHeight="1" x14ac:dyDescent="0.25">
      <c r="A3" s="419" t="s">
        <v>1</v>
      </c>
      <c r="B3" s="419"/>
      <c r="C3" s="419"/>
      <c r="D3" s="419"/>
      <c r="E3" s="419"/>
      <c r="F3" s="419"/>
      <c r="G3" s="419"/>
      <c r="H3" s="419"/>
      <c r="I3" s="419"/>
      <c r="J3" s="419"/>
      <c r="K3" s="419"/>
      <c r="L3" s="419"/>
      <c r="M3" s="419"/>
      <c r="N3" s="419"/>
      <c r="O3" s="419"/>
      <c r="P3" s="419"/>
      <c r="Q3" s="419"/>
      <c r="R3" s="419"/>
      <c r="S3" s="419"/>
      <c r="T3" s="419"/>
      <c r="U3" s="419"/>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row>
    <row r="4" spans="1:233" s="67" customFormat="1" ht="18" customHeight="1" x14ac:dyDescent="0.25">
      <c r="A4" s="65"/>
      <c r="B4" s="65"/>
      <c r="C4" s="65"/>
      <c r="D4" s="65"/>
      <c r="E4" s="65"/>
      <c r="F4" s="65"/>
      <c r="G4" s="66"/>
      <c r="H4" s="65"/>
      <c r="I4" s="65"/>
      <c r="J4" s="65"/>
      <c r="K4" s="65"/>
      <c r="L4" s="65"/>
      <c r="M4" s="65"/>
      <c r="N4" s="65"/>
      <c r="O4" s="65"/>
      <c r="P4" s="65"/>
      <c r="Q4" s="65"/>
      <c r="R4" s="65"/>
      <c r="S4" s="65"/>
      <c r="T4" s="420" t="s">
        <v>2</v>
      </c>
      <c r="U4" s="420"/>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row>
    <row r="5" spans="1:233" ht="30.75" customHeight="1" x14ac:dyDescent="0.25">
      <c r="A5" s="340" t="s">
        <v>3</v>
      </c>
      <c r="B5" s="340" t="s">
        <v>4</v>
      </c>
      <c r="C5" s="340" t="s">
        <v>5</v>
      </c>
      <c r="D5" s="341" t="s">
        <v>6</v>
      </c>
      <c r="E5" s="344" t="s">
        <v>7</v>
      </c>
      <c r="F5" s="345" t="s">
        <v>8</v>
      </c>
      <c r="G5" s="344" t="s">
        <v>9</v>
      </c>
      <c r="H5" s="348" t="s">
        <v>10</v>
      </c>
      <c r="I5" s="349"/>
      <c r="J5" s="349"/>
      <c r="K5" s="350"/>
      <c r="L5" s="348" t="s">
        <v>11</v>
      </c>
      <c r="M5" s="349"/>
      <c r="N5" s="349"/>
      <c r="O5" s="350"/>
      <c r="P5" s="348" t="s">
        <v>12</v>
      </c>
      <c r="Q5" s="349"/>
      <c r="R5" s="349"/>
      <c r="S5" s="350"/>
      <c r="T5" s="354" t="s">
        <v>13</v>
      </c>
      <c r="U5" s="354" t="s">
        <v>14</v>
      </c>
    </row>
    <row r="6" spans="1:233" ht="15" customHeight="1" x14ac:dyDescent="0.25">
      <c r="A6" s="340"/>
      <c r="B6" s="340"/>
      <c r="C6" s="340"/>
      <c r="D6" s="342"/>
      <c r="E6" s="344"/>
      <c r="F6" s="346"/>
      <c r="G6" s="344"/>
      <c r="H6" s="354" t="s">
        <v>17</v>
      </c>
      <c r="I6" s="359" t="s">
        <v>18</v>
      </c>
      <c r="J6" s="359"/>
      <c r="K6" s="354" t="s">
        <v>19</v>
      </c>
      <c r="L6" s="354" t="s">
        <v>17</v>
      </c>
      <c r="M6" s="359" t="s">
        <v>18</v>
      </c>
      <c r="N6" s="359"/>
      <c r="O6" s="354" t="s">
        <v>19</v>
      </c>
      <c r="P6" s="354" t="s">
        <v>17</v>
      </c>
      <c r="Q6" s="359" t="s">
        <v>18</v>
      </c>
      <c r="R6" s="359"/>
      <c r="S6" s="354" t="s">
        <v>19</v>
      </c>
      <c r="T6" s="354"/>
      <c r="U6" s="354"/>
    </row>
    <row r="7" spans="1:233" ht="111" customHeight="1" x14ac:dyDescent="0.25">
      <c r="A7" s="340"/>
      <c r="B7" s="340"/>
      <c r="C7" s="340"/>
      <c r="D7" s="343"/>
      <c r="E7" s="344"/>
      <c r="F7" s="347"/>
      <c r="G7" s="344"/>
      <c r="H7" s="354"/>
      <c r="I7" s="20" t="s">
        <v>17</v>
      </c>
      <c r="J7" s="20" t="s">
        <v>20</v>
      </c>
      <c r="K7" s="354"/>
      <c r="L7" s="354"/>
      <c r="M7" s="293" t="s">
        <v>17</v>
      </c>
      <c r="N7" s="293" t="s">
        <v>20</v>
      </c>
      <c r="O7" s="354"/>
      <c r="P7" s="354"/>
      <c r="Q7" s="293" t="s">
        <v>17</v>
      </c>
      <c r="R7" s="191" t="s">
        <v>20</v>
      </c>
      <c r="S7" s="354"/>
      <c r="T7" s="354"/>
      <c r="U7" s="354"/>
    </row>
    <row r="8" spans="1:233" ht="18" customHeight="1" x14ac:dyDescent="0.25">
      <c r="A8" s="425" t="s">
        <v>199</v>
      </c>
      <c r="B8" s="426"/>
      <c r="C8" s="426"/>
      <c r="D8" s="426"/>
      <c r="E8" s="426"/>
      <c r="F8" s="426"/>
      <c r="G8" s="426"/>
      <c r="H8" s="426"/>
      <c r="I8" s="426"/>
      <c r="J8" s="426"/>
      <c r="K8" s="426"/>
      <c r="L8" s="426"/>
      <c r="M8" s="426"/>
      <c r="N8" s="426"/>
      <c r="O8" s="426"/>
      <c r="P8" s="426"/>
      <c r="Q8" s="426"/>
      <c r="R8" s="426"/>
      <c r="S8" s="426"/>
      <c r="T8" s="426"/>
      <c r="U8" s="427"/>
    </row>
    <row r="9" spans="1:233" ht="16.5" customHeight="1" x14ac:dyDescent="0.25">
      <c r="A9" s="428" t="s">
        <v>200</v>
      </c>
      <c r="B9" s="428"/>
      <c r="C9" s="428"/>
      <c r="D9" s="428"/>
      <c r="E9" s="428"/>
      <c r="F9" s="428"/>
      <c r="G9" s="428"/>
      <c r="H9" s="428"/>
      <c r="I9" s="428"/>
      <c r="J9" s="428"/>
      <c r="K9" s="428"/>
      <c r="L9" s="428"/>
      <c r="M9" s="428"/>
      <c r="N9" s="428"/>
      <c r="O9" s="428"/>
      <c r="P9" s="428"/>
      <c r="Q9" s="428"/>
      <c r="R9" s="428"/>
      <c r="S9" s="428"/>
      <c r="T9" s="428"/>
      <c r="U9" s="428"/>
    </row>
    <row r="10" spans="1:233" ht="17.25" customHeight="1" x14ac:dyDescent="0.25">
      <c r="A10" s="1" t="s">
        <v>28</v>
      </c>
      <c r="B10" s="464" t="s">
        <v>201</v>
      </c>
      <c r="C10" s="464"/>
      <c r="D10" s="464"/>
      <c r="E10" s="464"/>
      <c r="F10" s="464"/>
      <c r="G10" s="464"/>
      <c r="H10" s="464"/>
      <c r="I10" s="464"/>
      <c r="J10" s="464"/>
      <c r="K10" s="464"/>
      <c r="L10" s="464"/>
      <c r="M10" s="464"/>
      <c r="N10" s="464"/>
      <c r="O10" s="464"/>
      <c r="P10" s="464"/>
      <c r="Q10" s="464"/>
      <c r="R10" s="464"/>
      <c r="S10" s="464"/>
      <c r="T10" s="464"/>
      <c r="U10" s="464"/>
    </row>
    <row r="11" spans="1:233" ht="15.75" customHeight="1" x14ac:dyDescent="0.25">
      <c r="A11" s="147" t="s">
        <v>28</v>
      </c>
      <c r="B11" s="148" t="s">
        <v>28</v>
      </c>
      <c r="C11" s="424" t="s">
        <v>202</v>
      </c>
      <c r="D11" s="424"/>
      <c r="E11" s="424"/>
      <c r="F11" s="424"/>
      <c r="G11" s="424"/>
      <c r="H11" s="424"/>
      <c r="I11" s="424"/>
      <c r="J11" s="424"/>
      <c r="K11" s="424"/>
      <c r="L11" s="424"/>
      <c r="M11" s="491"/>
      <c r="N11" s="424"/>
      <c r="O11" s="424"/>
      <c r="P11" s="424"/>
      <c r="Q11" s="424"/>
      <c r="R11" s="424"/>
      <c r="S11" s="491"/>
      <c r="T11" s="491"/>
      <c r="U11" s="424"/>
    </row>
    <row r="12" spans="1:233" ht="24" customHeight="1" x14ac:dyDescent="0.25">
      <c r="A12" s="432" t="s">
        <v>28</v>
      </c>
      <c r="B12" s="435" t="s">
        <v>28</v>
      </c>
      <c r="C12" s="438" t="s">
        <v>28</v>
      </c>
      <c r="D12" s="475" t="s">
        <v>203</v>
      </c>
      <c r="E12" s="429" t="s">
        <v>32</v>
      </c>
      <c r="F12" s="429" t="s">
        <v>33</v>
      </c>
      <c r="G12" s="162" t="s">
        <v>34</v>
      </c>
      <c r="H12" s="176">
        <f t="shared" ref="H12:H17" si="0">SUM(I12,K12)</f>
        <v>38.96</v>
      </c>
      <c r="I12" s="288"/>
      <c r="J12" s="188"/>
      <c r="K12" s="289">
        <v>38.96</v>
      </c>
      <c r="L12" s="101">
        <f t="shared" ref="L12:L17" si="1">SUM(M12,O12)</f>
        <v>98</v>
      </c>
      <c r="M12" s="185">
        <v>98</v>
      </c>
      <c r="N12" s="188"/>
      <c r="O12" s="150"/>
      <c r="P12" s="149">
        <f t="shared" ref="P12:P17" si="2">SUM(Q12,S12)</f>
        <v>21.900000000000002</v>
      </c>
      <c r="Q12" s="188">
        <v>19.100000000000001</v>
      </c>
      <c r="R12" s="188"/>
      <c r="S12" s="150">
        <v>2.8</v>
      </c>
      <c r="T12" s="189">
        <v>10</v>
      </c>
      <c r="U12" s="189">
        <v>8</v>
      </c>
    </row>
    <row r="13" spans="1:233" x14ac:dyDescent="0.25">
      <c r="A13" s="433"/>
      <c r="B13" s="436"/>
      <c r="C13" s="439"/>
      <c r="D13" s="476"/>
      <c r="E13" s="430"/>
      <c r="F13" s="430"/>
      <c r="G13" s="162" t="s">
        <v>163</v>
      </c>
      <c r="H13" s="176">
        <f t="shared" si="0"/>
        <v>184.47</v>
      </c>
      <c r="I13" s="288"/>
      <c r="J13" s="188"/>
      <c r="K13" s="226">
        <v>184.47</v>
      </c>
      <c r="L13" s="101">
        <f t="shared" si="1"/>
        <v>186</v>
      </c>
      <c r="M13" s="185">
        <v>186</v>
      </c>
      <c r="N13" s="188"/>
      <c r="O13" s="149"/>
      <c r="P13" s="149">
        <f t="shared" si="2"/>
        <v>0</v>
      </c>
      <c r="Q13" s="185"/>
      <c r="R13" s="188"/>
      <c r="S13" s="149"/>
      <c r="T13" s="189">
        <v>389</v>
      </c>
      <c r="U13" s="189">
        <v>456</v>
      </c>
    </row>
    <row r="14" spans="1:233" ht="15" customHeight="1" x14ac:dyDescent="0.25">
      <c r="A14" s="433"/>
      <c r="B14" s="436"/>
      <c r="C14" s="439"/>
      <c r="D14" s="476"/>
      <c r="E14" s="430"/>
      <c r="F14" s="430"/>
      <c r="G14" s="162" t="s">
        <v>37</v>
      </c>
      <c r="H14" s="176">
        <f t="shared" si="0"/>
        <v>12.99</v>
      </c>
      <c r="I14" s="288"/>
      <c r="J14" s="188"/>
      <c r="K14" s="250">
        <v>12.99</v>
      </c>
      <c r="L14" s="101">
        <f t="shared" si="1"/>
        <v>0</v>
      </c>
      <c r="M14" s="185"/>
      <c r="N14" s="188"/>
      <c r="O14" s="150"/>
      <c r="P14" s="149">
        <f t="shared" si="2"/>
        <v>0</v>
      </c>
      <c r="Q14" s="185"/>
      <c r="R14" s="188"/>
      <c r="S14" s="150"/>
      <c r="T14" s="189"/>
      <c r="U14" s="189"/>
    </row>
    <row r="15" spans="1:233" x14ac:dyDescent="0.25">
      <c r="A15" s="433"/>
      <c r="B15" s="436"/>
      <c r="C15" s="439"/>
      <c r="D15" s="476"/>
      <c r="E15" s="430"/>
      <c r="F15" s="430"/>
      <c r="G15" s="162" t="s">
        <v>36</v>
      </c>
      <c r="H15" s="176">
        <f>SUM(I15,K15)</f>
        <v>0</v>
      </c>
      <c r="I15" s="229"/>
      <c r="J15" s="156"/>
      <c r="K15" s="232"/>
      <c r="L15" s="150">
        <f t="shared" si="1"/>
        <v>19</v>
      </c>
      <c r="M15" s="187">
        <v>19</v>
      </c>
      <c r="N15" s="156"/>
      <c r="O15" s="156"/>
      <c r="P15" s="149">
        <f t="shared" si="2"/>
        <v>0</v>
      </c>
      <c r="Q15" s="187"/>
      <c r="R15" s="156"/>
      <c r="S15" s="156"/>
      <c r="T15" s="189">
        <v>25</v>
      </c>
      <c r="U15" s="149">
        <v>102</v>
      </c>
    </row>
    <row r="16" spans="1:233" x14ac:dyDescent="0.25">
      <c r="A16" s="433"/>
      <c r="B16" s="436"/>
      <c r="C16" s="439"/>
      <c r="D16" s="476"/>
      <c r="E16" s="430"/>
      <c r="F16" s="430"/>
      <c r="G16" s="162" t="s">
        <v>204</v>
      </c>
      <c r="H16" s="176">
        <f t="shared" si="0"/>
        <v>0</v>
      </c>
      <c r="I16" s="156"/>
      <c r="J16" s="156"/>
      <c r="K16" s="156"/>
      <c r="L16" s="150">
        <f t="shared" si="1"/>
        <v>0</v>
      </c>
      <c r="M16" s="156"/>
      <c r="N16" s="156"/>
      <c r="O16" s="156"/>
      <c r="P16" s="149">
        <f t="shared" si="2"/>
        <v>0</v>
      </c>
      <c r="Q16" s="156"/>
      <c r="R16" s="156"/>
      <c r="S16" s="156"/>
      <c r="T16" s="189"/>
      <c r="U16" s="149"/>
    </row>
    <row r="17" spans="1:21" x14ac:dyDescent="0.25">
      <c r="A17" s="433"/>
      <c r="B17" s="436"/>
      <c r="C17" s="439"/>
      <c r="D17" s="476"/>
      <c r="E17" s="430"/>
      <c r="F17" s="430"/>
      <c r="G17" s="162" t="s">
        <v>143</v>
      </c>
      <c r="H17" s="176">
        <f t="shared" si="0"/>
        <v>0</v>
      </c>
      <c r="I17" s="156"/>
      <c r="J17" s="156"/>
      <c r="K17" s="156"/>
      <c r="L17" s="150">
        <f t="shared" si="1"/>
        <v>0</v>
      </c>
      <c r="M17" s="156"/>
      <c r="N17" s="156"/>
      <c r="O17" s="156"/>
      <c r="P17" s="149">
        <f t="shared" si="2"/>
        <v>0</v>
      </c>
      <c r="Q17" s="156"/>
      <c r="R17" s="156"/>
      <c r="S17" s="156"/>
      <c r="T17" s="149"/>
      <c r="U17" s="149"/>
    </row>
    <row r="18" spans="1:21" x14ac:dyDescent="0.25">
      <c r="A18" s="434"/>
      <c r="B18" s="437"/>
      <c r="C18" s="440"/>
      <c r="D18" s="477"/>
      <c r="E18" s="431"/>
      <c r="F18" s="431"/>
      <c r="G18" s="177" t="s">
        <v>39</v>
      </c>
      <c r="H18" s="153">
        <f>SUM(H12:H15)</f>
        <v>236.42000000000002</v>
      </c>
      <c r="I18" s="153">
        <f>SUM(I12:I15)</f>
        <v>0</v>
      </c>
      <c r="J18" s="153">
        <f>SUM(J12:J15)</f>
        <v>0</v>
      </c>
      <c r="K18" s="153">
        <f>SUM(K12:K16)</f>
        <v>236.42000000000002</v>
      </c>
      <c r="L18" s="153">
        <f t="shared" ref="L18:U18" si="3">SUM(L12:L15)</f>
        <v>303</v>
      </c>
      <c r="M18" s="153">
        <f t="shared" si="3"/>
        <v>303</v>
      </c>
      <c r="N18" s="153">
        <f t="shared" si="3"/>
        <v>0</v>
      </c>
      <c r="O18" s="153">
        <f t="shared" si="3"/>
        <v>0</v>
      </c>
      <c r="P18" s="153">
        <f t="shared" si="3"/>
        <v>21.900000000000002</v>
      </c>
      <c r="Q18" s="153">
        <f t="shared" si="3"/>
        <v>19.100000000000001</v>
      </c>
      <c r="R18" s="153">
        <f t="shared" si="3"/>
        <v>0</v>
      </c>
      <c r="S18" s="112">
        <f t="shared" si="3"/>
        <v>2.8</v>
      </c>
      <c r="T18" s="153">
        <f t="shared" si="3"/>
        <v>424</v>
      </c>
      <c r="U18" s="153">
        <f t="shared" si="3"/>
        <v>566</v>
      </c>
    </row>
    <row r="19" spans="1:21" x14ac:dyDescent="0.25">
      <c r="A19" s="432" t="s">
        <v>28</v>
      </c>
      <c r="B19" s="435" t="s">
        <v>28</v>
      </c>
      <c r="C19" s="438" t="s">
        <v>40</v>
      </c>
      <c r="D19" s="484" t="s">
        <v>205</v>
      </c>
      <c r="E19" s="429" t="s">
        <v>32</v>
      </c>
      <c r="F19" s="429" t="s">
        <v>33</v>
      </c>
      <c r="G19" s="162" t="s">
        <v>34</v>
      </c>
      <c r="H19" s="176">
        <f t="shared" ref="H19:H24" si="4">SUM(I19,K19)</f>
        <v>44.9</v>
      </c>
      <c r="I19" s="185">
        <v>44.9</v>
      </c>
      <c r="J19" s="176"/>
      <c r="K19" s="176"/>
      <c r="L19" s="98">
        <f t="shared" ref="L19:L24" si="5">SUM(M19,O19)</f>
        <v>156</v>
      </c>
      <c r="M19" s="185">
        <v>156</v>
      </c>
      <c r="N19" s="166"/>
      <c r="O19" s="151"/>
      <c r="P19" s="176">
        <f t="shared" ref="P19:P24" si="6">SUM(Q19,S19)</f>
        <v>155.6</v>
      </c>
      <c r="Q19" s="276">
        <v>155.6</v>
      </c>
      <c r="R19" s="190"/>
      <c r="S19" s="200"/>
      <c r="T19" s="189">
        <v>156</v>
      </c>
      <c r="U19" s="189">
        <v>156</v>
      </c>
    </row>
    <row r="20" spans="1:21" x14ac:dyDescent="0.25">
      <c r="A20" s="433"/>
      <c r="B20" s="436"/>
      <c r="C20" s="439"/>
      <c r="D20" s="485"/>
      <c r="E20" s="430"/>
      <c r="F20" s="430"/>
      <c r="G20" s="162" t="s">
        <v>163</v>
      </c>
      <c r="H20" s="176">
        <f t="shared" si="4"/>
        <v>0</v>
      </c>
      <c r="I20" s="175"/>
      <c r="J20" s="176"/>
      <c r="K20" s="131"/>
      <c r="L20" s="98">
        <f t="shared" si="5"/>
        <v>0</v>
      </c>
      <c r="M20" s="185"/>
      <c r="N20" s="166"/>
      <c r="O20" s="176"/>
      <c r="P20" s="176">
        <f t="shared" si="6"/>
        <v>0</v>
      </c>
      <c r="Q20" s="175"/>
      <c r="R20" s="106"/>
      <c r="S20" s="132"/>
      <c r="T20" s="189"/>
      <c r="U20" s="189"/>
    </row>
    <row r="21" spans="1:21" ht="15.75" customHeight="1" x14ac:dyDescent="0.25">
      <c r="A21" s="433"/>
      <c r="B21" s="436"/>
      <c r="C21" s="439"/>
      <c r="D21" s="485"/>
      <c r="E21" s="430"/>
      <c r="F21" s="430"/>
      <c r="G21" s="162" t="s">
        <v>37</v>
      </c>
      <c r="H21" s="176">
        <f t="shared" si="4"/>
        <v>0</v>
      </c>
      <c r="I21" s="175"/>
      <c r="J21" s="176"/>
      <c r="K21" s="176"/>
      <c r="L21" s="98">
        <f t="shared" si="5"/>
        <v>0</v>
      </c>
      <c r="M21" s="185"/>
      <c r="N21" s="166"/>
      <c r="O21" s="151"/>
      <c r="P21" s="176">
        <f t="shared" si="6"/>
        <v>0</v>
      </c>
      <c r="Q21" s="175"/>
      <c r="R21" s="106"/>
      <c r="S21" s="132"/>
      <c r="T21" s="189"/>
      <c r="U21" s="189"/>
    </row>
    <row r="22" spans="1:21" ht="18.75" customHeight="1" x14ac:dyDescent="0.25">
      <c r="A22" s="433"/>
      <c r="B22" s="436"/>
      <c r="C22" s="439"/>
      <c r="D22" s="485"/>
      <c r="E22" s="430"/>
      <c r="F22" s="430"/>
      <c r="G22" s="162" t="s">
        <v>36</v>
      </c>
      <c r="H22" s="176">
        <f t="shared" si="4"/>
        <v>0</v>
      </c>
      <c r="I22" s="173"/>
      <c r="J22" s="152"/>
      <c r="K22" s="176"/>
      <c r="L22" s="151">
        <f t="shared" si="5"/>
        <v>0</v>
      </c>
      <c r="M22" s="187"/>
      <c r="N22" s="152"/>
      <c r="O22" s="152"/>
      <c r="P22" s="176">
        <f t="shared" si="6"/>
        <v>0</v>
      </c>
      <c r="Q22" s="173"/>
      <c r="R22" s="190"/>
      <c r="S22" s="182"/>
      <c r="T22" s="189"/>
      <c r="U22" s="149"/>
    </row>
    <row r="23" spans="1:21" ht="16.5" customHeight="1" x14ac:dyDescent="0.25">
      <c r="A23" s="433"/>
      <c r="B23" s="436"/>
      <c r="C23" s="439"/>
      <c r="D23" s="485"/>
      <c r="E23" s="430"/>
      <c r="F23" s="430"/>
      <c r="G23" s="162" t="s">
        <v>204</v>
      </c>
      <c r="H23" s="176">
        <f t="shared" si="4"/>
        <v>0</v>
      </c>
      <c r="I23" s="152"/>
      <c r="J23" s="152"/>
      <c r="K23" s="176"/>
      <c r="L23" s="151">
        <f t="shared" si="5"/>
        <v>0</v>
      </c>
      <c r="M23" s="156"/>
      <c r="N23" s="152"/>
      <c r="O23" s="152"/>
      <c r="P23" s="176">
        <f t="shared" si="6"/>
        <v>0</v>
      </c>
      <c r="Q23" s="152"/>
      <c r="R23" s="190"/>
      <c r="S23" s="182"/>
      <c r="T23" s="189"/>
      <c r="U23" s="149"/>
    </row>
    <row r="24" spans="1:21" ht="16.5" customHeight="1" x14ac:dyDescent="0.25">
      <c r="A24" s="433"/>
      <c r="B24" s="436"/>
      <c r="C24" s="439"/>
      <c r="D24" s="485"/>
      <c r="E24" s="430"/>
      <c r="F24" s="430"/>
      <c r="G24" s="162" t="s">
        <v>143</v>
      </c>
      <c r="H24" s="176">
        <f t="shared" si="4"/>
        <v>0</v>
      </c>
      <c r="I24" s="152"/>
      <c r="J24" s="152"/>
      <c r="K24" s="152"/>
      <c r="L24" s="151">
        <f t="shared" si="5"/>
        <v>0</v>
      </c>
      <c r="M24" s="156"/>
      <c r="N24" s="152"/>
      <c r="O24" s="152"/>
      <c r="P24" s="176">
        <f t="shared" si="6"/>
        <v>0</v>
      </c>
      <c r="Q24" s="152"/>
      <c r="R24" s="190"/>
      <c r="S24" s="182"/>
      <c r="T24" s="189"/>
      <c r="U24" s="149"/>
    </row>
    <row r="25" spans="1:21" ht="15" customHeight="1" x14ac:dyDescent="0.25">
      <c r="A25" s="434"/>
      <c r="B25" s="437"/>
      <c r="C25" s="440"/>
      <c r="D25" s="486"/>
      <c r="E25" s="431"/>
      <c r="F25" s="431"/>
      <c r="G25" s="177" t="s">
        <v>39</v>
      </c>
      <c r="H25" s="153">
        <f>SUM(H19:H22)</f>
        <v>44.9</v>
      </c>
      <c r="I25" s="153">
        <f>SUM(I19:I22)</f>
        <v>44.9</v>
      </c>
      <c r="J25" s="153">
        <f>SUM(J19:J22)</f>
        <v>0</v>
      </c>
      <c r="K25" s="153">
        <f>SUM(K19:K23)</f>
        <v>0</v>
      </c>
      <c r="L25" s="153">
        <f t="shared" ref="L25:U25" si="7">SUM(L19:L22)</f>
        <v>156</v>
      </c>
      <c r="M25" s="153">
        <f t="shared" si="7"/>
        <v>156</v>
      </c>
      <c r="N25" s="153">
        <f t="shared" si="7"/>
        <v>0</v>
      </c>
      <c r="O25" s="153">
        <f t="shared" si="7"/>
        <v>0</v>
      </c>
      <c r="P25" s="153">
        <f t="shared" si="7"/>
        <v>155.6</v>
      </c>
      <c r="Q25" s="153">
        <f t="shared" si="7"/>
        <v>155.6</v>
      </c>
      <c r="R25" s="153">
        <f t="shared" si="7"/>
        <v>0</v>
      </c>
      <c r="S25" s="210">
        <f t="shared" si="7"/>
        <v>0</v>
      </c>
      <c r="T25" s="153">
        <f t="shared" si="7"/>
        <v>156</v>
      </c>
      <c r="U25" s="153">
        <f t="shared" si="7"/>
        <v>156</v>
      </c>
    </row>
    <row r="26" spans="1:21" x14ac:dyDescent="0.25">
      <c r="A26" s="432" t="s">
        <v>28</v>
      </c>
      <c r="B26" s="435" t="s">
        <v>28</v>
      </c>
      <c r="C26" s="438" t="s">
        <v>45</v>
      </c>
      <c r="D26" s="475" t="s">
        <v>206</v>
      </c>
      <c r="E26" s="429" t="s">
        <v>32</v>
      </c>
      <c r="F26" s="429" t="s">
        <v>33</v>
      </c>
      <c r="G26" s="162" t="s">
        <v>34</v>
      </c>
      <c r="H26" s="176">
        <f t="shared" ref="H26:H31" si="8">SUM(I26,K26)</f>
        <v>1.27</v>
      </c>
      <c r="I26" s="274">
        <v>0.41</v>
      </c>
      <c r="J26" s="228"/>
      <c r="K26" s="228">
        <v>0.86</v>
      </c>
      <c r="L26" s="98">
        <f t="shared" ref="L26:L31" si="9">SUM(M26,O26)</f>
        <v>40.79</v>
      </c>
      <c r="M26" s="175"/>
      <c r="N26" s="166"/>
      <c r="O26" s="175">
        <v>40.79</v>
      </c>
      <c r="P26" s="176">
        <f t="shared" ref="P26:P31" si="10">SUM(Q26,S26)</f>
        <v>40.79</v>
      </c>
      <c r="Q26" s="151"/>
      <c r="R26" s="111"/>
      <c r="S26" s="175">
        <v>40.79</v>
      </c>
      <c r="T26" s="174">
        <v>0</v>
      </c>
      <c r="U26" s="174">
        <v>0</v>
      </c>
    </row>
    <row r="27" spans="1:21" x14ac:dyDescent="0.25">
      <c r="A27" s="433"/>
      <c r="B27" s="436"/>
      <c r="C27" s="439"/>
      <c r="D27" s="476"/>
      <c r="E27" s="430"/>
      <c r="F27" s="430"/>
      <c r="G27" s="162" t="s">
        <v>163</v>
      </c>
      <c r="H27" s="176">
        <f t="shared" si="8"/>
        <v>0</v>
      </c>
      <c r="I27" s="228"/>
      <c r="J27" s="228"/>
      <c r="K27" s="274"/>
      <c r="L27" s="98">
        <f t="shared" si="9"/>
        <v>0</v>
      </c>
      <c r="M27" s="175"/>
      <c r="N27" s="166"/>
      <c r="O27" s="175"/>
      <c r="P27" s="176">
        <f t="shared" si="10"/>
        <v>0</v>
      </c>
      <c r="Q27" s="176"/>
      <c r="R27" s="172"/>
      <c r="S27" s="175"/>
      <c r="T27" s="174"/>
      <c r="U27" s="174"/>
    </row>
    <row r="28" spans="1:21" ht="15.75" customHeight="1" x14ac:dyDescent="0.25">
      <c r="A28" s="433"/>
      <c r="B28" s="436"/>
      <c r="C28" s="439"/>
      <c r="D28" s="476"/>
      <c r="E28" s="430"/>
      <c r="F28" s="430"/>
      <c r="G28" s="162" t="s">
        <v>37</v>
      </c>
      <c r="H28" s="176">
        <f t="shared" si="8"/>
        <v>9.81</v>
      </c>
      <c r="I28" s="228"/>
      <c r="J28" s="228"/>
      <c r="K28" s="228">
        <v>9.81</v>
      </c>
      <c r="L28" s="98">
        <f t="shared" si="9"/>
        <v>271.97000000000003</v>
      </c>
      <c r="M28" s="175"/>
      <c r="N28" s="166"/>
      <c r="O28" s="175">
        <v>271.97000000000003</v>
      </c>
      <c r="P28" s="176">
        <f t="shared" si="10"/>
        <v>271.97000000000003</v>
      </c>
      <c r="Q28" s="176"/>
      <c r="R28" s="172"/>
      <c r="S28" s="175">
        <v>271.97000000000003</v>
      </c>
      <c r="T28" s="174">
        <v>0</v>
      </c>
      <c r="U28" s="174">
        <v>0</v>
      </c>
    </row>
    <row r="29" spans="1:21" ht="18.75" customHeight="1" x14ac:dyDescent="0.25">
      <c r="A29" s="433"/>
      <c r="B29" s="436"/>
      <c r="C29" s="439"/>
      <c r="D29" s="476"/>
      <c r="E29" s="430"/>
      <c r="F29" s="430"/>
      <c r="G29" s="162" t="s">
        <v>36</v>
      </c>
      <c r="H29" s="176">
        <f t="shared" si="8"/>
        <v>0.87</v>
      </c>
      <c r="I29" s="275"/>
      <c r="J29" s="275"/>
      <c r="K29" s="228">
        <v>0.87</v>
      </c>
      <c r="L29" s="151">
        <f t="shared" si="9"/>
        <v>0</v>
      </c>
      <c r="M29" s="173"/>
      <c r="N29" s="152"/>
      <c r="O29" s="173"/>
      <c r="P29" s="176">
        <f t="shared" si="10"/>
        <v>0</v>
      </c>
      <c r="Q29" s="152"/>
      <c r="R29" s="152"/>
      <c r="S29" s="173"/>
      <c r="T29" s="176"/>
      <c r="U29" s="176"/>
    </row>
    <row r="30" spans="1:21" ht="16.5" customHeight="1" x14ac:dyDescent="0.25">
      <c r="A30" s="433"/>
      <c r="B30" s="436"/>
      <c r="C30" s="439"/>
      <c r="D30" s="476"/>
      <c r="E30" s="430"/>
      <c r="F30" s="430"/>
      <c r="G30" s="162" t="s">
        <v>204</v>
      </c>
      <c r="H30" s="176">
        <f t="shared" si="8"/>
        <v>0</v>
      </c>
      <c r="I30" s="152"/>
      <c r="J30" s="152"/>
      <c r="K30" s="176"/>
      <c r="L30" s="151">
        <f t="shared" si="9"/>
        <v>0</v>
      </c>
      <c r="M30" s="152"/>
      <c r="N30" s="152"/>
      <c r="O30" s="152"/>
      <c r="P30" s="176">
        <f t="shared" si="10"/>
        <v>0</v>
      </c>
      <c r="Q30" s="152"/>
      <c r="R30" s="152"/>
      <c r="S30" s="152"/>
      <c r="T30" s="152"/>
      <c r="U30" s="176"/>
    </row>
    <row r="31" spans="1:21" ht="16.5" customHeight="1" x14ac:dyDescent="0.25">
      <c r="A31" s="433"/>
      <c r="B31" s="436"/>
      <c r="C31" s="439"/>
      <c r="D31" s="476"/>
      <c r="E31" s="430"/>
      <c r="F31" s="430"/>
      <c r="G31" s="162" t="s">
        <v>143</v>
      </c>
      <c r="H31" s="176">
        <f t="shared" si="8"/>
        <v>0</v>
      </c>
      <c r="I31" s="152"/>
      <c r="J31" s="152"/>
      <c r="K31" s="152"/>
      <c r="L31" s="151">
        <f t="shared" si="9"/>
        <v>0</v>
      </c>
      <c r="M31" s="152"/>
      <c r="N31" s="152"/>
      <c r="O31" s="152"/>
      <c r="P31" s="176">
        <f t="shared" si="10"/>
        <v>0</v>
      </c>
      <c r="Q31" s="152"/>
      <c r="R31" s="152"/>
      <c r="S31" s="152"/>
      <c r="T31" s="152"/>
      <c r="U31" s="176"/>
    </row>
    <row r="32" spans="1:21" ht="15" customHeight="1" x14ac:dyDescent="0.25">
      <c r="A32" s="434"/>
      <c r="B32" s="437"/>
      <c r="C32" s="440"/>
      <c r="D32" s="477"/>
      <c r="E32" s="431"/>
      <c r="F32" s="431"/>
      <c r="G32" s="177" t="s">
        <v>39</v>
      </c>
      <c r="H32" s="153">
        <f>SUM(H26:H29)</f>
        <v>11.95</v>
      </c>
      <c r="I32" s="153">
        <f>SUM(I26:I29)</f>
        <v>0.41</v>
      </c>
      <c r="J32" s="153">
        <f>SUM(J26:J29)</f>
        <v>0</v>
      </c>
      <c r="K32" s="153">
        <f>SUM(K26:K30)</f>
        <v>11.54</v>
      </c>
      <c r="L32" s="153">
        <f t="shared" ref="L32:U32" si="11">SUM(L26:L29)</f>
        <v>312.76000000000005</v>
      </c>
      <c r="M32" s="153">
        <f t="shared" si="11"/>
        <v>0</v>
      </c>
      <c r="N32" s="153">
        <f t="shared" si="11"/>
        <v>0</v>
      </c>
      <c r="O32" s="153">
        <f t="shared" si="11"/>
        <v>312.76000000000005</v>
      </c>
      <c r="P32" s="153">
        <f t="shared" si="11"/>
        <v>312.76000000000005</v>
      </c>
      <c r="Q32" s="153">
        <f t="shared" si="11"/>
        <v>0</v>
      </c>
      <c r="R32" s="153">
        <f t="shared" si="11"/>
        <v>0</v>
      </c>
      <c r="S32" s="112">
        <f t="shared" si="11"/>
        <v>312.76000000000005</v>
      </c>
      <c r="T32" s="153">
        <f t="shared" si="11"/>
        <v>0</v>
      </c>
      <c r="U32" s="153">
        <f t="shared" si="11"/>
        <v>0</v>
      </c>
    </row>
    <row r="33" spans="1:21" x14ac:dyDescent="0.25">
      <c r="A33" s="432" t="s">
        <v>28</v>
      </c>
      <c r="B33" s="435" t="s">
        <v>28</v>
      </c>
      <c r="C33" s="438" t="s">
        <v>49</v>
      </c>
      <c r="D33" s="475" t="s">
        <v>207</v>
      </c>
      <c r="E33" s="429" t="s">
        <v>32</v>
      </c>
      <c r="F33" s="429" t="s">
        <v>33</v>
      </c>
      <c r="G33" s="162" t="s">
        <v>34</v>
      </c>
      <c r="H33" s="176">
        <f t="shared" ref="H33:H38" si="12">SUM(I33,K33)</f>
        <v>2.42</v>
      </c>
      <c r="I33" s="131"/>
      <c r="J33" s="176"/>
      <c r="K33" s="228">
        <v>2.42</v>
      </c>
      <c r="L33" s="98">
        <f t="shared" ref="L33:L38" si="13">SUM(M33,O33)</f>
        <v>20.48</v>
      </c>
      <c r="M33" s="175"/>
      <c r="N33" s="166"/>
      <c r="O33" s="151">
        <v>20.48</v>
      </c>
      <c r="P33" s="176">
        <f t="shared" ref="P33:P38" si="14">SUM(Q33,S33)</f>
        <v>20.48</v>
      </c>
      <c r="Q33" s="175"/>
      <c r="R33" s="166"/>
      <c r="S33" s="151">
        <v>20.48</v>
      </c>
      <c r="T33" s="174">
        <v>16.37</v>
      </c>
      <c r="U33" s="174">
        <v>0</v>
      </c>
    </row>
    <row r="34" spans="1:21" x14ac:dyDescent="0.25">
      <c r="A34" s="433"/>
      <c r="B34" s="436"/>
      <c r="C34" s="439"/>
      <c r="D34" s="476"/>
      <c r="E34" s="430"/>
      <c r="F34" s="430"/>
      <c r="G34" s="162" t="s">
        <v>163</v>
      </c>
      <c r="H34" s="176">
        <f t="shared" si="12"/>
        <v>0</v>
      </c>
      <c r="I34" s="176"/>
      <c r="J34" s="176"/>
      <c r="K34" s="131"/>
      <c r="L34" s="98">
        <f t="shared" si="13"/>
        <v>0</v>
      </c>
      <c r="M34" s="175"/>
      <c r="N34" s="166"/>
      <c r="O34" s="176"/>
      <c r="P34" s="176">
        <f t="shared" si="14"/>
        <v>0</v>
      </c>
      <c r="Q34" s="175"/>
      <c r="R34" s="166"/>
      <c r="S34" s="176"/>
      <c r="T34" s="174"/>
      <c r="U34" s="174"/>
    </row>
    <row r="35" spans="1:21" ht="15.75" customHeight="1" x14ac:dyDescent="0.25">
      <c r="A35" s="433"/>
      <c r="B35" s="436"/>
      <c r="C35" s="439"/>
      <c r="D35" s="476"/>
      <c r="E35" s="430"/>
      <c r="F35" s="430"/>
      <c r="G35" s="162" t="s">
        <v>37</v>
      </c>
      <c r="H35" s="176">
        <f t="shared" si="12"/>
        <v>0</v>
      </c>
      <c r="I35" s="176"/>
      <c r="J35" s="176"/>
      <c r="K35" s="176"/>
      <c r="L35" s="98">
        <f t="shared" si="13"/>
        <v>113.31</v>
      </c>
      <c r="M35" s="175"/>
      <c r="N35" s="166"/>
      <c r="O35" s="151">
        <v>113.31</v>
      </c>
      <c r="P35" s="176">
        <f t="shared" si="14"/>
        <v>113.31</v>
      </c>
      <c r="Q35" s="175"/>
      <c r="R35" s="166"/>
      <c r="S35" s="151">
        <v>113.31</v>
      </c>
      <c r="T35" s="174">
        <v>92.75</v>
      </c>
      <c r="U35" s="174">
        <v>0</v>
      </c>
    </row>
    <row r="36" spans="1:21" ht="18.75" customHeight="1" x14ac:dyDescent="0.25">
      <c r="A36" s="433"/>
      <c r="B36" s="436"/>
      <c r="C36" s="439"/>
      <c r="D36" s="476"/>
      <c r="E36" s="430"/>
      <c r="F36" s="430"/>
      <c r="G36" s="162" t="s">
        <v>36</v>
      </c>
      <c r="H36" s="176">
        <f t="shared" si="12"/>
        <v>0</v>
      </c>
      <c r="I36" s="152"/>
      <c r="J36" s="152"/>
      <c r="K36" s="176"/>
      <c r="L36" s="151">
        <f t="shared" si="13"/>
        <v>0</v>
      </c>
      <c r="M36" s="173"/>
      <c r="N36" s="152"/>
      <c r="O36" s="152"/>
      <c r="P36" s="176">
        <f t="shared" si="14"/>
        <v>0</v>
      </c>
      <c r="Q36" s="152"/>
      <c r="R36" s="152"/>
      <c r="S36" s="173"/>
      <c r="T36" s="173"/>
      <c r="U36" s="176"/>
    </row>
    <row r="37" spans="1:21" ht="16.5" customHeight="1" x14ac:dyDescent="0.25">
      <c r="A37" s="433"/>
      <c r="B37" s="436"/>
      <c r="C37" s="439"/>
      <c r="D37" s="476"/>
      <c r="E37" s="430"/>
      <c r="F37" s="430"/>
      <c r="G37" s="162" t="s">
        <v>204</v>
      </c>
      <c r="H37" s="176">
        <f t="shared" si="12"/>
        <v>0</v>
      </c>
      <c r="I37" s="152"/>
      <c r="J37" s="152"/>
      <c r="K37" s="176"/>
      <c r="L37" s="151">
        <f t="shared" si="13"/>
        <v>0</v>
      </c>
      <c r="M37" s="152"/>
      <c r="N37" s="152"/>
      <c r="O37" s="152"/>
      <c r="P37" s="176">
        <f t="shared" si="14"/>
        <v>0</v>
      </c>
      <c r="Q37" s="152"/>
      <c r="R37" s="152"/>
      <c r="S37" s="152"/>
      <c r="T37" s="152"/>
      <c r="U37" s="176"/>
    </row>
    <row r="38" spans="1:21" ht="16.5" customHeight="1" x14ac:dyDescent="0.25">
      <c r="A38" s="433"/>
      <c r="B38" s="436"/>
      <c r="C38" s="439"/>
      <c r="D38" s="476"/>
      <c r="E38" s="430"/>
      <c r="F38" s="430"/>
      <c r="G38" s="162" t="s">
        <v>143</v>
      </c>
      <c r="H38" s="176">
        <f t="shared" si="12"/>
        <v>0</v>
      </c>
      <c r="I38" s="152"/>
      <c r="J38" s="152"/>
      <c r="K38" s="152"/>
      <c r="L38" s="151">
        <f t="shared" si="13"/>
        <v>0</v>
      </c>
      <c r="M38" s="152"/>
      <c r="N38" s="152"/>
      <c r="O38" s="152"/>
      <c r="P38" s="176">
        <f t="shared" si="14"/>
        <v>0</v>
      </c>
      <c r="Q38" s="152"/>
      <c r="R38" s="152"/>
      <c r="S38" s="152"/>
      <c r="T38" s="152"/>
      <c r="U38" s="176"/>
    </row>
    <row r="39" spans="1:21" ht="15" customHeight="1" x14ac:dyDescent="0.25">
      <c r="A39" s="434"/>
      <c r="B39" s="437"/>
      <c r="C39" s="440"/>
      <c r="D39" s="477"/>
      <c r="E39" s="431"/>
      <c r="F39" s="431"/>
      <c r="G39" s="177" t="s">
        <v>39</v>
      </c>
      <c r="H39" s="153">
        <f>SUM(H33:H36)</f>
        <v>2.42</v>
      </c>
      <c r="I39" s="153">
        <f>SUM(I33:I36)</f>
        <v>0</v>
      </c>
      <c r="J39" s="153">
        <f>SUM(J33:J36)</f>
        <v>0</v>
      </c>
      <c r="K39" s="153">
        <f>SUM(K33:K37)</f>
        <v>2.42</v>
      </c>
      <c r="L39" s="153">
        <f t="shared" ref="L39:U39" si="15">SUM(L33:L36)</f>
        <v>133.79</v>
      </c>
      <c r="M39" s="153">
        <f t="shared" si="15"/>
        <v>0</v>
      </c>
      <c r="N39" s="153">
        <f t="shared" si="15"/>
        <v>0</v>
      </c>
      <c r="O39" s="153">
        <f t="shared" si="15"/>
        <v>133.79</v>
      </c>
      <c r="P39" s="153">
        <f t="shared" si="15"/>
        <v>133.79</v>
      </c>
      <c r="Q39" s="153">
        <f t="shared" si="15"/>
        <v>0</v>
      </c>
      <c r="R39" s="153">
        <f t="shared" si="15"/>
        <v>0</v>
      </c>
      <c r="S39" s="112">
        <f t="shared" si="15"/>
        <v>133.79</v>
      </c>
      <c r="T39" s="153">
        <f t="shared" si="15"/>
        <v>109.12</v>
      </c>
      <c r="U39" s="153">
        <f t="shared" si="15"/>
        <v>0</v>
      </c>
    </row>
    <row r="40" spans="1:21" x14ac:dyDescent="0.25">
      <c r="A40" s="432" t="s">
        <v>28</v>
      </c>
      <c r="B40" s="435" t="s">
        <v>28</v>
      </c>
      <c r="C40" s="438" t="s">
        <v>51</v>
      </c>
      <c r="D40" s="475" t="s">
        <v>208</v>
      </c>
      <c r="E40" s="429" t="s">
        <v>32</v>
      </c>
      <c r="F40" s="429" t="s">
        <v>33</v>
      </c>
      <c r="G40" s="162" t="s">
        <v>34</v>
      </c>
      <c r="H40" s="176">
        <f t="shared" ref="H40:H45" si="16">SUM(I40,K40)</f>
        <v>23.380000000000003</v>
      </c>
      <c r="I40" s="274">
        <v>20.96</v>
      </c>
      <c r="J40" s="176"/>
      <c r="K40" s="228">
        <v>2.42</v>
      </c>
      <c r="L40" s="98">
        <f t="shared" ref="L40:L45" si="17">SUM(M40,O40)</f>
        <v>38.93</v>
      </c>
      <c r="M40" s="175"/>
      <c r="N40" s="166"/>
      <c r="O40" s="175">
        <v>38.93</v>
      </c>
      <c r="P40" s="176">
        <f t="shared" ref="P40:P45" si="18">SUM(Q40,S40)</f>
        <v>38.93</v>
      </c>
      <c r="Q40" s="175"/>
      <c r="R40" s="166"/>
      <c r="S40" s="175">
        <v>38.93</v>
      </c>
      <c r="T40" s="174">
        <v>135.18</v>
      </c>
      <c r="U40" s="174">
        <v>0</v>
      </c>
    </row>
    <row r="41" spans="1:21" x14ac:dyDescent="0.25">
      <c r="A41" s="433"/>
      <c r="B41" s="436"/>
      <c r="C41" s="439"/>
      <c r="D41" s="476"/>
      <c r="E41" s="430"/>
      <c r="F41" s="430"/>
      <c r="G41" s="162" t="s">
        <v>163</v>
      </c>
      <c r="H41" s="176">
        <f t="shared" si="16"/>
        <v>0</v>
      </c>
      <c r="I41" s="176"/>
      <c r="J41" s="176"/>
      <c r="K41" s="131"/>
      <c r="L41" s="98">
        <f t="shared" si="17"/>
        <v>0</v>
      </c>
      <c r="M41" s="175"/>
      <c r="N41" s="166"/>
      <c r="O41" s="175"/>
      <c r="P41" s="176">
        <f t="shared" si="18"/>
        <v>0</v>
      </c>
      <c r="Q41" s="175"/>
      <c r="R41" s="166"/>
      <c r="S41" s="175"/>
      <c r="T41" s="174"/>
      <c r="U41" s="174"/>
    </row>
    <row r="42" spans="1:21" ht="15.75" customHeight="1" x14ac:dyDescent="0.25">
      <c r="A42" s="433"/>
      <c r="B42" s="436"/>
      <c r="C42" s="439"/>
      <c r="D42" s="476"/>
      <c r="E42" s="430"/>
      <c r="F42" s="430"/>
      <c r="G42" s="162" t="s">
        <v>37</v>
      </c>
      <c r="H42" s="176">
        <f t="shared" si="16"/>
        <v>0</v>
      </c>
      <c r="I42" s="176"/>
      <c r="J42" s="176"/>
      <c r="K42" s="176"/>
      <c r="L42" s="98">
        <f t="shared" si="17"/>
        <v>226.22</v>
      </c>
      <c r="M42" s="175"/>
      <c r="N42" s="166"/>
      <c r="O42" s="175">
        <v>226.22</v>
      </c>
      <c r="P42" s="176">
        <f t="shared" si="18"/>
        <v>226.22</v>
      </c>
      <c r="Q42" s="175"/>
      <c r="R42" s="166"/>
      <c r="S42" s="175">
        <v>226.22</v>
      </c>
      <c r="T42" s="174">
        <v>56.55</v>
      </c>
      <c r="U42" s="174">
        <v>0</v>
      </c>
    </row>
    <row r="43" spans="1:21" ht="18.75" customHeight="1" x14ac:dyDescent="0.25">
      <c r="A43" s="433"/>
      <c r="B43" s="436"/>
      <c r="C43" s="439"/>
      <c r="D43" s="476"/>
      <c r="E43" s="430"/>
      <c r="F43" s="430"/>
      <c r="G43" s="162" t="s">
        <v>36</v>
      </c>
      <c r="H43" s="176">
        <f t="shared" si="16"/>
        <v>0</v>
      </c>
      <c r="I43" s="152"/>
      <c r="J43" s="152"/>
      <c r="K43" s="176"/>
      <c r="L43" s="151">
        <f t="shared" si="17"/>
        <v>0</v>
      </c>
      <c r="M43" s="173"/>
      <c r="N43" s="152"/>
      <c r="O43" s="152"/>
      <c r="P43" s="176">
        <f t="shared" si="18"/>
        <v>0</v>
      </c>
      <c r="Q43" s="152"/>
      <c r="R43" s="152"/>
      <c r="S43" s="173"/>
      <c r="T43" s="173"/>
      <c r="U43" s="176"/>
    </row>
    <row r="44" spans="1:21" ht="16.5" customHeight="1" x14ac:dyDescent="0.25">
      <c r="A44" s="433"/>
      <c r="B44" s="436"/>
      <c r="C44" s="439"/>
      <c r="D44" s="476"/>
      <c r="E44" s="430"/>
      <c r="F44" s="430"/>
      <c r="G44" s="162" t="s">
        <v>204</v>
      </c>
      <c r="H44" s="176">
        <f t="shared" si="16"/>
        <v>0</v>
      </c>
      <c r="I44" s="152"/>
      <c r="J44" s="152"/>
      <c r="K44" s="176"/>
      <c r="L44" s="151">
        <f t="shared" si="17"/>
        <v>0</v>
      </c>
      <c r="M44" s="152"/>
      <c r="N44" s="152"/>
      <c r="O44" s="152"/>
      <c r="P44" s="176">
        <f t="shared" si="18"/>
        <v>0</v>
      </c>
      <c r="Q44" s="152"/>
      <c r="R44" s="152"/>
      <c r="S44" s="152"/>
      <c r="T44" s="152"/>
      <c r="U44" s="176"/>
    </row>
    <row r="45" spans="1:21" ht="16.5" customHeight="1" x14ac:dyDescent="0.25">
      <c r="A45" s="433"/>
      <c r="B45" s="436"/>
      <c r="C45" s="439"/>
      <c r="D45" s="476"/>
      <c r="E45" s="430"/>
      <c r="F45" s="430"/>
      <c r="G45" s="162" t="s">
        <v>143</v>
      </c>
      <c r="H45" s="176">
        <f t="shared" si="16"/>
        <v>0</v>
      </c>
      <c r="I45" s="152"/>
      <c r="J45" s="152"/>
      <c r="K45" s="152"/>
      <c r="L45" s="151">
        <f t="shared" si="17"/>
        <v>0</v>
      </c>
      <c r="M45" s="152"/>
      <c r="N45" s="152"/>
      <c r="O45" s="152"/>
      <c r="P45" s="176">
        <f t="shared" si="18"/>
        <v>0</v>
      </c>
      <c r="Q45" s="152"/>
      <c r="R45" s="152"/>
      <c r="S45" s="152"/>
      <c r="T45" s="152"/>
      <c r="U45" s="176"/>
    </row>
    <row r="46" spans="1:21" ht="15" customHeight="1" x14ac:dyDescent="0.25">
      <c r="A46" s="434"/>
      <c r="B46" s="437"/>
      <c r="C46" s="440"/>
      <c r="D46" s="477"/>
      <c r="E46" s="431"/>
      <c r="F46" s="431"/>
      <c r="G46" s="177" t="s">
        <v>39</v>
      </c>
      <c r="H46" s="153">
        <f>SUM(H40:H43)</f>
        <v>23.380000000000003</v>
      </c>
      <c r="I46" s="153">
        <f>SUM(I40:I43)</f>
        <v>20.96</v>
      </c>
      <c r="J46" s="153">
        <f>SUM(J40:J43)</f>
        <v>0</v>
      </c>
      <c r="K46" s="153">
        <f>SUM(K40:K44)</f>
        <v>2.42</v>
      </c>
      <c r="L46" s="153">
        <f t="shared" ref="L46:U46" si="19">SUM(L40:L43)</f>
        <v>265.14999999999998</v>
      </c>
      <c r="M46" s="153">
        <f t="shared" si="19"/>
        <v>0</v>
      </c>
      <c r="N46" s="153">
        <f t="shared" si="19"/>
        <v>0</v>
      </c>
      <c r="O46" s="153">
        <f t="shared" si="19"/>
        <v>265.14999999999998</v>
      </c>
      <c r="P46" s="153">
        <f t="shared" si="19"/>
        <v>265.14999999999998</v>
      </c>
      <c r="Q46" s="153">
        <f t="shared" si="19"/>
        <v>0</v>
      </c>
      <c r="R46" s="153">
        <f t="shared" si="19"/>
        <v>0</v>
      </c>
      <c r="S46" s="112">
        <f t="shared" si="19"/>
        <v>265.14999999999998</v>
      </c>
      <c r="T46" s="153">
        <f t="shared" si="19"/>
        <v>191.73000000000002</v>
      </c>
      <c r="U46" s="153">
        <f t="shared" si="19"/>
        <v>0</v>
      </c>
    </row>
    <row r="47" spans="1:21" x14ac:dyDescent="0.25">
      <c r="A47" s="432" t="s">
        <v>28</v>
      </c>
      <c r="B47" s="435" t="s">
        <v>28</v>
      </c>
      <c r="C47" s="438" t="s">
        <v>54</v>
      </c>
      <c r="D47" s="475" t="s">
        <v>209</v>
      </c>
      <c r="E47" s="429" t="s">
        <v>32</v>
      </c>
      <c r="F47" s="429" t="s">
        <v>33</v>
      </c>
      <c r="G47" s="162" t="s">
        <v>34</v>
      </c>
      <c r="H47" s="176">
        <f t="shared" ref="H47:H52" si="20">SUM(I47,K47)</f>
        <v>0</v>
      </c>
      <c r="I47" s="131">
        <v>0</v>
      </c>
      <c r="J47" s="176"/>
      <c r="K47" s="176">
        <v>0</v>
      </c>
      <c r="L47" s="98">
        <f t="shared" ref="L47:L52" si="21">SUM(M47,O47)</f>
        <v>113.99</v>
      </c>
      <c r="M47" s="175"/>
      <c r="N47" s="166"/>
      <c r="O47" s="175">
        <v>113.99</v>
      </c>
      <c r="P47" s="176">
        <f t="shared" ref="P47:P52" si="22">SUM(Q47,S47)</f>
        <v>63.99</v>
      </c>
      <c r="Q47" s="175"/>
      <c r="R47" s="166"/>
      <c r="S47" s="175">
        <v>63.99</v>
      </c>
      <c r="T47" s="174">
        <v>50</v>
      </c>
      <c r="U47" s="174">
        <v>0</v>
      </c>
    </row>
    <row r="48" spans="1:21" x14ac:dyDescent="0.25">
      <c r="A48" s="433"/>
      <c r="B48" s="436"/>
      <c r="C48" s="439"/>
      <c r="D48" s="476"/>
      <c r="E48" s="430"/>
      <c r="F48" s="430"/>
      <c r="G48" s="162" t="s">
        <v>163</v>
      </c>
      <c r="H48" s="176">
        <f t="shared" si="20"/>
        <v>0</v>
      </c>
      <c r="I48" s="176"/>
      <c r="J48" s="176"/>
      <c r="K48" s="131"/>
      <c r="L48" s="98">
        <f t="shared" si="21"/>
        <v>0</v>
      </c>
      <c r="M48" s="175"/>
      <c r="N48" s="166"/>
      <c r="O48" s="175"/>
      <c r="P48" s="176">
        <f t="shared" si="22"/>
        <v>0</v>
      </c>
      <c r="Q48" s="175"/>
      <c r="R48" s="166"/>
      <c r="S48" s="175"/>
      <c r="T48" s="174"/>
      <c r="U48" s="174"/>
    </row>
    <row r="49" spans="1:21" ht="15.75" customHeight="1" x14ac:dyDescent="0.25">
      <c r="A49" s="433"/>
      <c r="B49" s="436"/>
      <c r="C49" s="439"/>
      <c r="D49" s="476"/>
      <c r="E49" s="430"/>
      <c r="F49" s="430"/>
      <c r="G49" s="162" t="s">
        <v>37</v>
      </c>
      <c r="H49" s="176">
        <f t="shared" si="20"/>
        <v>0</v>
      </c>
      <c r="I49" s="176">
        <v>0</v>
      </c>
      <c r="J49" s="176"/>
      <c r="K49" s="176">
        <v>0</v>
      </c>
      <c r="L49" s="98">
        <f t="shared" si="21"/>
        <v>645.94000000000005</v>
      </c>
      <c r="M49" s="175"/>
      <c r="N49" s="166"/>
      <c r="O49" s="175">
        <v>645.94000000000005</v>
      </c>
      <c r="P49" s="176">
        <f t="shared" si="22"/>
        <v>645.94000000000005</v>
      </c>
      <c r="Q49" s="175"/>
      <c r="R49" s="166"/>
      <c r="S49" s="175">
        <v>645.94000000000005</v>
      </c>
      <c r="T49" s="174">
        <v>0</v>
      </c>
      <c r="U49" s="174">
        <v>0</v>
      </c>
    </row>
    <row r="50" spans="1:21" ht="18.75" customHeight="1" x14ac:dyDescent="0.25">
      <c r="A50" s="433"/>
      <c r="B50" s="436"/>
      <c r="C50" s="439"/>
      <c r="D50" s="476"/>
      <c r="E50" s="430"/>
      <c r="F50" s="430"/>
      <c r="G50" s="162" t="s">
        <v>36</v>
      </c>
      <c r="H50" s="176">
        <f t="shared" si="20"/>
        <v>0</v>
      </c>
      <c r="I50" s="152"/>
      <c r="J50" s="152"/>
      <c r="K50" s="176"/>
      <c r="L50" s="151">
        <f t="shared" si="21"/>
        <v>0</v>
      </c>
      <c r="M50" s="173"/>
      <c r="N50" s="152"/>
      <c r="O50" s="152"/>
      <c r="P50" s="176">
        <f t="shared" si="22"/>
        <v>0</v>
      </c>
      <c r="Q50" s="152"/>
      <c r="R50" s="152"/>
      <c r="S50" s="173"/>
      <c r="T50" s="173"/>
      <c r="U50" s="176"/>
    </row>
    <row r="51" spans="1:21" ht="16.5" customHeight="1" x14ac:dyDescent="0.25">
      <c r="A51" s="433"/>
      <c r="B51" s="436"/>
      <c r="C51" s="439"/>
      <c r="D51" s="476"/>
      <c r="E51" s="430"/>
      <c r="F51" s="430"/>
      <c r="G51" s="162" t="s">
        <v>204</v>
      </c>
      <c r="H51" s="176">
        <f t="shared" si="20"/>
        <v>0</v>
      </c>
      <c r="I51" s="152"/>
      <c r="J51" s="152"/>
      <c r="K51" s="176"/>
      <c r="L51" s="151">
        <f t="shared" si="21"/>
        <v>0</v>
      </c>
      <c r="M51" s="152"/>
      <c r="N51" s="152"/>
      <c r="O51" s="152"/>
      <c r="P51" s="176">
        <f t="shared" si="22"/>
        <v>0</v>
      </c>
      <c r="Q51" s="152"/>
      <c r="R51" s="152"/>
      <c r="S51" s="152"/>
      <c r="T51" s="152"/>
      <c r="U51" s="176"/>
    </row>
    <row r="52" spans="1:21" ht="16.5" customHeight="1" x14ac:dyDescent="0.25">
      <c r="A52" s="433"/>
      <c r="B52" s="436"/>
      <c r="C52" s="439"/>
      <c r="D52" s="476"/>
      <c r="E52" s="430"/>
      <c r="F52" s="430"/>
      <c r="G52" s="162" t="s">
        <v>143</v>
      </c>
      <c r="H52" s="176">
        <f t="shared" si="20"/>
        <v>0</v>
      </c>
      <c r="I52" s="152"/>
      <c r="J52" s="152"/>
      <c r="K52" s="152"/>
      <c r="L52" s="151">
        <f t="shared" si="21"/>
        <v>0</v>
      </c>
      <c r="M52" s="152"/>
      <c r="N52" s="152"/>
      <c r="O52" s="152"/>
      <c r="P52" s="176">
        <f t="shared" si="22"/>
        <v>0</v>
      </c>
      <c r="Q52" s="152"/>
      <c r="R52" s="152"/>
      <c r="S52" s="152"/>
      <c r="T52" s="152"/>
      <c r="U52" s="176"/>
    </row>
    <row r="53" spans="1:21" ht="15" customHeight="1" x14ac:dyDescent="0.25">
      <c r="A53" s="434"/>
      <c r="B53" s="437"/>
      <c r="C53" s="440"/>
      <c r="D53" s="477"/>
      <c r="E53" s="431"/>
      <c r="F53" s="431"/>
      <c r="G53" s="177" t="s">
        <v>39</v>
      </c>
      <c r="H53" s="153">
        <f>SUM(H47:H50)</f>
        <v>0</v>
      </c>
      <c r="I53" s="153">
        <f>SUM(I47:I50)</f>
        <v>0</v>
      </c>
      <c r="J53" s="153">
        <f>SUM(J47:J50)</f>
        <v>0</v>
      </c>
      <c r="K53" s="153">
        <f>SUM(K47:K51)</f>
        <v>0</v>
      </c>
      <c r="L53" s="153">
        <f t="shared" ref="L53:U53" si="23">SUM(L47:L50)</f>
        <v>759.93000000000006</v>
      </c>
      <c r="M53" s="153">
        <f t="shared" si="23"/>
        <v>0</v>
      </c>
      <c r="N53" s="153">
        <f t="shared" si="23"/>
        <v>0</v>
      </c>
      <c r="O53" s="153">
        <f t="shared" si="23"/>
        <v>759.93000000000006</v>
      </c>
      <c r="P53" s="153">
        <f t="shared" si="23"/>
        <v>709.93000000000006</v>
      </c>
      <c r="Q53" s="153">
        <f t="shared" si="23"/>
        <v>0</v>
      </c>
      <c r="R53" s="153">
        <f t="shared" si="23"/>
        <v>0</v>
      </c>
      <c r="S53" s="112">
        <f t="shared" si="23"/>
        <v>709.93000000000006</v>
      </c>
      <c r="T53" s="153">
        <f t="shared" si="23"/>
        <v>50</v>
      </c>
      <c r="U53" s="153">
        <f t="shared" si="23"/>
        <v>0</v>
      </c>
    </row>
    <row r="54" spans="1:21" x14ac:dyDescent="0.25">
      <c r="A54" s="432" t="s">
        <v>28</v>
      </c>
      <c r="B54" s="435" t="s">
        <v>28</v>
      </c>
      <c r="C54" s="438" t="s">
        <v>56</v>
      </c>
      <c r="D54" s="475" t="s">
        <v>210</v>
      </c>
      <c r="E54" s="429" t="s">
        <v>32</v>
      </c>
      <c r="F54" s="429" t="s">
        <v>33</v>
      </c>
      <c r="G54" s="162" t="s">
        <v>34</v>
      </c>
      <c r="H54" s="176">
        <f t="shared" ref="H54:H59" si="24">SUM(I54,K54)</f>
        <v>0</v>
      </c>
      <c r="I54" s="131" t="s">
        <v>211</v>
      </c>
      <c r="J54" s="176"/>
      <c r="K54" s="176">
        <v>0</v>
      </c>
      <c r="L54" s="98">
        <f t="shared" ref="L54:L59" si="25">SUM(M54,O54)</f>
        <v>10.49</v>
      </c>
      <c r="M54" s="175"/>
      <c r="N54" s="166"/>
      <c r="O54" s="151">
        <v>10.49</v>
      </c>
      <c r="P54" s="176">
        <f t="shared" ref="P54:P59" si="26">SUM(Q54,S54)</f>
        <v>0</v>
      </c>
      <c r="Q54" s="175"/>
      <c r="R54" s="111"/>
      <c r="S54" s="175" t="s">
        <v>212</v>
      </c>
      <c r="T54" s="174" t="s">
        <v>213</v>
      </c>
      <c r="U54" s="174">
        <v>0</v>
      </c>
    </row>
    <row r="55" spans="1:21" x14ac:dyDescent="0.25">
      <c r="A55" s="433"/>
      <c r="B55" s="436"/>
      <c r="C55" s="439"/>
      <c r="D55" s="476"/>
      <c r="E55" s="430"/>
      <c r="F55" s="430"/>
      <c r="G55" s="162" t="s">
        <v>163</v>
      </c>
      <c r="H55" s="176">
        <f t="shared" si="24"/>
        <v>0</v>
      </c>
      <c r="I55" s="176"/>
      <c r="J55" s="176"/>
      <c r="K55" s="131"/>
      <c r="L55" s="98">
        <f t="shared" si="25"/>
        <v>0</v>
      </c>
      <c r="M55" s="175"/>
      <c r="N55" s="166"/>
      <c r="O55" s="176"/>
      <c r="P55" s="176">
        <f t="shared" si="26"/>
        <v>0</v>
      </c>
      <c r="Q55" s="175"/>
      <c r="R55" s="172"/>
      <c r="S55" s="175"/>
      <c r="T55" s="174"/>
      <c r="U55" s="174"/>
    </row>
    <row r="56" spans="1:21" ht="15.75" customHeight="1" x14ac:dyDescent="0.25">
      <c r="A56" s="433"/>
      <c r="B56" s="436"/>
      <c r="C56" s="439"/>
      <c r="D56" s="476"/>
      <c r="E56" s="430"/>
      <c r="F56" s="430"/>
      <c r="G56" s="162" t="s">
        <v>37</v>
      </c>
      <c r="H56" s="176">
        <f t="shared" si="24"/>
        <v>0</v>
      </c>
      <c r="I56" s="176">
        <v>0</v>
      </c>
      <c r="J56" s="176"/>
      <c r="K56" s="176">
        <v>0</v>
      </c>
      <c r="L56" s="98">
        <f t="shared" si="25"/>
        <v>99.58</v>
      </c>
      <c r="M56" s="175"/>
      <c r="N56" s="166"/>
      <c r="O56" s="151">
        <v>99.58</v>
      </c>
      <c r="P56" s="176">
        <f t="shared" si="26"/>
        <v>99.58</v>
      </c>
      <c r="Q56" s="175"/>
      <c r="R56" s="172"/>
      <c r="S56" s="175">
        <v>99.58</v>
      </c>
      <c r="T56" s="174">
        <v>39.799999999999997</v>
      </c>
      <c r="U56" s="174">
        <v>0</v>
      </c>
    </row>
    <row r="57" spans="1:21" ht="18.75" customHeight="1" x14ac:dyDescent="0.25">
      <c r="A57" s="433"/>
      <c r="B57" s="436"/>
      <c r="C57" s="439"/>
      <c r="D57" s="476"/>
      <c r="E57" s="430"/>
      <c r="F57" s="430"/>
      <c r="G57" s="162" t="s">
        <v>36</v>
      </c>
      <c r="H57" s="176">
        <f t="shared" si="24"/>
        <v>0</v>
      </c>
      <c r="I57" s="152"/>
      <c r="J57" s="152"/>
      <c r="K57" s="176"/>
      <c r="L57" s="151">
        <f t="shared" si="25"/>
        <v>0</v>
      </c>
      <c r="M57" s="173"/>
      <c r="N57" s="152"/>
      <c r="O57" s="152"/>
      <c r="P57" s="176">
        <f t="shared" si="26"/>
        <v>0</v>
      </c>
      <c r="Q57" s="152"/>
      <c r="R57" s="152"/>
      <c r="S57" s="173"/>
      <c r="T57" s="173"/>
      <c r="U57" s="176"/>
    </row>
    <row r="58" spans="1:21" ht="16.5" customHeight="1" x14ac:dyDescent="0.25">
      <c r="A58" s="433"/>
      <c r="B58" s="436"/>
      <c r="C58" s="439"/>
      <c r="D58" s="476"/>
      <c r="E58" s="430"/>
      <c r="F58" s="430"/>
      <c r="G58" s="162" t="s">
        <v>204</v>
      </c>
      <c r="H58" s="176">
        <f t="shared" si="24"/>
        <v>0</v>
      </c>
      <c r="I58" s="152"/>
      <c r="J58" s="152"/>
      <c r="K58" s="176"/>
      <c r="L58" s="151">
        <f t="shared" si="25"/>
        <v>0</v>
      </c>
      <c r="M58" s="152"/>
      <c r="N58" s="152"/>
      <c r="O58" s="152"/>
      <c r="P58" s="176">
        <f t="shared" si="26"/>
        <v>0</v>
      </c>
      <c r="Q58" s="152"/>
      <c r="R58" s="152"/>
      <c r="S58" s="152"/>
      <c r="T58" s="152"/>
      <c r="U58" s="176"/>
    </row>
    <row r="59" spans="1:21" ht="16.5" customHeight="1" x14ac:dyDescent="0.25">
      <c r="A59" s="433"/>
      <c r="B59" s="436"/>
      <c r="C59" s="439"/>
      <c r="D59" s="476"/>
      <c r="E59" s="430"/>
      <c r="F59" s="430"/>
      <c r="G59" s="162" t="s">
        <v>143</v>
      </c>
      <c r="H59" s="176">
        <f t="shared" si="24"/>
        <v>0</v>
      </c>
      <c r="I59" s="152"/>
      <c r="J59" s="152"/>
      <c r="K59" s="152"/>
      <c r="L59" s="151">
        <f t="shared" si="25"/>
        <v>0</v>
      </c>
      <c r="M59" s="152"/>
      <c r="N59" s="152"/>
      <c r="O59" s="152"/>
      <c r="P59" s="176">
        <f t="shared" si="26"/>
        <v>0</v>
      </c>
      <c r="Q59" s="152"/>
      <c r="R59" s="152"/>
      <c r="S59" s="152"/>
      <c r="T59" s="152"/>
      <c r="U59" s="176"/>
    </row>
    <row r="60" spans="1:21" ht="15" customHeight="1" x14ac:dyDescent="0.25">
      <c r="A60" s="434"/>
      <c r="B60" s="437"/>
      <c r="C60" s="440"/>
      <c r="D60" s="477"/>
      <c r="E60" s="431"/>
      <c r="F60" s="431"/>
      <c r="G60" s="177" t="s">
        <v>39</v>
      </c>
      <c r="H60" s="153">
        <f>SUM(H54:H57)</f>
        <v>0</v>
      </c>
      <c r="I60" s="153">
        <f>SUM(I54:I57)</f>
        <v>0</v>
      </c>
      <c r="J60" s="153">
        <f>SUM(J54:J57)</f>
        <v>0</v>
      </c>
      <c r="K60" s="153">
        <f>SUM(K54:K58)</f>
        <v>0</v>
      </c>
      <c r="L60" s="153">
        <f t="shared" ref="L60:U60" si="27">SUM(L54:L57)</f>
        <v>110.07</v>
      </c>
      <c r="M60" s="153">
        <f t="shared" si="27"/>
        <v>0</v>
      </c>
      <c r="N60" s="153">
        <f t="shared" si="27"/>
        <v>0</v>
      </c>
      <c r="O60" s="153">
        <f t="shared" si="27"/>
        <v>110.07</v>
      </c>
      <c r="P60" s="153">
        <f t="shared" si="27"/>
        <v>99.58</v>
      </c>
      <c r="Q60" s="153">
        <f t="shared" si="27"/>
        <v>0</v>
      </c>
      <c r="R60" s="153">
        <f t="shared" si="27"/>
        <v>0</v>
      </c>
      <c r="S60" s="153">
        <f t="shared" si="27"/>
        <v>99.58</v>
      </c>
      <c r="T60" s="153">
        <f t="shared" si="27"/>
        <v>39.799999999999997</v>
      </c>
      <c r="U60" s="153">
        <f t="shared" si="27"/>
        <v>0</v>
      </c>
    </row>
    <row r="61" spans="1:21" x14ac:dyDescent="0.25">
      <c r="A61" s="432" t="s">
        <v>28</v>
      </c>
      <c r="B61" s="435" t="s">
        <v>28</v>
      </c>
      <c r="C61" s="438" t="s">
        <v>58</v>
      </c>
      <c r="D61" s="475" t="s">
        <v>214</v>
      </c>
      <c r="E61" s="429" t="s">
        <v>32</v>
      </c>
      <c r="F61" s="429" t="s">
        <v>33</v>
      </c>
      <c r="G61" s="162" t="s">
        <v>34</v>
      </c>
      <c r="H61" s="176">
        <f t="shared" ref="H61:H66" si="28">SUM(I61,K61)</f>
        <v>0</v>
      </c>
      <c r="I61" s="131">
        <v>0</v>
      </c>
      <c r="J61" s="176"/>
      <c r="K61" s="176">
        <v>0</v>
      </c>
      <c r="L61" s="98">
        <f t="shared" ref="L61:L66" si="29">SUM(M61,O61)</f>
        <v>20.440000000000001</v>
      </c>
      <c r="M61" s="175"/>
      <c r="N61" s="166"/>
      <c r="O61" s="175">
        <v>20.440000000000001</v>
      </c>
      <c r="P61" s="176">
        <f t="shared" ref="P61:P66" si="30">SUM(Q61,S61)</f>
        <v>20.440000000000001</v>
      </c>
      <c r="Q61" s="151"/>
      <c r="R61" s="152"/>
      <c r="S61" s="151">
        <v>20.440000000000001</v>
      </c>
      <c r="T61" s="175">
        <v>0</v>
      </c>
      <c r="U61" s="174">
        <v>0</v>
      </c>
    </row>
    <row r="62" spans="1:21" x14ac:dyDescent="0.25">
      <c r="A62" s="433"/>
      <c r="B62" s="436"/>
      <c r="C62" s="439"/>
      <c r="D62" s="476"/>
      <c r="E62" s="430"/>
      <c r="F62" s="430"/>
      <c r="G62" s="162" t="s">
        <v>163</v>
      </c>
      <c r="H62" s="176">
        <f t="shared" si="28"/>
        <v>0</v>
      </c>
      <c r="I62" s="176"/>
      <c r="J62" s="176"/>
      <c r="K62" s="131"/>
      <c r="L62" s="98">
        <f t="shared" si="29"/>
        <v>0</v>
      </c>
      <c r="M62" s="175"/>
      <c r="N62" s="166"/>
      <c r="O62" s="175"/>
      <c r="P62" s="176">
        <f t="shared" si="30"/>
        <v>0</v>
      </c>
      <c r="Q62" s="176"/>
      <c r="R62" s="176"/>
      <c r="S62" s="176"/>
      <c r="T62" s="175"/>
      <c r="U62" s="174"/>
    </row>
    <row r="63" spans="1:21" ht="15.75" customHeight="1" x14ac:dyDescent="0.25">
      <c r="A63" s="433"/>
      <c r="B63" s="436"/>
      <c r="C63" s="439"/>
      <c r="D63" s="476"/>
      <c r="E63" s="430"/>
      <c r="F63" s="430"/>
      <c r="G63" s="162" t="s">
        <v>37</v>
      </c>
      <c r="H63" s="176">
        <f t="shared" si="28"/>
        <v>0</v>
      </c>
      <c r="I63" s="176">
        <v>0</v>
      </c>
      <c r="J63" s="176"/>
      <c r="K63" s="176">
        <v>0</v>
      </c>
      <c r="L63" s="98">
        <f t="shared" si="29"/>
        <v>73.5</v>
      </c>
      <c r="M63" s="175"/>
      <c r="N63" s="166"/>
      <c r="O63" s="175">
        <v>73.5</v>
      </c>
      <c r="P63" s="176">
        <f t="shared" si="30"/>
        <v>73.5</v>
      </c>
      <c r="Q63" s="176"/>
      <c r="R63" s="176"/>
      <c r="S63" s="176">
        <v>73.5</v>
      </c>
      <c r="T63" s="175">
        <v>0</v>
      </c>
      <c r="U63" s="174">
        <v>0</v>
      </c>
    </row>
    <row r="64" spans="1:21" ht="18.75" customHeight="1" x14ac:dyDescent="0.25">
      <c r="A64" s="433"/>
      <c r="B64" s="436"/>
      <c r="C64" s="439"/>
      <c r="D64" s="476"/>
      <c r="E64" s="430"/>
      <c r="F64" s="430"/>
      <c r="G64" s="162" t="s">
        <v>36</v>
      </c>
      <c r="H64" s="176">
        <f t="shared" si="28"/>
        <v>0</v>
      </c>
      <c r="I64" s="152"/>
      <c r="J64" s="152"/>
      <c r="K64" s="176"/>
      <c r="L64" s="151">
        <f t="shared" si="29"/>
        <v>0</v>
      </c>
      <c r="M64" s="173"/>
      <c r="N64" s="152"/>
      <c r="O64" s="152"/>
      <c r="P64" s="176">
        <f t="shared" si="30"/>
        <v>0</v>
      </c>
      <c r="Q64" s="152"/>
      <c r="R64" s="152"/>
      <c r="S64" s="152"/>
      <c r="T64" s="173"/>
      <c r="U64" s="176"/>
    </row>
    <row r="65" spans="1:21" ht="16.5" customHeight="1" x14ac:dyDescent="0.25">
      <c r="A65" s="433"/>
      <c r="B65" s="436"/>
      <c r="C65" s="439"/>
      <c r="D65" s="476"/>
      <c r="E65" s="430"/>
      <c r="F65" s="430"/>
      <c r="G65" s="162" t="s">
        <v>204</v>
      </c>
      <c r="H65" s="176">
        <f t="shared" si="28"/>
        <v>0</v>
      </c>
      <c r="I65" s="152"/>
      <c r="J65" s="152"/>
      <c r="K65" s="176"/>
      <c r="L65" s="151">
        <f t="shared" si="29"/>
        <v>0</v>
      </c>
      <c r="M65" s="152"/>
      <c r="N65" s="152"/>
      <c r="O65" s="152"/>
      <c r="P65" s="176">
        <f t="shared" si="30"/>
        <v>0</v>
      </c>
      <c r="Q65" s="152"/>
      <c r="R65" s="152"/>
      <c r="S65" s="152"/>
      <c r="T65" s="152"/>
      <c r="U65" s="176"/>
    </row>
    <row r="66" spans="1:21" ht="16.5" customHeight="1" x14ac:dyDescent="0.25">
      <c r="A66" s="433"/>
      <c r="B66" s="436"/>
      <c r="C66" s="439"/>
      <c r="D66" s="476"/>
      <c r="E66" s="430"/>
      <c r="F66" s="430"/>
      <c r="G66" s="162" t="s">
        <v>143</v>
      </c>
      <c r="H66" s="176">
        <f t="shared" si="28"/>
        <v>0</v>
      </c>
      <c r="I66" s="152"/>
      <c r="J66" s="152"/>
      <c r="K66" s="152"/>
      <c r="L66" s="151">
        <f t="shared" si="29"/>
        <v>0</v>
      </c>
      <c r="M66" s="152"/>
      <c r="N66" s="152"/>
      <c r="O66" s="152"/>
      <c r="P66" s="176">
        <f t="shared" si="30"/>
        <v>0</v>
      </c>
      <c r="Q66" s="152"/>
      <c r="R66" s="152"/>
      <c r="S66" s="152"/>
      <c r="T66" s="152"/>
      <c r="U66" s="176"/>
    </row>
    <row r="67" spans="1:21" ht="15" customHeight="1" x14ac:dyDescent="0.25">
      <c r="A67" s="434"/>
      <c r="B67" s="437"/>
      <c r="C67" s="440"/>
      <c r="D67" s="477"/>
      <c r="E67" s="431"/>
      <c r="F67" s="431"/>
      <c r="G67" s="177" t="s">
        <v>39</v>
      </c>
      <c r="H67" s="153">
        <f>SUM(H61:H64)</f>
        <v>0</v>
      </c>
      <c r="I67" s="153">
        <f>SUM(I61:I64)</f>
        <v>0</v>
      </c>
      <c r="J67" s="153">
        <f>SUM(J61:J64)</f>
        <v>0</v>
      </c>
      <c r="K67" s="153">
        <f>SUM(K61:K65)</f>
        <v>0</v>
      </c>
      <c r="L67" s="153">
        <f t="shared" ref="L67:U67" si="31">SUM(L61:L64)</f>
        <v>93.94</v>
      </c>
      <c r="M67" s="153">
        <f t="shared" si="31"/>
        <v>0</v>
      </c>
      <c r="N67" s="153">
        <f t="shared" si="31"/>
        <v>0</v>
      </c>
      <c r="O67" s="153">
        <f t="shared" si="31"/>
        <v>93.94</v>
      </c>
      <c r="P67" s="153">
        <f t="shared" si="31"/>
        <v>93.94</v>
      </c>
      <c r="Q67" s="153">
        <f t="shared" si="31"/>
        <v>0</v>
      </c>
      <c r="R67" s="153">
        <f t="shared" si="31"/>
        <v>0</v>
      </c>
      <c r="S67" s="153">
        <f t="shared" si="31"/>
        <v>93.94</v>
      </c>
      <c r="T67" s="153">
        <f t="shared" si="31"/>
        <v>0</v>
      </c>
      <c r="U67" s="153">
        <f t="shared" si="31"/>
        <v>0</v>
      </c>
    </row>
    <row r="68" spans="1:21" x14ac:dyDescent="0.25">
      <c r="A68" s="432" t="s">
        <v>28</v>
      </c>
      <c r="B68" s="435" t="s">
        <v>28</v>
      </c>
      <c r="C68" s="438" t="s">
        <v>60</v>
      </c>
      <c r="D68" s="475" t="s">
        <v>215</v>
      </c>
      <c r="E68" s="429" t="s">
        <v>32</v>
      </c>
      <c r="F68" s="429" t="s">
        <v>33</v>
      </c>
      <c r="G68" s="162" t="s">
        <v>34</v>
      </c>
      <c r="H68" s="176">
        <f t="shared" ref="H68:H73" si="32">SUM(I68,K68)</f>
        <v>0</v>
      </c>
      <c r="I68" s="131">
        <v>0</v>
      </c>
      <c r="J68" s="176"/>
      <c r="K68" s="176">
        <v>0</v>
      </c>
      <c r="L68" s="98">
        <f t="shared" ref="L68:L73" si="33">SUM(M68,O68)</f>
        <v>39.4</v>
      </c>
      <c r="M68" s="175"/>
      <c r="N68" s="166"/>
      <c r="O68" s="98">
        <v>39.4</v>
      </c>
      <c r="P68" s="176">
        <f t="shared" ref="P68:P73" si="34">SUM(Q68,S68)</f>
        <v>39.405999999999999</v>
      </c>
      <c r="Q68" s="151"/>
      <c r="R68" s="152"/>
      <c r="S68" s="98">
        <v>39.405999999999999</v>
      </c>
      <c r="T68" s="175">
        <v>0</v>
      </c>
      <c r="U68" s="174">
        <v>0</v>
      </c>
    </row>
    <row r="69" spans="1:21" x14ac:dyDescent="0.25">
      <c r="A69" s="433"/>
      <c r="B69" s="436"/>
      <c r="C69" s="439"/>
      <c r="D69" s="476"/>
      <c r="E69" s="430"/>
      <c r="F69" s="430"/>
      <c r="G69" s="162" t="s">
        <v>163</v>
      </c>
      <c r="H69" s="176">
        <f t="shared" si="32"/>
        <v>0</v>
      </c>
      <c r="I69" s="176"/>
      <c r="J69" s="176"/>
      <c r="K69" s="131"/>
      <c r="L69" s="98">
        <f t="shared" si="33"/>
        <v>0</v>
      </c>
      <c r="M69" s="175"/>
      <c r="N69" s="166"/>
      <c r="O69" s="172"/>
      <c r="P69" s="176">
        <f t="shared" si="34"/>
        <v>0</v>
      </c>
      <c r="Q69" s="176"/>
      <c r="R69" s="176"/>
      <c r="S69" s="172"/>
      <c r="T69" s="175"/>
      <c r="U69" s="174"/>
    </row>
    <row r="70" spans="1:21" ht="15.75" customHeight="1" x14ac:dyDescent="0.25">
      <c r="A70" s="433"/>
      <c r="B70" s="436"/>
      <c r="C70" s="439"/>
      <c r="D70" s="476"/>
      <c r="E70" s="430"/>
      <c r="F70" s="430"/>
      <c r="G70" s="162" t="s">
        <v>37</v>
      </c>
      <c r="H70" s="176">
        <f t="shared" si="32"/>
        <v>0</v>
      </c>
      <c r="I70" s="176">
        <v>0</v>
      </c>
      <c r="J70" s="176"/>
      <c r="K70" s="176">
        <v>0</v>
      </c>
      <c r="L70" s="98">
        <f t="shared" si="33"/>
        <v>223.3</v>
      </c>
      <c r="M70" s="175"/>
      <c r="N70" s="166"/>
      <c r="O70" s="172">
        <v>223.3</v>
      </c>
      <c r="P70" s="176">
        <f t="shared" si="34"/>
        <v>223.3</v>
      </c>
      <c r="Q70" s="176"/>
      <c r="R70" s="176"/>
      <c r="S70" s="172">
        <v>223.3</v>
      </c>
      <c r="T70" s="175">
        <v>0</v>
      </c>
      <c r="U70" s="174">
        <v>0</v>
      </c>
    </row>
    <row r="71" spans="1:21" ht="18.75" customHeight="1" x14ac:dyDescent="0.25">
      <c r="A71" s="433"/>
      <c r="B71" s="436"/>
      <c r="C71" s="439"/>
      <c r="D71" s="476"/>
      <c r="E71" s="430"/>
      <c r="F71" s="430"/>
      <c r="G71" s="162" t="s">
        <v>36</v>
      </c>
      <c r="H71" s="176">
        <f t="shared" si="32"/>
        <v>0</v>
      </c>
      <c r="I71" s="152"/>
      <c r="J71" s="152"/>
      <c r="K71" s="176"/>
      <c r="L71" s="151">
        <f t="shared" si="33"/>
        <v>0</v>
      </c>
      <c r="M71" s="173"/>
      <c r="N71" s="152"/>
      <c r="O71" s="152"/>
      <c r="P71" s="176">
        <f t="shared" si="34"/>
        <v>0</v>
      </c>
      <c r="Q71" s="152"/>
      <c r="R71" s="152"/>
      <c r="S71" s="152"/>
      <c r="T71" s="173"/>
      <c r="U71" s="176"/>
    </row>
    <row r="72" spans="1:21" ht="16.5" customHeight="1" x14ac:dyDescent="0.25">
      <c r="A72" s="433"/>
      <c r="B72" s="436"/>
      <c r="C72" s="439"/>
      <c r="D72" s="476"/>
      <c r="E72" s="430"/>
      <c r="F72" s="430"/>
      <c r="G72" s="162" t="s">
        <v>204</v>
      </c>
      <c r="H72" s="176">
        <f t="shared" si="32"/>
        <v>0</v>
      </c>
      <c r="I72" s="152"/>
      <c r="J72" s="152"/>
      <c r="K72" s="176"/>
      <c r="L72" s="151">
        <f t="shared" si="33"/>
        <v>0</v>
      </c>
      <c r="M72" s="152"/>
      <c r="N72" s="152"/>
      <c r="O72" s="152"/>
      <c r="P72" s="176">
        <f t="shared" si="34"/>
        <v>0</v>
      </c>
      <c r="Q72" s="152"/>
      <c r="R72" s="152"/>
      <c r="S72" s="152"/>
      <c r="T72" s="152"/>
      <c r="U72" s="176"/>
    </row>
    <row r="73" spans="1:21" ht="16.5" customHeight="1" x14ac:dyDescent="0.25">
      <c r="A73" s="433"/>
      <c r="B73" s="436"/>
      <c r="C73" s="439"/>
      <c r="D73" s="476"/>
      <c r="E73" s="430"/>
      <c r="F73" s="430"/>
      <c r="G73" s="162" t="s">
        <v>143</v>
      </c>
      <c r="H73" s="176">
        <f t="shared" si="32"/>
        <v>0</v>
      </c>
      <c r="I73" s="152"/>
      <c r="J73" s="152"/>
      <c r="K73" s="152"/>
      <c r="L73" s="151">
        <f t="shared" si="33"/>
        <v>0</v>
      </c>
      <c r="M73" s="152"/>
      <c r="N73" s="152"/>
      <c r="O73" s="152"/>
      <c r="P73" s="176">
        <f t="shared" si="34"/>
        <v>0</v>
      </c>
      <c r="Q73" s="152"/>
      <c r="R73" s="152"/>
      <c r="S73" s="152"/>
      <c r="T73" s="152"/>
      <c r="U73" s="176"/>
    </row>
    <row r="74" spans="1:21" ht="15" customHeight="1" x14ac:dyDescent="0.25">
      <c r="A74" s="434"/>
      <c r="B74" s="437"/>
      <c r="C74" s="440"/>
      <c r="D74" s="477"/>
      <c r="E74" s="431"/>
      <c r="F74" s="431"/>
      <c r="G74" s="177" t="s">
        <v>39</v>
      </c>
      <c r="H74" s="153">
        <f>SUM(H68:H71)</f>
        <v>0</v>
      </c>
      <c r="I74" s="153">
        <f>SUM(I68:I71)</f>
        <v>0</v>
      </c>
      <c r="J74" s="153">
        <f>SUM(J68:J71)</f>
        <v>0</v>
      </c>
      <c r="K74" s="153">
        <f>SUM(K68:K72)</f>
        <v>0</v>
      </c>
      <c r="L74" s="153">
        <f t="shared" ref="L74:U74" si="35">SUM(L68:L71)</f>
        <v>262.7</v>
      </c>
      <c r="M74" s="153">
        <f t="shared" si="35"/>
        <v>0</v>
      </c>
      <c r="N74" s="153">
        <f t="shared" si="35"/>
        <v>0</v>
      </c>
      <c r="O74" s="153">
        <f t="shared" si="35"/>
        <v>262.7</v>
      </c>
      <c r="P74" s="153">
        <f t="shared" si="35"/>
        <v>262.70600000000002</v>
      </c>
      <c r="Q74" s="153">
        <f t="shared" si="35"/>
        <v>0</v>
      </c>
      <c r="R74" s="153">
        <f t="shared" si="35"/>
        <v>0</v>
      </c>
      <c r="S74" s="153">
        <f t="shared" si="35"/>
        <v>262.70600000000002</v>
      </c>
      <c r="T74" s="153">
        <f t="shared" si="35"/>
        <v>0</v>
      </c>
      <c r="U74" s="153">
        <f t="shared" si="35"/>
        <v>0</v>
      </c>
    </row>
    <row r="75" spans="1:21" x14ac:dyDescent="0.25">
      <c r="A75" s="432" t="s">
        <v>28</v>
      </c>
      <c r="B75" s="435" t="s">
        <v>28</v>
      </c>
      <c r="C75" s="438" t="s">
        <v>62</v>
      </c>
      <c r="D75" s="475" t="s">
        <v>216</v>
      </c>
      <c r="E75" s="429" t="s">
        <v>32</v>
      </c>
      <c r="F75" s="429" t="s">
        <v>33</v>
      </c>
      <c r="G75" s="162" t="s">
        <v>34</v>
      </c>
      <c r="H75" s="176">
        <f t="shared" ref="H75:H80" si="36">SUM(I75,K75)</f>
        <v>1.1200000000000001</v>
      </c>
      <c r="I75" s="131"/>
      <c r="J75" s="176"/>
      <c r="K75" s="228">
        <v>1.1200000000000001</v>
      </c>
      <c r="L75" s="98">
        <f>SUM(M75,O75)</f>
        <v>11.22</v>
      </c>
      <c r="M75" s="175"/>
      <c r="N75" s="166"/>
      <c r="O75" s="151">
        <v>11.22</v>
      </c>
      <c r="P75" s="176">
        <f t="shared" ref="P75:P80" si="37">SUM(Q75,S75)</f>
        <v>11.22</v>
      </c>
      <c r="Q75" s="175"/>
      <c r="R75" s="152"/>
      <c r="S75" s="175">
        <v>11.22</v>
      </c>
      <c r="T75" s="175">
        <v>0</v>
      </c>
      <c r="U75" s="174">
        <v>0</v>
      </c>
    </row>
    <row r="76" spans="1:21" x14ac:dyDescent="0.25">
      <c r="A76" s="433"/>
      <c r="B76" s="436"/>
      <c r="C76" s="439"/>
      <c r="D76" s="476"/>
      <c r="E76" s="430"/>
      <c r="F76" s="430"/>
      <c r="G76" s="162" t="s">
        <v>163</v>
      </c>
      <c r="H76" s="176">
        <f t="shared" si="36"/>
        <v>0</v>
      </c>
      <c r="I76" s="176"/>
      <c r="J76" s="176"/>
      <c r="K76" s="131"/>
      <c r="L76" s="98">
        <f>SUM(M76,O76)</f>
        <v>0</v>
      </c>
      <c r="M76" s="175"/>
      <c r="N76" s="166"/>
      <c r="O76" s="176"/>
      <c r="P76" s="176">
        <f t="shared" si="37"/>
        <v>0</v>
      </c>
      <c r="Q76" s="175"/>
      <c r="R76" s="176"/>
      <c r="S76" s="175"/>
      <c r="T76" s="175"/>
      <c r="U76" s="174"/>
    </row>
    <row r="77" spans="1:21" ht="15.75" customHeight="1" x14ac:dyDescent="0.25">
      <c r="A77" s="433"/>
      <c r="B77" s="436"/>
      <c r="C77" s="439"/>
      <c r="D77" s="476"/>
      <c r="E77" s="430"/>
      <c r="F77" s="430"/>
      <c r="G77" s="162" t="s">
        <v>37</v>
      </c>
      <c r="H77" s="176">
        <f t="shared" si="36"/>
        <v>0</v>
      </c>
      <c r="I77" s="176"/>
      <c r="J77" s="176"/>
      <c r="K77" s="228">
        <v>0</v>
      </c>
      <c r="L77" s="98">
        <f t="shared" ref="L77:L78" si="38">SUM(M77,O77)</f>
        <v>63.58</v>
      </c>
      <c r="M77" s="175"/>
      <c r="N77" s="166"/>
      <c r="O77" s="151">
        <v>63.58</v>
      </c>
      <c r="P77" s="176">
        <f t="shared" si="37"/>
        <v>63.58</v>
      </c>
      <c r="Q77" s="175"/>
      <c r="R77" s="176"/>
      <c r="S77" s="175">
        <v>63.58</v>
      </c>
      <c r="T77" s="175">
        <v>0</v>
      </c>
      <c r="U77" s="174">
        <v>0</v>
      </c>
    </row>
    <row r="78" spans="1:21" ht="18.75" customHeight="1" x14ac:dyDescent="0.25">
      <c r="A78" s="433"/>
      <c r="B78" s="436"/>
      <c r="C78" s="439"/>
      <c r="D78" s="476"/>
      <c r="E78" s="430"/>
      <c r="F78" s="430"/>
      <c r="G78" s="162" t="s">
        <v>36</v>
      </c>
      <c r="H78" s="176">
        <f t="shared" si="36"/>
        <v>0</v>
      </c>
      <c r="I78" s="152"/>
      <c r="J78" s="152"/>
      <c r="K78" s="176"/>
      <c r="L78" s="98">
        <f t="shared" si="38"/>
        <v>0</v>
      </c>
      <c r="M78" s="173"/>
      <c r="N78" s="152"/>
      <c r="O78" s="152"/>
      <c r="P78" s="176">
        <f t="shared" si="37"/>
        <v>0</v>
      </c>
      <c r="Q78" s="152"/>
      <c r="R78" s="152"/>
      <c r="S78" s="152"/>
      <c r="T78" s="173"/>
      <c r="U78" s="176"/>
    </row>
    <row r="79" spans="1:21" ht="16.5" customHeight="1" x14ac:dyDescent="0.25">
      <c r="A79" s="433"/>
      <c r="B79" s="436"/>
      <c r="C79" s="439"/>
      <c r="D79" s="476"/>
      <c r="E79" s="430"/>
      <c r="F79" s="430"/>
      <c r="G79" s="162" t="s">
        <v>204</v>
      </c>
      <c r="H79" s="176">
        <f t="shared" si="36"/>
        <v>0</v>
      </c>
      <c r="I79" s="152"/>
      <c r="J79" s="152"/>
      <c r="K79" s="176"/>
      <c r="L79" s="151">
        <f>SUM(M79,O79)</f>
        <v>0</v>
      </c>
      <c r="M79" s="152"/>
      <c r="N79" s="152"/>
      <c r="O79" s="152"/>
      <c r="P79" s="176">
        <f t="shared" si="37"/>
        <v>0</v>
      </c>
      <c r="Q79" s="152"/>
      <c r="R79" s="152"/>
      <c r="S79" s="152"/>
      <c r="T79" s="152"/>
      <c r="U79" s="176"/>
    </row>
    <row r="80" spans="1:21" ht="16.5" customHeight="1" x14ac:dyDescent="0.25">
      <c r="A80" s="433"/>
      <c r="B80" s="436"/>
      <c r="C80" s="439"/>
      <c r="D80" s="476"/>
      <c r="E80" s="430"/>
      <c r="F80" s="430"/>
      <c r="G80" s="162" t="s">
        <v>143</v>
      </c>
      <c r="H80" s="176">
        <f t="shared" si="36"/>
        <v>0</v>
      </c>
      <c r="I80" s="152"/>
      <c r="J80" s="152"/>
      <c r="K80" s="152"/>
      <c r="L80" s="151">
        <f>SUM(M80,O80)</f>
        <v>0</v>
      </c>
      <c r="M80" s="152"/>
      <c r="N80" s="152"/>
      <c r="O80" s="152"/>
      <c r="P80" s="176">
        <f t="shared" si="37"/>
        <v>0</v>
      </c>
      <c r="Q80" s="152"/>
      <c r="R80" s="152"/>
      <c r="S80" s="152"/>
      <c r="T80" s="152"/>
      <c r="U80" s="176"/>
    </row>
    <row r="81" spans="1:21" ht="15" customHeight="1" x14ac:dyDescent="0.25">
      <c r="A81" s="434"/>
      <c r="B81" s="437"/>
      <c r="C81" s="440"/>
      <c r="D81" s="477"/>
      <c r="E81" s="431"/>
      <c r="F81" s="431"/>
      <c r="G81" s="177" t="s">
        <v>39</v>
      </c>
      <c r="H81" s="153">
        <f>SUM(H75:H78)</f>
        <v>1.1200000000000001</v>
      </c>
      <c r="I81" s="153">
        <f>SUM(I75:I78)</f>
        <v>0</v>
      </c>
      <c r="J81" s="153">
        <f>SUM(J75:J78)</f>
        <v>0</v>
      </c>
      <c r="K81" s="153">
        <f>SUM(K75:K79)</f>
        <v>1.1200000000000001</v>
      </c>
      <c r="L81" s="153">
        <f t="shared" ref="L81:U81" si="39">SUM(L75:L78)</f>
        <v>74.8</v>
      </c>
      <c r="M81" s="153">
        <f t="shared" si="39"/>
        <v>0</v>
      </c>
      <c r="N81" s="153">
        <f t="shared" si="39"/>
        <v>0</v>
      </c>
      <c r="O81" s="153">
        <f t="shared" si="39"/>
        <v>74.8</v>
      </c>
      <c r="P81" s="153">
        <f t="shared" si="39"/>
        <v>74.8</v>
      </c>
      <c r="Q81" s="153">
        <f t="shared" si="39"/>
        <v>0</v>
      </c>
      <c r="R81" s="153">
        <f t="shared" si="39"/>
        <v>0</v>
      </c>
      <c r="S81" s="153">
        <f t="shared" si="39"/>
        <v>74.8</v>
      </c>
      <c r="T81" s="153">
        <f t="shared" si="39"/>
        <v>0</v>
      </c>
      <c r="U81" s="153">
        <f t="shared" si="39"/>
        <v>0</v>
      </c>
    </row>
    <row r="82" spans="1:21" x14ac:dyDescent="0.25">
      <c r="A82" s="432" t="s">
        <v>28</v>
      </c>
      <c r="B82" s="435" t="s">
        <v>28</v>
      </c>
      <c r="C82" s="438" t="s">
        <v>82</v>
      </c>
      <c r="D82" s="475" t="s">
        <v>217</v>
      </c>
      <c r="E82" s="429" t="s">
        <v>32</v>
      </c>
      <c r="F82" s="429" t="s">
        <v>33</v>
      </c>
      <c r="G82" s="162" t="s">
        <v>34</v>
      </c>
      <c r="H82" s="149">
        <f t="shared" ref="H82:H87" si="40">SUM(I82,K82)</f>
        <v>2.2400000000000002</v>
      </c>
      <c r="I82" s="185"/>
      <c r="J82" s="189"/>
      <c r="K82" s="185">
        <v>2.2400000000000002</v>
      </c>
      <c r="L82" s="114">
        <f t="shared" ref="L82:L87" si="41">SUM(M82,O82)</f>
        <v>26.55</v>
      </c>
      <c r="M82" s="185">
        <v>26.55</v>
      </c>
      <c r="N82" s="189"/>
      <c r="O82" s="185"/>
      <c r="P82" s="149">
        <f t="shared" ref="P82:P87" si="42">SUM(Q82,S82)</f>
        <v>26.55</v>
      </c>
      <c r="Q82" s="185"/>
      <c r="R82" s="189"/>
      <c r="S82" s="185">
        <v>26.55</v>
      </c>
      <c r="T82" s="185" t="s">
        <v>218</v>
      </c>
      <c r="U82" s="189">
        <v>0</v>
      </c>
    </row>
    <row r="83" spans="1:21" x14ac:dyDescent="0.25">
      <c r="A83" s="433"/>
      <c r="B83" s="436"/>
      <c r="C83" s="439"/>
      <c r="D83" s="476"/>
      <c r="E83" s="430"/>
      <c r="F83" s="430"/>
      <c r="G83" s="162" t="s">
        <v>163</v>
      </c>
      <c r="H83" s="149">
        <f t="shared" si="40"/>
        <v>0</v>
      </c>
      <c r="I83" s="299"/>
      <c r="J83" s="189"/>
      <c r="K83" s="185"/>
      <c r="L83" s="114">
        <f t="shared" si="41"/>
        <v>0</v>
      </c>
      <c r="M83" s="185"/>
      <c r="N83" s="189"/>
      <c r="O83" s="185"/>
      <c r="P83" s="149">
        <f t="shared" si="42"/>
        <v>0</v>
      </c>
      <c r="Q83" s="185"/>
      <c r="R83" s="189"/>
      <c r="S83" s="185"/>
      <c r="T83" s="185"/>
      <c r="U83" s="189"/>
    </row>
    <row r="84" spans="1:21" ht="15.75" customHeight="1" x14ac:dyDescent="0.25">
      <c r="A84" s="433"/>
      <c r="B84" s="436"/>
      <c r="C84" s="439"/>
      <c r="D84" s="476"/>
      <c r="E84" s="430"/>
      <c r="F84" s="430"/>
      <c r="G84" s="162" t="s">
        <v>37</v>
      </c>
      <c r="H84" s="163">
        <f t="shared" si="40"/>
        <v>12.72</v>
      </c>
      <c r="I84" s="300"/>
      <c r="J84" s="189"/>
      <c r="K84" s="185">
        <v>12.72</v>
      </c>
      <c r="L84" s="114">
        <f t="shared" si="41"/>
        <v>292.29000000000002</v>
      </c>
      <c r="M84" s="185">
        <v>292.29000000000002</v>
      </c>
      <c r="N84" s="189"/>
      <c r="O84" s="185"/>
      <c r="P84" s="149">
        <f t="shared" si="42"/>
        <v>292.29000000000002</v>
      </c>
      <c r="Q84" s="185"/>
      <c r="R84" s="189"/>
      <c r="S84" s="185">
        <v>292.29000000000002</v>
      </c>
      <c r="T84" s="185">
        <v>70.95</v>
      </c>
      <c r="U84" s="189">
        <v>0</v>
      </c>
    </row>
    <row r="85" spans="1:21" ht="18.75" customHeight="1" x14ac:dyDescent="0.25">
      <c r="A85" s="433"/>
      <c r="B85" s="436"/>
      <c r="C85" s="439"/>
      <c r="D85" s="476"/>
      <c r="E85" s="430"/>
      <c r="F85" s="430"/>
      <c r="G85" s="162" t="s">
        <v>36</v>
      </c>
      <c r="H85" s="149">
        <f t="shared" si="40"/>
        <v>0</v>
      </c>
      <c r="I85" s="165"/>
      <c r="J85" s="149"/>
      <c r="K85" s="149"/>
      <c r="L85" s="81">
        <f t="shared" si="41"/>
        <v>0</v>
      </c>
      <c r="M85" s="165"/>
      <c r="N85" s="149"/>
      <c r="O85" s="149"/>
      <c r="P85" s="149">
        <f t="shared" si="42"/>
        <v>0</v>
      </c>
      <c r="Q85" s="149"/>
      <c r="R85" s="149"/>
      <c r="S85" s="149"/>
      <c r="T85" s="165"/>
      <c r="U85" s="149"/>
    </row>
    <row r="86" spans="1:21" ht="16.5" customHeight="1" x14ac:dyDescent="0.25">
      <c r="A86" s="433"/>
      <c r="B86" s="436"/>
      <c r="C86" s="439"/>
      <c r="D86" s="476"/>
      <c r="E86" s="430"/>
      <c r="F86" s="430"/>
      <c r="G86" s="162" t="s">
        <v>204</v>
      </c>
      <c r="H86" s="149">
        <f t="shared" si="40"/>
        <v>0</v>
      </c>
      <c r="I86" s="149"/>
      <c r="J86" s="149"/>
      <c r="K86" s="149"/>
      <c r="L86" s="81">
        <f t="shared" si="41"/>
        <v>0</v>
      </c>
      <c r="M86" s="149"/>
      <c r="N86" s="149"/>
      <c r="O86" s="149"/>
      <c r="P86" s="149">
        <f t="shared" si="42"/>
        <v>0</v>
      </c>
      <c r="Q86" s="149"/>
      <c r="R86" s="149"/>
      <c r="S86" s="149"/>
      <c r="T86" s="149"/>
      <c r="U86" s="149"/>
    </row>
    <row r="87" spans="1:21" ht="16.5" customHeight="1" x14ac:dyDescent="0.25">
      <c r="A87" s="433"/>
      <c r="B87" s="436"/>
      <c r="C87" s="439"/>
      <c r="D87" s="476"/>
      <c r="E87" s="430"/>
      <c r="F87" s="430"/>
      <c r="G87" s="162" t="s">
        <v>143</v>
      </c>
      <c r="H87" s="149">
        <f t="shared" si="40"/>
        <v>0</v>
      </c>
      <c r="I87" s="149"/>
      <c r="J87" s="149"/>
      <c r="K87" s="149"/>
      <c r="L87" s="81">
        <f t="shared" si="41"/>
        <v>0</v>
      </c>
      <c r="M87" s="149"/>
      <c r="N87" s="149"/>
      <c r="O87" s="149"/>
      <c r="P87" s="149">
        <f t="shared" si="42"/>
        <v>0</v>
      </c>
      <c r="Q87" s="149"/>
      <c r="R87" s="149"/>
      <c r="S87" s="149"/>
      <c r="T87" s="149"/>
      <c r="U87" s="149"/>
    </row>
    <row r="88" spans="1:21" ht="15" customHeight="1" x14ac:dyDescent="0.25">
      <c r="A88" s="434"/>
      <c r="B88" s="437"/>
      <c r="C88" s="440"/>
      <c r="D88" s="477"/>
      <c r="E88" s="431"/>
      <c r="F88" s="431"/>
      <c r="G88" s="177" t="s">
        <v>39</v>
      </c>
      <c r="H88" s="153">
        <f>SUM(H82:H85)</f>
        <v>14.96</v>
      </c>
      <c r="I88" s="153">
        <f>SUM(I82:I85)</f>
        <v>0</v>
      </c>
      <c r="J88" s="153">
        <f>SUM(J82:J85)</f>
        <v>0</v>
      </c>
      <c r="K88" s="153">
        <f>SUM(K82:K86)</f>
        <v>14.96</v>
      </c>
      <c r="L88" s="153">
        <f t="shared" ref="L88:U88" si="43">SUM(L82:L85)</f>
        <v>318.84000000000003</v>
      </c>
      <c r="M88" s="153">
        <f t="shared" si="43"/>
        <v>318.84000000000003</v>
      </c>
      <c r="N88" s="153">
        <f t="shared" si="43"/>
        <v>0</v>
      </c>
      <c r="O88" s="153">
        <f t="shared" si="43"/>
        <v>0</v>
      </c>
      <c r="P88" s="153">
        <f t="shared" si="43"/>
        <v>318.84000000000003</v>
      </c>
      <c r="Q88" s="153">
        <f t="shared" si="43"/>
        <v>0</v>
      </c>
      <c r="R88" s="153">
        <f t="shared" si="43"/>
        <v>0</v>
      </c>
      <c r="S88" s="153">
        <f t="shared" si="43"/>
        <v>318.84000000000003</v>
      </c>
      <c r="T88" s="153">
        <f t="shared" si="43"/>
        <v>70.95</v>
      </c>
      <c r="U88" s="153">
        <f t="shared" si="43"/>
        <v>0</v>
      </c>
    </row>
    <row r="89" spans="1:21" x14ac:dyDescent="0.25">
      <c r="A89" s="432" t="s">
        <v>28</v>
      </c>
      <c r="B89" s="435" t="s">
        <v>28</v>
      </c>
      <c r="C89" s="438" t="s">
        <v>85</v>
      </c>
      <c r="D89" s="475" t="s">
        <v>219</v>
      </c>
      <c r="E89" s="501" t="s">
        <v>186</v>
      </c>
      <c r="F89" s="429" t="s">
        <v>220</v>
      </c>
      <c r="G89" s="162" t="s">
        <v>34</v>
      </c>
      <c r="H89" s="149">
        <f t="shared" ref="H89:H94" si="44">SUM(I89,K89)</f>
        <v>24.7</v>
      </c>
      <c r="I89" s="97">
        <v>24.7</v>
      </c>
      <c r="J89" s="149"/>
      <c r="K89" s="149"/>
      <c r="L89" s="101">
        <f t="shared" ref="L89:L94" si="45">SUM(M89,O89)</f>
        <v>316.60000000000002</v>
      </c>
      <c r="M89" s="185">
        <v>316.60000000000002</v>
      </c>
      <c r="N89" s="188"/>
      <c r="O89" s="150"/>
      <c r="P89" s="149">
        <f t="shared" ref="P89:P94" si="46">SUM(Q89,S89)</f>
        <v>172.67500000000001</v>
      </c>
      <c r="Q89" s="150"/>
      <c r="R89" s="156"/>
      <c r="S89" s="101">
        <v>172.67500000000001</v>
      </c>
      <c r="T89" s="185">
        <v>185.43</v>
      </c>
      <c r="U89" s="189">
        <v>0</v>
      </c>
    </row>
    <row r="90" spans="1:21" x14ac:dyDescent="0.25">
      <c r="A90" s="433"/>
      <c r="B90" s="436"/>
      <c r="C90" s="439"/>
      <c r="D90" s="476"/>
      <c r="E90" s="502"/>
      <c r="F90" s="430"/>
      <c r="G90" s="162" t="s">
        <v>163</v>
      </c>
      <c r="H90" s="149">
        <f t="shared" si="44"/>
        <v>121.39999999999999</v>
      </c>
      <c r="I90" s="149">
        <v>44.83</v>
      </c>
      <c r="J90" s="149"/>
      <c r="K90" s="97">
        <v>76.569999999999993</v>
      </c>
      <c r="L90" s="101">
        <f t="shared" si="45"/>
        <v>0</v>
      </c>
      <c r="M90" s="185"/>
      <c r="N90" s="188"/>
      <c r="O90" s="149"/>
      <c r="P90" s="149">
        <f t="shared" si="46"/>
        <v>0</v>
      </c>
      <c r="Q90" s="149"/>
      <c r="R90" s="149"/>
      <c r="S90" s="163"/>
      <c r="T90" s="185"/>
      <c r="U90" s="189"/>
    </row>
    <row r="91" spans="1:21" ht="15.75" customHeight="1" x14ac:dyDescent="0.25">
      <c r="A91" s="433"/>
      <c r="B91" s="436"/>
      <c r="C91" s="439"/>
      <c r="D91" s="476"/>
      <c r="E91" s="502"/>
      <c r="F91" s="430"/>
      <c r="G91" s="162" t="s">
        <v>37</v>
      </c>
      <c r="H91" s="149">
        <f t="shared" si="44"/>
        <v>273.5</v>
      </c>
      <c r="I91" s="149"/>
      <c r="J91" s="149"/>
      <c r="K91" s="149">
        <v>273.5</v>
      </c>
      <c r="L91" s="101">
        <f t="shared" si="45"/>
        <v>500</v>
      </c>
      <c r="M91" s="185">
        <v>500</v>
      </c>
      <c r="N91" s="188"/>
      <c r="O91" s="150"/>
      <c r="P91" s="149">
        <f t="shared" si="46"/>
        <v>354.44</v>
      </c>
      <c r="Q91" s="149"/>
      <c r="R91" s="149"/>
      <c r="S91" s="163">
        <v>354.44</v>
      </c>
      <c r="T91" s="185">
        <v>16.7</v>
      </c>
      <c r="U91" s="287">
        <v>0</v>
      </c>
    </row>
    <row r="92" spans="1:21" ht="18.75" customHeight="1" x14ac:dyDescent="0.25">
      <c r="A92" s="433"/>
      <c r="B92" s="436"/>
      <c r="C92" s="439"/>
      <c r="D92" s="476"/>
      <c r="E92" s="502"/>
      <c r="F92" s="430"/>
      <c r="G92" s="162" t="s">
        <v>36</v>
      </c>
      <c r="H92" s="149">
        <f t="shared" si="44"/>
        <v>0</v>
      </c>
      <c r="I92" s="156"/>
      <c r="J92" s="156"/>
      <c r="K92" s="149"/>
      <c r="L92" s="150">
        <f t="shared" si="45"/>
        <v>0</v>
      </c>
      <c r="M92" s="187"/>
      <c r="N92" s="156"/>
      <c r="O92" s="156"/>
      <c r="P92" s="149">
        <f t="shared" si="46"/>
        <v>0</v>
      </c>
      <c r="Q92" s="156"/>
      <c r="R92" s="156"/>
      <c r="S92" s="156"/>
      <c r="T92" s="187"/>
      <c r="U92" s="149"/>
    </row>
    <row r="93" spans="1:21" ht="16.5" customHeight="1" x14ac:dyDescent="0.25">
      <c r="A93" s="433"/>
      <c r="B93" s="436"/>
      <c r="C93" s="439"/>
      <c r="D93" s="476"/>
      <c r="E93" s="502"/>
      <c r="F93" s="430"/>
      <c r="G93" s="162" t="s">
        <v>204</v>
      </c>
      <c r="H93" s="149">
        <f t="shared" si="44"/>
        <v>0</v>
      </c>
      <c r="I93" s="156"/>
      <c r="J93" s="156"/>
      <c r="K93" s="149"/>
      <c r="L93" s="150">
        <f t="shared" si="45"/>
        <v>0</v>
      </c>
      <c r="M93" s="156"/>
      <c r="N93" s="156"/>
      <c r="O93" s="156"/>
      <c r="P93" s="149">
        <f t="shared" si="46"/>
        <v>0</v>
      </c>
      <c r="Q93" s="156"/>
      <c r="R93" s="156"/>
      <c r="S93" s="156"/>
      <c r="T93" s="156"/>
      <c r="U93" s="149"/>
    </row>
    <row r="94" spans="1:21" ht="16.5" customHeight="1" x14ac:dyDescent="0.25">
      <c r="A94" s="433"/>
      <c r="B94" s="436"/>
      <c r="C94" s="439"/>
      <c r="D94" s="476"/>
      <c r="E94" s="502"/>
      <c r="F94" s="430"/>
      <c r="G94" s="162" t="s">
        <v>143</v>
      </c>
      <c r="H94" s="149">
        <f t="shared" si="44"/>
        <v>0</v>
      </c>
      <c r="I94" s="156">
        <v>0</v>
      </c>
      <c r="J94" s="156"/>
      <c r="K94" s="156">
        <v>0</v>
      </c>
      <c r="L94" s="150">
        <f t="shared" si="45"/>
        <v>0</v>
      </c>
      <c r="M94" s="156"/>
      <c r="N94" s="156"/>
      <c r="O94" s="156"/>
      <c r="P94" s="149">
        <f t="shared" si="46"/>
        <v>0</v>
      </c>
      <c r="Q94" s="156"/>
      <c r="R94" s="156"/>
      <c r="S94" s="156"/>
      <c r="T94" s="156"/>
      <c r="U94" s="149"/>
    </row>
    <row r="95" spans="1:21" ht="15" customHeight="1" x14ac:dyDescent="0.25">
      <c r="A95" s="434"/>
      <c r="B95" s="437"/>
      <c r="C95" s="440"/>
      <c r="D95" s="477"/>
      <c r="E95" s="503"/>
      <c r="F95" s="431"/>
      <c r="G95" s="177" t="s">
        <v>39</v>
      </c>
      <c r="H95" s="153">
        <f>SUM(H89:H92)</f>
        <v>419.6</v>
      </c>
      <c r="I95" s="153">
        <f>SUM(I89:I92)</f>
        <v>69.53</v>
      </c>
      <c r="J95" s="153">
        <f>SUM(J89:J92)</f>
        <v>0</v>
      </c>
      <c r="K95" s="153">
        <f>SUM(K89:K93)</f>
        <v>350.07</v>
      </c>
      <c r="L95" s="153">
        <f t="shared" ref="L95:U95" si="47">SUM(L89:L92)</f>
        <v>816.6</v>
      </c>
      <c r="M95" s="153">
        <f t="shared" si="47"/>
        <v>816.6</v>
      </c>
      <c r="N95" s="153">
        <f t="shared" si="47"/>
        <v>0</v>
      </c>
      <c r="O95" s="153">
        <f t="shared" si="47"/>
        <v>0</v>
      </c>
      <c r="P95" s="153">
        <f t="shared" si="47"/>
        <v>527.11500000000001</v>
      </c>
      <c r="Q95" s="153">
        <f t="shared" si="47"/>
        <v>0</v>
      </c>
      <c r="R95" s="153">
        <f t="shared" si="47"/>
        <v>0</v>
      </c>
      <c r="S95" s="153">
        <f t="shared" si="47"/>
        <v>527.11500000000001</v>
      </c>
      <c r="T95" s="153">
        <f t="shared" si="47"/>
        <v>202.13</v>
      </c>
      <c r="U95" s="153">
        <f t="shared" si="47"/>
        <v>0</v>
      </c>
    </row>
    <row r="96" spans="1:21" x14ac:dyDescent="0.25">
      <c r="A96" s="432" t="s">
        <v>28</v>
      </c>
      <c r="B96" s="435" t="s">
        <v>28</v>
      </c>
      <c r="C96" s="438" t="s">
        <v>87</v>
      </c>
      <c r="D96" s="504" t="s">
        <v>221</v>
      </c>
      <c r="E96" s="501" t="s">
        <v>32</v>
      </c>
      <c r="F96" s="507" t="s">
        <v>33</v>
      </c>
      <c r="G96" s="263" t="s">
        <v>34</v>
      </c>
      <c r="H96" s="149">
        <f t="shared" ref="H96:H101" si="48">SUM(I96,K96)</f>
        <v>0</v>
      </c>
      <c r="I96" s="97">
        <v>0</v>
      </c>
      <c r="J96" s="149"/>
      <c r="K96" s="149"/>
      <c r="L96" s="101">
        <f t="shared" ref="L96:L101" si="49">SUM(M96,O96)</f>
        <v>10.1</v>
      </c>
      <c r="M96" s="185"/>
      <c r="N96" s="188"/>
      <c r="O96" s="150">
        <v>10.1</v>
      </c>
      <c r="P96" s="149">
        <f t="shared" ref="P96:P101" si="50">SUM(Q96,S96)</f>
        <v>10.1</v>
      </c>
      <c r="Q96" s="150"/>
      <c r="R96" s="156"/>
      <c r="S96" s="101">
        <v>10.1</v>
      </c>
      <c r="T96" s="185">
        <v>0</v>
      </c>
      <c r="U96" s="189">
        <v>0</v>
      </c>
    </row>
    <row r="97" spans="1:21" x14ac:dyDescent="0.25">
      <c r="A97" s="433"/>
      <c r="B97" s="436"/>
      <c r="C97" s="439"/>
      <c r="D97" s="505"/>
      <c r="E97" s="502"/>
      <c r="F97" s="508"/>
      <c r="G97" s="263" t="s">
        <v>163</v>
      </c>
      <c r="H97" s="149">
        <f t="shared" si="48"/>
        <v>0</v>
      </c>
      <c r="I97" s="149"/>
      <c r="J97" s="149"/>
      <c r="K97" s="97"/>
      <c r="L97" s="101">
        <f t="shared" si="49"/>
        <v>0</v>
      </c>
      <c r="M97" s="185"/>
      <c r="N97" s="188"/>
      <c r="O97" s="149"/>
      <c r="P97" s="149">
        <f t="shared" si="50"/>
        <v>0</v>
      </c>
      <c r="Q97" s="149"/>
      <c r="R97" s="149"/>
      <c r="S97" s="163"/>
      <c r="T97" s="185"/>
      <c r="U97" s="189"/>
    </row>
    <row r="98" spans="1:21" ht="15.75" customHeight="1" x14ac:dyDescent="0.25">
      <c r="A98" s="433"/>
      <c r="B98" s="436"/>
      <c r="C98" s="439"/>
      <c r="D98" s="505"/>
      <c r="E98" s="502"/>
      <c r="F98" s="508"/>
      <c r="G98" s="263" t="s">
        <v>37</v>
      </c>
      <c r="H98" s="149">
        <f t="shared" si="48"/>
        <v>0</v>
      </c>
      <c r="I98" s="149">
        <v>0</v>
      </c>
      <c r="J98" s="149"/>
      <c r="K98" s="149"/>
      <c r="L98" s="101">
        <f t="shared" si="49"/>
        <v>113.51</v>
      </c>
      <c r="M98" s="185"/>
      <c r="N98" s="188"/>
      <c r="O98" s="150">
        <v>113.51</v>
      </c>
      <c r="P98" s="149">
        <f t="shared" si="50"/>
        <v>113.51</v>
      </c>
      <c r="Q98" s="149"/>
      <c r="R98" s="149"/>
      <c r="S98" s="163">
        <v>113.51</v>
      </c>
      <c r="T98" s="185">
        <v>0</v>
      </c>
      <c r="U98" s="189">
        <v>0</v>
      </c>
    </row>
    <row r="99" spans="1:21" ht="18.75" customHeight="1" x14ac:dyDescent="0.25">
      <c r="A99" s="433"/>
      <c r="B99" s="436"/>
      <c r="C99" s="439"/>
      <c r="D99" s="505"/>
      <c r="E99" s="502"/>
      <c r="F99" s="508"/>
      <c r="G99" s="263" t="s">
        <v>36</v>
      </c>
      <c r="H99" s="149">
        <f t="shared" si="48"/>
        <v>0</v>
      </c>
      <c r="I99" s="156"/>
      <c r="J99" s="156"/>
      <c r="K99" s="149"/>
      <c r="L99" s="150">
        <f t="shared" si="49"/>
        <v>10.1</v>
      </c>
      <c r="M99" s="187"/>
      <c r="N99" s="156"/>
      <c r="O99" s="156">
        <v>10.1</v>
      </c>
      <c r="P99" s="149">
        <f t="shared" si="50"/>
        <v>10.1</v>
      </c>
      <c r="Q99" s="156"/>
      <c r="R99" s="156"/>
      <c r="S99" s="156">
        <v>10.1</v>
      </c>
      <c r="T99" s="187"/>
      <c r="U99" s="149"/>
    </row>
    <row r="100" spans="1:21" ht="16.5" customHeight="1" x14ac:dyDescent="0.25">
      <c r="A100" s="433"/>
      <c r="B100" s="436"/>
      <c r="C100" s="439"/>
      <c r="D100" s="505"/>
      <c r="E100" s="502"/>
      <c r="F100" s="508"/>
      <c r="G100" s="263" t="s">
        <v>204</v>
      </c>
      <c r="H100" s="149">
        <f t="shared" si="48"/>
        <v>0</v>
      </c>
      <c r="I100" s="156"/>
      <c r="J100" s="156"/>
      <c r="K100" s="149"/>
      <c r="L100" s="150">
        <f t="shared" si="49"/>
        <v>0</v>
      </c>
      <c r="M100" s="156"/>
      <c r="N100" s="156"/>
      <c r="O100" s="156"/>
      <c r="P100" s="149">
        <f t="shared" si="50"/>
        <v>0</v>
      </c>
      <c r="Q100" s="156"/>
      <c r="R100" s="156"/>
      <c r="S100" s="156"/>
      <c r="T100" s="156"/>
      <c r="U100" s="149"/>
    </row>
    <row r="101" spans="1:21" ht="16.5" customHeight="1" x14ac:dyDescent="0.25">
      <c r="A101" s="433"/>
      <c r="B101" s="436"/>
      <c r="C101" s="439"/>
      <c r="D101" s="505"/>
      <c r="E101" s="502"/>
      <c r="F101" s="508"/>
      <c r="G101" s="263" t="s">
        <v>143</v>
      </c>
      <c r="H101" s="149">
        <f t="shared" si="48"/>
        <v>0</v>
      </c>
      <c r="I101" s="156"/>
      <c r="J101" s="156"/>
      <c r="K101" s="156"/>
      <c r="L101" s="150">
        <f t="shared" si="49"/>
        <v>0</v>
      </c>
      <c r="M101" s="156"/>
      <c r="N101" s="156"/>
      <c r="O101" s="156"/>
      <c r="P101" s="149">
        <f t="shared" si="50"/>
        <v>0</v>
      </c>
      <c r="Q101" s="156"/>
      <c r="R101" s="156"/>
      <c r="S101" s="156"/>
      <c r="T101" s="156"/>
      <c r="U101" s="149"/>
    </row>
    <row r="102" spans="1:21" ht="15" customHeight="1" x14ac:dyDescent="0.25">
      <c r="A102" s="434"/>
      <c r="B102" s="437"/>
      <c r="C102" s="440"/>
      <c r="D102" s="506"/>
      <c r="E102" s="503"/>
      <c r="F102" s="509"/>
      <c r="G102" s="265" t="s">
        <v>39</v>
      </c>
      <c r="H102" s="266">
        <f>SUM(H96:H99)</f>
        <v>0</v>
      </c>
      <c r="I102" s="266">
        <f>SUM(I96:I99)</f>
        <v>0</v>
      </c>
      <c r="J102" s="266">
        <f>SUM(J96:J99)</f>
        <v>0</v>
      </c>
      <c r="K102" s="266">
        <f>SUM(K96:K100)</f>
        <v>0</v>
      </c>
      <c r="L102" s="266">
        <f t="shared" ref="L102:U102" si="51">SUM(L96:L99)</f>
        <v>133.71</v>
      </c>
      <c r="M102" s="266">
        <f t="shared" si="51"/>
        <v>0</v>
      </c>
      <c r="N102" s="266">
        <f t="shared" si="51"/>
        <v>0</v>
      </c>
      <c r="O102" s="266">
        <f t="shared" si="51"/>
        <v>133.71</v>
      </c>
      <c r="P102" s="266">
        <f t="shared" si="51"/>
        <v>133.71</v>
      </c>
      <c r="Q102" s="266">
        <f t="shared" si="51"/>
        <v>0</v>
      </c>
      <c r="R102" s="266">
        <f t="shared" si="51"/>
        <v>0</v>
      </c>
      <c r="S102" s="266">
        <f t="shared" si="51"/>
        <v>133.71</v>
      </c>
      <c r="T102" s="266">
        <f t="shared" si="51"/>
        <v>0</v>
      </c>
      <c r="U102" s="266">
        <f t="shared" si="51"/>
        <v>0</v>
      </c>
    </row>
    <row r="103" spans="1:21" x14ac:dyDescent="0.25">
      <c r="A103" s="432" t="s">
        <v>28</v>
      </c>
      <c r="B103" s="435" t="s">
        <v>28</v>
      </c>
      <c r="C103" s="438" t="s">
        <v>222</v>
      </c>
      <c r="D103" s="441" t="s">
        <v>223</v>
      </c>
      <c r="E103" s="501" t="s">
        <v>224</v>
      </c>
      <c r="F103" s="507" t="s">
        <v>225</v>
      </c>
      <c r="G103" s="263" t="s">
        <v>34</v>
      </c>
      <c r="H103" s="149">
        <v>9.4</v>
      </c>
      <c r="I103" s="97">
        <v>0</v>
      </c>
      <c r="J103" s="149"/>
      <c r="K103" s="149">
        <v>0</v>
      </c>
      <c r="L103" s="101">
        <f t="shared" ref="L103:L108" si="52">SUM(M103,O103)</f>
        <v>30.8</v>
      </c>
      <c r="M103" s="185">
        <v>0</v>
      </c>
      <c r="N103" s="188"/>
      <c r="O103" s="150">
        <v>30.8</v>
      </c>
      <c r="P103" s="149">
        <f t="shared" ref="P103:P108" si="53">SUM(Q103,S103)</f>
        <v>20.8</v>
      </c>
      <c r="Q103" s="150">
        <v>0</v>
      </c>
      <c r="R103" s="156"/>
      <c r="S103" s="150">
        <v>20.8</v>
      </c>
      <c r="T103" s="185">
        <v>0</v>
      </c>
      <c r="U103" s="189">
        <v>0</v>
      </c>
    </row>
    <row r="104" spans="1:21" x14ac:dyDescent="0.25">
      <c r="A104" s="433"/>
      <c r="B104" s="436"/>
      <c r="C104" s="439"/>
      <c r="D104" s="442"/>
      <c r="E104" s="502"/>
      <c r="F104" s="508"/>
      <c r="G104" s="263" t="s">
        <v>163</v>
      </c>
      <c r="H104" s="149">
        <f>SUM(I104,K104)</f>
        <v>0</v>
      </c>
      <c r="I104" s="149"/>
      <c r="J104" s="149"/>
      <c r="K104" s="97"/>
      <c r="L104" s="101">
        <f t="shared" si="52"/>
        <v>0</v>
      </c>
      <c r="M104" s="185"/>
      <c r="N104" s="188"/>
      <c r="O104" s="149"/>
      <c r="P104" s="149">
        <f t="shared" si="53"/>
        <v>0</v>
      </c>
      <c r="Q104" s="149"/>
      <c r="R104" s="149"/>
      <c r="S104" s="149"/>
      <c r="T104" s="185"/>
      <c r="U104" s="189"/>
    </row>
    <row r="105" spans="1:21" ht="15.75" customHeight="1" x14ac:dyDescent="0.25">
      <c r="A105" s="433"/>
      <c r="B105" s="436"/>
      <c r="C105" s="439"/>
      <c r="D105" s="442"/>
      <c r="E105" s="502"/>
      <c r="F105" s="508"/>
      <c r="G105" s="263" t="s">
        <v>37</v>
      </c>
      <c r="H105" s="149">
        <f>SUM(I105,K105)</f>
        <v>0</v>
      </c>
      <c r="I105" s="149">
        <v>0</v>
      </c>
      <c r="J105" s="149"/>
      <c r="K105" s="149">
        <v>0</v>
      </c>
      <c r="L105" s="101">
        <f t="shared" si="52"/>
        <v>160.4</v>
      </c>
      <c r="M105" s="185">
        <v>16.3</v>
      </c>
      <c r="N105" s="188"/>
      <c r="O105" s="149">
        <v>144.1</v>
      </c>
      <c r="P105" s="149">
        <f t="shared" si="53"/>
        <v>160.4</v>
      </c>
      <c r="Q105" s="149">
        <v>16.3</v>
      </c>
      <c r="R105" s="149"/>
      <c r="S105" s="149">
        <v>144.1</v>
      </c>
      <c r="T105" s="185">
        <v>0</v>
      </c>
      <c r="U105" s="189">
        <v>0</v>
      </c>
    </row>
    <row r="106" spans="1:21" ht="18.75" customHeight="1" x14ac:dyDescent="0.25">
      <c r="A106" s="433"/>
      <c r="B106" s="436"/>
      <c r="C106" s="439"/>
      <c r="D106" s="442"/>
      <c r="E106" s="502"/>
      <c r="F106" s="508"/>
      <c r="G106" s="263" t="s">
        <v>36</v>
      </c>
      <c r="H106" s="149">
        <f>SUM(I106,K106)</f>
        <v>0</v>
      </c>
      <c r="I106" s="156"/>
      <c r="J106" s="156"/>
      <c r="K106" s="149"/>
      <c r="L106" s="150">
        <f t="shared" si="52"/>
        <v>0</v>
      </c>
      <c r="M106" s="187"/>
      <c r="N106" s="156"/>
      <c r="O106" s="156"/>
      <c r="P106" s="149">
        <f t="shared" si="53"/>
        <v>0</v>
      </c>
      <c r="Q106" s="156"/>
      <c r="R106" s="156"/>
      <c r="S106" s="156"/>
      <c r="T106" s="187"/>
      <c r="U106" s="149"/>
    </row>
    <row r="107" spans="1:21" ht="16.5" customHeight="1" x14ac:dyDescent="0.25">
      <c r="A107" s="433"/>
      <c r="B107" s="436"/>
      <c r="C107" s="439"/>
      <c r="D107" s="442"/>
      <c r="E107" s="502"/>
      <c r="F107" s="508"/>
      <c r="G107" s="263" t="s">
        <v>204</v>
      </c>
      <c r="H107" s="149">
        <f t="shared" ref="H107:H108" si="54">SUM(I107,K107)</f>
        <v>0</v>
      </c>
      <c r="I107" s="156"/>
      <c r="J107" s="156"/>
      <c r="K107" s="149"/>
      <c r="L107" s="150">
        <f t="shared" si="52"/>
        <v>0</v>
      </c>
      <c r="M107" s="156"/>
      <c r="N107" s="156"/>
      <c r="O107" s="156"/>
      <c r="P107" s="149">
        <f t="shared" si="53"/>
        <v>0</v>
      </c>
      <c r="Q107" s="156"/>
      <c r="R107" s="156"/>
      <c r="S107" s="156"/>
      <c r="T107" s="156"/>
      <c r="U107" s="149"/>
    </row>
    <row r="108" spans="1:21" ht="16.5" customHeight="1" x14ac:dyDescent="0.25">
      <c r="A108" s="433"/>
      <c r="B108" s="436"/>
      <c r="C108" s="439"/>
      <c r="D108" s="442"/>
      <c r="E108" s="502"/>
      <c r="F108" s="508"/>
      <c r="G108" s="263" t="s">
        <v>143</v>
      </c>
      <c r="H108" s="149">
        <f t="shared" si="54"/>
        <v>0</v>
      </c>
      <c r="I108" s="156"/>
      <c r="J108" s="156"/>
      <c r="K108" s="156"/>
      <c r="L108" s="150">
        <f t="shared" si="52"/>
        <v>0</v>
      </c>
      <c r="M108" s="156"/>
      <c r="N108" s="156"/>
      <c r="O108" s="156"/>
      <c r="P108" s="149">
        <f t="shared" si="53"/>
        <v>0</v>
      </c>
      <c r="Q108" s="156"/>
      <c r="R108" s="156"/>
      <c r="S108" s="156"/>
      <c r="T108" s="156"/>
      <c r="U108" s="149"/>
    </row>
    <row r="109" spans="1:21" ht="15" customHeight="1" x14ac:dyDescent="0.25">
      <c r="A109" s="434"/>
      <c r="B109" s="437"/>
      <c r="C109" s="440"/>
      <c r="D109" s="443"/>
      <c r="E109" s="503"/>
      <c r="F109" s="509"/>
      <c r="G109" s="264" t="s">
        <v>39</v>
      </c>
      <c r="H109" s="269">
        <f>SUM(H103:H108)</f>
        <v>9.4</v>
      </c>
      <c r="I109" s="269">
        <f>SUM(I103:I106)</f>
        <v>0</v>
      </c>
      <c r="J109" s="269">
        <f>SUM(J103:J106)</f>
        <v>0</v>
      </c>
      <c r="K109" s="269">
        <f>SUM(K103:K107)</f>
        <v>0</v>
      </c>
      <c r="L109" s="269">
        <f t="shared" ref="L109:U109" si="55">SUM(L103:L106)</f>
        <v>191.20000000000002</v>
      </c>
      <c r="M109" s="269">
        <f t="shared" si="55"/>
        <v>16.3</v>
      </c>
      <c r="N109" s="269">
        <f t="shared" si="55"/>
        <v>0</v>
      </c>
      <c r="O109" s="269">
        <f t="shared" si="55"/>
        <v>174.9</v>
      </c>
      <c r="P109" s="269">
        <f t="shared" si="55"/>
        <v>181.20000000000002</v>
      </c>
      <c r="Q109" s="269">
        <f t="shared" si="55"/>
        <v>16.3</v>
      </c>
      <c r="R109" s="269">
        <f t="shared" si="55"/>
        <v>0</v>
      </c>
      <c r="S109" s="269">
        <f t="shared" si="55"/>
        <v>164.9</v>
      </c>
      <c r="T109" s="269">
        <f t="shared" si="55"/>
        <v>0</v>
      </c>
      <c r="U109" s="269">
        <f t="shared" si="55"/>
        <v>0</v>
      </c>
    </row>
    <row r="110" spans="1:21" x14ac:dyDescent="0.25">
      <c r="A110" s="432" t="s">
        <v>28</v>
      </c>
      <c r="B110" s="435" t="s">
        <v>28</v>
      </c>
      <c r="C110" s="438" t="s">
        <v>226</v>
      </c>
      <c r="D110" s="475" t="s">
        <v>227</v>
      </c>
      <c r="E110" s="501" t="s">
        <v>228</v>
      </c>
      <c r="F110" s="429" t="s">
        <v>229</v>
      </c>
      <c r="G110" s="162" t="s">
        <v>34</v>
      </c>
      <c r="H110" s="149">
        <f t="shared" ref="H110:H115" si="56">SUM(I110,K110)</f>
        <v>0.28000000000000003</v>
      </c>
      <c r="I110" s="150">
        <v>0.28000000000000003</v>
      </c>
      <c r="J110" s="156"/>
      <c r="K110" s="185">
        <v>0</v>
      </c>
      <c r="L110" s="101">
        <f t="shared" ref="L110:L115" si="57">SUM(M110,O110)</f>
        <v>5.44</v>
      </c>
      <c r="M110" s="185">
        <v>5.44</v>
      </c>
      <c r="N110" s="188"/>
      <c r="O110" s="150"/>
      <c r="P110" s="149">
        <f t="shared" ref="P110:P115" si="58">SUM(Q110,S110)</f>
        <v>5.44</v>
      </c>
      <c r="Q110" s="150">
        <v>5.44</v>
      </c>
      <c r="R110" s="156"/>
      <c r="S110" s="185"/>
      <c r="T110" s="185">
        <v>0</v>
      </c>
      <c r="U110" s="189">
        <v>0</v>
      </c>
    </row>
    <row r="111" spans="1:21" x14ac:dyDescent="0.25">
      <c r="A111" s="433"/>
      <c r="B111" s="436"/>
      <c r="C111" s="439"/>
      <c r="D111" s="476"/>
      <c r="E111" s="502"/>
      <c r="F111" s="430"/>
      <c r="G111" s="162" t="s">
        <v>163</v>
      </c>
      <c r="H111" s="149">
        <f t="shared" si="56"/>
        <v>0</v>
      </c>
      <c r="I111" s="149"/>
      <c r="J111" s="149"/>
      <c r="K111" s="185"/>
      <c r="L111" s="101">
        <f t="shared" si="57"/>
        <v>0</v>
      </c>
      <c r="M111" s="185"/>
      <c r="N111" s="188"/>
      <c r="O111" s="149"/>
      <c r="P111" s="149">
        <f t="shared" si="58"/>
        <v>0</v>
      </c>
      <c r="Q111" s="149"/>
      <c r="R111" s="149"/>
      <c r="S111" s="185"/>
      <c r="T111" s="185"/>
      <c r="U111" s="189"/>
    </row>
    <row r="112" spans="1:21" ht="15.75" customHeight="1" x14ac:dyDescent="0.25">
      <c r="A112" s="433"/>
      <c r="B112" s="436"/>
      <c r="C112" s="439"/>
      <c r="D112" s="476"/>
      <c r="E112" s="502"/>
      <c r="F112" s="430"/>
      <c r="G112" s="162" t="s">
        <v>37</v>
      </c>
      <c r="H112" s="149">
        <f t="shared" si="56"/>
        <v>1.6</v>
      </c>
      <c r="I112" s="149">
        <v>1.33</v>
      </c>
      <c r="J112" s="149"/>
      <c r="K112" s="185">
        <v>0.27</v>
      </c>
      <c r="L112" s="101">
        <f t="shared" si="57"/>
        <v>30.86</v>
      </c>
      <c r="M112" s="185">
        <v>30.86</v>
      </c>
      <c r="N112" s="188"/>
      <c r="O112" s="150"/>
      <c r="P112" s="149">
        <f t="shared" si="58"/>
        <v>30.86</v>
      </c>
      <c r="Q112" s="149">
        <v>30.86</v>
      </c>
      <c r="R112" s="149"/>
      <c r="S112" s="185"/>
      <c r="T112" s="185">
        <v>0</v>
      </c>
      <c r="U112" s="189">
        <v>0</v>
      </c>
    </row>
    <row r="113" spans="1:21" ht="18.75" customHeight="1" x14ac:dyDescent="0.25">
      <c r="A113" s="433"/>
      <c r="B113" s="436"/>
      <c r="C113" s="439"/>
      <c r="D113" s="476"/>
      <c r="E113" s="502"/>
      <c r="F113" s="430"/>
      <c r="G113" s="162" t="s">
        <v>36</v>
      </c>
      <c r="H113" s="149">
        <f t="shared" si="56"/>
        <v>0</v>
      </c>
      <c r="I113" s="156"/>
      <c r="J113" s="156"/>
      <c r="K113" s="149"/>
      <c r="L113" s="150">
        <f t="shared" si="57"/>
        <v>0</v>
      </c>
      <c r="M113" s="187"/>
      <c r="N113" s="156"/>
      <c r="O113" s="156"/>
      <c r="P113" s="149">
        <f t="shared" si="58"/>
        <v>0</v>
      </c>
      <c r="Q113" s="156"/>
      <c r="R113" s="156"/>
      <c r="S113" s="156"/>
      <c r="T113" s="187"/>
      <c r="U113" s="149"/>
    </row>
    <row r="114" spans="1:21" ht="16.5" customHeight="1" x14ac:dyDescent="0.25">
      <c r="A114" s="433"/>
      <c r="B114" s="436"/>
      <c r="C114" s="439"/>
      <c r="D114" s="476"/>
      <c r="E114" s="502"/>
      <c r="F114" s="430"/>
      <c r="G114" s="162" t="s">
        <v>204</v>
      </c>
      <c r="H114" s="149">
        <f t="shared" si="56"/>
        <v>0</v>
      </c>
      <c r="I114" s="156"/>
      <c r="J114" s="156"/>
      <c r="K114" s="149"/>
      <c r="L114" s="150">
        <f t="shared" si="57"/>
        <v>0</v>
      </c>
      <c r="M114" s="156"/>
      <c r="N114" s="156"/>
      <c r="O114" s="156"/>
      <c r="P114" s="149">
        <f t="shared" si="58"/>
        <v>0</v>
      </c>
      <c r="Q114" s="156"/>
      <c r="R114" s="156"/>
      <c r="S114" s="156"/>
      <c r="T114" s="156"/>
      <c r="U114" s="149"/>
    </row>
    <row r="115" spans="1:21" ht="16.5" customHeight="1" x14ac:dyDescent="0.25">
      <c r="A115" s="433"/>
      <c r="B115" s="436"/>
      <c r="C115" s="439"/>
      <c r="D115" s="476"/>
      <c r="E115" s="502"/>
      <c r="F115" s="430"/>
      <c r="G115" s="162" t="s">
        <v>143</v>
      </c>
      <c r="H115" s="149">
        <f t="shared" si="56"/>
        <v>0</v>
      </c>
      <c r="I115" s="156"/>
      <c r="J115" s="156"/>
      <c r="K115" s="156"/>
      <c r="L115" s="150">
        <f t="shared" si="57"/>
        <v>0</v>
      </c>
      <c r="M115" s="156"/>
      <c r="N115" s="156"/>
      <c r="O115" s="156"/>
      <c r="P115" s="149">
        <f t="shared" si="58"/>
        <v>0</v>
      </c>
      <c r="Q115" s="156"/>
      <c r="R115" s="156"/>
      <c r="S115" s="156"/>
      <c r="T115" s="156"/>
      <c r="U115" s="149"/>
    </row>
    <row r="116" spans="1:21" ht="15" customHeight="1" x14ac:dyDescent="0.25">
      <c r="A116" s="434"/>
      <c r="B116" s="437"/>
      <c r="C116" s="440"/>
      <c r="D116" s="477"/>
      <c r="E116" s="503"/>
      <c r="F116" s="431"/>
      <c r="G116" s="177" t="s">
        <v>39</v>
      </c>
      <c r="H116" s="153">
        <f>SUM(H110:H113)</f>
        <v>1.8800000000000001</v>
      </c>
      <c r="I116" s="153">
        <f>SUM(I110:I113)</f>
        <v>1.61</v>
      </c>
      <c r="J116" s="153">
        <f>SUM(J110:J113)</f>
        <v>0</v>
      </c>
      <c r="K116" s="153">
        <f>SUM(K110:K114)</f>
        <v>0.27</v>
      </c>
      <c r="L116" s="153">
        <f t="shared" ref="L116:U116" si="59">SUM(L110:L113)</f>
        <v>36.299999999999997</v>
      </c>
      <c r="M116" s="153">
        <f t="shared" si="59"/>
        <v>36.299999999999997</v>
      </c>
      <c r="N116" s="153">
        <f t="shared" si="59"/>
        <v>0</v>
      </c>
      <c r="O116" s="153">
        <f t="shared" si="59"/>
        <v>0</v>
      </c>
      <c r="P116" s="153">
        <f t="shared" si="59"/>
        <v>36.299999999999997</v>
      </c>
      <c r="Q116" s="153">
        <f t="shared" si="59"/>
        <v>36.299999999999997</v>
      </c>
      <c r="R116" s="153">
        <f t="shared" si="59"/>
        <v>0</v>
      </c>
      <c r="S116" s="153">
        <f t="shared" si="59"/>
        <v>0</v>
      </c>
      <c r="T116" s="153">
        <f t="shared" si="59"/>
        <v>0</v>
      </c>
      <c r="U116" s="153">
        <f t="shared" si="59"/>
        <v>0</v>
      </c>
    </row>
    <row r="117" spans="1:21" x14ac:dyDescent="0.25">
      <c r="A117" s="432" t="s">
        <v>28</v>
      </c>
      <c r="B117" s="435" t="s">
        <v>28</v>
      </c>
      <c r="C117" s="438" t="s">
        <v>230</v>
      </c>
      <c r="D117" s="475" t="s">
        <v>231</v>
      </c>
      <c r="E117" s="501" t="s">
        <v>32</v>
      </c>
      <c r="F117" s="429" t="s">
        <v>33</v>
      </c>
      <c r="G117" s="162" t="s">
        <v>34</v>
      </c>
      <c r="H117" s="149">
        <f t="shared" ref="H117:H122" si="60">SUM(I117,K117)</f>
        <v>0</v>
      </c>
      <c r="I117" s="97">
        <v>0</v>
      </c>
      <c r="J117" s="149">
        <v>0</v>
      </c>
      <c r="K117" s="149">
        <v>0</v>
      </c>
      <c r="L117" s="101">
        <f>SUM(M117,O117)</f>
        <v>5.73</v>
      </c>
      <c r="M117" s="185">
        <v>5.73</v>
      </c>
      <c r="N117" s="188"/>
      <c r="O117" s="150"/>
      <c r="P117" s="149">
        <f t="shared" ref="P117:P122" si="61">SUM(Q117,S117)</f>
        <v>5.73</v>
      </c>
      <c r="Q117" s="150">
        <v>5.73</v>
      </c>
      <c r="R117" s="156"/>
      <c r="S117" s="101"/>
      <c r="T117" s="185">
        <v>0</v>
      </c>
      <c r="U117" s="189">
        <v>0</v>
      </c>
    </row>
    <row r="118" spans="1:21" x14ac:dyDescent="0.25">
      <c r="A118" s="433"/>
      <c r="B118" s="436"/>
      <c r="C118" s="439"/>
      <c r="D118" s="476"/>
      <c r="E118" s="502"/>
      <c r="F118" s="430"/>
      <c r="G118" s="162" t="s">
        <v>163</v>
      </c>
      <c r="H118" s="149">
        <f t="shared" si="60"/>
        <v>0</v>
      </c>
      <c r="I118" s="149"/>
      <c r="J118" s="149"/>
      <c r="K118" s="97"/>
      <c r="L118" s="101">
        <f>SUM(M118,O118)</f>
        <v>0</v>
      </c>
      <c r="M118" s="185"/>
      <c r="N118" s="188"/>
      <c r="O118" s="149"/>
      <c r="P118" s="149">
        <f t="shared" si="61"/>
        <v>0</v>
      </c>
      <c r="Q118" s="149"/>
      <c r="R118" s="149"/>
      <c r="S118" s="163"/>
      <c r="T118" s="185"/>
      <c r="U118" s="189"/>
    </row>
    <row r="119" spans="1:21" ht="15.75" customHeight="1" x14ac:dyDescent="0.25">
      <c r="A119" s="433"/>
      <c r="B119" s="436"/>
      <c r="C119" s="439"/>
      <c r="D119" s="476"/>
      <c r="E119" s="502"/>
      <c r="F119" s="430"/>
      <c r="G119" s="162" t="s">
        <v>37</v>
      </c>
      <c r="H119" s="149">
        <f t="shared" si="60"/>
        <v>0</v>
      </c>
      <c r="I119" s="149">
        <v>0</v>
      </c>
      <c r="J119" s="149">
        <v>0</v>
      </c>
      <c r="K119" s="149">
        <v>0</v>
      </c>
      <c r="L119" s="101">
        <f>SUM(M119,O119)</f>
        <v>32.450000000000003</v>
      </c>
      <c r="M119" s="185">
        <v>32.450000000000003</v>
      </c>
      <c r="N119" s="188"/>
      <c r="O119" s="150"/>
      <c r="P119" s="149">
        <f t="shared" si="61"/>
        <v>32.450000000000003</v>
      </c>
      <c r="Q119" s="149">
        <v>32.450000000000003</v>
      </c>
      <c r="R119" s="149"/>
      <c r="S119" s="163"/>
      <c r="T119" s="185">
        <v>0</v>
      </c>
      <c r="U119" s="189">
        <v>0</v>
      </c>
    </row>
    <row r="120" spans="1:21" ht="18.75" customHeight="1" x14ac:dyDescent="0.25">
      <c r="A120" s="433"/>
      <c r="B120" s="436"/>
      <c r="C120" s="439"/>
      <c r="D120" s="476"/>
      <c r="E120" s="502"/>
      <c r="F120" s="430"/>
      <c r="G120" s="162" t="s">
        <v>36</v>
      </c>
      <c r="H120" s="149">
        <f t="shared" si="60"/>
        <v>0</v>
      </c>
      <c r="I120" s="156"/>
      <c r="J120" s="156"/>
      <c r="K120" s="149"/>
      <c r="L120" s="150">
        <f>SUM(M120,O120)</f>
        <v>0</v>
      </c>
      <c r="M120" s="187"/>
      <c r="N120" s="156"/>
      <c r="O120" s="156"/>
      <c r="P120" s="149">
        <f t="shared" si="61"/>
        <v>0</v>
      </c>
      <c r="Q120" s="156"/>
      <c r="R120" s="156"/>
      <c r="S120" s="156"/>
      <c r="T120" s="187"/>
      <c r="U120" s="149"/>
    </row>
    <row r="121" spans="1:21" ht="16.5" customHeight="1" x14ac:dyDescent="0.25">
      <c r="A121" s="433"/>
      <c r="B121" s="436"/>
      <c r="C121" s="439"/>
      <c r="D121" s="476"/>
      <c r="E121" s="502"/>
      <c r="F121" s="430"/>
      <c r="G121" s="162" t="s">
        <v>204</v>
      </c>
      <c r="H121" s="149">
        <f t="shared" si="60"/>
        <v>0</v>
      </c>
      <c r="I121" s="156"/>
      <c r="J121" s="156"/>
      <c r="K121" s="149"/>
      <c r="L121" s="150">
        <f t="shared" ref="L121:L122" si="62">SUM(M121,O121)</f>
        <v>0</v>
      </c>
      <c r="M121" s="156"/>
      <c r="N121" s="156"/>
      <c r="O121" s="156"/>
      <c r="P121" s="149">
        <f t="shared" si="61"/>
        <v>0</v>
      </c>
      <c r="Q121" s="156"/>
      <c r="R121" s="156"/>
      <c r="S121" s="156"/>
      <c r="T121" s="156"/>
      <c r="U121" s="149"/>
    </row>
    <row r="122" spans="1:21" ht="16.5" customHeight="1" x14ac:dyDescent="0.25">
      <c r="A122" s="433"/>
      <c r="B122" s="436"/>
      <c r="C122" s="439"/>
      <c r="D122" s="476"/>
      <c r="E122" s="502"/>
      <c r="F122" s="430"/>
      <c r="G122" s="162" t="s">
        <v>143</v>
      </c>
      <c r="H122" s="149">
        <f t="shared" si="60"/>
        <v>0</v>
      </c>
      <c r="I122" s="156"/>
      <c r="J122" s="156"/>
      <c r="K122" s="156"/>
      <c r="L122" s="150">
        <f t="shared" si="62"/>
        <v>0</v>
      </c>
      <c r="M122" s="156"/>
      <c r="N122" s="156"/>
      <c r="O122" s="156"/>
      <c r="P122" s="149">
        <f t="shared" si="61"/>
        <v>0</v>
      </c>
      <c r="Q122" s="156"/>
      <c r="R122" s="156"/>
      <c r="S122" s="156"/>
      <c r="T122" s="156"/>
      <c r="U122" s="149"/>
    </row>
    <row r="123" spans="1:21" ht="15" customHeight="1" x14ac:dyDescent="0.25">
      <c r="A123" s="434"/>
      <c r="B123" s="437"/>
      <c r="C123" s="440"/>
      <c r="D123" s="477"/>
      <c r="E123" s="503"/>
      <c r="F123" s="431"/>
      <c r="G123" s="177" t="s">
        <v>39</v>
      </c>
      <c r="H123" s="153">
        <f>SUM(H117:H120)</f>
        <v>0</v>
      </c>
      <c r="I123" s="153">
        <f>SUM(I117:I120)</f>
        <v>0</v>
      </c>
      <c r="J123" s="153">
        <f>SUM(J117:J120)</f>
        <v>0</v>
      </c>
      <c r="K123" s="153">
        <f>SUM(K117:K121)</f>
        <v>0</v>
      </c>
      <c r="L123" s="153">
        <f t="shared" ref="L123:U123" si="63">SUM(L117:L120)</f>
        <v>38.180000000000007</v>
      </c>
      <c r="M123" s="153">
        <f>SUM(M117:M120)</f>
        <v>38.180000000000007</v>
      </c>
      <c r="N123" s="153">
        <f t="shared" si="63"/>
        <v>0</v>
      </c>
      <c r="O123" s="153">
        <f t="shared" si="63"/>
        <v>0</v>
      </c>
      <c r="P123" s="153">
        <f t="shared" si="63"/>
        <v>38.180000000000007</v>
      </c>
      <c r="Q123" s="153">
        <f t="shared" si="63"/>
        <v>38.180000000000007</v>
      </c>
      <c r="R123" s="153">
        <f t="shared" si="63"/>
        <v>0</v>
      </c>
      <c r="S123" s="153">
        <f t="shared" si="63"/>
        <v>0</v>
      </c>
      <c r="T123" s="153">
        <f>SUM(T117:T120)</f>
        <v>0</v>
      </c>
      <c r="U123" s="153">
        <f t="shared" si="63"/>
        <v>0</v>
      </c>
    </row>
    <row r="124" spans="1:21" x14ac:dyDescent="0.25">
      <c r="A124" s="432" t="s">
        <v>28</v>
      </c>
      <c r="B124" s="435" t="s">
        <v>28</v>
      </c>
      <c r="C124" s="438" t="s">
        <v>232</v>
      </c>
      <c r="D124" s="475" t="s">
        <v>233</v>
      </c>
      <c r="E124" s="501" t="s">
        <v>234</v>
      </c>
      <c r="F124" s="429" t="s">
        <v>33</v>
      </c>
      <c r="G124" s="162" t="s">
        <v>34</v>
      </c>
      <c r="H124" s="176">
        <f t="shared" ref="H124:H129" si="64">SUM(I124,K124)</f>
        <v>0</v>
      </c>
      <c r="I124" s="185">
        <v>0</v>
      </c>
      <c r="J124" s="188"/>
      <c r="K124" s="185">
        <v>0</v>
      </c>
      <c r="L124" s="101">
        <f t="shared" ref="L124:L129" si="65">SUM(M124,O124)</f>
        <v>20.400000000000002</v>
      </c>
      <c r="M124" s="185">
        <v>1.01</v>
      </c>
      <c r="N124" s="188"/>
      <c r="O124" s="185">
        <v>19.39</v>
      </c>
      <c r="P124" s="149">
        <f t="shared" ref="P124:P129" si="66">SUM(Q124,S124)</f>
        <v>20.400000000000002</v>
      </c>
      <c r="Q124" s="185">
        <v>1.01</v>
      </c>
      <c r="R124" s="188"/>
      <c r="S124" s="185">
        <v>19.39</v>
      </c>
      <c r="T124" s="175">
        <v>0</v>
      </c>
      <c r="U124" s="174">
        <v>0</v>
      </c>
    </row>
    <row r="125" spans="1:21" x14ac:dyDescent="0.25">
      <c r="A125" s="433"/>
      <c r="B125" s="436"/>
      <c r="C125" s="439"/>
      <c r="D125" s="476"/>
      <c r="E125" s="502"/>
      <c r="F125" s="430"/>
      <c r="G125" s="162" t="s">
        <v>163</v>
      </c>
      <c r="H125" s="176">
        <f t="shared" si="64"/>
        <v>0</v>
      </c>
      <c r="I125" s="185"/>
      <c r="J125" s="188"/>
      <c r="K125" s="185"/>
      <c r="L125" s="101">
        <f t="shared" si="65"/>
        <v>0</v>
      </c>
      <c r="M125" s="185"/>
      <c r="N125" s="188"/>
      <c r="O125" s="185"/>
      <c r="P125" s="149">
        <f t="shared" si="66"/>
        <v>0</v>
      </c>
      <c r="Q125" s="185"/>
      <c r="R125" s="188"/>
      <c r="S125" s="185"/>
      <c r="T125" s="175"/>
      <c r="U125" s="174"/>
    </row>
    <row r="126" spans="1:21" ht="15.75" customHeight="1" x14ac:dyDescent="0.25">
      <c r="A126" s="433"/>
      <c r="B126" s="436"/>
      <c r="C126" s="439"/>
      <c r="D126" s="476"/>
      <c r="E126" s="502"/>
      <c r="F126" s="430"/>
      <c r="G126" s="162" t="s">
        <v>37</v>
      </c>
      <c r="H126" s="176">
        <f t="shared" si="64"/>
        <v>0</v>
      </c>
      <c r="I126" s="185">
        <v>0</v>
      </c>
      <c r="J126" s="188"/>
      <c r="K126" s="185">
        <v>0</v>
      </c>
      <c r="L126" s="101">
        <f t="shared" si="65"/>
        <v>115.41</v>
      </c>
      <c r="M126" s="185">
        <v>5.78</v>
      </c>
      <c r="N126" s="188"/>
      <c r="O126" s="185">
        <v>109.63</v>
      </c>
      <c r="P126" s="149">
        <f t="shared" si="66"/>
        <v>115.41</v>
      </c>
      <c r="Q126" s="185">
        <v>5.78</v>
      </c>
      <c r="R126" s="188"/>
      <c r="S126" s="185">
        <v>109.63</v>
      </c>
      <c r="T126" s="175">
        <v>0</v>
      </c>
      <c r="U126" s="174">
        <v>0</v>
      </c>
    </row>
    <row r="127" spans="1:21" ht="18.75" customHeight="1" x14ac:dyDescent="0.25">
      <c r="A127" s="433"/>
      <c r="B127" s="436"/>
      <c r="C127" s="439"/>
      <c r="D127" s="476"/>
      <c r="E127" s="502"/>
      <c r="F127" s="430"/>
      <c r="G127" s="162" t="s">
        <v>36</v>
      </c>
      <c r="H127" s="176">
        <f t="shared" si="64"/>
        <v>0</v>
      </c>
      <c r="I127" s="156"/>
      <c r="J127" s="156"/>
      <c r="K127" s="156"/>
      <c r="L127" s="150">
        <f t="shared" si="65"/>
        <v>0</v>
      </c>
      <c r="M127" s="187"/>
      <c r="N127" s="156"/>
      <c r="O127" s="156"/>
      <c r="P127" s="149">
        <f t="shared" si="66"/>
        <v>0</v>
      </c>
      <c r="Q127" s="156"/>
      <c r="R127" s="156"/>
      <c r="S127" s="156"/>
      <c r="T127" s="173"/>
      <c r="U127" s="176"/>
    </row>
    <row r="128" spans="1:21" ht="16.5" customHeight="1" x14ac:dyDescent="0.25">
      <c r="A128" s="433"/>
      <c r="B128" s="436"/>
      <c r="C128" s="439"/>
      <c r="D128" s="476"/>
      <c r="E128" s="502"/>
      <c r="F128" s="430"/>
      <c r="G128" s="162" t="s">
        <v>204</v>
      </c>
      <c r="H128" s="176">
        <f t="shared" si="64"/>
        <v>0</v>
      </c>
      <c r="I128" s="152"/>
      <c r="J128" s="152"/>
      <c r="K128" s="176"/>
      <c r="L128" s="151">
        <f t="shared" si="65"/>
        <v>0</v>
      </c>
      <c r="M128" s="152"/>
      <c r="N128" s="152"/>
      <c r="O128" s="152"/>
      <c r="P128" s="176">
        <f t="shared" si="66"/>
        <v>0</v>
      </c>
      <c r="Q128" s="152"/>
      <c r="R128" s="152"/>
      <c r="S128" s="152"/>
      <c r="T128" s="152"/>
      <c r="U128" s="176"/>
    </row>
    <row r="129" spans="1:21" ht="16.5" customHeight="1" x14ac:dyDescent="0.25">
      <c r="A129" s="433"/>
      <c r="B129" s="436"/>
      <c r="C129" s="439"/>
      <c r="D129" s="476"/>
      <c r="E129" s="502"/>
      <c r="F129" s="430"/>
      <c r="G129" s="162" t="s">
        <v>143</v>
      </c>
      <c r="H129" s="176">
        <f t="shared" si="64"/>
        <v>0</v>
      </c>
      <c r="I129" s="152"/>
      <c r="J129" s="152"/>
      <c r="K129" s="152"/>
      <c r="L129" s="151">
        <f t="shared" si="65"/>
        <v>0</v>
      </c>
      <c r="M129" s="152"/>
      <c r="N129" s="152"/>
      <c r="O129" s="152"/>
      <c r="P129" s="176">
        <f t="shared" si="66"/>
        <v>0</v>
      </c>
      <c r="Q129" s="152"/>
      <c r="R129" s="152"/>
      <c r="S129" s="152"/>
      <c r="T129" s="152"/>
      <c r="U129" s="176"/>
    </row>
    <row r="130" spans="1:21" ht="15" customHeight="1" x14ac:dyDescent="0.25">
      <c r="A130" s="434"/>
      <c r="B130" s="437"/>
      <c r="C130" s="440"/>
      <c r="D130" s="477"/>
      <c r="E130" s="503"/>
      <c r="F130" s="431"/>
      <c r="G130" s="177" t="s">
        <v>39</v>
      </c>
      <c r="H130" s="153">
        <f>SUM(H124:H127)</f>
        <v>0</v>
      </c>
      <c r="I130" s="153">
        <f>SUM(I124:I127)</f>
        <v>0</v>
      </c>
      <c r="J130" s="153">
        <f>SUM(J124:J127)</f>
        <v>0</v>
      </c>
      <c r="K130" s="153">
        <f>SUM(K124:K128)</f>
        <v>0</v>
      </c>
      <c r="L130" s="153">
        <f t="shared" ref="L130:U130" si="67">SUM(L124:L127)</f>
        <v>135.81</v>
      </c>
      <c r="M130" s="153">
        <f t="shared" si="67"/>
        <v>6.79</v>
      </c>
      <c r="N130" s="153">
        <f t="shared" si="67"/>
        <v>0</v>
      </c>
      <c r="O130" s="153">
        <f t="shared" si="67"/>
        <v>129.01999999999998</v>
      </c>
      <c r="P130" s="153">
        <f t="shared" si="67"/>
        <v>135.81</v>
      </c>
      <c r="Q130" s="153">
        <f t="shared" si="67"/>
        <v>6.79</v>
      </c>
      <c r="R130" s="153">
        <f t="shared" si="67"/>
        <v>0</v>
      </c>
      <c r="S130" s="153">
        <f t="shared" si="67"/>
        <v>129.01999999999998</v>
      </c>
      <c r="T130" s="153">
        <f t="shared" si="67"/>
        <v>0</v>
      </c>
      <c r="U130" s="153">
        <f t="shared" si="67"/>
        <v>0</v>
      </c>
    </row>
    <row r="131" spans="1:21" x14ac:dyDescent="0.25">
      <c r="A131" s="432" t="s">
        <v>28</v>
      </c>
      <c r="B131" s="435" t="s">
        <v>28</v>
      </c>
      <c r="C131" s="438" t="s">
        <v>235</v>
      </c>
      <c r="D131" s="475" t="s">
        <v>236</v>
      </c>
      <c r="E131" s="501" t="s">
        <v>32</v>
      </c>
      <c r="F131" s="429" t="s">
        <v>33</v>
      </c>
      <c r="G131" s="162" t="s">
        <v>34</v>
      </c>
      <c r="H131" s="176">
        <f t="shared" ref="H131:H136" si="68">SUM(I131,K131)</f>
        <v>0.09</v>
      </c>
      <c r="I131" s="131"/>
      <c r="J131" s="176"/>
      <c r="K131" s="228">
        <v>0.09</v>
      </c>
      <c r="L131" s="98">
        <f t="shared" ref="L131:L136" si="69">SUM(M131,O131)</f>
        <v>43.56</v>
      </c>
      <c r="M131" s="175"/>
      <c r="N131" s="166"/>
      <c r="O131" s="151">
        <v>43.56</v>
      </c>
      <c r="P131" s="176">
        <f t="shared" ref="P131:P136" si="70">SUM(Q131,S131)</f>
        <v>43.56</v>
      </c>
      <c r="Q131" s="175"/>
      <c r="R131" s="166"/>
      <c r="S131" s="151">
        <v>43.56</v>
      </c>
      <c r="T131" s="175">
        <v>0.98</v>
      </c>
      <c r="U131" s="174">
        <v>0</v>
      </c>
    </row>
    <row r="132" spans="1:21" x14ac:dyDescent="0.25">
      <c r="A132" s="433"/>
      <c r="B132" s="436"/>
      <c r="C132" s="439"/>
      <c r="D132" s="476"/>
      <c r="E132" s="502"/>
      <c r="F132" s="430"/>
      <c r="G132" s="162" t="s">
        <v>163</v>
      </c>
      <c r="H132" s="176">
        <f t="shared" si="68"/>
        <v>0</v>
      </c>
      <c r="I132" s="176"/>
      <c r="J132" s="176"/>
      <c r="K132" s="131"/>
      <c r="L132" s="98">
        <f t="shared" si="69"/>
        <v>0</v>
      </c>
      <c r="M132" s="175"/>
      <c r="N132" s="166"/>
      <c r="O132" s="176"/>
      <c r="P132" s="176">
        <f t="shared" si="70"/>
        <v>0</v>
      </c>
      <c r="Q132" s="175"/>
      <c r="R132" s="166"/>
      <c r="S132" s="176"/>
      <c r="T132" s="175"/>
      <c r="U132" s="174"/>
    </row>
    <row r="133" spans="1:21" ht="15.75" customHeight="1" x14ac:dyDescent="0.25">
      <c r="A133" s="433"/>
      <c r="B133" s="436"/>
      <c r="C133" s="439"/>
      <c r="D133" s="476"/>
      <c r="E133" s="502"/>
      <c r="F133" s="430"/>
      <c r="G133" s="162" t="s">
        <v>37</v>
      </c>
      <c r="H133" s="176">
        <f t="shared" si="68"/>
        <v>56.800000000000004</v>
      </c>
      <c r="I133" s="228">
        <v>1.2</v>
      </c>
      <c r="J133" s="228"/>
      <c r="K133" s="228">
        <v>55.6</v>
      </c>
      <c r="L133" s="98">
        <f t="shared" si="69"/>
        <v>246.83</v>
      </c>
      <c r="M133" s="175"/>
      <c r="N133" s="166"/>
      <c r="O133" s="151">
        <v>246.83</v>
      </c>
      <c r="P133" s="176">
        <f t="shared" si="70"/>
        <v>246.83</v>
      </c>
      <c r="Q133" s="175"/>
      <c r="R133" s="166"/>
      <c r="S133" s="151">
        <v>246.83</v>
      </c>
      <c r="T133" s="175">
        <v>5.6</v>
      </c>
      <c r="U133" s="174">
        <v>0</v>
      </c>
    </row>
    <row r="134" spans="1:21" ht="18.75" customHeight="1" x14ac:dyDescent="0.25">
      <c r="A134" s="433"/>
      <c r="B134" s="436"/>
      <c r="C134" s="439"/>
      <c r="D134" s="476"/>
      <c r="E134" s="502"/>
      <c r="F134" s="430"/>
      <c r="G134" s="162" t="s">
        <v>36</v>
      </c>
      <c r="H134" s="176">
        <f t="shared" si="68"/>
        <v>0</v>
      </c>
      <c r="I134" s="152"/>
      <c r="J134" s="152"/>
      <c r="K134" s="176"/>
      <c r="L134" s="151">
        <f t="shared" si="69"/>
        <v>0</v>
      </c>
      <c r="M134" s="173"/>
      <c r="N134" s="152"/>
      <c r="O134" s="152"/>
      <c r="P134" s="176">
        <f t="shared" si="70"/>
        <v>0</v>
      </c>
      <c r="Q134" s="152"/>
      <c r="R134" s="152"/>
      <c r="S134" s="152"/>
      <c r="T134" s="173"/>
      <c r="U134" s="176"/>
    </row>
    <row r="135" spans="1:21" ht="16.5" customHeight="1" x14ac:dyDescent="0.25">
      <c r="A135" s="433"/>
      <c r="B135" s="436"/>
      <c r="C135" s="439"/>
      <c r="D135" s="476"/>
      <c r="E135" s="502"/>
      <c r="F135" s="430"/>
      <c r="G135" s="162" t="s">
        <v>204</v>
      </c>
      <c r="H135" s="176">
        <f t="shared" si="68"/>
        <v>0</v>
      </c>
      <c r="I135" s="152"/>
      <c r="J135" s="152"/>
      <c r="K135" s="176"/>
      <c r="L135" s="151">
        <f t="shared" si="69"/>
        <v>0</v>
      </c>
      <c r="M135" s="152"/>
      <c r="N135" s="152"/>
      <c r="O135" s="152"/>
      <c r="P135" s="176">
        <f t="shared" si="70"/>
        <v>0</v>
      </c>
      <c r="Q135" s="152"/>
      <c r="R135" s="152"/>
      <c r="S135" s="152"/>
      <c r="T135" s="152"/>
      <c r="U135" s="176"/>
    </row>
    <row r="136" spans="1:21" ht="16.5" customHeight="1" x14ac:dyDescent="0.25">
      <c r="A136" s="433"/>
      <c r="B136" s="436"/>
      <c r="C136" s="439"/>
      <c r="D136" s="476"/>
      <c r="E136" s="502"/>
      <c r="F136" s="430"/>
      <c r="G136" s="162" t="s">
        <v>143</v>
      </c>
      <c r="H136" s="176">
        <f t="shared" si="68"/>
        <v>0</v>
      </c>
      <c r="I136" s="152"/>
      <c r="J136" s="152"/>
      <c r="K136" s="152"/>
      <c r="L136" s="151">
        <f t="shared" si="69"/>
        <v>0</v>
      </c>
      <c r="M136" s="152"/>
      <c r="N136" s="152"/>
      <c r="O136" s="152"/>
      <c r="P136" s="176">
        <f t="shared" si="70"/>
        <v>0</v>
      </c>
      <c r="Q136" s="152"/>
      <c r="R136" s="152"/>
      <c r="S136" s="152"/>
      <c r="T136" s="152"/>
      <c r="U136" s="176"/>
    </row>
    <row r="137" spans="1:21" ht="15" customHeight="1" x14ac:dyDescent="0.25">
      <c r="A137" s="434"/>
      <c r="B137" s="437"/>
      <c r="C137" s="440"/>
      <c r="D137" s="477"/>
      <c r="E137" s="503"/>
      <c r="F137" s="431"/>
      <c r="G137" s="177" t="s">
        <v>39</v>
      </c>
      <c r="H137" s="153">
        <f>SUM(H131:H134)</f>
        <v>56.890000000000008</v>
      </c>
      <c r="I137" s="153">
        <f>SUM(I131:I134)</f>
        <v>1.2</v>
      </c>
      <c r="J137" s="153">
        <f>SUM(J131:J134)</f>
        <v>0</v>
      </c>
      <c r="K137" s="153">
        <f>SUM(K131:K135)</f>
        <v>55.690000000000005</v>
      </c>
      <c r="L137" s="153">
        <f t="shared" ref="L137:U137" si="71">SUM(L131:L134)</f>
        <v>290.39</v>
      </c>
      <c r="M137" s="153">
        <f t="shared" si="71"/>
        <v>0</v>
      </c>
      <c r="N137" s="153">
        <f t="shared" si="71"/>
        <v>0</v>
      </c>
      <c r="O137" s="153">
        <f t="shared" si="71"/>
        <v>290.39</v>
      </c>
      <c r="P137" s="153">
        <f t="shared" si="71"/>
        <v>290.39</v>
      </c>
      <c r="Q137" s="153">
        <f t="shared" si="71"/>
        <v>0</v>
      </c>
      <c r="R137" s="153">
        <f t="shared" si="71"/>
        <v>0</v>
      </c>
      <c r="S137" s="153">
        <f t="shared" si="71"/>
        <v>290.39</v>
      </c>
      <c r="T137" s="153">
        <f t="shared" si="71"/>
        <v>6.58</v>
      </c>
      <c r="U137" s="153">
        <f t="shared" si="71"/>
        <v>0</v>
      </c>
    </row>
    <row r="138" spans="1:21" x14ac:dyDescent="0.25">
      <c r="A138" s="432" t="s">
        <v>28</v>
      </c>
      <c r="B138" s="435" t="s">
        <v>28</v>
      </c>
      <c r="C138" s="438" t="s">
        <v>237</v>
      </c>
      <c r="D138" s="475" t="s">
        <v>238</v>
      </c>
      <c r="E138" s="501" t="s">
        <v>32</v>
      </c>
      <c r="F138" s="429" t="s">
        <v>33</v>
      </c>
      <c r="G138" s="162" t="s">
        <v>34</v>
      </c>
      <c r="H138" s="176">
        <f t="shared" ref="H138:H143" si="72">SUM(I138,K138)</f>
        <v>0</v>
      </c>
      <c r="I138" s="131"/>
      <c r="J138" s="176"/>
      <c r="K138" s="228">
        <v>0</v>
      </c>
      <c r="L138" s="98">
        <f t="shared" ref="L138:L143" si="73">SUM(M138,O138)</f>
        <v>90.69</v>
      </c>
      <c r="M138" s="175"/>
      <c r="N138" s="166"/>
      <c r="O138" s="151">
        <v>90.69</v>
      </c>
      <c r="P138" s="176">
        <f t="shared" ref="P138:P143" si="74">SUM(Q138,S138)</f>
        <v>90.69</v>
      </c>
      <c r="Q138" s="175"/>
      <c r="R138" s="166"/>
      <c r="S138" s="151">
        <v>90.69</v>
      </c>
      <c r="T138" s="175">
        <v>0</v>
      </c>
      <c r="U138" s="174">
        <v>0</v>
      </c>
    </row>
    <row r="139" spans="1:21" x14ac:dyDescent="0.25">
      <c r="A139" s="433"/>
      <c r="B139" s="436"/>
      <c r="C139" s="439"/>
      <c r="D139" s="476"/>
      <c r="E139" s="502"/>
      <c r="F139" s="430"/>
      <c r="G139" s="162" t="s">
        <v>163</v>
      </c>
      <c r="H139" s="176">
        <f t="shared" si="72"/>
        <v>96.62</v>
      </c>
      <c r="I139" s="176"/>
      <c r="J139" s="176"/>
      <c r="K139" s="274">
        <v>96.62</v>
      </c>
      <c r="L139" s="98">
        <f t="shared" si="73"/>
        <v>0</v>
      </c>
      <c r="M139" s="175"/>
      <c r="N139" s="166"/>
      <c r="O139" s="176"/>
      <c r="P139" s="176">
        <f t="shared" si="74"/>
        <v>0</v>
      </c>
      <c r="Q139" s="175"/>
      <c r="R139" s="166"/>
      <c r="S139" s="176"/>
      <c r="T139" s="175"/>
      <c r="U139" s="174"/>
    </row>
    <row r="140" spans="1:21" ht="15.75" customHeight="1" x14ac:dyDescent="0.25">
      <c r="A140" s="433"/>
      <c r="B140" s="436"/>
      <c r="C140" s="439"/>
      <c r="D140" s="476"/>
      <c r="E140" s="502"/>
      <c r="F140" s="430"/>
      <c r="G140" s="162" t="s">
        <v>37</v>
      </c>
      <c r="H140" s="176">
        <f t="shared" si="72"/>
        <v>0</v>
      </c>
      <c r="I140" s="176"/>
      <c r="J140" s="176"/>
      <c r="K140" s="176"/>
      <c r="L140" s="98">
        <f t="shared" si="73"/>
        <v>513.89</v>
      </c>
      <c r="M140" s="175"/>
      <c r="N140" s="166"/>
      <c r="O140" s="151">
        <v>513.89</v>
      </c>
      <c r="P140" s="176">
        <f t="shared" si="74"/>
        <v>513.89</v>
      </c>
      <c r="Q140" s="175"/>
      <c r="R140" s="166"/>
      <c r="S140" s="151">
        <v>513.89</v>
      </c>
      <c r="T140" s="175">
        <v>0</v>
      </c>
      <c r="U140" s="174">
        <v>0</v>
      </c>
    </row>
    <row r="141" spans="1:21" ht="18.75" customHeight="1" x14ac:dyDescent="0.25">
      <c r="A141" s="433"/>
      <c r="B141" s="436"/>
      <c r="C141" s="439"/>
      <c r="D141" s="476"/>
      <c r="E141" s="502"/>
      <c r="F141" s="430"/>
      <c r="G141" s="162" t="s">
        <v>36</v>
      </c>
      <c r="H141" s="176">
        <f t="shared" si="72"/>
        <v>0</v>
      </c>
      <c r="I141" s="152"/>
      <c r="J141" s="152"/>
      <c r="K141" s="176"/>
      <c r="L141" s="151">
        <f t="shared" si="73"/>
        <v>0</v>
      </c>
      <c r="M141" s="173"/>
      <c r="N141" s="152"/>
      <c r="O141" s="152"/>
      <c r="P141" s="176">
        <f t="shared" si="74"/>
        <v>0</v>
      </c>
      <c r="Q141" s="152"/>
      <c r="R141" s="152"/>
      <c r="S141" s="152"/>
      <c r="T141" s="173"/>
      <c r="U141" s="176"/>
    </row>
    <row r="142" spans="1:21" ht="16.5" customHeight="1" x14ac:dyDescent="0.25">
      <c r="A142" s="433"/>
      <c r="B142" s="436"/>
      <c r="C142" s="439"/>
      <c r="D142" s="476"/>
      <c r="E142" s="502"/>
      <c r="F142" s="430"/>
      <c r="G142" s="162" t="s">
        <v>204</v>
      </c>
      <c r="H142" s="176">
        <f t="shared" si="72"/>
        <v>0</v>
      </c>
      <c r="I142" s="152"/>
      <c r="J142" s="152"/>
      <c r="K142" s="176"/>
      <c r="L142" s="151">
        <f t="shared" si="73"/>
        <v>0</v>
      </c>
      <c r="M142" s="152"/>
      <c r="N142" s="152"/>
      <c r="O142" s="152"/>
      <c r="P142" s="176">
        <f t="shared" si="74"/>
        <v>0</v>
      </c>
      <c r="Q142" s="152"/>
      <c r="R142" s="152"/>
      <c r="S142" s="152"/>
      <c r="T142" s="152"/>
      <c r="U142" s="176"/>
    </row>
    <row r="143" spans="1:21" ht="16.5" customHeight="1" x14ac:dyDescent="0.25">
      <c r="A143" s="433"/>
      <c r="B143" s="436"/>
      <c r="C143" s="439"/>
      <c r="D143" s="476"/>
      <c r="E143" s="502"/>
      <c r="F143" s="430"/>
      <c r="G143" s="162" t="s">
        <v>143</v>
      </c>
      <c r="H143" s="176">
        <f t="shared" si="72"/>
        <v>0</v>
      </c>
      <c r="I143" s="152"/>
      <c r="J143" s="152"/>
      <c r="K143" s="152"/>
      <c r="L143" s="151">
        <f t="shared" si="73"/>
        <v>0</v>
      </c>
      <c r="M143" s="152"/>
      <c r="N143" s="152"/>
      <c r="O143" s="152"/>
      <c r="P143" s="176">
        <f t="shared" si="74"/>
        <v>0</v>
      </c>
      <c r="Q143" s="152"/>
      <c r="R143" s="152"/>
      <c r="S143" s="152"/>
      <c r="T143" s="152"/>
      <c r="U143" s="176"/>
    </row>
    <row r="144" spans="1:21" ht="15" customHeight="1" x14ac:dyDescent="0.25">
      <c r="A144" s="434"/>
      <c r="B144" s="437"/>
      <c r="C144" s="440"/>
      <c r="D144" s="477"/>
      <c r="E144" s="503"/>
      <c r="F144" s="431"/>
      <c r="G144" s="177" t="s">
        <v>39</v>
      </c>
      <c r="H144" s="153">
        <f>SUM(H138:H141)</f>
        <v>96.62</v>
      </c>
      <c r="I144" s="153">
        <f>SUM(I138:I141)</f>
        <v>0</v>
      </c>
      <c r="J144" s="153">
        <f>SUM(J138:J141)</f>
        <v>0</v>
      </c>
      <c r="K144" s="153">
        <f>SUM(K138:K142)</f>
        <v>96.62</v>
      </c>
      <c r="L144" s="153">
        <f t="shared" ref="L144:U144" si="75">SUM(L138:L141)</f>
        <v>604.57999999999993</v>
      </c>
      <c r="M144" s="153">
        <f t="shared" si="75"/>
        <v>0</v>
      </c>
      <c r="N144" s="153">
        <f t="shared" si="75"/>
        <v>0</v>
      </c>
      <c r="O144" s="153">
        <f t="shared" si="75"/>
        <v>604.57999999999993</v>
      </c>
      <c r="P144" s="153">
        <f t="shared" si="75"/>
        <v>604.57999999999993</v>
      </c>
      <c r="Q144" s="153">
        <f t="shared" si="75"/>
        <v>0</v>
      </c>
      <c r="R144" s="153">
        <f t="shared" si="75"/>
        <v>0</v>
      </c>
      <c r="S144" s="153">
        <f t="shared" si="75"/>
        <v>604.57999999999993</v>
      </c>
      <c r="T144" s="153">
        <f t="shared" si="75"/>
        <v>0</v>
      </c>
      <c r="U144" s="153">
        <f t="shared" si="75"/>
        <v>0</v>
      </c>
    </row>
    <row r="145" spans="1:21" x14ac:dyDescent="0.25">
      <c r="A145" s="432" t="s">
        <v>28</v>
      </c>
      <c r="B145" s="435" t="s">
        <v>28</v>
      </c>
      <c r="C145" s="438" t="s">
        <v>239</v>
      </c>
      <c r="D145" s="475" t="s">
        <v>240</v>
      </c>
      <c r="E145" s="429" t="s">
        <v>32</v>
      </c>
      <c r="F145" s="429" t="s">
        <v>33</v>
      </c>
      <c r="G145" s="162" t="s">
        <v>34</v>
      </c>
      <c r="H145" s="176">
        <f t="shared" ref="H145:H150" si="76">SUM(I145,K145)</f>
        <v>0</v>
      </c>
      <c r="I145" s="131">
        <v>0</v>
      </c>
      <c r="J145" s="176"/>
      <c r="K145" s="176">
        <v>0</v>
      </c>
      <c r="L145" s="98">
        <f t="shared" ref="L145:L150" si="77">SUM(M145,O145)</f>
        <v>41.237000000000002</v>
      </c>
      <c r="M145" s="175"/>
      <c r="N145" s="166"/>
      <c r="O145" s="175">
        <v>41.237000000000002</v>
      </c>
      <c r="P145" s="176">
        <f t="shared" ref="P145:P150" si="78">SUM(Q145,S145)</f>
        <v>21.236999999999998</v>
      </c>
      <c r="Q145" s="151"/>
      <c r="R145" s="152"/>
      <c r="S145" s="98">
        <v>21.236999999999998</v>
      </c>
      <c r="T145" s="175">
        <v>0</v>
      </c>
      <c r="U145" s="174">
        <v>0</v>
      </c>
    </row>
    <row r="146" spans="1:21" x14ac:dyDescent="0.25">
      <c r="A146" s="433"/>
      <c r="B146" s="436"/>
      <c r="C146" s="439"/>
      <c r="D146" s="476"/>
      <c r="E146" s="430"/>
      <c r="F146" s="430"/>
      <c r="G146" s="162" t="s">
        <v>163</v>
      </c>
      <c r="H146" s="176">
        <f t="shared" si="76"/>
        <v>0</v>
      </c>
      <c r="I146" s="176"/>
      <c r="J146" s="176"/>
      <c r="K146" s="131"/>
      <c r="L146" s="98">
        <f t="shared" si="77"/>
        <v>0</v>
      </c>
      <c r="M146" s="175"/>
      <c r="N146" s="166"/>
      <c r="O146" s="175"/>
      <c r="P146" s="176">
        <f t="shared" si="78"/>
        <v>0</v>
      </c>
      <c r="Q146" s="176"/>
      <c r="R146" s="176"/>
      <c r="S146" s="172"/>
      <c r="T146" s="175"/>
      <c r="U146" s="174"/>
    </row>
    <row r="147" spans="1:21" ht="15.75" customHeight="1" x14ac:dyDescent="0.25">
      <c r="A147" s="433"/>
      <c r="B147" s="436"/>
      <c r="C147" s="439"/>
      <c r="D147" s="476"/>
      <c r="E147" s="430"/>
      <c r="F147" s="430"/>
      <c r="G147" s="162" t="s">
        <v>37</v>
      </c>
      <c r="H147" s="176">
        <f t="shared" si="76"/>
        <v>0</v>
      </c>
      <c r="I147" s="176">
        <v>0</v>
      </c>
      <c r="J147" s="176"/>
      <c r="K147" s="176">
        <v>0</v>
      </c>
      <c r="L147" s="98">
        <f t="shared" si="77"/>
        <v>99.25</v>
      </c>
      <c r="M147" s="175"/>
      <c r="N147" s="166"/>
      <c r="O147" s="175">
        <v>99.25</v>
      </c>
      <c r="P147" s="176">
        <f t="shared" si="78"/>
        <v>99.25</v>
      </c>
      <c r="Q147" s="176"/>
      <c r="R147" s="176"/>
      <c r="S147" s="172">
        <v>99.25</v>
      </c>
      <c r="T147" s="175">
        <v>0</v>
      </c>
      <c r="U147" s="174">
        <v>0</v>
      </c>
    </row>
    <row r="148" spans="1:21" ht="18.75" customHeight="1" x14ac:dyDescent="0.25">
      <c r="A148" s="433"/>
      <c r="B148" s="436"/>
      <c r="C148" s="439"/>
      <c r="D148" s="476"/>
      <c r="E148" s="430"/>
      <c r="F148" s="430"/>
      <c r="G148" s="162" t="s">
        <v>36</v>
      </c>
      <c r="H148" s="176">
        <f t="shared" si="76"/>
        <v>0</v>
      </c>
      <c r="I148" s="152"/>
      <c r="J148" s="152"/>
      <c r="K148" s="176"/>
      <c r="L148" s="151">
        <f t="shared" si="77"/>
        <v>0</v>
      </c>
      <c r="M148" s="173"/>
      <c r="N148" s="152"/>
      <c r="O148" s="152"/>
      <c r="P148" s="176">
        <f t="shared" si="78"/>
        <v>0</v>
      </c>
      <c r="Q148" s="152"/>
      <c r="R148" s="152"/>
      <c r="S148" s="152"/>
      <c r="T148" s="173"/>
      <c r="U148" s="176"/>
    </row>
    <row r="149" spans="1:21" ht="16.5" customHeight="1" x14ac:dyDescent="0.25">
      <c r="A149" s="433"/>
      <c r="B149" s="436"/>
      <c r="C149" s="439"/>
      <c r="D149" s="476"/>
      <c r="E149" s="430"/>
      <c r="F149" s="430"/>
      <c r="G149" s="162" t="s">
        <v>204</v>
      </c>
      <c r="H149" s="176">
        <f t="shared" si="76"/>
        <v>0</v>
      </c>
      <c r="I149" s="152"/>
      <c r="J149" s="152"/>
      <c r="K149" s="176"/>
      <c r="L149" s="151">
        <f t="shared" si="77"/>
        <v>0</v>
      </c>
      <c r="M149" s="152"/>
      <c r="N149" s="152"/>
      <c r="O149" s="152"/>
      <c r="P149" s="176">
        <f t="shared" si="78"/>
        <v>0</v>
      </c>
      <c r="Q149" s="152"/>
      <c r="R149" s="152"/>
      <c r="S149" s="152"/>
      <c r="T149" s="152"/>
      <c r="U149" s="176"/>
    </row>
    <row r="150" spans="1:21" ht="16.5" customHeight="1" x14ac:dyDescent="0.25">
      <c r="A150" s="433"/>
      <c r="B150" s="436"/>
      <c r="C150" s="439"/>
      <c r="D150" s="476"/>
      <c r="E150" s="430"/>
      <c r="F150" s="430"/>
      <c r="G150" s="162" t="s">
        <v>143</v>
      </c>
      <c r="H150" s="176">
        <f t="shared" si="76"/>
        <v>0</v>
      </c>
      <c r="I150" s="152"/>
      <c r="J150" s="152"/>
      <c r="K150" s="152"/>
      <c r="L150" s="151">
        <f t="shared" si="77"/>
        <v>0</v>
      </c>
      <c r="M150" s="152"/>
      <c r="N150" s="152"/>
      <c r="O150" s="152"/>
      <c r="P150" s="176">
        <f t="shared" si="78"/>
        <v>0</v>
      </c>
      <c r="Q150" s="152"/>
      <c r="R150" s="152"/>
      <c r="S150" s="152"/>
      <c r="T150" s="152"/>
      <c r="U150" s="176"/>
    </row>
    <row r="151" spans="1:21" ht="15" customHeight="1" x14ac:dyDescent="0.25">
      <c r="A151" s="434"/>
      <c r="B151" s="437"/>
      <c r="C151" s="440"/>
      <c r="D151" s="477"/>
      <c r="E151" s="431"/>
      <c r="F151" s="431"/>
      <c r="G151" s="177" t="s">
        <v>39</v>
      </c>
      <c r="H151" s="153">
        <f>SUM(H145:H148)</f>
        <v>0</v>
      </c>
      <c r="I151" s="153">
        <f>SUM(I145:I148)</f>
        <v>0</v>
      </c>
      <c r="J151" s="153">
        <f>SUM(J145:J148)</f>
        <v>0</v>
      </c>
      <c r="K151" s="153">
        <f>SUM(K145:K149)</f>
        <v>0</v>
      </c>
      <c r="L151" s="153">
        <f t="shared" ref="L151:U151" si="79">SUM(L145:L148)</f>
        <v>140.48699999999999</v>
      </c>
      <c r="M151" s="153">
        <f t="shared" si="79"/>
        <v>0</v>
      </c>
      <c r="N151" s="153">
        <f t="shared" si="79"/>
        <v>0</v>
      </c>
      <c r="O151" s="153">
        <f t="shared" si="79"/>
        <v>140.48699999999999</v>
      </c>
      <c r="P151" s="153">
        <f t="shared" si="79"/>
        <v>120.48699999999999</v>
      </c>
      <c r="Q151" s="153">
        <f t="shared" si="79"/>
        <v>0</v>
      </c>
      <c r="R151" s="153">
        <f t="shared" si="79"/>
        <v>0</v>
      </c>
      <c r="S151" s="153">
        <f t="shared" si="79"/>
        <v>120.48699999999999</v>
      </c>
      <c r="T151" s="153">
        <f t="shared" si="79"/>
        <v>0</v>
      </c>
      <c r="U151" s="153">
        <f t="shared" si="79"/>
        <v>0</v>
      </c>
    </row>
    <row r="152" spans="1:21" ht="15" customHeight="1" x14ac:dyDescent="0.25">
      <c r="A152" s="432" t="s">
        <v>28</v>
      </c>
      <c r="B152" s="435" t="s">
        <v>28</v>
      </c>
      <c r="C152" s="438" t="s">
        <v>241</v>
      </c>
      <c r="D152" s="475" t="s">
        <v>242</v>
      </c>
      <c r="E152" s="429" t="s">
        <v>32</v>
      </c>
      <c r="F152" s="429" t="s">
        <v>33</v>
      </c>
      <c r="G152" s="162" t="s">
        <v>34</v>
      </c>
      <c r="H152" s="176">
        <f t="shared" ref="H152:H157" si="80">SUM(I152,K152)</f>
        <v>0</v>
      </c>
      <c r="I152" s="131">
        <v>0</v>
      </c>
      <c r="J152" s="176"/>
      <c r="K152" s="176">
        <v>0</v>
      </c>
      <c r="L152" s="98">
        <f t="shared" ref="L152:L157" si="81">SUM(M152,O152)</f>
        <v>18.510000000000002</v>
      </c>
      <c r="M152" s="175"/>
      <c r="N152" s="166"/>
      <c r="O152" s="151">
        <v>18.510000000000002</v>
      </c>
      <c r="P152" s="176">
        <f t="shared" ref="P152:P157" si="82">SUM(Q152,S152)</f>
        <v>18.510000000000002</v>
      </c>
      <c r="Q152" s="151"/>
      <c r="R152" s="152"/>
      <c r="S152" s="98">
        <v>18.510000000000002</v>
      </c>
      <c r="T152" s="174">
        <v>9</v>
      </c>
      <c r="U152" s="174">
        <v>0</v>
      </c>
    </row>
    <row r="153" spans="1:21" ht="15" customHeight="1" x14ac:dyDescent="0.25">
      <c r="A153" s="433"/>
      <c r="B153" s="436"/>
      <c r="C153" s="439"/>
      <c r="D153" s="476"/>
      <c r="E153" s="430"/>
      <c r="F153" s="430"/>
      <c r="G153" s="162" t="s">
        <v>163</v>
      </c>
      <c r="H153" s="176">
        <f t="shared" si="80"/>
        <v>0</v>
      </c>
      <c r="I153" s="176"/>
      <c r="J153" s="176"/>
      <c r="K153" s="131"/>
      <c r="L153" s="98">
        <f t="shared" si="81"/>
        <v>0</v>
      </c>
      <c r="M153" s="175"/>
      <c r="N153" s="166"/>
      <c r="O153" s="176"/>
      <c r="P153" s="176">
        <f t="shared" si="82"/>
        <v>0</v>
      </c>
      <c r="Q153" s="176"/>
      <c r="R153" s="176"/>
      <c r="S153" s="172"/>
      <c r="T153" s="174"/>
      <c r="U153" s="174"/>
    </row>
    <row r="154" spans="1:21" ht="15" customHeight="1" x14ac:dyDescent="0.25">
      <c r="A154" s="433"/>
      <c r="B154" s="436"/>
      <c r="C154" s="439"/>
      <c r="D154" s="476"/>
      <c r="E154" s="430"/>
      <c r="F154" s="430"/>
      <c r="G154" s="162" t="s">
        <v>37</v>
      </c>
      <c r="H154" s="176">
        <f t="shared" si="80"/>
        <v>0</v>
      </c>
      <c r="I154" s="176">
        <v>0</v>
      </c>
      <c r="J154" s="176"/>
      <c r="K154" s="176">
        <v>0</v>
      </c>
      <c r="L154" s="98">
        <f t="shared" si="81"/>
        <v>217.31</v>
      </c>
      <c r="M154" s="175"/>
      <c r="N154" s="166"/>
      <c r="O154" s="151">
        <v>217.31</v>
      </c>
      <c r="P154" s="176">
        <f t="shared" si="82"/>
        <v>217.31</v>
      </c>
      <c r="Q154" s="176"/>
      <c r="R154" s="176"/>
      <c r="S154" s="172">
        <v>217.31</v>
      </c>
      <c r="T154" s="174">
        <v>65.73</v>
      </c>
      <c r="U154" s="174">
        <v>0</v>
      </c>
    </row>
    <row r="155" spans="1:21" ht="15" customHeight="1" x14ac:dyDescent="0.25">
      <c r="A155" s="433"/>
      <c r="B155" s="436"/>
      <c r="C155" s="439"/>
      <c r="D155" s="476"/>
      <c r="E155" s="430"/>
      <c r="F155" s="430"/>
      <c r="G155" s="162" t="s">
        <v>36</v>
      </c>
      <c r="H155" s="176">
        <f t="shared" si="80"/>
        <v>0</v>
      </c>
      <c r="I155" s="152"/>
      <c r="J155" s="152"/>
      <c r="K155" s="176"/>
      <c r="L155" s="151">
        <f t="shared" si="81"/>
        <v>0</v>
      </c>
      <c r="M155" s="173"/>
      <c r="N155" s="152"/>
      <c r="O155" s="152"/>
      <c r="P155" s="176">
        <f t="shared" si="82"/>
        <v>0</v>
      </c>
      <c r="Q155" s="152"/>
      <c r="R155" s="152"/>
      <c r="S155" s="152"/>
      <c r="T155" s="173"/>
      <c r="U155" s="176"/>
    </row>
    <row r="156" spans="1:21" ht="15" customHeight="1" x14ac:dyDescent="0.25">
      <c r="A156" s="433"/>
      <c r="B156" s="436"/>
      <c r="C156" s="439"/>
      <c r="D156" s="476"/>
      <c r="E156" s="430"/>
      <c r="F156" s="430"/>
      <c r="G156" s="162" t="s">
        <v>204</v>
      </c>
      <c r="H156" s="176">
        <f t="shared" si="80"/>
        <v>0</v>
      </c>
      <c r="I156" s="152"/>
      <c r="J156" s="152"/>
      <c r="K156" s="176"/>
      <c r="L156" s="151">
        <f t="shared" si="81"/>
        <v>0</v>
      </c>
      <c r="M156" s="152"/>
      <c r="N156" s="152"/>
      <c r="O156" s="152"/>
      <c r="P156" s="176">
        <f t="shared" si="82"/>
        <v>0</v>
      </c>
      <c r="Q156" s="152"/>
      <c r="R156" s="152"/>
      <c r="S156" s="152"/>
      <c r="T156" s="152"/>
      <c r="U156" s="176"/>
    </row>
    <row r="157" spans="1:21" ht="15" customHeight="1" x14ac:dyDescent="0.25">
      <c r="A157" s="433"/>
      <c r="B157" s="436"/>
      <c r="C157" s="439"/>
      <c r="D157" s="476"/>
      <c r="E157" s="430"/>
      <c r="F157" s="430"/>
      <c r="G157" s="162" t="s">
        <v>143</v>
      </c>
      <c r="H157" s="176">
        <f t="shared" si="80"/>
        <v>0</v>
      </c>
      <c r="I157" s="152"/>
      <c r="J157" s="152"/>
      <c r="K157" s="152"/>
      <c r="L157" s="151">
        <f t="shared" si="81"/>
        <v>0</v>
      </c>
      <c r="M157" s="152"/>
      <c r="N157" s="152"/>
      <c r="O157" s="152"/>
      <c r="P157" s="176">
        <f t="shared" si="82"/>
        <v>0</v>
      </c>
      <c r="Q157" s="152"/>
      <c r="R157" s="152"/>
      <c r="S157" s="152"/>
      <c r="T157" s="152"/>
      <c r="U157" s="176"/>
    </row>
    <row r="158" spans="1:21" ht="15" customHeight="1" x14ac:dyDescent="0.25">
      <c r="A158" s="434"/>
      <c r="B158" s="437"/>
      <c r="C158" s="440"/>
      <c r="D158" s="477"/>
      <c r="E158" s="431"/>
      <c r="F158" s="431"/>
      <c r="G158" s="177" t="s">
        <v>39</v>
      </c>
      <c r="H158" s="153">
        <f>SUM(H152:H155)</f>
        <v>0</v>
      </c>
      <c r="I158" s="153">
        <f>SUM(I152:I155)</f>
        <v>0</v>
      </c>
      <c r="J158" s="153">
        <f>SUM(J152:J155)</f>
        <v>0</v>
      </c>
      <c r="K158" s="153">
        <f>SUM(K152:K156)</f>
        <v>0</v>
      </c>
      <c r="L158" s="153">
        <f t="shared" ref="L158:U158" si="83">SUM(L152:L155)</f>
        <v>235.82</v>
      </c>
      <c r="M158" s="153">
        <f t="shared" si="83"/>
        <v>0</v>
      </c>
      <c r="N158" s="153">
        <f t="shared" si="83"/>
        <v>0</v>
      </c>
      <c r="O158" s="153">
        <f t="shared" si="83"/>
        <v>235.82</v>
      </c>
      <c r="P158" s="153">
        <f t="shared" si="83"/>
        <v>235.82</v>
      </c>
      <c r="Q158" s="153">
        <f t="shared" si="83"/>
        <v>0</v>
      </c>
      <c r="R158" s="153">
        <f t="shared" si="83"/>
        <v>0</v>
      </c>
      <c r="S158" s="153">
        <f t="shared" si="83"/>
        <v>235.82</v>
      </c>
      <c r="T158" s="153">
        <f t="shared" si="83"/>
        <v>74.73</v>
      </c>
      <c r="U158" s="153">
        <f t="shared" si="83"/>
        <v>0</v>
      </c>
    </row>
    <row r="159" spans="1:21" ht="15" customHeight="1" x14ac:dyDescent="0.25">
      <c r="A159" s="432" t="s">
        <v>28</v>
      </c>
      <c r="B159" s="435" t="s">
        <v>28</v>
      </c>
      <c r="C159" s="438" t="s">
        <v>243</v>
      </c>
      <c r="D159" s="475" t="s">
        <v>244</v>
      </c>
      <c r="E159" s="429" t="s">
        <v>32</v>
      </c>
      <c r="F159" s="429" t="s">
        <v>33</v>
      </c>
      <c r="G159" s="162" t="s">
        <v>34</v>
      </c>
      <c r="H159" s="176">
        <f t="shared" ref="H159:H164" si="84">SUM(I159,K159)</f>
        <v>0</v>
      </c>
      <c r="I159" s="131">
        <v>0</v>
      </c>
      <c r="J159" s="176"/>
      <c r="K159" s="176">
        <v>0</v>
      </c>
      <c r="L159" s="98">
        <f t="shared" ref="L159:L164" si="85">SUM(M159,O159)</f>
        <v>6.24</v>
      </c>
      <c r="M159" s="175"/>
      <c r="N159" s="166"/>
      <c r="O159" s="151">
        <v>6.24</v>
      </c>
      <c r="P159" s="176">
        <f t="shared" ref="P159:P164" si="86">SUM(Q159,S159)</f>
        <v>6.24</v>
      </c>
      <c r="Q159" s="175"/>
      <c r="R159" s="166"/>
      <c r="S159" s="151">
        <v>6.24</v>
      </c>
      <c r="T159" s="175">
        <v>0</v>
      </c>
      <c r="U159" s="174">
        <v>0</v>
      </c>
    </row>
    <row r="160" spans="1:21" ht="15" customHeight="1" x14ac:dyDescent="0.25">
      <c r="A160" s="433"/>
      <c r="B160" s="436"/>
      <c r="C160" s="439"/>
      <c r="D160" s="476"/>
      <c r="E160" s="430"/>
      <c r="F160" s="430"/>
      <c r="G160" s="162" t="s">
        <v>163</v>
      </c>
      <c r="H160" s="176">
        <f t="shared" si="84"/>
        <v>0</v>
      </c>
      <c r="I160" s="176"/>
      <c r="J160" s="176"/>
      <c r="K160" s="131"/>
      <c r="L160" s="98">
        <f t="shared" si="85"/>
        <v>0</v>
      </c>
      <c r="M160" s="175"/>
      <c r="N160" s="166"/>
      <c r="O160" s="176"/>
      <c r="P160" s="176">
        <f t="shared" si="86"/>
        <v>0</v>
      </c>
      <c r="Q160" s="175"/>
      <c r="R160" s="166"/>
      <c r="S160" s="176"/>
      <c r="T160" s="175"/>
      <c r="U160" s="174"/>
    </row>
    <row r="161" spans="1:21" ht="15" customHeight="1" x14ac:dyDescent="0.25">
      <c r="A161" s="433"/>
      <c r="B161" s="436"/>
      <c r="C161" s="439"/>
      <c r="D161" s="476"/>
      <c r="E161" s="430"/>
      <c r="F161" s="430"/>
      <c r="G161" s="162" t="s">
        <v>37</v>
      </c>
      <c r="H161" s="176">
        <f t="shared" si="84"/>
        <v>0</v>
      </c>
      <c r="I161" s="176">
        <v>0</v>
      </c>
      <c r="J161" s="176"/>
      <c r="K161" s="176">
        <v>0</v>
      </c>
      <c r="L161" s="98">
        <f t="shared" si="85"/>
        <v>35.4</v>
      </c>
      <c r="M161" s="175"/>
      <c r="N161" s="166"/>
      <c r="O161" s="151">
        <v>35.4</v>
      </c>
      <c r="P161" s="176">
        <f t="shared" si="86"/>
        <v>35.4</v>
      </c>
      <c r="Q161" s="175"/>
      <c r="R161" s="166"/>
      <c r="S161" s="151">
        <v>35.4</v>
      </c>
      <c r="T161" s="175">
        <v>0</v>
      </c>
      <c r="U161" s="174">
        <v>0</v>
      </c>
    </row>
    <row r="162" spans="1:21" ht="15" customHeight="1" x14ac:dyDescent="0.25">
      <c r="A162" s="433"/>
      <c r="B162" s="436"/>
      <c r="C162" s="439"/>
      <c r="D162" s="476"/>
      <c r="E162" s="430"/>
      <c r="F162" s="430"/>
      <c r="G162" s="162" t="s">
        <v>36</v>
      </c>
      <c r="H162" s="176">
        <f t="shared" si="84"/>
        <v>0</v>
      </c>
      <c r="I162" s="152"/>
      <c r="J162" s="152"/>
      <c r="K162" s="176"/>
      <c r="L162" s="151">
        <f t="shared" si="85"/>
        <v>0</v>
      </c>
      <c r="M162" s="173"/>
      <c r="N162" s="152"/>
      <c r="O162" s="152"/>
      <c r="P162" s="176">
        <f t="shared" si="86"/>
        <v>0</v>
      </c>
      <c r="Q162" s="152"/>
      <c r="R162" s="152"/>
      <c r="S162" s="152"/>
      <c r="T162" s="173"/>
      <c r="U162" s="176"/>
    </row>
    <row r="163" spans="1:21" ht="15" customHeight="1" x14ac:dyDescent="0.25">
      <c r="A163" s="433"/>
      <c r="B163" s="436"/>
      <c r="C163" s="439"/>
      <c r="D163" s="476"/>
      <c r="E163" s="430"/>
      <c r="F163" s="430"/>
      <c r="G163" s="162" t="s">
        <v>204</v>
      </c>
      <c r="H163" s="176">
        <f t="shared" si="84"/>
        <v>0</v>
      </c>
      <c r="I163" s="152"/>
      <c r="J163" s="152"/>
      <c r="K163" s="176"/>
      <c r="L163" s="151">
        <f t="shared" si="85"/>
        <v>0</v>
      </c>
      <c r="M163" s="152"/>
      <c r="N163" s="152"/>
      <c r="O163" s="152"/>
      <c r="P163" s="176">
        <f t="shared" si="86"/>
        <v>0</v>
      </c>
      <c r="Q163" s="152"/>
      <c r="R163" s="152"/>
      <c r="S163" s="152"/>
      <c r="T163" s="152"/>
      <c r="U163" s="176"/>
    </row>
    <row r="164" spans="1:21" ht="15" customHeight="1" x14ac:dyDescent="0.25">
      <c r="A164" s="433"/>
      <c r="B164" s="436"/>
      <c r="C164" s="439"/>
      <c r="D164" s="476"/>
      <c r="E164" s="430"/>
      <c r="F164" s="430"/>
      <c r="G164" s="162" t="s">
        <v>143</v>
      </c>
      <c r="H164" s="176">
        <f t="shared" si="84"/>
        <v>0</v>
      </c>
      <c r="I164" s="152"/>
      <c r="J164" s="152"/>
      <c r="K164" s="152"/>
      <c r="L164" s="151">
        <f t="shared" si="85"/>
        <v>0</v>
      </c>
      <c r="M164" s="152"/>
      <c r="N164" s="152"/>
      <c r="O164" s="152"/>
      <c r="P164" s="176">
        <f t="shared" si="86"/>
        <v>0</v>
      </c>
      <c r="Q164" s="152"/>
      <c r="R164" s="152"/>
      <c r="S164" s="152"/>
      <c r="T164" s="152"/>
      <c r="U164" s="176"/>
    </row>
    <row r="165" spans="1:21" ht="15" customHeight="1" x14ac:dyDescent="0.25">
      <c r="A165" s="434"/>
      <c r="B165" s="437"/>
      <c r="C165" s="440"/>
      <c r="D165" s="477"/>
      <c r="E165" s="431"/>
      <c r="F165" s="431"/>
      <c r="G165" s="177" t="s">
        <v>39</v>
      </c>
      <c r="H165" s="153">
        <f>SUM(H159:H162)</f>
        <v>0</v>
      </c>
      <c r="I165" s="153">
        <f>SUM(I159:I162)</f>
        <v>0</v>
      </c>
      <c r="J165" s="153">
        <f>SUM(J159:J162)</f>
        <v>0</v>
      </c>
      <c r="K165" s="153">
        <f>SUM(K159:K163)</f>
        <v>0</v>
      </c>
      <c r="L165" s="153">
        <f t="shared" ref="L165:U165" si="87">SUM(L159:L162)</f>
        <v>41.64</v>
      </c>
      <c r="M165" s="153">
        <f t="shared" si="87"/>
        <v>0</v>
      </c>
      <c r="N165" s="153">
        <f t="shared" si="87"/>
        <v>0</v>
      </c>
      <c r="O165" s="153">
        <f t="shared" si="87"/>
        <v>41.64</v>
      </c>
      <c r="P165" s="153">
        <f t="shared" si="87"/>
        <v>41.64</v>
      </c>
      <c r="Q165" s="153">
        <f t="shared" si="87"/>
        <v>0</v>
      </c>
      <c r="R165" s="153">
        <f t="shared" si="87"/>
        <v>0</v>
      </c>
      <c r="S165" s="153">
        <f t="shared" si="87"/>
        <v>41.64</v>
      </c>
      <c r="T165" s="153">
        <f t="shared" si="87"/>
        <v>0</v>
      </c>
      <c r="U165" s="153">
        <f t="shared" si="87"/>
        <v>0</v>
      </c>
    </row>
    <row r="166" spans="1:21" ht="15" customHeight="1" x14ac:dyDescent="0.25">
      <c r="A166" s="432" t="s">
        <v>28</v>
      </c>
      <c r="B166" s="435" t="s">
        <v>28</v>
      </c>
      <c r="C166" s="438" t="s">
        <v>245</v>
      </c>
      <c r="D166" s="475" t="s">
        <v>246</v>
      </c>
      <c r="E166" s="429" t="s">
        <v>32</v>
      </c>
      <c r="F166" s="429" t="s">
        <v>33</v>
      </c>
      <c r="G166" s="162" t="s">
        <v>34</v>
      </c>
      <c r="H166" s="176">
        <f t="shared" ref="H166:H171" si="88">SUM(I166,K166)</f>
        <v>0</v>
      </c>
      <c r="I166" s="131"/>
      <c r="J166" s="176"/>
      <c r="K166" s="176"/>
      <c r="L166" s="98">
        <f t="shared" ref="L166:L171" si="89">SUM(M166,O166)</f>
        <v>0</v>
      </c>
      <c r="M166" s="175"/>
      <c r="N166" s="166"/>
      <c r="O166" s="151"/>
      <c r="P166" s="176">
        <f t="shared" ref="P166:P171" si="90">SUM(Q166,S166)</f>
        <v>0</v>
      </c>
      <c r="Q166" s="151"/>
      <c r="R166" s="152"/>
      <c r="S166" s="98"/>
      <c r="T166" s="175"/>
      <c r="U166" s="174"/>
    </row>
    <row r="167" spans="1:21" ht="15" customHeight="1" x14ac:dyDescent="0.25">
      <c r="A167" s="433"/>
      <c r="B167" s="436"/>
      <c r="C167" s="439"/>
      <c r="D167" s="476"/>
      <c r="E167" s="430"/>
      <c r="F167" s="430"/>
      <c r="G167" s="162" t="s">
        <v>163</v>
      </c>
      <c r="H167" s="176">
        <f t="shared" si="88"/>
        <v>0</v>
      </c>
      <c r="I167" s="176"/>
      <c r="J167" s="176"/>
      <c r="K167" s="131"/>
      <c r="L167" s="98">
        <f t="shared" si="89"/>
        <v>0</v>
      </c>
      <c r="M167" s="175"/>
      <c r="N167" s="166"/>
      <c r="O167" s="176"/>
      <c r="P167" s="176">
        <f t="shared" si="90"/>
        <v>0</v>
      </c>
      <c r="Q167" s="176"/>
      <c r="R167" s="176"/>
      <c r="S167" s="172"/>
      <c r="T167" s="175"/>
      <c r="U167" s="174"/>
    </row>
    <row r="168" spans="1:21" ht="15" customHeight="1" x14ac:dyDescent="0.25">
      <c r="A168" s="433"/>
      <c r="B168" s="436"/>
      <c r="C168" s="439"/>
      <c r="D168" s="476"/>
      <c r="E168" s="430"/>
      <c r="F168" s="430"/>
      <c r="G168" s="162" t="s">
        <v>37</v>
      </c>
      <c r="H168" s="176">
        <f t="shared" si="88"/>
        <v>98.1</v>
      </c>
      <c r="I168" s="194">
        <v>43.9</v>
      </c>
      <c r="J168" s="194">
        <v>39.200000000000003</v>
      </c>
      <c r="K168" s="194">
        <v>54.2</v>
      </c>
      <c r="L168" s="277">
        <f t="shared" si="89"/>
        <v>73.8</v>
      </c>
      <c r="M168" s="278">
        <v>68.8</v>
      </c>
      <c r="N168" s="279">
        <v>63.8</v>
      </c>
      <c r="O168" s="193">
        <v>5</v>
      </c>
      <c r="P168" s="149">
        <f t="shared" si="90"/>
        <v>71</v>
      </c>
      <c r="Q168" s="149"/>
      <c r="R168" s="149"/>
      <c r="S168" s="163">
        <v>71</v>
      </c>
      <c r="T168" s="185">
        <v>64.8</v>
      </c>
      <c r="U168" s="189">
        <v>0</v>
      </c>
    </row>
    <row r="169" spans="1:21" ht="15" customHeight="1" x14ac:dyDescent="0.25">
      <c r="A169" s="433"/>
      <c r="B169" s="436"/>
      <c r="C169" s="439"/>
      <c r="D169" s="476"/>
      <c r="E169" s="430"/>
      <c r="F169" s="430"/>
      <c r="G169" s="162" t="s">
        <v>36</v>
      </c>
      <c r="H169" s="176">
        <f t="shared" si="88"/>
        <v>0</v>
      </c>
      <c r="I169" s="152"/>
      <c r="J169" s="152"/>
      <c r="K169" s="176"/>
      <c r="L169" s="151">
        <f t="shared" si="89"/>
        <v>0</v>
      </c>
      <c r="M169" s="173"/>
      <c r="N169" s="152"/>
      <c r="O169" s="152"/>
      <c r="P169" s="176">
        <f t="shared" si="90"/>
        <v>0</v>
      </c>
      <c r="Q169" s="152"/>
      <c r="R169" s="152"/>
      <c r="S169" s="152"/>
      <c r="T169" s="173"/>
      <c r="U169" s="176"/>
    </row>
    <row r="170" spans="1:21" ht="15" customHeight="1" x14ac:dyDescent="0.25">
      <c r="A170" s="433"/>
      <c r="B170" s="436"/>
      <c r="C170" s="439"/>
      <c r="D170" s="476"/>
      <c r="E170" s="430"/>
      <c r="F170" s="430"/>
      <c r="G170" s="162" t="s">
        <v>204</v>
      </c>
      <c r="H170" s="176">
        <f t="shared" si="88"/>
        <v>0</v>
      </c>
      <c r="I170" s="152"/>
      <c r="J170" s="152"/>
      <c r="K170" s="176"/>
      <c r="L170" s="151">
        <f t="shared" si="89"/>
        <v>0</v>
      </c>
      <c r="M170" s="152"/>
      <c r="N170" s="152"/>
      <c r="O170" s="152"/>
      <c r="P170" s="176">
        <f t="shared" si="90"/>
        <v>0</v>
      </c>
      <c r="Q170" s="152"/>
      <c r="R170" s="152"/>
      <c r="S170" s="152"/>
      <c r="T170" s="152"/>
      <c r="U170" s="176"/>
    </row>
    <row r="171" spans="1:21" ht="15" customHeight="1" x14ac:dyDescent="0.25">
      <c r="A171" s="433"/>
      <c r="B171" s="436"/>
      <c r="C171" s="439"/>
      <c r="D171" s="476"/>
      <c r="E171" s="430"/>
      <c r="F171" s="430"/>
      <c r="G171" s="162" t="s">
        <v>143</v>
      </c>
      <c r="H171" s="176">
        <f t="shared" si="88"/>
        <v>0</v>
      </c>
      <c r="I171" s="152"/>
      <c r="J171" s="152"/>
      <c r="K171" s="152"/>
      <c r="L171" s="151">
        <f t="shared" si="89"/>
        <v>0</v>
      </c>
      <c r="M171" s="152"/>
      <c r="N171" s="152"/>
      <c r="O171" s="152"/>
      <c r="P171" s="176">
        <f t="shared" si="90"/>
        <v>0</v>
      </c>
      <c r="Q171" s="152"/>
      <c r="R171" s="152"/>
      <c r="S171" s="152"/>
      <c r="T171" s="152"/>
      <c r="U171" s="176"/>
    </row>
    <row r="172" spans="1:21" ht="15" customHeight="1" x14ac:dyDescent="0.25">
      <c r="A172" s="434"/>
      <c r="B172" s="437"/>
      <c r="C172" s="440"/>
      <c r="D172" s="477"/>
      <c r="E172" s="431"/>
      <c r="F172" s="431"/>
      <c r="G172" s="177" t="s">
        <v>39</v>
      </c>
      <c r="H172" s="153" t="s">
        <v>247</v>
      </c>
      <c r="I172" s="153" t="s">
        <v>248</v>
      </c>
      <c r="J172" s="153" t="s">
        <v>249</v>
      </c>
      <c r="K172" s="153" t="s">
        <v>250</v>
      </c>
      <c r="L172" s="153">
        <f t="shared" ref="L172:U172" si="91">SUM(L166:L169)</f>
        <v>73.8</v>
      </c>
      <c r="M172" s="153">
        <f t="shared" si="91"/>
        <v>68.8</v>
      </c>
      <c r="N172" s="153">
        <f t="shared" si="91"/>
        <v>63.8</v>
      </c>
      <c r="O172" s="153">
        <f t="shared" si="91"/>
        <v>5</v>
      </c>
      <c r="P172" s="153">
        <f t="shared" si="91"/>
        <v>71</v>
      </c>
      <c r="Q172" s="153">
        <f t="shared" si="91"/>
        <v>0</v>
      </c>
      <c r="R172" s="153">
        <f t="shared" si="91"/>
        <v>0</v>
      </c>
      <c r="S172" s="153">
        <f t="shared" si="91"/>
        <v>71</v>
      </c>
      <c r="T172" s="153">
        <f t="shared" si="91"/>
        <v>64.8</v>
      </c>
      <c r="U172" s="153">
        <f t="shared" si="91"/>
        <v>0</v>
      </c>
    </row>
    <row r="173" spans="1:21" ht="15" customHeight="1" x14ac:dyDescent="0.25">
      <c r="A173" s="432" t="s">
        <v>28</v>
      </c>
      <c r="B173" s="435" t="s">
        <v>28</v>
      </c>
      <c r="C173" s="438" t="s">
        <v>251</v>
      </c>
      <c r="D173" s="475" t="s">
        <v>252</v>
      </c>
      <c r="E173" s="429" t="s">
        <v>170</v>
      </c>
      <c r="F173" s="429" t="s">
        <v>253</v>
      </c>
      <c r="G173" s="162" t="s">
        <v>34</v>
      </c>
      <c r="H173" s="176">
        <f t="shared" ref="H173:H178" si="92">SUM(I173,K173)</f>
        <v>0</v>
      </c>
      <c r="I173" s="131"/>
      <c r="J173" s="176"/>
      <c r="K173" s="149"/>
      <c r="L173" s="98">
        <f t="shared" ref="L173:L178" si="93">SUM(M173,O173)</f>
        <v>0</v>
      </c>
      <c r="M173" s="151"/>
      <c r="N173" s="152"/>
      <c r="O173" s="98">
        <v>0</v>
      </c>
      <c r="P173" s="176">
        <f t="shared" ref="P173:P178" si="94">SUM(Q173,S173)</f>
        <v>0</v>
      </c>
      <c r="Q173" s="151"/>
      <c r="R173" s="152"/>
      <c r="S173" s="98">
        <v>0</v>
      </c>
      <c r="T173" s="175">
        <v>0.3</v>
      </c>
      <c r="U173" s="174">
        <v>0</v>
      </c>
    </row>
    <row r="174" spans="1:21" ht="15" customHeight="1" x14ac:dyDescent="0.25">
      <c r="A174" s="433"/>
      <c r="B174" s="436"/>
      <c r="C174" s="439"/>
      <c r="D174" s="476"/>
      <c r="E174" s="430"/>
      <c r="F174" s="430"/>
      <c r="G174" s="162" t="s">
        <v>163</v>
      </c>
      <c r="H174" s="176">
        <f t="shared" si="92"/>
        <v>144.30000000000001</v>
      </c>
      <c r="I174" s="176">
        <v>0</v>
      </c>
      <c r="J174" s="176"/>
      <c r="K174" s="97">
        <v>144.30000000000001</v>
      </c>
      <c r="L174" s="98">
        <f t="shared" si="93"/>
        <v>0</v>
      </c>
      <c r="M174" s="176"/>
      <c r="N174" s="176"/>
      <c r="O174" s="172"/>
      <c r="P174" s="176">
        <f t="shared" si="94"/>
        <v>0</v>
      </c>
      <c r="Q174" s="176"/>
      <c r="R174" s="176"/>
      <c r="S174" s="172"/>
      <c r="T174" s="175"/>
      <c r="U174" s="174"/>
    </row>
    <row r="175" spans="1:21" ht="15" customHeight="1" x14ac:dyDescent="0.25">
      <c r="A175" s="433"/>
      <c r="B175" s="436"/>
      <c r="C175" s="439"/>
      <c r="D175" s="476"/>
      <c r="E175" s="430"/>
      <c r="F175" s="430"/>
      <c r="G175" s="162" t="s">
        <v>37</v>
      </c>
      <c r="H175" s="176">
        <f t="shared" si="92"/>
        <v>18.026</v>
      </c>
      <c r="I175" s="176">
        <v>0</v>
      </c>
      <c r="J175" s="176"/>
      <c r="K175" s="149">
        <v>18.026</v>
      </c>
      <c r="L175" s="98">
        <f t="shared" si="93"/>
        <v>207.9</v>
      </c>
      <c r="M175" s="176"/>
      <c r="N175" s="176"/>
      <c r="O175" s="172">
        <v>207.9</v>
      </c>
      <c r="P175" s="176">
        <f t="shared" si="94"/>
        <v>207.9</v>
      </c>
      <c r="Q175" s="176"/>
      <c r="R175" s="176"/>
      <c r="S175" s="172">
        <v>207.9</v>
      </c>
      <c r="T175" s="175">
        <v>1.7</v>
      </c>
      <c r="U175" s="174">
        <v>0</v>
      </c>
    </row>
    <row r="176" spans="1:21" ht="15" customHeight="1" x14ac:dyDescent="0.25">
      <c r="A176" s="433"/>
      <c r="B176" s="436"/>
      <c r="C176" s="439"/>
      <c r="D176" s="476"/>
      <c r="E176" s="430"/>
      <c r="F176" s="430"/>
      <c r="G176" s="162" t="s">
        <v>36</v>
      </c>
      <c r="H176" s="176">
        <f t="shared" si="92"/>
        <v>0</v>
      </c>
      <c r="I176" s="152"/>
      <c r="J176" s="152"/>
      <c r="K176" s="176"/>
      <c r="L176" s="151">
        <f t="shared" si="93"/>
        <v>0</v>
      </c>
      <c r="M176" s="173"/>
      <c r="N176" s="152"/>
      <c r="O176" s="152"/>
      <c r="P176" s="176">
        <f t="shared" si="94"/>
        <v>0</v>
      </c>
      <c r="Q176" s="152"/>
      <c r="R176" s="152"/>
      <c r="S176" s="152"/>
      <c r="T176" s="173"/>
      <c r="U176" s="176"/>
    </row>
    <row r="177" spans="1:21" ht="15" customHeight="1" x14ac:dyDescent="0.25">
      <c r="A177" s="433"/>
      <c r="B177" s="436"/>
      <c r="C177" s="439"/>
      <c r="D177" s="476"/>
      <c r="E177" s="430"/>
      <c r="F177" s="430"/>
      <c r="G177" s="162" t="s">
        <v>204</v>
      </c>
      <c r="H177" s="176">
        <f t="shared" si="92"/>
        <v>0</v>
      </c>
      <c r="I177" s="152"/>
      <c r="J177" s="152"/>
      <c r="K177" s="176"/>
      <c r="L177" s="151">
        <f t="shared" si="93"/>
        <v>0</v>
      </c>
      <c r="M177" s="152"/>
      <c r="N177" s="152"/>
      <c r="O177" s="152"/>
      <c r="P177" s="176">
        <f t="shared" si="94"/>
        <v>0</v>
      </c>
      <c r="Q177" s="152"/>
      <c r="R177" s="152"/>
      <c r="S177" s="152"/>
      <c r="T177" s="152"/>
      <c r="U177" s="176"/>
    </row>
    <row r="178" spans="1:21" ht="15" customHeight="1" x14ac:dyDescent="0.25">
      <c r="A178" s="433"/>
      <c r="B178" s="436"/>
      <c r="C178" s="439"/>
      <c r="D178" s="476"/>
      <c r="E178" s="430"/>
      <c r="F178" s="430"/>
      <c r="G178" s="162" t="s">
        <v>143</v>
      </c>
      <c r="H178" s="176">
        <f t="shared" si="92"/>
        <v>0</v>
      </c>
      <c r="I178" s="152"/>
      <c r="J178" s="152"/>
      <c r="K178" s="152"/>
      <c r="L178" s="151">
        <f t="shared" si="93"/>
        <v>0</v>
      </c>
      <c r="M178" s="152"/>
      <c r="N178" s="152"/>
      <c r="O178" s="152"/>
      <c r="P178" s="176">
        <f t="shared" si="94"/>
        <v>0</v>
      </c>
      <c r="Q178" s="152"/>
      <c r="R178" s="152"/>
      <c r="S178" s="152"/>
      <c r="T178" s="152"/>
      <c r="U178" s="176"/>
    </row>
    <row r="179" spans="1:21" ht="15" customHeight="1" x14ac:dyDescent="0.25">
      <c r="A179" s="434"/>
      <c r="B179" s="437"/>
      <c r="C179" s="440"/>
      <c r="D179" s="477"/>
      <c r="E179" s="431"/>
      <c r="F179" s="431"/>
      <c r="G179" s="177" t="s">
        <v>39</v>
      </c>
      <c r="H179" s="153">
        <f>SUM(H173:H176)</f>
        <v>162.32600000000002</v>
      </c>
      <c r="I179" s="153">
        <f>SUM(I173:I176)</f>
        <v>0</v>
      </c>
      <c r="J179" s="153">
        <f>SUM(J173:J176)</f>
        <v>0</v>
      </c>
      <c r="K179" s="153">
        <f>SUM(K173:K177)</f>
        <v>162.32600000000002</v>
      </c>
      <c r="L179" s="153">
        <f t="shared" ref="L179:U179" si="95">SUM(L173:L176)</f>
        <v>207.9</v>
      </c>
      <c r="M179" s="153">
        <f t="shared" si="95"/>
        <v>0</v>
      </c>
      <c r="N179" s="153">
        <f t="shared" si="95"/>
        <v>0</v>
      </c>
      <c r="O179" s="153">
        <f t="shared" si="95"/>
        <v>207.9</v>
      </c>
      <c r="P179" s="153">
        <f t="shared" si="95"/>
        <v>207.9</v>
      </c>
      <c r="Q179" s="153">
        <f t="shared" si="95"/>
        <v>0</v>
      </c>
      <c r="R179" s="153">
        <f t="shared" si="95"/>
        <v>0</v>
      </c>
      <c r="S179" s="153">
        <f t="shared" si="95"/>
        <v>207.9</v>
      </c>
      <c r="T179" s="153">
        <f t="shared" si="95"/>
        <v>2</v>
      </c>
      <c r="U179" s="153">
        <f t="shared" si="95"/>
        <v>0</v>
      </c>
    </row>
    <row r="180" spans="1:21" ht="15" customHeight="1" x14ac:dyDescent="0.25">
      <c r="A180" s="432" t="s">
        <v>28</v>
      </c>
      <c r="B180" s="435" t="s">
        <v>28</v>
      </c>
      <c r="C180" s="438" t="s">
        <v>254</v>
      </c>
      <c r="D180" s="475" t="s">
        <v>255</v>
      </c>
      <c r="E180" s="501"/>
      <c r="F180" s="429" t="s">
        <v>256</v>
      </c>
      <c r="G180" s="162" t="s">
        <v>34</v>
      </c>
      <c r="H180" s="176">
        <f t="shared" ref="H180:H185" si="96">SUM(I180,K180)</f>
        <v>0</v>
      </c>
      <c r="I180" s="131">
        <v>0</v>
      </c>
      <c r="J180" s="176"/>
      <c r="K180" s="176">
        <v>0</v>
      </c>
      <c r="L180" s="98">
        <f t="shared" ref="L180:L185" si="97">SUM(M180,O180)</f>
        <v>25</v>
      </c>
      <c r="M180" s="175"/>
      <c r="N180" s="166"/>
      <c r="O180" s="151">
        <v>25</v>
      </c>
      <c r="P180" s="176">
        <f t="shared" ref="P180:P185" si="98">SUM(Q180,S180)</f>
        <v>25</v>
      </c>
      <c r="Q180" s="151"/>
      <c r="R180" s="152"/>
      <c r="S180" s="98">
        <v>25</v>
      </c>
      <c r="T180" s="175">
        <v>0</v>
      </c>
      <c r="U180" s="174">
        <v>0</v>
      </c>
    </row>
    <row r="181" spans="1:21" ht="15" customHeight="1" x14ac:dyDescent="0.25">
      <c r="A181" s="433"/>
      <c r="B181" s="436"/>
      <c r="C181" s="439"/>
      <c r="D181" s="476"/>
      <c r="E181" s="502"/>
      <c r="F181" s="430"/>
      <c r="G181" s="162" t="s">
        <v>163</v>
      </c>
      <c r="H181" s="176">
        <f t="shared" si="96"/>
        <v>0</v>
      </c>
      <c r="I181" s="176"/>
      <c r="J181" s="176"/>
      <c r="K181" s="131"/>
      <c r="L181" s="98">
        <f t="shared" si="97"/>
        <v>0</v>
      </c>
      <c r="M181" s="175"/>
      <c r="N181" s="166"/>
      <c r="O181" s="176"/>
      <c r="P181" s="176">
        <f t="shared" si="98"/>
        <v>0</v>
      </c>
      <c r="Q181" s="176"/>
      <c r="R181" s="176"/>
      <c r="S181" s="172"/>
      <c r="T181" s="175"/>
      <c r="U181" s="174"/>
    </row>
    <row r="182" spans="1:21" ht="15" customHeight="1" x14ac:dyDescent="0.25">
      <c r="A182" s="433"/>
      <c r="B182" s="436"/>
      <c r="C182" s="439"/>
      <c r="D182" s="476"/>
      <c r="E182" s="502"/>
      <c r="F182" s="430"/>
      <c r="G182" s="162" t="s">
        <v>37</v>
      </c>
      <c r="H182" s="176">
        <f t="shared" si="96"/>
        <v>0</v>
      </c>
      <c r="I182" s="176">
        <v>0</v>
      </c>
      <c r="J182" s="176">
        <v>0</v>
      </c>
      <c r="K182" s="176">
        <v>0</v>
      </c>
      <c r="L182" s="98">
        <f t="shared" si="97"/>
        <v>125</v>
      </c>
      <c r="M182" s="175"/>
      <c r="N182" s="166"/>
      <c r="O182" s="151">
        <v>125</v>
      </c>
      <c r="P182" s="176">
        <f t="shared" si="98"/>
        <v>125</v>
      </c>
      <c r="Q182" s="176"/>
      <c r="R182" s="176"/>
      <c r="S182" s="172">
        <v>125</v>
      </c>
      <c r="T182" s="175">
        <v>0</v>
      </c>
      <c r="U182" s="174">
        <v>0</v>
      </c>
    </row>
    <row r="183" spans="1:21" ht="16.5" customHeight="1" x14ac:dyDescent="0.25">
      <c r="A183" s="433"/>
      <c r="B183" s="436"/>
      <c r="C183" s="439"/>
      <c r="D183" s="476"/>
      <c r="E183" s="502"/>
      <c r="F183" s="430"/>
      <c r="G183" s="162" t="s">
        <v>36</v>
      </c>
      <c r="H183" s="176">
        <f t="shared" si="96"/>
        <v>0</v>
      </c>
      <c r="I183" s="152"/>
      <c r="J183" s="152"/>
      <c r="K183" s="176"/>
      <c r="L183" s="151">
        <f t="shared" si="97"/>
        <v>0</v>
      </c>
      <c r="M183" s="173"/>
      <c r="N183" s="152"/>
      <c r="O183" s="152"/>
      <c r="P183" s="176">
        <f t="shared" si="98"/>
        <v>0</v>
      </c>
      <c r="Q183" s="152"/>
      <c r="R183" s="152"/>
      <c r="S183" s="152"/>
      <c r="T183" s="173"/>
      <c r="U183" s="176"/>
    </row>
    <row r="184" spans="1:21" ht="15" customHeight="1" x14ac:dyDescent="0.25">
      <c r="A184" s="433"/>
      <c r="B184" s="436"/>
      <c r="C184" s="439"/>
      <c r="D184" s="476"/>
      <c r="E184" s="502"/>
      <c r="F184" s="430"/>
      <c r="G184" s="162" t="s">
        <v>204</v>
      </c>
      <c r="H184" s="176">
        <f t="shared" si="96"/>
        <v>0</v>
      </c>
      <c r="I184" s="152"/>
      <c r="J184" s="152"/>
      <c r="K184" s="176"/>
      <c r="L184" s="151">
        <f t="shared" si="97"/>
        <v>0</v>
      </c>
      <c r="M184" s="152"/>
      <c r="N184" s="152"/>
      <c r="O184" s="152"/>
      <c r="P184" s="176">
        <f t="shared" si="98"/>
        <v>0</v>
      </c>
      <c r="Q184" s="152"/>
      <c r="R184" s="152"/>
      <c r="S184" s="152"/>
      <c r="T184" s="152"/>
      <c r="U184" s="176"/>
    </row>
    <row r="185" spans="1:21" ht="15" customHeight="1" x14ac:dyDescent="0.25">
      <c r="A185" s="433"/>
      <c r="B185" s="436"/>
      <c r="C185" s="439"/>
      <c r="D185" s="476"/>
      <c r="E185" s="502"/>
      <c r="F185" s="430"/>
      <c r="G185" s="162" t="s">
        <v>143</v>
      </c>
      <c r="H185" s="176">
        <f t="shared" si="96"/>
        <v>0</v>
      </c>
      <c r="I185" s="152"/>
      <c r="J185" s="152"/>
      <c r="K185" s="152"/>
      <c r="L185" s="151">
        <f t="shared" si="97"/>
        <v>0</v>
      </c>
      <c r="M185" s="152"/>
      <c r="N185" s="152"/>
      <c r="O185" s="152"/>
      <c r="P185" s="176">
        <f t="shared" si="98"/>
        <v>0</v>
      </c>
      <c r="Q185" s="152"/>
      <c r="R185" s="152"/>
      <c r="S185" s="152"/>
      <c r="T185" s="152"/>
      <c r="U185" s="176"/>
    </row>
    <row r="186" spans="1:21" ht="15" customHeight="1" x14ac:dyDescent="0.25">
      <c r="A186" s="434"/>
      <c r="B186" s="437"/>
      <c r="C186" s="440"/>
      <c r="D186" s="477"/>
      <c r="E186" s="503"/>
      <c r="F186" s="431"/>
      <c r="G186" s="177" t="s">
        <v>39</v>
      </c>
      <c r="H186" s="153">
        <f>SUM(H180:H183)</f>
        <v>0</v>
      </c>
      <c r="I186" s="153">
        <f>SUM(I180:I183)</f>
        <v>0</v>
      </c>
      <c r="J186" s="153">
        <f>SUM(J180:J183)</f>
        <v>0</v>
      </c>
      <c r="K186" s="153">
        <f>SUM(K180:K184)</f>
        <v>0</v>
      </c>
      <c r="L186" s="153">
        <f t="shared" ref="L186:U186" si="99">SUM(L180:L183)</f>
        <v>150</v>
      </c>
      <c r="M186" s="153">
        <f t="shared" si="99"/>
        <v>0</v>
      </c>
      <c r="N186" s="153">
        <f t="shared" si="99"/>
        <v>0</v>
      </c>
      <c r="O186" s="153">
        <f t="shared" si="99"/>
        <v>150</v>
      </c>
      <c r="P186" s="153">
        <f t="shared" si="99"/>
        <v>150</v>
      </c>
      <c r="Q186" s="153">
        <f t="shared" si="99"/>
        <v>0</v>
      </c>
      <c r="R186" s="153">
        <f t="shared" si="99"/>
        <v>0</v>
      </c>
      <c r="S186" s="153">
        <f t="shared" si="99"/>
        <v>150</v>
      </c>
      <c r="T186" s="153">
        <f t="shared" si="99"/>
        <v>0</v>
      </c>
      <c r="U186" s="153">
        <f t="shared" si="99"/>
        <v>0</v>
      </c>
    </row>
    <row r="187" spans="1:21" ht="15" customHeight="1" x14ac:dyDescent="0.25">
      <c r="A187" s="432" t="s">
        <v>28</v>
      </c>
      <c r="B187" s="435" t="s">
        <v>28</v>
      </c>
      <c r="C187" s="438" t="s">
        <v>257</v>
      </c>
      <c r="D187" s="475" t="s">
        <v>258</v>
      </c>
      <c r="E187" s="501" t="s">
        <v>259</v>
      </c>
      <c r="F187" s="501" t="s">
        <v>33</v>
      </c>
      <c r="G187" s="162" t="s">
        <v>34</v>
      </c>
      <c r="H187" s="176">
        <f t="shared" ref="H187:H192" si="100">SUM(I187,K187)</f>
        <v>0</v>
      </c>
      <c r="I187" s="131">
        <v>0</v>
      </c>
      <c r="J187" s="176"/>
      <c r="K187" s="176">
        <v>0</v>
      </c>
      <c r="L187" s="98">
        <f t="shared" ref="L187:L192" si="101">SUM(M187,O187)</f>
        <v>25</v>
      </c>
      <c r="M187" s="175"/>
      <c r="N187" s="166"/>
      <c r="O187" s="175">
        <v>25</v>
      </c>
      <c r="P187" s="176">
        <f t="shared" ref="P187:P192" si="102">SUM(Q187,S187)</f>
        <v>25</v>
      </c>
      <c r="Q187" s="151"/>
      <c r="R187" s="152"/>
      <c r="S187" s="98">
        <v>25</v>
      </c>
      <c r="T187" s="175">
        <v>0</v>
      </c>
      <c r="U187" s="174">
        <v>0</v>
      </c>
    </row>
    <row r="188" spans="1:21" ht="15" customHeight="1" x14ac:dyDescent="0.25">
      <c r="A188" s="433"/>
      <c r="B188" s="436"/>
      <c r="C188" s="439"/>
      <c r="D188" s="476"/>
      <c r="E188" s="502"/>
      <c r="F188" s="502"/>
      <c r="G188" s="162" t="s">
        <v>163</v>
      </c>
      <c r="H188" s="176">
        <f t="shared" si="100"/>
        <v>0</v>
      </c>
      <c r="I188" s="176"/>
      <c r="J188" s="176"/>
      <c r="K188" s="131"/>
      <c r="L188" s="98">
        <f t="shared" si="101"/>
        <v>0</v>
      </c>
      <c r="M188" s="175"/>
      <c r="N188" s="166"/>
      <c r="O188" s="175"/>
      <c r="P188" s="176">
        <f t="shared" si="102"/>
        <v>0</v>
      </c>
      <c r="Q188" s="176"/>
      <c r="R188" s="176"/>
      <c r="S188" s="172"/>
      <c r="T188" s="175"/>
      <c r="U188" s="174"/>
    </row>
    <row r="189" spans="1:21" ht="15" customHeight="1" x14ac:dyDescent="0.25">
      <c r="A189" s="433"/>
      <c r="B189" s="436"/>
      <c r="C189" s="439"/>
      <c r="D189" s="476"/>
      <c r="E189" s="502"/>
      <c r="F189" s="502"/>
      <c r="G189" s="162" t="s">
        <v>37</v>
      </c>
      <c r="H189" s="176">
        <f t="shared" si="100"/>
        <v>0</v>
      </c>
      <c r="I189" s="176">
        <v>0</v>
      </c>
      <c r="J189" s="176"/>
      <c r="K189" s="176">
        <v>0</v>
      </c>
      <c r="L189" s="98">
        <f t="shared" si="101"/>
        <v>125</v>
      </c>
      <c r="M189" s="175"/>
      <c r="N189" s="166"/>
      <c r="O189" s="175">
        <v>125</v>
      </c>
      <c r="P189" s="176">
        <f t="shared" si="102"/>
        <v>125</v>
      </c>
      <c r="Q189" s="176"/>
      <c r="R189" s="176"/>
      <c r="S189" s="172">
        <v>125</v>
      </c>
      <c r="T189" s="175">
        <v>0</v>
      </c>
      <c r="U189" s="174">
        <v>0</v>
      </c>
    </row>
    <row r="190" spans="1:21" ht="15" customHeight="1" x14ac:dyDescent="0.25">
      <c r="A190" s="433"/>
      <c r="B190" s="436"/>
      <c r="C190" s="439"/>
      <c r="D190" s="476"/>
      <c r="E190" s="502"/>
      <c r="F190" s="502"/>
      <c r="G190" s="162" t="s">
        <v>36</v>
      </c>
      <c r="H190" s="176">
        <f t="shared" si="100"/>
        <v>0</v>
      </c>
      <c r="I190" s="152">
        <v>0</v>
      </c>
      <c r="J190" s="152"/>
      <c r="K190" s="176">
        <v>0</v>
      </c>
      <c r="L190" s="151">
        <f t="shared" si="101"/>
        <v>0</v>
      </c>
      <c r="M190" s="175"/>
      <c r="N190" s="152"/>
      <c r="O190" s="173"/>
      <c r="P190" s="176">
        <f t="shared" si="102"/>
        <v>0</v>
      </c>
      <c r="Q190" s="152"/>
      <c r="R190" s="152"/>
      <c r="S190" s="152"/>
      <c r="T190" s="173"/>
      <c r="U190" s="176"/>
    </row>
    <row r="191" spans="1:21" ht="15" customHeight="1" x14ac:dyDescent="0.25">
      <c r="A191" s="433"/>
      <c r="B191" s="436"/>
      <c r="C191" s="439"/>
      <c r="D191" s="476"/>
      <c r="E191" s="502"/>
      <c r="F191" s="502"/>
      <c r="G191" s="162" t="s">
        <v>204</v>
      </c>
      <c r="H191" s="176">
        <f t="shared" si="100"/>
        <v>0</v>
      </c>
      <c r="I191" s="152"/>
      <c r="J191" s="152"/>
      <c r="K191" s="176"/>
      <c r="L191" s="151">
        <f t="shared" si="101"/>
        <v>0</v>
      </c>
      <c r="M191" s="152"/>
      <c r="N191" s="152"/>
      <c r="O191" s="152"/>
      <c r="P191" s="176">
        <f t="shared" si="102"/>
        <v>0</v>
      </c>
      <c r="Q191" s="152"/>
      <c r="R191" s="152"/>
      <c r="S191" s="152"/>
      <c r="T191" s="152"/>
      <c r="U191" s="176"/>
    </row>
    <row r="192" spans="1:21" ht="15" customHeight="1" x14ac:dyDescent="0.25">
      <c r="A192" s="433"/>
      <c r="B192" s="436"/>
      <c r="C192" s="439"/>
      <c r="D192" s="476"/>
      <c r="E192" s="502"/>
      <c r="F192" s="502"/>
      <c r="G192" s="162" t="s">
        <v>143</v>
      </c>
      <c r="H192" s="176">
        <f t="shared" si="100"/>
        <v>0</v>
      </c>
      <c r="I192" s="152"/>
      <c r="J192" s="152"/>
      <c r="K192" s="152"/>
      <c r="L192" s="151">
        <f t="shared" si="101"/>
        <v>0</v>
      </c>
      <c r="M192" s="152"/>
      <c r="N192" s="152"/>
      <c r="O192" s="152"/>
      <c r="P192" s="176">
        <f t="shared" si="102"/>
        <v>0</v>
      </c>
      <c r="Q192" s="152"/>
      <c r="R192" s="152"/>
      <c r="S192" s="152"/>
      <c r="T192" s="152"/>
      <c r="U192" s="176"/>
    </row>
    <row r="193" spans="1:21" ht="15" customHeight="1" x14ac:dyDescent="0.25">
      <c r="A193" s="434"/>
      <c r="B193" s="437"/>
      <c r="C193" s="440"/>
      <c r="D193" s="477"/>
      <c r="E193" s="503"/>
      <c r="F193" s="503"/>
      <c r="G193" s="177" t="s">
        <v>39</v>
      </c>
      <c r="H193" s="153">
        <f>SUM(H187:H190)</f>
        <v>0</v>
      </c>
      <c r="I193" s="153">
        <f>SUM(I187:I190)</f>
        <v>0</v>
      </c>
      <c r="J193" s="153">
        <f>SUM(J187:J190)</f>
        <v>0</v>
      </c>
      <c r="K193" s="153">
        <f>SUM(K187:K191)</f>
        <v>0</v>
      </c>
      <c r="L193" s="153">
        <f t="shared" ref="L193:U193" si="103">SUM(L187:L190)</f>
        <v>150</v>
      </c>
      <c r="M193" s="153">
        <f t="shared" si="103"/>
        <v>0</v>
      </c>
      <c r="N193" s="153">
        <f t="shared" si="103"/>
        <v>0</v>
      </c>
      <c r="O193" s="153">
        <f t="shared" si="103"/>
        <v>150</v>
      </c>
      <c r="P193" s="153">
        <f t="shared" si="103"/>
        <v>150</v>
      </c>
      <c r="Q193" s="153">
        <f t="shared" si="103"/>
        <v>0</v>
      </c>
      <c r="R193" s="153">
        <f t="shared" si="103"/>
        <v>0</v>
      </c>
      <c r="S193" s="153">
        <f t="shared" si="103"/>
        <v>150</v>
      </c>
      <c r="T193" s="153">
        <f t="shared" si="103"/>
        <v>0</v>
      </c>
      <c r="U193" s="153">
        <f t="shared" si="103"/>
        <v>0</v>
      </c>
    </row>
    <row r="194" spans="1:21" ht="15" customHeight="1" x14ac:dyDescent="0.25">
      <c r="A194" s="432" t="s">
        <v>28</v>
      </c>
      <c r="B194" s="435" t="s">
        <v>28</v>
      </c>
      <c r="C194" s="438" t="s">
        <v>260</v>
      </c>
      <c r="D194" s="475" t="s">
        <v>261</v>
      </c>
      <c r="E194" s="501" t="s">
        <v>259</v>
      </c>
      <c r="F194" s="501" t="s">
        <v>33</v>
      </c>
      <c r="G194" s="162" t="s">
        <v>34</v>
      </c>
      <c r="H194" s="176">
        <f t="shared" ref="H194:H199" si="104">SUM(I194,K194)</f>
        <v>0</v>
      </c>
      <c r="I194" s="131">
        <v>0</v>
      </c>
      <c r="J194" s="176"/>
      <c r="K194" s="176">
        <v>0</v>
      </c>
      <c r="L194" s="98">
        <f t="shared" ref="L194:L199" si="105">SUM(M194,O194)</f>
        <v>50</v>
      </c>
      <c r="M194" s="151"/>
      <c r="N194" s="152"/>
      <c r="O194" s="98">
        <v>50</v>
      </c>
      <c r="P194" s="176">
        <f t="shared" ref="P194:P199" si="106">SUM(Q194,S194)</f>
        <v>30</v>
      </c>
      <c r="Q194" s="151"/>
      <c r="R194" s="152"/>
      <c r="S194" s="98">
        <v>30</v>
      </c>
      <c r="T194" s="175">
        <v>20</v>
      </c>
      <c r="U194" s="174">
        <v>0</v>
      </c>
    </row>
    <row r="195" spans="1:21" ht="15" customHeight="1" x14ac:dyDescent="0.25">
      <c r="A195" s="433"/>
      <c r="B195" s="436"/>
      <c r="C195" s="439"/>
      <c r="D195" s="476"/>
      <c r="E195" s="502"/>
      <c r="F195" s="502"/>
      <c r="G195" s="162" t="s">
        <v>163</v>
      </c>
      <c r="H195" s="176">
        <f t="shared" si="104"/>
        <v>0</v>
      </c>
      <c r="I195" s="176"/>
      <c r="J195" s="176"/>
      <c r="K195" s="131"/>
      <c r="L195" s="98">
        <f t="shared" si="105"/>
        <v>0</v>
      </c>
      <c r="M195" s="176"/>
      <c r="N195" s="176"/>
      <c r="O195" s="172"/>
      <c r="P195" s="176">
        <f t="shared" si="106"/>
        <v>0</v>
      </c>
      <c r="Q195" s="176"/>
      <c r="R195" s="176"/>
      <c r="S195" s="172"/>
      <c r="T195" s="175"/>
      <c r="U195" s="174"/>
    </row>
    <row r="196" spans="1:21" ht="15" customHeight="1" x14ac:dyDescent="0.25">
      <c r="A196" s="433"/>
      <c r="B196" s="436"/>
      <c r="C196" s="439"/>
      <c r="D196" s="476"/>
      <c r="E196" s="502"/>
      <c r="F196" s="502"/>
      <c r="G196" s="162" t="s">
        <v>37</v>
      </c>
      <c r="H196" s="176">
        <f t="shared" si="104"/>
        <v>0</v>
      </c>
      <c r="I196" s="176">
        <v>0</v>
      </c>
      <c r="J196" s="176"/>
      <c r="K196" s="176">
        <v>0</v>
      </c>
      <c r="L196" s="98">
        <f t="shared" si="105"/>
        <v>200</v>
      </c>
      <c r="M196" s="176"/>
      <c r="N196" s="176"/>
      <c r="O196" s="172">
        <v>200</v>
      </c>
      <c r="P196" s="176">
        <f t="shared" si="106"/>
        <v>200</v>
      </c>
      <c r="Q196" s="176"/>
      <c r="R196" s="176"/>
      <c r="S196" s="172">
        <v>200</v>
      </c>
      <c r="T196" s="175">
        <v>0</v>
      </c>
      <c r="U196" s="174">
        <v>0</v>
      </c>
    </row>
    <row r="197" spans="1:21" ht="15" customHeight="1" x14ac:dyDescent="0.25">
      <c r="A197" s="433"/>
      <c r="B197" s="436"/>
      <c r="C197" s="439"/>
      <c r="D197" s="476"/>
      <c r="E197" s="502"/>
      <c r="F197" s="502"/>
      <c r="G197" s="162" t="s">
        <v>36</v>
      </c>
      <c r="H197" s="176">
        <f t="shared" si="104"/>
        <v>0</v>
      </c>
      <c r="I197" s="152">
        <v>0</v>
      </c>
      <c r="J197" s="152"/>
      <c r="K197" s="176">
        <v>0</v>
      </c>
      <c r="L197" s="151">
        <f t="shared" si="105"/>
        <v>0</v>
      </c>
      <c r="M197" s="152"/>
      <c r="N197" s="152"/>
      <c r="O197" s="152"/>
      <c r="P197" s="176">
        <f t="shared" si="106"/>
        <v>0</v>
      </c>
      <c r="Q197" s="152"/>
      <c r="R197" s="152"/>
      <c r="S197" s="152"/>
      <c r="T197" s="173"/>
      <c r="U197" s="176"/>
    </row>
    <row r="198" spans="1:21" ht="15" customHeight="1" x14ac:dyDescent="0.25">
      <c r="A198" s="433"/>
      <c r="B198" s="436"/>
      <c r="C198" s="439"/>
      <c r="D198" s="476"/>
      <c r="E198" s="502"/>
      <c r="F198" s="502"/>
      <c r="G198" s="162" t="s">
        <v>204</v>
      </c>
      <c r="H198" s="176">
        <f t="shared" si="104"/>
        <v>0</v>
      </c>
      <c r="I198" s="152"/>
      <c r="J198" s="152"/>
      <c r="K198" s="176"/>
      <c r="L198" s="151">
        <f t="shared" si="105"/>
        <v>0</v>
      </c>
      <c r="M198" s="152"/>
      <c r="N198" s="152"/>
      <c r="O198" s="152"/>
      <c r="P198" s="176">
        <f t="shared" si="106"/>
        <v>0</v>
      </c>
      <c r="Q198" s="152"/>
      <c r="R198" s="152"/>
      <c r="S198" s="152"/>
      <c r="T198" s="152"/>
      <c r="U198" s="176"/>
    </row>
    <row r="199" spans="1:21" ht="15" customHeight="1" x14ac:dyDescent="0.25">
      <c r="A199" s="433"/>
      <c r="B199" s="436"/>
      <c r="C199" s="439"/>
      <c r="D199" s="476"/>
      <c r="E199" s="502"/>
      <c r="F199" s="502"/>
      <c r="G199" s="162" t="s">
        <v>143</v>
      </c>
      <c r="H199" s="176">
        <f t="shared" si="104"/>
        <v>0</v>
      </c>
      <c r="I199" s="152"/>
      <c r="J199" s="152"/>
      <c r="K199" s="152"/>
      <c r="L199" s="151">
        <f t="shared" si="105"/>
        <v>0</v>
      </c>
      <c r="M199" s="152"/>
      <c r="N199" s="152"/>
      <c r="O199" s="152"/>
      <c r="P199" s="176">
        <f t="shared" si="106"/>
        <v>0</v>
      </c>
      <c r="Q199" s="152"/>
      <c r="R199" s="152"/>
      <c r="S199" s="152"/>
      <c r="T199" s="152"/>
      <c r="U199" s="176"/>
    </row>
    <row r="200" spans="1:21" ht="15" customHeight="1" x14ac:dyDescent="0.25">
      <c r="A200" s="434"/>
      <c r="B200" s="437"/>
      <c r="C200" s="440"/>
      <c r="D200" s="477"/>
      <c r="E200" s="503"/>
      <c r="F200" s="503"/>
      <c r="G200" s="177" t="s">
        <v>39</v>
      </c>
      <c r="H200" s="153">
        <f>SUM(H194:H197)</f>
        <v>0</v>
      </c>
      <c r="I200" s="153">
        <f>SUM(I194:I197)</f>
        <v>0</v>
      </c>
      <c r="J200" s="153">
        <f>SUM(J194:J197)</f>
        <v>0</v>
      </c>
      <c r="K200" s="153">
        <f>SUM(K194:K198)</f>
        <v>0</v>
      </c>
      <c r="L200" s="153">
        <f t="shared" ref="L200:U200" si="107">SUM(L194:L197)</f>
        <v>250</v>
      </c>
      <c r="M200" s="153">
        <f t="shared" si="107"/>
        <v>0</v>
      </c>
      <c r="N200" s="153">
        <f t="shared" si="107"/>
        <v>0</v>
      </c>
      <c r="O200" s="153">
        <f t="shared" si="107"/>
        <v>250</v>
      </c>
      <c r="P200" s="153">
        <f t="shared" si="107"/>
        <v>230</v>
      </c>
      <c r="Q200" s="153">
        <f t="shared" si="107"/>
        <v>0</v>
      </c>
      <c r="R200" s="153">
        <f t="shared" si="107"/>
        <v>0</v>
      </c>
      <c r="S200" s="153">
        <f t="shared" si="107"/>
        <v>230</v>
      </c>
      <c r="T200" s="153">
        <f t="shared" si="107"/>
        <v>20</v>
      </c>
      <c r="U200" s="153">
        <f t="shared" si="107"/>
        <v>0</v>
      </c>
    </row>
    <row r="201" spans="1:21" ht="15" customHeight="1" x14ac:dyDescent="0.25">
      <c r="A201" s="432" t="s">
        <v>28</v>
      </c>
      <c r="B201" s="435" t="s">
        <v>28</v>
      </c>
      <c r="C201" s="438" t="s">
        <v>262</v>
      </c>
      <c r="D201" s="475" t="s">
        <v>263</v>
      </c>
      <c r="E201" s="501" t="s">
        <v>259</v>
      </c>
      <c r="F201" s="501" t="s">
        <v>33</v>
      </c>
      <c r="G201" s="162" t="s">
        <v>34</v>
      </c>
      <c r="H201" s="176">
        <f t="shared" ref="H201:H206" si="108">SUM(I201,K201)</f>
        <v>0</v>
      </c>
      <c r="I201" s="131">
        <v>0</v>
      </c>
      <c r="J201" s="176"/>
      <c r="K201" s="176">
        <v>0</v>
      </c>
      <c r="L201" s="98">
        <f t="shared" ref="L201:L206" si="109">SUM(M201,O201)</f>
        <v>50</v>
      </c>
      <c r="M201" s="151"/>
      <c r="N201" s="152"/>
      <c r="O201" s="98">
        <v>50</v>
      </c>
      <c r="P201" s="176">
        <f t="shared" ref="P201:P206" si="110">SUM(Q201,S201)</f>
        <v>42</v>
      </c>
      <c r="Q201" s="151"/>
      <c r="R201" s="152"/>
      <c r="S201" s="98">
        <v>42</v>
      </c>
      <c r="T201" s="175">
        <v>0</v>
      </c>
      <c r="U201" s="174">
        <v>0</v>
      </c>
    </row>
    <row r="202" spans="1:21" ht="15" customHeight="1" x14ac:dyDescent="0.25">
      <c r="A202" s="433"/>
      <c r="B202" s="436"/>
      <c r="C202" s="439"/>
      <c r="D202" s="476"/>
      <c r="E202" s="502"/>
      <c r="F202" s="502"/>
      <c r="G202" s="162" t="s">
        <v>163</v>
      </c>
      <c r="H202" s="176">
        <f t="shared" si="108"/>
        <v>0</v>
      </c>
      <c r="I202" s="176"/>
      <c r="J202" s="176"/>
      <c r="K202" s="131"/>
      <c r="L202" s="98">
        <f t="shared" si="109"/>
        <v>0</v>
      </c>
      <c r="M202" s="176"/>
      <c r="N202" s="176"/>
      <c r="O202" s="172"/>
      <c r="P202" s="176">
        <f t="shared" si="110"/>
        <v>0</v>
      </c>
      <c r="Q202" s="176"/>
      <c r="R202" s="176"/>
      <c r="S202" s="172"/>
      <c r="T202" s="175"/>
      <c r="U202" s="174"/>
    </row>
    <row r="203" spans="1:21" ht="15" customHeight="1" x14ac:dyDescent="0.25">
      <c r="A203" s="433"/>
      <c r="B203" s="436"/>
      <c r="C203" s="439"/>
      <c r="D203" s="476"/>
      <c r="E203" s="502"/>
      <c r="F203" s="502"/>
      <c r="G203" s="162" t="s">
        <v>37</v>
      </c>
      <c r="H203" s="176">
        <f t="shared" si="108"/>
        <v>0</v>
      </c>
      <c r="I203" s="176">
        <v>0</v>
      </c>
      <c r="J203" s="176"/>
      <c r="K203" s="176">
        <v>0</v>
      </c>
      <c r="L203" s="98">
        <f t="shared" si="109"/>
        <v>200</v>
      </c>
      <c r="M203" s="176"/>
      <c r="N203" s="176"/>
      <c r="O203" s="172">
        <v>200</v>
      </c>
      <c r="P203" s="176">
        <f t="shared" si="110"/>
        <v>200</v>
      </c>
      <c r="Q203" s="176"/>
      <c r="R203" s="176"/>
      <c r="S203" s="172">
        <v>200</v>
      </c>
      <c r="T203" s="175">
        <v>0</v>
      </c>
      <c r="U203" s="174">
        <v>0</v>
      </c>
    </row>
    <row r="204" spans="1:21" ht="15" customHeight="1" x14ac:dyDescent="0.25">
      <c r="A204" s="433"/>
      <c r="B204" s="436"/>
      <c r="C204" s="439"/>
      <c r="D204" s="476"/>
      <c r="E204" s="502"/>
      <c r="F204" s="502"/>
      <c r="G204" s="162" t="s">
        <v>36</v>
      </c>
      <c r="H204" s="176">
        <f t="shared" si="108"/>
        <v>0</v>
      </c>
      <c r="I204" s="152">
        <v>0</v>
      </c>
      <c r="J204" s="152"/>
      <c r="K204" s="176">
        <v>0</v>
      </c>
      <c r="L204" s="151">
        <f t="shared" si="109"/>
        <v>0</v>
      </c>
      <c r="M204" s="152"/>
      <c r="N204" s="152"/>
      <c r="O204" s="152"/>
      <c r="P204" s="176">
        <f t="shared" si="110"/>
        <v>0</v>
      </c>
      <c r="Q204" s="152"/>
      <c r="R204" s="152"/>
      <c r="S204" s="152"/>
      <c r="T204" s="173"/>
      <c r="U204" s="176"/>
    </row>
    <row r="205" spans="1:21" ht="15" customHeight="1" x14ac:dyDescent="0.25">
      <c r="A205" s="433"/>
      <c r="B205" s="436"/>
      <c r="C205" s="439"/>
      <c r="D205" s="476"/>
      <c r="E205" s="502"/>
      <c r="F205" s="502"/>
      <c r="G205" s="162" t="s">
        <v>204</v>
      </c>
      <c r="H205" s="176">
        <f t="shared" si="108"/>
        <v>0</v>
      </c>
      <c r="I205" s="152"/>
      <c r="J205" s="152"/>
      <c r="K205" s="176"/>
      <c r="L205" s="151">
        <f t="shared" si="109"/>
        <v>0</v>
      </c>
      <c r="M205" s="152"/>
      <c r="N205" s="152"/>
      <c r="O205" s="152"/>
      <c r="P205" s="176">
        <f t="shared" si="110"/>
        <v>0</v>
      </c>
      <c r="Q205" s="152"/>
      <c r="R205" s="152"/>
      <c r="S205" s="152"/>
      <c r="T205" s="152"/>
      <c r="U205" s="176"/>
    </row>
    <row r="206" spans="1:21" ht="15" customHeight="1" x14ac:dyDescent="0.25">
      <c r="A206" s="433"/>
      <c r="B206" s="436"/>
      <c r="C206" s="439"/>
      <c r="D206" s="476"/>
      <c r="E206" s="502"/>
      <c r="F206" s="502"/>
      <c r="G206" s="162" t="s">
        <v>143</v>
      </c>
      <c r="H206" s="176">
        <f t="shared" si="108"/>
        <v>0</v>
      </c>
      <c r="I206" s="152"/>
      <c r="J206" s="152"/>
      <c r="K206" s="152"/>
      <c r="L206" s="151">
        <f t="shared" si="109"/>
        <v>0</v>
      </c>
      <c r="M206" s="152"/>
      <c r="N206" s="152"/>
      <c r="O206" s="152"/>
      <c r="P206" s="176">
        <f t="shared" si="110"/>
        <v>0</v>
      </c>
      <c r="Q206" s="152"/>
      <c r="R206" s="152"/>
      <c r="S206" s="152"/>
      <c r="T206" s="152"/>
      <c r="U206" s="176"/>
    </row>
    <row r="207" spans="1:21" ht="15" customHeight="1" x14ac:dyDescent="0.25">
      <c r="A207" s="434"/>
      <c r="B207" s="437"/>
      <c r="C207" s="440"/>
      <c r="D207" s="477"/>
      <c r="E207" s="503"/>
      <c r="F207" s="503"/>
      <c r="G207" s="177" t="s">
        <v>39</v>
      </c>
      <c r="H207" s="153">
        <f>SUM(H201:H204)</f>
        <v>0</v>
      </c>
      <c r="I207" s="153">
        <f>SUM(I201:I204)</f>
        <v>0</v>
      </c>
      <c r="J207" s="153">
        <f>SUM(J201:J204)</f>
        <v>0</v>
      </c>
      <c r="K207" s="153">
        <f>SUM(K201:K205)</f>
        <v>0</v>
      </c>
      <c r="L207" s="153">
        <f t="shared" ref="L207:U207" si="111">SUM(L201:L204)</f>
        <v>250</v>
      </c>
      <c r="M207" s="153">
        <f t="shared" si="111"/>
        <v>0</v>
      </c>
      <c r="N207" s="153">
        <f t="shared" si="111"/>
        <v>0</v>
      </c>
      <c r="O207" s="153">
        <f t="shared" si="111"/>
        <v>250</v>
      </c>
      <c r="P207" s="153">
        <f t="shared" si="111"/>
        <v>242</v>
      </c>
      <c r="Q207" s="153">
        <f t="shared" si="111"/>
        <v>0</v>
      </c>
      <c r="R207" s="153">
        <f t="shared" si="111"/>
        <v>0</v>
      </c>
      <c r="S207" s="153">
        <f t="shared" si="111"/>
        <v>242</v>
      </c>
      <c r="T207" s="153">
        <f t="shared" si="111"/>
        <v>0</v>
      </c>
      <c r="U207" s="153">
        <f t="shared" si="111"/>
        <v>0</v>
      </c>
    </row>
    <row r="208" spans="1:21" ht="15" customHeight="1" x14ac:dyDescent="0.25">
      <c r="A208" s="432" t="s">
        <v>28</v>
      </c>
      <c r="B208" s="435" t="s">
        <v>28</v>
      </c>
      <c r="C208" s="438" t="s">
        <v>264</v>
      </c>
      <c r="D208" s="475" t="s">
        <v>265</v>
      </c>
      <c r="E208" s="429" t="s">
        <v>32</v>
      </c>
      <c r="F208" s="429" t="s">
        <v>33</v>
      </c>
      <c r="G208" s="162" t="s">
        <v>34</v>
      </c>
      <c r="H208" s="176">
        <f t="shared" ref="H208:H213" si="112">SUM(I208,K208)</f>
        <v>0</v>
      </c>
      <c r="I208" s="131">
        <v>0</v>
      </c>
      <c r="J208" s="176"/>
      <c r="K208" s="176">
        <v>0</v>
      </c>
      <c r="L208" s="98">
        <f t="shared" ref="L208:L213" si="113">SUM(M208,O208)</f>
        <v>34</v>
      </c>
      <c r="M208" s="175"/>
      <c r="N208" s="166"/>
      <c r="O208" s="151">
        <v>34</v>
      </c>
      <c r="P208" s="176">
        <f t="shared" ref="P208:P213" si="114">SUM(Q208,S208)</f>
        <v>19</v>
      </c>
      <c r="Q208" s="175"/>
      <c r="R208" s="166"/>
      <c r="S208" s="151">
        <v>19</v>
      </c>
      <c r="T208" s="175">
        <v>0</v>
      </c>
      <c r="U208" s="174">
        <v>0</v>
      </c>
    </row>
    <row r="209" spans="1:21" ht="15" customHeight="1" x14ac:dyDescent="0.25">
      <c r="A209" s="433"/>
      <c r="B209" s="436"/>
      <c r="C209" s="439"/>
      <c r="D209" s="476"/>
      <c r="E209" s="430"/>
      <c r="F209" s="430"/>
      <c r="G209" s="162" t="s">
        <v>163</v>
      </c>
      <c r="H209" s="176">
        <f t="shared" si="112"/>
        <v>0</v>
      </c>
      <c r="I209" s="176"/>
      <c r="J209" s="176"/>
      <c r="K209" s="131"/>
      <c r="L209" s="98">
        <f t="shared" si="113"/>
        <v>0</v>
      </c>
      <c r="M209" s="175"/>
      <c r="N209" s="166"/>
      <c r="O209" s="176"/>
      <c r="P209" s="176">
        <f t="shared" si="114"/>
        <v>0</v>
      </c>
      <c r="Q209" s="175"/>
      <c r="R209" s="166"/>
      <c r="S209" s="176"/>
      <c r="T209" s="175"/>
      <c r="U209" s="174"/>
    </row>
    <row r="210" spans="1:21" ht="15" customHeight="1" x14ac:dyDescent="0.25">
      <c r="A210" s="433"/>
      <c r="B210" s="436"/>
      <c r="C210" s="439"/>
      <c r="D210" s="476"/>
      <c r="E210" s="430"/>
      <c r="F210" s="430"/>
      <c r="G210" s="162" t="s">
        <v>37</v>
      </c>
      <c r="H210" s="176">
        <f t="shared" si="112"/>
        <v>0</v>
      </c>
      <c r="I210" s="176">
        <v>0</v>
      </c>
      <c r="J210" s="176"/>
      <c r="K210" s="176">
        <v>0</v>
      </c>
      <c r="L210" s="98">
        <f t="shared" si="113"/>
        <v>136</v>
      </c>
      <c r="M210" s="175"/>
      <c r="N210" s="166"/>
      <c r="O210" s="151">
        <v>136</v>
      </c>
      <c r="P210" s="176">
        <f t="shared" si="114"/>
        <v>136</v>
      </c>
      <c r="Q210" s="175"/>
      <c r="R210" s="166"/>
      <c r="S210" s="151">
        <v>136</v>
      </c>
      <c r="T210" s="175">
        <v>0</v>
      </c>
      <c r="U210" s="174">
        <v>0</v>
      </c>
    </row>
    <row r="211" spans="1:21" ht="15" customHeight="1" x14ac:dyDescent="0.25">
      <c r="A211" s="433"/>
      <c r="B211" s="436"/>
      <c r="C211" s="439"/>
      <c r="D211" s="476"/>
      <c r="E211" s="430"/>
      <c r="F211" s="430"/>
      <c r="G211" s="162" t="s">
        <v>36</v>
      </c>
      <c r="H211" s="176">
        <f t="shared" si="112"/>
        <v>0</v>
      </c>
      <c r="I211" s="152"/>
      <c r="J211" s="152"/>
      <c r="K211" s="176"/>
      <c r="L211" s="151">
        <f t="shared" si="113"/>
        <v>0</v>
      </c>
      <c r="M211" s="173"/>
      <c r="N211" s="152"/>
      <c r="O211" s="152"/>
      <c r="P211" s="176">
        <f t="shared" si="114"/>
        <v>0</v>
      </c>
      <c r="Q211" s="152"/>
      <c r="R211" s="152"/>
      <c r="S211" s="152"/>
      <c r="T211" s="173"/>
      <c r="U211" s="176"/>
    </row>
    <row r="212" spans="1:21" ht="15" customHeight="1" x14ac:dyDescent="0.25">
      <c r="A212" s="433"/>
      <c r="B212" s="436"/>
      <c r="C212" s="439"/>
      <c r="D212" s="476"/>
      <c r="E212" s="430"/>
      <c r="F212" s="430"/>
      <c r="G212" s="162" t="s">
        <v>204</v>
      </c>
      <c r="H212" s="176">
        <f t="shared" si="112"/>
        <v>0</v>
      </c>
      <c r="I212" s="152"/>
      <c r="J212" s="152"/>
      <c r="K212" s="176"/>
      <c r="L212" s="151">
        <f t="shared" si="113"/>
        <v>0</v>
      </c>
      <c r="M212" s="152"/>
      <c r="N212" s="152"/>
      <c r="O212" s="152"/>
      <c r="P212" s="176">
        <f t="shared" si="114"/>
        <v>0</v>
      </c>
      <c r="Q212" s="152"/>
      <c r="R212" s="152"/>
      <c r="S212" s="152"/>
      <c r="T212" s="152"/>
      <c r="U212" s="176"/>
    </row>
    <row r="213" spans="1:21" ht="15" customHeight="1" x14ac:dyDescent="0.25">
      <c r="A213" s="433"/>
      <c r="B213" s="436"/>
      <c r="C213" s="439"/>
      <c r="D213" s="476"/>
      <c r="E213" s="430"/>
      <c r="F213" s="430"/>
      <c r="G213" s="162" t="s">
        <v>143</v>
      </c>
      <c r="H213" s="176">
        <f t="shared" si="112"/>
        <v>0</v>
      </c>
      <c r="I213" s="152"/>
      <c r="J213" s="152"/>
      <c r="K213" s="152"/>
      <c r="L213" s="151">
        <f t="shared" si="113"/>
        <v>0</v>
      </c>
      <c r="M213" s="152"/>
      <c r="N213" s="152"/>
      <c r="O213" s="152"/>
      <c r="P213" s="176">
        <f t="shared" si="114"/>
        <v>0</v>
      </c>
      <c r="Q213" s="152"/>
      <c r="R213" s="152"/>
      <c r="S213" s="152"/>
      <c r="T213" s="152"/>
      <c r="U213" s="176"/>
    </row>
    <row r="214" spans="1:21" ht="15" customHeight="1" x14ac:dyDescent="0.25">
      <c r="A214" s="434"/>
      <c r="B214" s="437"/>
      <c r="C214" s="440"/>
      <c r="D214" s="477"/>
      <c r="E214" s="431"/>
      <c r="F214" s="431"/>
      <c r="G214" s="177" t="s">
        <v>39</v>
      </c>
      <c r="H214" s="153">
        <f>SUM(H208:H211)</f>
        <v>0</v>
      </c>
      <c r="I214" s="153">
        <f>SUM(I208:I211)</f>
        <v>0</v>
      </c>
      <c r="J214" s="153">
        <f>SUM(J208:J211)</f>
        <v>0</v>
      </c>
      <c r="K214" s="153">
        <f>SUM(K208:K212)</f>
        <v>0</v>
      </c>
      <c r="L214" s="153">
        <f t="shared" ref="L214:U214" si="115">SUM(L208:L211)</f>
        <v>170</v>
      </c>
      <c r="M214" s="153">
        <f t="shared" si="115"/>
        <v>0</v>
      </c>
      <c r="N214" s="153">
        <f t="shared" si="115"/>
        <v>0</v>
      </c>
      <c r="O214" s="153">
        <f t="shared" si="115"/>
        <v>170</v>
      </c>
      <c r="P214" s="153">
        <f t="shared" si="115"/>
        <v>155</v>
      </c>
      <c r="Q214" s="153">
        <f t="shared" si="115"/>
        <v>0</v>
      </c>
      <c r="R214" s="153">
        <f t="shared" si="115"/>
        <v>0</v>
      </c>
      <c r="S214" s="153">
        <f t="shared" si="115"/>
        <v>155</v>
      </c>
      <c r="T214" s="153">
        <f t="shared" si="115"/>
        <v>0</v>
      </c>
      <c r="U214" s="153">
        <f t="shared" si="115"/>
        <v>0</v>
      </c>
    </row>
    <row r="215" spans="1:21" ht="15" customHeight="1" x14ac:dyDescent="0.25">
      <c r="A215" s="432" t="s">
        <v>28</v>
      </c>
      <c r="B215" s="435" t="s">
        <v>28</v>
      </c>
      <c r="C215" s="438" t="s">
        <v>266</v>
      </c>
      <c r="D215" s="475" t="s">
        <v>267</v>
      </c>
      <c r="E215" s="429" t="s">
        <v>32</v>
      </c>
      <c r="F215" s="429" t="s">
        <v>33</v>
      </c>
      <c r="G215" s="162" t="s">
        <v>34</v>
      </c>
      <c r="H215" s="176">
        <f t="shared" ref="H215:H220" si="116">SUM(I215,K215)</f>
        <v>0</v>
      </c>
      <c r="I215" s="151">
        <v>0</v>
      </c>
      <c r="J215" s="152"/>
      <c r="K215" s="98">
        <v>0</v>
      </c>
      <c r="L215" s="98">
        <f t="shared" ref="L215:L220" si="117">SUM(M215,O215)</f>
        <v>8.2100000000000009</v>
      </c>
      <c r="M215" s="175"/>
      <c r="N215" s="166"/>
      <c r="O215" s="175">
        <v>8.2100000000000009</v>
      </c>
      <c r="P215" s="176">
        <f t="shared" ref="P215:P220" si="118">SUM(Q215,S215)</f>
        <v>8.2100000000000009</v>
      </c>
      <c r="Q215" s="151"/>
      <c r="R215" s="152"/>
      <c r="S215" s="98">
        <v>8.2100000000000009</v>
      </c>
      <c r="T215" s="175">
        <v>6.31</v>
      </c>
      <c r="U215" s="174">
        <v>0</v>
      </c>
    </row>
    <row r="216" spans="1:21" ht="15" customHeight="1" x14ac:dyDescent="0.25">
      <c r="A216" s="433"/>
      <c r="B216" s="436"/>
      <c r="C216" s="439"/>
      <c r="D216" s="476"/>
      <c r="E216" s="430"/>
      <c r="F216" s="430"/>
      <c r="G216" s="162" t="s">
        <v>163</v>
      </c>
      <c r="H216" s="176">
        <f t="shared" si="116"/>
        <v>0</v>
      </c>
      <c r="I216" s="176"/>
      <c r="J216" s="176"/>
      <c r="K216" s="172"/>
      <c r="L216" s="98">
        <f t="shared" si="117"/>
        <v>0</v>
      </c>
      <c r="M216" s="175"/>
      <c r="N216" s="166"/>
      <c r="O216" s="175"/>
      <c r="P216" s="176">
        <f t="shared" si="118"/>
        <v>0</v>
      </c>
      <c r="Q216" s="176"/>
      <c r="R216" s="176"/>
      <c r="S216" s="172"/>
      <c r="T216" s="175"/>
      <c r="U216" s="174"/>
    </row>
    <row r="217" spans="1:21" ht="15" customHeight="1" x14ac:dyDescent="0.25">
      <c r="A217" s="433"/>
      <c r="B217" s="436"/>
      <c r="C217" s="439"/>
      <c r="D217" s="476"/>
      <c r="E217" s="430"/>
      <c r="F217" s="430"/>
      <c r="G217" s="162" t="s">
        <v>37</v>
      </c>
      <c r="H217" s="176">
        <f t="shared" si="116"/>
        <v>0</v>
      </c>
      <c r="I217" s="176">
        <v>0</v>
      </c>
      <c r="J217" s="176"/>
      <c r="K217" s="172">
        <v>0</v>
      </c>
      <c r="L217" s="98">
        <f t="shared" si="117"/>
        <v>101.29</v>
      </c>
      <c r="M217" s="175"/>
      <c r="N217" s="166"/>
      <c r="O217" s="175">
        <v>101.29</v>
      </c>
      <c r="P217" s="176">
        <f t="shared" si="118"/>
        <v>101.29</v>
      </c>
      <c r="Q217" s="176"/>
      <c r="R217" s="176"/>
      <c r="S217" s="172">
        <v>101.29</v>
      </c>
      <c r="T217" s="175">
        <v>77.83</v>
      </c>
      <c r="U217" s="174">
        <v>0</v>
      </c>
    </row>
    <row r="218" spans="1:21" ht="15" customHeight="1" x14ac:dyDescent="0.25">
      <c r="A218" s="433"/>
      <c r="B218" s="436"/>
      <c r="C218" s="439"/>
      <c r="D218" s="476"/>
      <c r="E218" s="430"/>
      <c r="F218" s="430"/>
      <c r="G218" s="162" t="s">
        <v>36</v>
      </c>
      <c r="H218" s="176">
        <f t="shared" si="116"/>
        <v>0</v>
      </c>
      <c r="I218" s="152">
        <v>0</v>
      </c>
      <c r="J218" s="152"/>
      <c r="K218" s="152">
        <v>0</v>
      </c>
      <c r="L218" s="151">
        <f t="shared" si="117"/>
        <v>0</v>
      </c>
      <c r="M218" s="173"/>
      <c r="N218" s="152"/>
      <c r="O218" s="173"/>
      <c r="P218" s="176">
        <f t="shared" si="118"/>
        <v>0</v>
      </c>
      <c r="Q218" s="152"/>
      <c r="R218" s="152"/>
      <c r="S218" s="152"/>
      <c r="T218" s="173"/>
      <c r="U218" s="176"/>
    </row>
    <row r="219" spans="1:21" ht="15" customHeight="1" x14ac:dyDescent="0.25">
      <c r="A219" s="433"/>
      <c r="B219" s="436"/>
      <c r="C219" s="439"/>
      <c r="D219" s="476"/>
      <c r="E219" s="430"/>
      <c r="F219" s="430"/>
      <c r="G219" s="162" t="s">
        <v>204</v>
      </c>
      <c r="H219" s="176">
        <f t="shared" si="116"/>
        <v>0</v>
      </c>
      <c r="I219" s="152"/>
      <c r="J219" s="152"/>
      <c r="K219" s="152"/>
      <c r="L219" s="151">
        <f t="shared" si="117"/>
        <v>0</v>
      </c>
      <c r="M219" s="152"/>
      <c r="N219" s="152"/>
      <c r="O219" s="152"/>
      <c r="P219" s="176">
        <f t="shared" si="118"/>
        <v>0</v>
      </c>
      <c r="Q219" s="152"/>
      <c r="R219" s="152"/>
      <c r="S219" s="152"/>
      <c r="T219" s="152"/>
      <c r="U219" s="176"/>
    </row>
    <row r="220" spans="1:21" ht="15" customHeight="1" x14ac:dyDescent="0.25">
      <c r="A220" s="433"/>
      <c r="B220" s="436"/>
      <c r="C220" s="439"/>
      <c r="D220" s="476"/>
      <c r="E220" s="430"/>
      <c r="F220" s="430"/>
      <c r="G220" s="162" t="s">
        <v>143</v>
      </c>
      <c r="H220" s="176">
        <f t="shared" si="116"/>
        <v>0</v>
      </c>
      <c r="I220" s="152"/>
      <c r="J220" s="152"/>
      <c r="K220" s="152"/>
      <c r="L220" s="151">
        <f t="shared" si="117"/>
        <v>0</v>
      </c>
      <c r="M220" s="152"/>
      <c r="N220" s="152"/>
      <c r="O220" s="152"/>
      <c r="P220" s="176">
        <f t="shared" si="118"/>
        <v>0</v>
      </c>
      <c r="Q220" s="152"/>
      <c r="R220" s="152"/>
      <c r="S220" s="152"/>
      <c r="T220" s="152"/>
      <c r="U220" s="176"/>
    </row>
    <row r="221" spans="1:21" ht="15" customHeight="1" x14ac:dyDescent="0.25">
      <c r="A221" s="434"/>
      <c r="B221" s="437"/>
      <c r="C221" s="440"/>
      <c r="D221" s="477"/>
      <c r="E221" s="431"/>
      <c r="F221" s="431"/>
      <c r="G221" s="177" t="s">
        <v>39</v>
      </c>
      <c r="H221" s="153">
        <f>SUM(H215:H218)</f>
        <v>0</v>
      </c>
      <c r="I221" s="153">
        <f>SUM(I215:I218)</f>
        <v>0</v>
      </c>
      <c r="J221" s="153">
        <f>SUM(J215:J218)</f>
        <v>0</v>
      </c>
      <c r="K221" s="153">
        <f>SUM(K215:K219)</f>
        <v>0</v>
      </c>
      <c r="L221" s="153">
        <f t="shared" ref="L221:U221" si="119">SUM(L215:L218)</f>
        <v>109.5</v>
      </c>
      <c r="M221" s="153">
        <f t="shared" si="119"/>
        <v>0</v>
      </c>
      <c r="N221" s="153">
        <f t="shared" si="119"/>
        <v>0</v>
      </c>
      <c r="O221" s="153">
        <f t="shared" si="119"/>
        <v>109.5</v>
      </c>
      <c r="P221" s="153">
        <f t="shared" si="119"/>
        <v>109.5</v>
      </c>
      <c r="Q221" s="153">
        <f t="shared" si="119"/>
        <v>0</v>
      </c>
      <c r="R221" s="153">
        <f t="shared" si="119"/>
        <v>0</v>
      </c>
      <c r="S221" s="153">
        <f t="shared" si="119"/>
        <v>109.5</v>
      </c>
      <c r="T221" s="153">
        <f t="shared" si="119"/>
        <v>84.14</v>
      </c>
      <c r="U221" s="153">
        <f t="shared" si="119"/>
        <v>0</v>
      </c>
    </row>
    <row r="222" spans="1:21" ht="15" customHeight="1" x14ac:dyDescent="0.25">
      <c r="A222" s="432" t="s">
        <v>28</v>
      </c>
      <c r="B222" s="435" t="s">
        <v>28</v>
      </c>
      <c r="C222" s="438" t="s">
        <v>268</v>
      </c>
      <c r="D222" s="475" t="s">
        <v>269</v>
      </c>
      <c r="E222" s="429" t="s">
        <v>32</v>
      </c>
      <c r="F222" s="429" t="s">
        <v>33</v>
      </c>
      <c r="G222" s="162" t="s">
        <v>34</v>
      </c>
      <c r="H222" s="176">
        <f t="shared" ref="H222:H227" si="120">SUM(I222,K222)</f>
        <v>0</v>
      </c>
      <c r="I222" s="131"/>
      <c r="J222" s="176"/>
      <c r="K222" s="176"/>
      <c r="L222" s="98">
        <f t="shared" ref="L222:L227" si="121">SUM(M222,O222)</f>
        <v>0</v>
      </c>
      <c r="M222" s="185"/>
      <c r="N222" s="188"/>
      <c r="O222" s="150"/>
      <c r="P222" s="149">
        <f t="shared" ref="P222:P227" si="122">SUM(Q222,S222)</f>
        <v>0</v>
      </c>
      <c r="Q222" s="150"/>
      <c r="R222" s="156"/>
      <c r="S222" s="101"/>
      <c r="T222" s="185"/>
      <c r="U222" s="189"/>
    </row>
    <row r="223" spans="1:21" ht="15" customHeight="1" x14ac:dyDescent="0.25">
      <c r="A223" s="433"/>
      <c r="B223" s="436"/>
      <c r="C223" s="439"/>
      <c r="D223" s="476"/>
      <c r="E223" s="430"/>
      <c r="F223" s="430"/>
      <c r="G223" s="162" t="s">
        <v>163</v>
      </c>
      <c r="H223" s="176">
        <f t="shared" si="120"/>
        <v>0</v>
      </c>
      <c r="I223" s="176"/>
      <c r="J223" s="176"/>
      <c r="K223" s="131"/>
      <c r="L223" s="98">
        <f t="shared" si="121"/>
        <v>0</v>
      </c>
      <c r="M223" s="185"/>
      <c r="N223" s="188"/>
      <c r="O223" s="149"/>
      <c r="P223" s="149">
        <f t="shared" si="122"/>
        <v>0</v>
      </c>
      <c r="Q223" s="149"/>
      <c r="R223" s="149"/>
      <c r="S223" s="163"/>
      <c r="T223" s="185"/>
      <c r="U223" s="189"/>
    </row>
    <row r="224" spans="1:21" ht="15" customHeight="1" x14ac:dyDescent="0.25">
      <c r="A224" s="433"/>
      <c r="B224" s="436"/>
      <c r="C224" s="439"/>
      <c r="D224" s="476"/>
      <c r="E224" s="430"/>
      <c r="F224" s="430"/>
      <c r="G224" s="162" t="s">
        <v>37</v>
      </c>
      <c r="H224" s="176">
        <f t="shared" si="120"/>
        <v>0</v>
      </c>
      <c r="I224" s="172">
        <v>0</v>
      </c>
      <c r="J224" s="176"/>
      <c r="K224" s="172">
        <v>0</v>
      </c>
      <c r="L224" s="98">
        <f t="shared" si="121"/>
        <v>50</v>
      </c>
      <c r="M224" s="185">
        <v>50</v>
      </c>
      <c r="N224" s="188"/>
      <c r="O224" s="150"/>
      <c r="P224" s="149">
        <f t="shared" si="122"/>
        <v>0</v>
      </c>
      <c r="Q224" s="163"/>
      <c r="R224" s="149"/>
      <c r="S224" s="163"/>
      <c r="T224" s="185">
        <v>140</v>
      </c>
      <c r="U224" s="189">
        <v>0</v>
      </c>
    </row>
    <row r="225" spans="1:21" ht="15" customHeight="1" x14ac:dyDescent="0.25">
      <c r="A225" s="433"/>
      <c r="B225" s="436"/>
      <c r="C225" s="439"/>
      <c r="D225" s="476"/>
      <c r="E225" s="430"/>
      <c r="F225" s="430"/>
      <c r="G225" s="162" t="s">
        <v>36</v>
      </c>
      <c r="H225" s="176">
        <f t="shared" si="120"/>
        <v>0</v>
      </c>
      <c r="I225" s="152">
        <v>0</v>
      </c>
      <c r="J225" s="152"/>
      <c r="K225" s="152">
        <v>0</v>
      </c>
      <c r="L225" s="151">
        <f t="shared" si="121"/>
        <v>0</v>
      </c>
      <c r="M225" s="187"/>
      <c r="N225" s="156"/>
      <c r="O225" s="156"/>
      <c r="P225" s="149">
        <f t="shared" si="122"/>
        <v>0</v>
      </c>
      <c r="Q225" s="156"/>
      <c r="R225" s="156"/>
      <c r="S225" s="156"/>
      <c r="T225" s="187"/>
      <c r="U225" s="149"/>
    </row>
    <row r="226" spans="1:21" ht="15" customHeight="1" x14ac:dyDescent="0.25">
      <c r="A226" s="433"/>
      <c r="B226" s="436"/>
      <c r="C226" s="439"/>
      <c r="D226" s="476"/>
      <c r="E226" s="430"/>
      <c r="F226" s="430"/>
      <c r="G226" s="162" t="s">
        <v>204</v>
      </c>
      <c r="H226" s="176">
        <f t="shared" si="120"/>
        <v>0</v>
      </c>
      <c r="I226" s="152"/>
      <c r="J226" s="152"/>
      <c r="K226" s="176"/>
      <c r="L226" s="151">
        <f t="shared" si="121"/>
        <v>0</v>
      </c>
      <c r="M226" s="152"/>
      <c r="N226" s="152"/>
      <c r="O226" s="152"/>
      <c r="P226" s="176">
        <f t="shared" si="122"/>
        <v>0</v>
      </c>
      <c r="Q226" s="152"/>
      <c r="R226" s="152"/>
      <c r="S226" s="152"/>
      <c r="T226" s="152"/>
      <c r="U226" s="176"/>
    </row>
    <row r="227" spans="1:21" ht="15" customHeight="1" x14ac:dyDescent="0.25">
      <c r="A227" s="433"/>
      <c r="B227" s="436"/>
      <c r="C227" s="439"/>
      <c r="D227" s="476"/>
      <c r="E227" s="430"/>
      <c r="F227" s="430"/>
      <c r="G227" s="162" t="s">
        <v>143</v>
      </c>
      <c r="H227" s="176">
        <f t="shared" si="120"/>
        <v>0</v>
      </c>
      <c r="I227" s="152"/>
      <c r="J227" s="152"/>
      <c r="K227" s="152"/>
      <c r="L227" s="151">
        <f t="shared" si="121"/>
        <v>0</v>
      </c>
      <c r="M227" s="152"/>
      <c r="N227" s="152"/>
      <c r="O227" s="152"/>
      <c r="P227" s="176">
        <f t="shared" si="122"/>
        <v>0</v>
      </c>
      <c r="Q227" s="152"/>
      <c r="R227" s="152"/>
      <c r="S227" s="152"/>
      <c r="T227" s="152"/>
      <c r="U227" s="176"/>
    </row>
    <row r="228" spans="1:21" ht="15" customHeight="1" x14ac:dyDescent="0.25">
      <c r="A228" s="434"/>
      <c r="B228" s="437"/>
      <c r="C228" s="440"/>
      <c r="D228" s="477"/>
      <c r="E228" s="431"/>
      <c r="F228" s="431"/>
      <c r="G228" s="177" t="s">
        <v>39</v>
      </c>
      <c r="H228" s="153">
        <f>SUM(H222:H225)</f>
        <v>0</v>
      </c>
      <c r="I228" s="153">
        <f>SUM(I222:I225)</f>
        <v>0</v>
      </c>
      <c r="J228" s="153">
        <f>SUM(J222:J225)</f>
        <v>0</v>
      </c>
      <c r="K228" s="153">
        <f>SUM(K222:K226)</f>
        <v>0</v>
      </c>
      <c r="L228" s="153">
        <f t="shared" ref="L228:U228" si="123">SUM(L222:L225)</f>
        <v>50</v>
      </c>
      <c r="M228" s="153">
        <f t="shared" si="123"/>
        <v>50</v>
      </c>
      <c r="N228" s="153">
        <f t="shared" si="123"/>
        <v>0</v>
      </c>
      <c r="O228" s="153">
        <f t="shared" si="123"/>
        <v>0</v>
      </c>
      <c r="P228" s="153">
        <f t="shared" si="123"/>
        <v>0</v>
      </c>
      <c r="Q228" s="153">
        <f t="shared" si="123"/>
        <v>0</v>
      </c>
      <c r="R228" s="153">
        <f t="shared" si="123"/>
        <v>0</v>
      </c>
      <c r="S228" s="153">
        <f t="shared" si="123"/>
        <v>0</v>
      </c>
      <c r="T228" s="153">
        <f t="shared" si="123"/>
        <v>140</v>
      </c>
      <c r="U228" s="153">
        <f t="shared" si="123"/>
        <v>0</v>
      </c>
    </row>
    <row r="229" spans="1:21" ht="15" customHeight="1" x14ac:dyDescent="0.25">
      <c r="A229" s="432" t="s">
        <v>28</v>
      </c>
      <c r="B229" s="435" t="s">
        <v>28</v>
      </c>
      <c r="C229" s="438" t="s">
        <v>270</v>
      </c>
      <c r="D229" s="475" t="s">
        <v>271</v>
      </c>
      <c r="E229" s="429" t="s">
        <v>32</v>
      </c>
      <c r="F229" s="429" t="s">
        <v>33</v>
      </c>
      <c r="G229" s="162" t="s">
        <v>34</v>
      </c>
      <c r="H229" s="176">
        <f t="shared" ref="H229:H234" si="124">SUM(I229,K229)</f>
        <v>0</v>
      </c>
      <c r="I229" s="131"/>
      <c r="J229" s="176"/>
      <c r="K229" s="176">
        <v>0</v>
      </c>
      <c r="L229" s="98">
        <f t="shared" ref="L229:L234" si="125">SUM(M229,O229)</f>
        <v>0</v>
      </c>
      <c r="M229" s="185">
        <v>0</v>
      </c>
      <c r="N229" s="188"/>
      <c r="O229" s="150">
        <v>0</v>
      </c>
      <c r="P229" s="149">
        <f t="shared" ref="P229:P234" si="126">SUM(Q229,S229)</f>
        <v>0</v>
      </c>
      <c r="Q229" s="150"/>
      <c r="R229" s="156"/>
      <c r="S229" s="101"/>
      <c r="T229" s="185">
        <v>333.54</v>
      </c>
      <c r="U229" s="189">
        <v>0</v>
      </c>
    </row>
    <row r="230" spans="1:21" ht="15" customHeight="1" x14ac:dyDescent="0.25">
      <c r="A230" s="433"/>
      <c r="B230" s="436"/>
      <c r="C230" s="439"/>
      <c r="D230" s="476"/>
      <c r="E230" s="430"/>
      <c r="F230" s="430"/>
      <c r="G230" s="162" t="s">
        <v>163</v>
      </c>
      <c r="H230" s="176">
        <f t="shared" si="124"/>
        <v>0</v>
      </c>
      <c r="I230" s="176"/>
      <c r="J230" s="176"/>
      <c r="K230" s="131"/>
      <c r="L230" s="98">
        <f t="shared" si="125"/>
        <v>0</v>
      </c>
      <c r="M230" s="185"/>
      <c r="N230" s="188"/>
      <c r="O230" s="149"/>
      <c r="P230" s="149">
        <f t="shared" si="126"/>
        <v>0</v>
      </c>
      <c r="Q230" s="149"/>
      <c r="R230" s="149"/>
      <c r="S230" s="163"/>
      <c r="T230" s="185"/>
      <c r="U230" s="189"/>
    </row>
    <row r="231" spans="1:21" ht="15" customHeight="1" x14ac:dyDescent="0.25">
      <c r="A231" s="433"/>
      <c r="B231" s="436"/>
      <c r="C231" s="439"/>
      <c r="D231" s="476"/>
      <c r="E231" s="430"/>
      <c r="F231" s="430"/>
      <c r="G231" s="162" t="s">
        <v>37</v>
      </c>
      <c r="H231" s="176">
        <f t="shared" si="124"/>
        <v>0</v>
      </c>
      <c r="I231" s="176"/>
      <c r="J231" s="176"/>
      <c r="K231" s="176"/>
      <c r="L231" s="98">
        <f t="shared" si="125"/>
        <v>0</v>
      </c>
      <c r="M231" s="185"/>
      <c r="N231" s="188"/>
      <c r="O231" s="150"/>
      <c r="P231" s="149">
        <f t="shared" si="126"/>
        <v>0</v>
      </c>
      <c r="Q231" s="149"/>
      <c r="R231" s="149"/>
      <c r="S231" s="163"/>
      <c r="T231" s="185"/>
      <c r="U231" s="189"/>
    </row>
    <row r="232" spans="1:21" ht="15" customHeight="1" x14ac:dyDescent="0.25">
      <c r="A232" s="433"/>
      <c r="B232" s="436"/>
      <c r="C232" s="439"/>
      <c r="D232" s="476"/>
      <c r="E232" s="430"/>
      <c r="F232" s="430"/>
      <c r="G232" s="162" t="s">
        <v>36</v>
      </c>
      <c r="H232" s="176">
        <f t="shared" si="124"/>
        <v>0</v>
      </c>
      <c r="I232" s="152"/>
      <c r="J232" s="152"/>
      <c r="K232" s="176">
        <v>0</v>
      </c>
      <c r="L232" s="151">
        <f t="shared" si="125"/>
        <v>0</v>
      </c>
      <c r="M232" s="187">
        <v>0</v>
      </c>
      <c r="N232" s="156"/>
      <c r="O232" s="156">
        <v>0</v>
      </c>
      <c r="P232" s="149">
        <f t="shared" si="126"/>
        <v>0</v>
      </c>
      <c r="Q232" s="156"/>
      <c r="R232" s="156"/>
      <c r="S232" s="156"/>
      <c r="T232" s="187"/>
      <c r="U232" s="149"/>
    </row>
    <row r="233" spans="1:21" ht="15" customHeight="1" x14ac:dyDescent="0.25">
      <c r="A233" s="433"/>
      <c r="B233" s="436"/>
      <c r="C233" s="439"/>
      <c r="D233" s="476"/>
      <c r="E233" s="430"/>
      <c r="F233" s="430"/>
      <c r="G233" s="162" t="s">
        <v>204</v>
      </c>
      <c r="H233" s="176">
        <f t="shared" si="124"/>
        <v>0</v>
      </c>
      <c r="I233" s="152"/>
      <c r="J233" s="152"/>
      <c r="K233" s="176"/>
      <c r="L233" s="151">
        <f t="shared" si="125"/>
        <v>0</v>
      </c>
      <c r="M233" s="156"/>
      <c r="N233" s="156"/>
      <c r="O233" s="156"/>
      <c r="P233" s="149">
        <f t="shared" si="126"/>
        <v>0</v>
      </c>
      <c r="Q233" s="156"/>
      <c r="R233" s="156"/>
      <c r="S233" s="156"/>
      <c r="T233" s="156"/>
      <c r="U233" s="149"/>
    </row>
    <row r="234" spans="1:21" ht="15" customHeight="1" x14ac:dyDescent="0.25">
      <c r="A234" s="433"/>
      <c r="B234" s="436"/>
      <c r="C234" s="439"/>
      <c r="D234" s="476"/>
      <c r="E234" s="430"/>
      <c r="F234" s="430"/>
      <c r="G234" s="162" t="s">
        <v>143</v>
      </c>
      <c r="H234" s="176">
        <f t="shared" si="124"/>
        <v>0</v>
      </c>
      <c r="I234" s="152"/>
      <c r="J234" s="152"/>
      <c r="K234" s="152"/>
      <c r="L234" s="151">
        <f t="shared" si="125"/>
        <v>0</v>
      </c>
      <c r="M234" s="152"/>
      <c r="N234" s="152"/>
      <c r="O234" s="152"/>
      <c r="P234" s="176">
        <f t="shared" si="126"/>
        <v>0</v>
      </c>
      <c r="Q234" s="152"/>
      <c r="R234" s="152"/>
      <c r="S234" s="152"/>
      <c r="T234" s="152"/>
      <c r="U234" s="176"/>
    </row>
    <row r="235" spans="1:21" ht="15" customHeight="1" x14ac:dyDescent="0.25">
      <c r="A235" s="434"/>
      <c r="B235" s="437"/>
      <c r="C235" s="440"/>
      <c r="D235" s="477"/>
      <c r="E235" s="431"/>
      <c r="F235" s="431"/>
      <c r="G235" s="177" t="s">
        <v>39</v>
      </c>
      <c r="H235" s="153">
        <f>SUM(H229:H232)</f>
        <v>0</v>
      </c>
      <c r="I235" s="153">
        <f>SUM(I229:I232)</f>
        <v>0</v>
      </c>
      <c r="J235" s="153">
        <f>SUM(J229:J232)</f>
        <v>0</v>
      </c>
      <c r="K235" s="153">
        <f>SUM(K229:K233)</f>
        <v>0</v>
      </c>
      <c r="L235" s="153">
        <f t="shared" ref="L235:U235" si="127">SUM(L229:L232)</f>
        <v>0</v>
      </c>
      <c r="M235" s="153">
        <f t="shared" si="127"/>
        <v>0</v>
      </c>
      <c r="N235" s="153">
        <f t="shared" si="127"/>
        <v>0</v>
      </c>
      <c r="O235" s="153">
        <f t="shared" si="127"/>
        <v>0</v>
      </c>
      <c r="P235" s="153">
        <f t="shared" si="127"/>
        <v>0</v>
      </c>
      <c r="Q235" s="153">
        <f t="shared" si="127"/>
        <v>0</v>
      </c>
      <c r="R235" s="153">
        <f t="shared" si="127"/>
        <v>0</v>
      </c>
      <c r="S235" s="153">
        <f t="shared" si="127"/>
        <v>0</v>
      </c>
      <c r="T235" s="153">
        <f t="shared" si="127"/>
        <v>333.54</v>
      </c>
      <c r="U235" s="153">
        <f t="shared" si="127"/>
        <v>0</v>
      </c>
    </row>
    <row r="236" spans="1:21" ht="15" customHeight="1" x14ac:dyDescent="0.25">
      <c r="A236" s="432" t="s">
        <v>28</v>
      </c>
      <c r="B236" s="435" t="s">
        <v>28</v>
      </c>
      <c r="C236" s="438" t="s">
        <v>272</v>
      </c>
      <c r="D236" s="475" t="s">
        <v>273</v>
      </c>
      <c r="E236" s="429" t="s">
        <v>32</v>
      </c>
      <c r="F236" s="429" t="s">
        <v>33</v>
      </c>
      <c r="G236" s="162" t="s">
        <v>34</v>
      </c>
      <c r="H236" s="176">
        <f t="shared" ref="H236:H241" si="128">SUM(I236,K236)</f>
        <v>0</v>
      </c>
      <c r="I236" s="131">
        <v>0</v>
      </c>
      <c r="J236" s="176"/>
      <c r="K236" s="176">
        <v>0</v>
      </c>
      <c r="L236" s="98">
        <f t="shared" ref="L236:L241" si="129">SUM(M236,O236)</f>
        <v>20.754999999999999</v>
      </c>
      <c r="M236" s="175">
        <v>0.755</v>
      </c>
      <c r="N236" s="166"/>
      <c r="O236" s="151">
        <v>20</v>
      </c>
      <c r="P236" s="176">
        <f t="shared" ref="P236:P241" si="130">SUM(Q236,S236)</f>
        <v>20.754999999999999</v>
      </c>
      <c r="Q236" s="185">
        <v>0.755</v>
      </c>
      <c r="R236" s="188"/>
      <c r="S236" s="150">
        <v>20</v>
      </c>
      <c r="T236" s="175">
        <v>0</v>
      </c>
      <c r="U236" s="174">
        <v>0</v>
      </c>
    </row>
    <row r="237" spans="1:21" ht="15" customHeight="1" x14ac:dyDescent="0.25">
      <c r="A237" s="433"/>
      <c r="B237" s="436"/>
      <c r="C237" s="439"/>
      <c r="D237" s="476"/>
      <c r="E237" s="430"/>
      <c r="F237" s="430"/>
      <c r="G237" s="162" t="s">
        <v>163</v>
      </c>
      <c r="H237" s="176">
        <f t="shared" si="128"/>
        <v>0</v>
      </c>
      <c r="I237" s="176"/>
      <c r="J237" s="176"/>
      <c r="K237" s="131"/>
      <c r="L237" s="98">
        <f t="shared" si="129"/>
        <v>0</v>
      </c>
      <c r="M237" s="175"/>
      <c r="N237" s="166"/>
      <c r="O237" s="176"/>
      <c r="P237" s="176">
        <f t="shared" si="130"/>
        <v>0</v>
      </c>
      <c r="Q237" s="185"/>
      <c r="R237" s="188"/>
      <c r="S237" s="149"/>
      <c r="T237" s="175"/>
      <c r="U237" s="174"/>
    </row>
    <row r="238" spans="1:21" ht="15" customHeight="1" x14ac:dyDescent="0.25">
      <c r="A238" s="433"/>
      <c r="B238" s="436"/>
      <c r="C238" s="439"/>
      <c r="D238" s="476"/>
      <c r="E238" s="430"/>
      <c r="F238" s="430"/>
      <c r="G238" s="162" t="s">
        <v>37</v>
      </c>
      <c r="H238" s="176">
        <f t="shared" si="128"/>
        <v>0</v>
      </c>
      <c r="I238" s="176">
        <v>0</v>
      </c>
      <c r="J238" s="176"/>
      <c r="K238" s="176">
        <v>0</v>
      </c>
      <c r="L238" s="98">
        <f t="shared" si="129"/>
        <v>117.55</v>
      </c>
      <c r="M238" s="175">
        <v>3</v>
      </c>
      <c r="N238" s="166"/>
      <c r="O238" s="151">
        <v>114.55</v>
      </c>
      <c r="P238" s="176">
        <f t="shared" si="130"/>
        <v>117.55</v>
      </c>
      <c r="Q238" s="185">
        <v>3</v>
      </c>
      <c r="R238" s="188"/>
      <c r="S238" s="150">
        <v>114.55</v>
      </c>
      <c r="T238" s="175">
        <v>0</v>
      </c>
      <c r="U238" s="174">
        <v>0</v>
      </c>
    </row>
    <row r="239" spans="1:21" ht="15" customHeight="1" x14ac:dyDescent="0.25">
      <c r="A239" s="433"/>
      <c r="B239" s="436"/>
      <c r="C239" s="439"/>
      <c r="D239" s="476"/>
      <c r="E239" s="430"/>
      <c r="F239" s="430"/>
      <c r="G239" s="162" t="s">
        <v>36</v>
      </c>
      <c r="H239" s="176">
        <f>SUM(I239,J236)</f>
        <v>0</v>
      </c>
      <c r="I239" s="152"/>
      <c r="J239" s="152"/>
      <c r="L239" s="151">
        <f t="shared" si="129"/>
        <v>0</v>
      </c>
      <c r="M239" s="173"/>
      <c r="N239" s="152"/>
      <c r="O239" s="152"/>
      <c r="P239" s="176">
        <f t="shared" si="130"/>
        <v>0</v>
      </c>
      <c r="Q239" s="156"/>
      <c r="R239" s="156"/>
      <c r="S239" s="156"/>
      <c r="T239" s="173"/>
      <c r="U239" s="176"/>
    </row>
    <row r="240" spans="1:21" ht="15" customHeight="1" x14ac:dyDescent="0.25">
      <c r="A240" s="433"/>
      <c r="B240" s="436"/>
      <c r="C240" s="439"/>
      <c r="D240" s="476"/>
      <c r="E240" s="430"/>
      <c r="F240" s="430"/>
      <c r="G240" s="162" t="s">
        <v>204</v>
      </c>
      <c r="H240" s="176">
        <f t="shared" si="128"/>
        <v>0</v>
      </c>
      <c r="I240" s="152"/>
      <c r="J240" s="152"/>
      <c r="K240" s="176"/>
      <c r="L240" s="151">
        <f t="shared" si="129"/>
        <v>0</v>
      </c>
      <c r="M240" s="152"/>
      <c r="N240" s="152"/>
      <c r="O240" s="152"/>
      <c r="P240" s="176">
        <f t="shared" si="130"/>
        <v>0</v>
      </c>
      <c r="Q240" s="156"/>
      <c r="R240" s="156"/>
      <c r="S240" s="156"/>
      <c r="T240" s="152"/>
      <c r="U240" s="176"/>
    </row>
    <row r="241" spans="1:21" ht="15" customHeight="1" x14ac:dyDescent="0.25">
      <c r="A241" s="433"/>
      <c r="B241" s="436"/>
      <c r="C241" s="439"/>
      <c r="D241" s="476"/>
      <c r="E241" s="430"/>
      <c r="F241" s="430"/>
      <c r="G241" s="162" t="s">
        <v>143</v>
      </c>
      <c r="H241" s="176">
        <f t="shared" si="128"/>
        <v>0</v>
      </c>
      <c r="I241" s="152"/>
      <c r="J241" s="152"/>
      <c r="K241" s="152"/>
      <c r="L241" s="151">
        <f t="shared" si="129"/>
        <v>0</v>
      </c>
      <c r="M241" s="152"/>
      <c r="N241" s="152"/>
      <c r="O241" s="152"/>
      <c r="P241" s="176">
        <f t="shared" si="130"/>
        <v>0</v>
      </c>
      <c r="Q241" s="152"/>
      <c r="R241" s="152"/>
      <c r="S241" s="152"/>
      <c r="T241" s="152"/>
      <c r="U241" s="176"/>
    </row>
    <row r="242" spans="1:21" ht="15" customHeight="1" x14ac:dyDescent="0.25">
      <c r="A242" s="434"/>
      <c r="B242" s="437"/>
      <c r="C242" s="440"/>
      <c r="D242" s="477"/>
      <c r="E242" s="431"/>
      <c r="F242" s="431"/>
      <c r="G242" s="177" t="s">
        <v>39</v>
      </c>
      <c r="H242" s="153">
        <f>SUM(H236:H239)</f>
        <v>0</v>
      </c>
      <c r="I242" s="153">
        <f>SUM(I236:I239)</f>
        <v>0</v>
      </c>
      <c r="J242" s="153">
        <f>SUM(J236:J239)</f>
        <v>0</v>
      </c>
      <c r="K242" s="153">
        <f>SUM(K236:K240)</f>
        <v>0</v>
      </c>
      <c r="L242" s="153">
        <f t="shared" ref="L242:U242" si="131">SUM(L236:L239)</f>
        <v>138.30500000000001</v>
      </c>
      <c r="M242" s="153">
        <f t="shared" si="131"/>
        <v>3.7549999999999999</v>
      </c>
      <c r="N242" s="153">
        <f t="shared" si="131"/>
        <v>0</v>
      </c>
      <c r="O242" s="153">
        <f t="shared" si="131"/>
        <v>134.55000000000001</v>
      </c>
      <c r="P242" s="153">
        <f t="shared" si="131"/>
        <v>138.30500000000001</v>
      </c>
      <c r="Q242" s="153">
        <f t="shared" si="131"/>
        <v>3.7549999999999999</v>
      </c>
      <c r="R242" s="153">
        <f t="shared" si="131"/>
        <v>0</v>
      </c>
      <c r="S242" s="153">
        <f t="shared" si="131"/>
        <v>134.55000000000001</v>
      </c>
      <c r="T242" s="153">
        <f t="shared" si="131"/>
        <v>0</v>
      </c>
      <c r="U242" s="153">
        <f t="shared" si="131"/>
        <v>0</v>
      </c>
    </row>
    <row r="243" spans="1:21" ht="15" customHeight="1" x14ac:dyDescent="0.25">
      <c r="A243" s="432" t="s">
        <v>28</v>
      </c>
      <c r="B243" s="435" t="s">
        <v>28</v>
      </c>
      <c r="C243" s="438" t="s">
        <v>274</v>
      </c>
      <c r="D243" s="475" t="s">
        <v>275</v>
      </c>
      <c r="E243" s="429" t="s">
        <v>32</v>
      </c>
      <c r="F243" s="429" t="s">
        <v>33</v>
      </c>
      <c r="G243" s="162" t="s">
        <v>34</v>
      </c>
      <c r="H243" s="176">
        <f t="shared" ref="H243:H248" si="132">SUM(I243,K243)</f>
        <v>0</v>
      </c>
      <c r="I243" s="131">
        <v>0</v>
      </c>
      <c r="J243" s="176"/>
      <c r="K243" s="176">
        <v>0</v>
      </c>
      <c r="L243" s="98">
        <f t="shared" ref="L243:L248" si="133">SUM(M243,O243)</f>
        <v>4.97</v>
      </c>
      <c r="M243" s="175">
        <v>4.97</v>
      </c>
      <c r="N243" s="166"/>
      <c r="O243" s="151"/>
      <c r="P243" s="176">
        <f t="shared" ref="P243:P248" si="134">SUM(Q243,S243)</f>
        <v>4.97</v>
      </c>
      <c r="Q243" s="175"/>
      <c r="R243" s="166"/>
      <c r="S243" s="175">
        <v>4.97</v>
      </c>
      <c r="T243" s="175">
        <v>4.97</v>
      </c>
      <c r="U243" s="174">
        <v>4.97</v>
      </c>
    </row>
    <row r="244" spans="1:21" ht="15" customHeight="1" x14ac:dyDescent="0.25">
      <c r="A244" s="433"/>
      <c r="B244" s="436"/>
      <c r="C244" s="439"/>
      <c r="D244" s="476"/>
      <c r="E244" s="430"/>
      <c r="F244" s="430"/>
      <c r="G244" s="162" t="s">
        <v>163</v>
      </c>
      <c r="H244" s="176">
        <f t="shared" si="132"/>
        <v>0</v>
      </c>
      <c r="I244" s="176"/>
      <c r="J244" s="176"/>
      <c r="K244" s="131"/>
      <c r="L244" s="98">
        <f t="shared" si="133"/>
        <v>0</v>
      </c>
      <c r="M244" s="175"/>
      <c r="N244" s="166"/>
      <c r="O244" s="176"/>
      <c r="P244" s="176">
        <f t="shared" si="134"/>
        <v>0</v>
      </c>
      <c r="Q244" s="175"/>
      <c r="R244" s="166"/>
      <c r="S244" s="175"/>
      <c r="T244" s="175"/>
      <c r="U244" s="174"/>
    </row>
    <row r="245" spans="1:21" ht="15" customHeight="1" x14ac:dyDescent="0.25">
      <c r="A245" s="433"/>
      <c r="B245" s="436"/>
      <c r="C245" s="439"/>
      <c r="D245" s="476"/>
      <c r="E245" s="430"/>
      <c r="F245" s="430"/>
      <c r="G245" s="162" t="s">
        <v>37</v>
      </c>
      <c r="H245" s="176">
        <f t="shared" si="132"/>
        <v>0</v>
      </c>
      <c r="I245" s="176">
        <v>0</v>
      </c>
      <c r="J245" s="176"/>
      <c r="K245" s="176">
        <v>0</v>
      </c>
      <c r="L245" s="98">
        <f t="shared" si="133"/>
        <v>56.38</v>
      </c>
      <c r="M245" s="175">
        <v>56.38</v>
      </c>
      <c r="N245" s="166"/>
      <c r="O245" s="151"/>
      <c r="P245" s="176">
        <f t="shared" si="134"/>
        <v>56.38</v>
      </c>
      <c r="Q245" s="175"/>
      <c r="R245" s="166"/>
      <c r="S245" s="175">
        <v>56.38</v>
      </c>
      <c r="T245" s="175">
        <v>56.38</v>
      </c>
      <c r="U245" s="174">
        <v>56.38</v>
      </c>
    </row>
    <row r="246" spans="1:21" ht="15" customHeight="1" x14ac:dyDescent="0.25">
      <c r="A246" s="433"/>
      <c r="B246" s="436"/>
      <c r="C246" s="439"/>
      <c r="D246" s="476"/>
      <c r="E246" s="430"/>
      <c r="F246" s="430"/>
      <c r="G246" s="162" t="s">
        <v>36</v>
      </c>
      <c r="H246" s="176">
        <f t="shared" si="132"/>
        <v>0</v>
      </c>
      <c r="I246" s="152">
        <v>0</v>
      </c>
      <c r="J246" s="152"/>
      <c r="K246" s="176">
        <v>0</v>
      </c>
      <c r="L246" s="151">
        <f t="shared" si="133"/>
        <v>4.97</v>
      </c>
      <c r="M246" s="173">
        <v>4.97</v>
      </c>
      <c r="N246" s="152"/>
      <c r="O246" s="152"/>
      <c r="P246" s="176">
        <f t="shared" si="134"/>
        <v>4.97</v>
      </c>
      <c r="Q246" s="152"/>
      <c r="R246" s="152"/>
      <c r="S246" s="173">
        <v>4.97</v>
      </c>
      <c r="T246" s="173">
        <v>4.97</v>
      </c>
      <c r="U246" s="176">
        <v>4.97</v>
      </c>
    </row>
    <row r="247" spans="1:21" ht="15" customHeight="1" x14ac:dyDescent="0.25">
      <c r="A247" s="433"/>
      <c r="B247" s="436"/>
      <c r="C247" s="439"/>
      <c r="D247" s="476"/>
      <c r="E247" s="430"/>
      <c r="F247" s="430"/>
      <c r="G247" s="162" t="s">
        <v>204</v>
      </c>
      <c r="H247" s="176">
        <f t="shared" si="132"/>
        <v>0</v>
      </c>
      <c r="I247" s="152"/>
      <c r="J247" s="152"/>
      <c r="K247" s="176"/>
      <c r="L247" s="151">
        <f t="shared" si="133"/>
        <v>0</v>
      </c>
      <c r="M247" s="152"/>
      <c r="N247" s="152"/>
      <c r="O247" s="152"/>
      <c r="P247" s="176">
        <f t="shared" si="134"/>
        <v>0</v>
      </c>
      <c r="Q247" s="152"/>
      <c r="R247" s="152"/>
      <c r="S247" s="152"/>
      <c r="T247" s="152"/>
      <c r="U247" s="176"/>
    </row>
    <row r="248" spans="1:21" ht="15" customHeight="1" x14ac:dyDescent="0.25">
      <c r="A248" s="433"/>
      <c r="B248" s="436"/>
      <c r="C248" s="439"/>
      <c r="D248" s="476"/>
      <c r="E248" s="430"/>
      <c r="F248" s="430"/>
      <c r="G248" s="162" t="s">
        <v>143</v>
      </c>
      <c r="H248" s="176">
        <f t="shared" si="132"/>
        <v>0</v>
      </c>
      <c r="I248" s="152"/>
      <c r="J248" s="152"/>
      <c r="K248" s="152"/>
      <c r="L248" s="151">
        <f t="shared" si="133"/>
        <v>0</v>
      </c>
      <c r="M248" s="152"/>
      <c r="N248" s="152"/>
      <c r="O248" s="152"/>
      <c r="P248" s="176">
        <f t="shared" si="134"/>
        <v>0</v>
      </c>
      <c r="Q248" s="152"/>
      <c r="R248" s="152"/>
      <c r="S248" s="152"/>
      <c r="T248" s="152"/>
      <c r="U248" s="176"/>
    </row>
    <row r="249" spans="1:21" ht="15" customHeight="1" x14ac:dyDescent="0.25">
      <c r="A249" s="434"/>
      <c r="B249" s="437"/>
      <c r="C249" s="440"/>
      <c r="D249" s="477"/>
      <c r="E249" s="431"/>
      <c r="F249" s="431"/>
      <c r="G249" s="177" t="s">
        <v>39</v>
      </c>
      <c r="H249" s="153">
        <f>SUM(H243:H246)</f>
        <v>0</v>
      </c>
      <c r="I249" s="153">
        <f>SUM(I243:I246)</f>
        <v>0</v>
      </c>
      <c r="J249" s="153">
        <f>SUM(J243:J246)</f>
        <v>0</v>
      </c>
      <c r="K249" s="153">
        <f>SUM(K243:K247)</f>
        <v>0</v>
      </c>
      <c r="L249" s="153">
        <f t="shared" ref="L249:U249" si="135">SUM(L243:L246)</f>
        <v>66.320000000000007</v>
      </c>
      <c r="M249" s="153">
        <f t="shared" si="135"/>
        <v>66.320000000000007</v>
      </c>
      <c r="N249" s="153">
        <f t="shared" si="135"/>
        <v>0</v>
      </c>
      <c r="O249" s="153">
        <f t="shared" si="135"/>
        <v>0</v>
      </c>
      <c r="P249" s="153">
        <f t="shared" si="135"/>
        <v>66.320000000000007</v>
      </c>
      <c r="Q249" s="153">
        <f t="shared" si="135"/>
        <v>0</v>
      </c>
      <c r="R249" s="153">
        <f t="shared" si="135"/>
        <v>0</v>
      </c>
      <c r="S249" s="153">
        <f t="shared" si="135"/>
        <v>66.320000000000007</v>
      </c>
      <c r="T249" s="153">
        <f t="shared" si="135"/>
        <v>66.320000000000007</v>
      </c>
      <c r="U249" s="153">
        <f t="shared" si="135"/>
        <v>66.320000000000007</v>
      </c>
    </row>
    <row r="250" spans="1:21" ht="15" customHeight="1" x14ac:dyDescent="0.25">
      <c r="A250" s="432" t="s">
        <v>28</v>
      </c>
      <c r="B250" s="435" t="s">
        <v>28</v>
      </c>
      <c r="C250" s="438" t="s">
        <v>276</v>
      </c>
      <c r="D250" s="475" t="s">
        <v>277</v>
      </c>
      <c r="E250" s="429" t="s">
        <v>278</v>
      </c>
      <c r="F250" s="429" t="s">
        <v>33</v>
      </c>
      <c r="G250" s="162" t="s">
        <v>34</v>
      </c>
      <c r="H250" s="176">
        <f t="shared" ref="H250:H255" si="136">SUM(I250,K250)</f>
        <v>0</v>
      </c>
      <c r="I250" s="131">
        <v>0</v>
      </c>
      <c r="J250" s="176"/>
      <c r="K250" s="176"/>
      <c r="L250" s="98">
        <f t="shared" ref="L250:L255" si="137">SUM(M250,O250)</f>
        <v>0.38</v>
      </c>
      <c r="M250" s="175">
        <v>0.38</v>
      </c>
      <c r="N250" s="166"/>
      <c r="O250" s="151"/>
      <c r="P250" s="176">
        <f t="shared" ref="P250:P255" si="138">SUM(Q250,S250)</f>
        <v>0.38</v>
      </c>
      <c r="Q250" s="175"/>
      <c r="R250" s="166"/>
      <c r="S250" s="175">
        <v>0.38</v>
      </c>
      <c r="T250" s="175">
        <v>0.38</v>
      </c>
      <c r="U250" s="174">
        <v>0.38</v>
      </c>
    </row>
    <row r="251" spans="1:21" ht="15" customHeight="1" x14ac:dyDescent="0.25">
      <c r="A251" s="433"/>
      <c r="B251" s="436"/>
      <c r="C251" s="439"/>
      <c r="D251" s="476"/>
      <c r="E251" s="430"/>
      <c r="F251" s="430"/>
      <c r="G251" s="162" t="s">
        <v>163</v>
      </c>
      <c r="H251" s="176">
        <f t="shared" si="136"/>
        <v>0</v>
      </c>
      <c r="I251" s="176"/>
      <c r="J251" s="176"/>
      <c r="K251" s="131"/>
      <c r="L251" s="98">
        <f t="shared" si="137"/>
        <v>0</v>
      </c>
      <c r="M251" s="175"/>
      <c r="N251" s="166"/>
      <c r="O251" s="176"/>
      <c r="P251" s="176">
        <f t="shared" si="138"/>
        <v>0</v>
      </c>
      <c r="Q251" s="175"/>
      <c r="R251" s="166"/>
      <c r="S251" s="175"/>
      <c r="T251" s="175"/>
      <c r="U251" s="174"/>
    </row>
    <row r="252" spans="1:21" ht="15" customHeight="1" x14ac:dyDescent="0.25">
      <c r="A252" s="433"/>
      <c r="B252" s="436"/>
      <c r="C252" s="439"/>
      <c r="D252" s="476"/>
      <c r="E252" s="430"/>
      <c r="F252" s="430"/>
      <c r="G252" s="162" t="s">
        <v>37</v>
      </c>
      <c r="H252" s="176">
        <f t="shared" si="136"/>
        <v>0</v>
      </c>
      <c r="I252" s="176">
        <v>0</v>
      </c>
      <c r="J252" s="176"/>
      <c r="K252" s="176"/>
      <c r="L252" s="98">
        <f t="shared" si="137"/>
        <v>4.3099999999999996</v>
      </c>
      <c r="M252" s="175">
        <v>4.3099999999999996</v>
      </c>
      <c r="N252" s="166"/>
      <c r="O252" s="151"/>
      <c r="P252" s="176">
        <f t="shared" si="138"/>
        <v>4.3099999999999996</v>
      </c>
      <c r="Q252" s="175"/>
      <c r="R252" s="166"/>
      <c r="S252" s="175">
        <v>4.3099999999999996</v>
      </c>
      <c r="T252" s="175">
        <v>4.3099999999999996</v>
      </c>
      <c r="U252" s="174">
        <v>4.3099999999999996</v>
      </c>
    </row>
    <row r="253" spans="1:21" ht="15" customHeight="1" x14ac:dyDescent="0.25">
      <c r="A253" s="433"/>
      <c r="B253" s="436"/>
      <c r="C253" s="439"/>
      <c r="D253" s="476"/>
      <c r="E253" s="430"/>
      <c r="F253" s="430"/>
      <c r="G253" s="162" t="s">
        <v>36</v>
      </c>
      <c r="H253" s="176">
        <f t="shared" si="136"/>
        <v>0</v>
      </c>
      <c r="I253" s="152">
        <v>0</v>
      </c>
      <c r="J253" s="152"/>
      <c r="K253" s="176"/>
      <c r="L253" s="151">
        <f t="shared" si="137"/>
        <v>0.38</v>
      </c>
      <c r="M253" s="173">
        <v>0.38</v>
      </c>
      <c r="N253" s="152"/>
      <c r="O253" s="152"/>
      <c r="P253" s="176">
        <f t="shared" si="138"/>
        <v>0.38</v>
      </c>
      <c r="Q253" s="173"/>
      <c r="R253" s="152"/>
      <c r="S253" s="173">
        <v>0.38</v>
      </c>
      <c r="T253" s="173">
        <v>0.38</v>
      </c>
      <c r="U253" s="176">
        <v>0.38</v>
      </c>
    </row>
    <row r="254" spans="1:21" ht="15" customHeight="1" x14ac:dyDescent="0.25">
      <c r="A254" s="433"/>
      <c r="B254" s="436"/>
      <c r="C254" s="439"/>
      <c r="D254" s="476"/>
      <c r="E254" s="430"/>
      <c r="F254" s="430"/>
      <c r="G254" s="162" t="s">
        <v>204</v>
      </c>
      <c r="H254" s="176">
        <f t="shared" si="136"/>
        <v>0</v>
      </c>
      <c r="I254" s="152"/>
      <c r="J254" s="152"/>
      <c r="K254" s="176"/>
      <c r="L254" s="151">
        <f t="shared" si="137"/>
        <v>0</v>
      </c>
      <c r="M254" s="152"/>
      <c r="N254" s="152"/>
      <c r="O254" s="152"/>
      <c r="P254" s="176">
        <f t="shared" si="138"/>
        <v>0</v>
      </c>
      <c r="Q254" s="152"/>
      <c r="R254" s="152"/>
      <c r="S254" s="152"/>
      <c r="T254" s="152"/>
      <c r="U254" s="176"/>
    </row>
    <row r="255" spans="1:21" ht="15" customHeight="1" x14ac:dyDescent="0.25">
      <c r="A255" s="433"/>
      <c r="B255" s="436"/>
      <c r="C255" s="439"/>
      <c r="D255" s="476"/>
      <c r="E255" s="430"/>
      <c r="F255" s="430"/>
      <c r="G255" s="162" t="s">
        <v>143</v>
      </c>
      <c r="H255" s="176">
        <f t="shared" si="136"/>
        <v>0</v>
      </c>
      <c r="I255" s="152"/>
      <c r="J255" s="152"/>
      <c r="K255" s="152"/>
      <c r="L255" s="151">
        <f t="shared" si="137"/>
        <v>0</v>
      </c>
      <c r="M255" s="152"/>
      <c r="N255" s="152"/>
      <c r="O255" s="152"/>
      <c r="P255" s="176">
        <f t="shared" si="138"/>
        <v>0</v>
      </c>
      <c r="Q255" s="152"/>
      <c r="R255" s="152"/>
      <c r="S255" s="152"/>
      <c r="T255" s="152"/>
      <c r="U255" s="176"/>
    </row>
    <row r="256" spans="1:21" ht="15" customHeight="1" x14ac:dyDescent="0.25">
      <c r="A256" s="434"/>
      <c r="B256" s="437"/>
      <c r="C256" s="440"/>
      <c r="D256" s="477"/>
      <c r="E256" s="431"/>
      <c r="F256" s="431"/>
      <c r="G256" s="177" t="s">
        <v>39</v>
      </c>
      <c r="H256" s="153">
        <f>SUM(H250:H253)</f>
        <v>0</v>
      </c>
      <c r="I256" s="153">
        <f>SUM(I250:I253)</f>
        <v>0</v>
      </c>
      <c r="J256" s="153">
        <f>SUM(J250:J253)</f>
        <v>0</v>
      </c>
      <c r="K256" s="153">
        <f>SUM(K250:K254)</f>
        <v>0</v>
      </c>
      <c r="L256" s="153">
        <f t="shared" ref="L256:U256" si="139">SUM(L250:L253)</f>
        <v>5.0699999999999994</v>
      </c>
      <c r="M256" s="153">
        <f t="shared" si="139"/>
        <v>5.0699999999999994</v>
      </c>
      <c r="N256" s="153">
        <f t="shared" si="139"/>
        <v>0</v>
      </c>
      <c r="O256" s="153">
        <f t="shared" si="139"/>
        <v>0</v>
      </c>
      <c r="P256" s="153">
        <f t="shared" si="139"/>
        <v>5.0699999999999994</v>
      </c>
      <c r="Q256" s="153">
        <f t="shared" si="139"/>
        <v>0</v>
      </c>
      <c r="R256" s="153">
        <f t="shared" si="139"/>
        <v>0</v>
      </c>
      <c r="S256" s="153">
        <f t="shared" si="139"/>
        <v>5.0699999999999994</v>
      </c>
      <c r="T256" s="153">
        <f>SUM(T250:T253)</f>
        <v>5.0699999999999994</v>
      </c>
      <c r="U256" s="153">
        <f t="shared" si="139"/>
        <v>5.0699999999999994</v>
      </c>
    </row>
    <row r="257" spans="1:21" ht="15" customHeight="1" x14ac:dyDescent="0.25">
      <c r="A257" s="432" t="s">
        <v>28</v>
      </c>
      <c r="B257" s="435" t="s">
        <v>28</v>
      </c>
      <c r="C257" s="438" t="s">
        <v>279</v>
      </c>
      <c r="D257" s="475" t="s">
        <v>280</v>
      </c>
      <c r="E257" s="429" t="s">
        <v>234</v>
      </c>
      <c r="F257" s="429" t="s">
        <v>33</v>
      </c>
      <c r="G257" s="162" t="s">
        <v>34</v>
      </c>
      <c r="H257" s="176">
        <f t="shared" ref="H257:H262" si="140">SUM(I257,K257)</f>
        <v>0</v>
      </c>
      <c r="I257" s="131"/>
      <c r="J257" s="176"/>
      <c r="K257" s="176"/>
      <c r="L257" s="98">
        <f t="shared" ref="L257:L262" si="141">SUM(M257,O257)</f>
        <v>269.19600000000003</v>
      </c>
      <c r="M257" s="185">
        <v>269.19600000000003</v>
      </c>
      <c r="N257" s="188"/>
      <c r="O257" s="150"/>
      <c r="P257" s="149">
        <f t="shared" ref="P257:P262" si="142">SUM(Q257,S257)</f>
        <v>0</v>
      </c>
      <c r="Q257" s="185"/>
      <c r="R257" s="188"/>
      <c r="S257" s="150"/>
      <c r="T257" s="185">
        <v>165</v>
      </c>
      <c r="U257" s="189">
        <v>65.400000000000006</v>
      </c>
    </row>
    <row r="258" spans="1:21" ht="15" customHeight="1" x14ac:dyDescent="0.25">
      <c r="A258" s="433"/>
      <c r="B258" s="436"/>
      <c r="C258" s="439"/>
      <c r="D258" s="476"/>
      <c r="E258" s="430"/>
      <c r="F258" s="430"/>
      <c r="G258" s="162" t="s">
        <v>163</v>
      </c>
      <c r="H258" s="176">
        <f t="shared" si="140"/>
        <v>0</v>
      </c>
      <c r="I258" s="176"/>
      <c r="J258" s="176"/>
      <c r="K258" s="131"/>
      <c r="L258" s="98">
        <f t="shared" si="141"/>
        <v>0</v>
      </c>
      <c r="M258" s="185"/>
      <c r="N258" s="188"/>
      <c r="O258" s="149"/>
      <c r="P258" s="149">
        <f t="shared" si="142"/>
        <v>0</v>
      </c>
      <c r="Q258" s="185"/>
      <c r="R258" s="188"/>
      <c r="S258" s="149"/>
      <c r="T258" s="185"/>
      <c r="U258" s="189"/>
    </row>
    <row r="259" spans="1:21" ht="15" customHeight="1" x14ac:dyDescent="0.25">
      <c r="A259" s="433"/>
      <c r="B259" s="436"/>
      <c r="C259" s="439"/>
      <c r="D259" s="476"/>
      <c r="E259" s="430"/>
      <c r="F259" s="430"/>
      <c r="G259" s="162" t="s">
        <v>37</v>
      </c>
      <c r="H259" s="176">
        <f t="shared" si="140"/>
        <v>0</v>
      </c>
      <c r="I259" s="176"/>
      <c r="J259" s="176"/>
      <c r="K259" s="176"/>
      <c r="L259" s="98">
        <f t="shared" si="141"/>
        <v>0</v>
      </c>
      <c r="M259" s="185"/>
      <c r="N259" s="188"/>
      <c r="O259" s="150"/>
      <c r="P259" s="149">
        <f t="shared" si="142"/>
        <v>0</v>
      </c>
      <c r="Q259" s="185"/>
      <c r="R259" s="188"/>
      <c r="S259" s="150"/>
      <c r="T259" s="185"/>
      <c r="U259" s="189"/>
    </row>
    <row r="260" spans="1:21" ht="15" customHeight="1" x14ac:dyDescent="0.25">
      <c r="A260" s="433"/>
      <c r="B260" s="436"/>
      <c r="C260" s="439"/>
      <c r="D260" s="476"/>
      <c r="E260" s="430"/>
      <c r="F260" s="430"/>
      <c r="G260" s="162" t="s">
        <v>36</v>
      </c>
      <c r="H260" s="176">
        <f t="shared" si="140"/>
        <v>0</v>
      </c>
      <c r="I260" s="152">
        <v>0</v>
      </c>
      <c r="J260" s="152"/>
      <c r="K260" s="176">
        <v>0</v>
      </c>
      <c r="L260" s="151">
        <f t="shared" si="141"/>
        <v>1730.84</v>
      </c>
      <c r="M260" s="187">
        <v>1730.84</v>
      </c>
      <c r="N260" s="156"/>
      <c r="O260" s="156"/>
      <c r="P260" s="149">
        <f t="shared" si="142"/>
        <v>0</v>
      </c>
      <c r="Q260" s="156"/>
      <c r="R260" s="156"/>
      <c r="S260" s="156"/>
      <c r="T260" s="187">
        <v>935</v>
      </c>
      <c r="U260" s="149">
        <v>370.69499999999999</v>
      </c>
    </row>
    <row r="261" spans="1:21" ht="15" customHeight="1" x14ac:dyDescent="0.25">
      <c r="A261" s="433"/>
      <c r="B261" s="436"/>
      <c r="C261" s="439"/>
      <c r="D261" s="476"/>
      <c r="E261" s="430"/>
      <c r="F261" s="430"/>
      <c r="G261" s="162" t="s">
        <v>204</v>
      </c>
      <c r="H261" s="176">
        <f t="shared" si="140"/>
        <v>0</v>
      </c>
      <c r="I261" s="152"/>
      <c r="J261" s="152"/>
      <c r="K261" s="176"/>
      <c r="L261" s="151">
        <f t="shared" si="141"/>
        <v>0</v>
      </c>
      <c r="M261" s="156"/>
      <c r="N261" s="156"/>
      <c r="O261" s="156"/>
      <c r="P261" s="149">
        <f t="shared" si="142"/>
        <v>0</v>
      </c>
      <c r="Q261" s="156"/>
      <c r="R261" s="156"/>
      <c r="S261" s="156"/>
      <c r="T261" s="156"/>
      <c r="U261" s="149"/>
    </row>
    <row r="262" spans="1:21" ht="15" customHeight="1" x14ac:dyDescent="0.25">
      <c r="A262" s="433"/>
      <c r="B262" s="436"/>
      <c r="C262" s="439"/>
      <c r="D262" s="476"/>
      <c r="E262" s="430"/>
      <c r="F262" s="430"/>
      <c r="G262" s="162" t="s">
        <v>143</v>
      </c>
      <c r="H262" s="176">
        <f t="shared" si="140"/>
        <v>0</v>
      </c>
      <c r="I262" s="152"/>
      <c r="J262" s="152"/>
      <c r="K262" s="152"/>
      <c r="L262" s="151">
        <f t="shared" si="141"/>
        <v>0</v>
      </c>
      <c r="M262" s="156"/>
      <c r="N262" s="156"/>
      <c r="O262" s="156"/>
      <c r="P262" s="149">
        <f t="shared" si="142"/>
        <v>0</v>
      </c>
      <c r="Q262" s="156"/>
      <c r="R262" s="156"/>
      <c r="S262" s="156"/>
      <c r="T262" s="156"/>
      <c r="U262" s="149"/>
    </row>
    <row r="263" spans="1:21" ht="15" customHeight="1" x14ac:dyDescent="0.25">
      <c r="A263" s="434"/>
      <c r="B263" s="437"/>
      <c r="C263" s="440"/>
      <c r="D263" s="477"/>
      <c r="E263" s="431"/>
      <c r="F263" s="431"/>
      <c r="G263" s="177" t="s">
        <v>39</v>
      </c>
      <c r="H263" s="153">
        <f>SUM(H257:H260)</f>
        <v>0</v>
      </c>
      <c r="I263" s="153">
        <f>SUM(I257:I260)</f>
        <v>0</v>
      </c>
      <c r="J263" s="153">
        <f>SUM(J257:J260)</f>
        <v>0</v>
      </c>
      <c r="K263" s="153">
        <f>SUM(K257:K261)</f>
        <v>0</v>
      </c>
      <c r="L263" s="153">
        <f>SUM(L257:L260)</f>
        <v>2000.0360000000001</v>
      </c>
      <c r="M263" s="153">
        <f t="shared" ref="M263:S263" si="143">SUM(M257:M260)</f>
        <v>2000.0360000000001</v>
      </c>
      <c r="N263" s="153">
        <f t="shared" si="143"/>
        <v>0</v>
      </c>
      <c r="O263" s="153">
        <f t="shared" si="143"/>
        <v>0</v>
      </c>
      <c r="P263" s="153">
        <f t="shared" si="143"/>
        <v>0</v>
      </c>
      <c r="Q263" s="153">
        <f t="shared" si="143"/>
        <v>0</v>
      </c>
      <c r="R263" s="153">
        <f t="shared" si="143"/>
        <v>0</v>
      </c>
      <c r="S263" s="153">
        <f t="shared" si="143"/>
        <v>0</v>
      </c>
      <c r="T263" s="153">
        <f>SUM(T257:T260)</f>
        <v>1100</v>
      </c>
      <c r="U263" s="153">
        <f t="shared" ref="U263" si="144">SUM(U257:U260)</f>
        <v>436.09500000000003</v>
      </c>
    </row>
    <row r="264" spans="1:21" ht="15" customHeight="1" x14ac:dyDescent="0.25">
      <c r="A264" s="432" t="s">
        <v>28</v>
      </c>
      <c r="B264" s="435" t="s">
        <v>28</v>
      </c>
      <c r="C264" s="438" t="s">
        <v>281</v>
      </c>
      <c r="D264" s="475" t="s">
        <v>282</v>
      </c>
      <c r="E264" s="429" t="s">
        <v>283</v>
      </c>
      <c r="F264" s="429" t="s">
        <v>33</v>
      </c>
      <c r="G264" s="162" t="s">
        <v>34</v>
      </c>
      <c r="H264" s="176">
        <f t="shared" ref="H264:H269" si="145">SUM(I264,K264)</f>
        <v>0</v>
      </c>
      <c r="I264" s="131"/>
      <c r="J264" s="176"/>
      <c r="K264" s="176"/>
      <c r="L264" s="98">
        <f t="shared" ref="L264:L269" si="146">SUM(M264,O264)</f>
        <v>0</v>
      </c>
      <c r="M264" s="175"/>
      <c r="N264" s="166"/>
      <c r="O264" s="151"/>
      <c r="P264" s="176">
        <f t="shared" ref="P264:P269" si="147">SUM(Q264,S264)</f>
        <v>0</v>
      </c>
      <c r="Q264" s="175"/>
      <c r="R264" s="166"/>
      <c r="S264" s="151"/>
      <c r="T264" s="175"/>
      <c r="U264" s="174"/>
    </row>
    <row r="265" spans="1:21" ht="15" customHeight="1" x14ac:dyDescent="0.25">
      <c r="A265" s="433"/>
      <c r="B265" s="436"/>
      <c r="C265" s="439"/>
      <c r="D265" s="476"/>
      <c r="E265" s="430"/>
      <c r="F265" s="430"/>
      <c r="G265" s="162" t="s">
        <v>163</v>
      </c>
      <c r="H265" s="176">
        <f t="shared" si="145"/>
        <v>0</v>
      </c>
      <c r="I265" s="176"/>
      <c r="J265" s="176"/>
      <c r="K265" s="131"/>
      <c r="L265" s="98">
        <f t="shared" si="146"/>
        <v>0</v>
      </c>
      <c r="M265" s="175"/>
      <c r="N265" s="166"/>
      <c r="O265" s="176"/>
      <c r="P265" s="176">
        <f t="shared" si="147"/>
        <v>0</v>
      </c>
      <c r="Q265" s="175"/>
      <c r="R265" s="166"/>
      <c r="S265" s="176"/>
      <c r="T265" s="175"/>
      <c r="U265" s="174"/>
    </row>
    <row r="266" spans="1:21" ht="15" customHeight="1" x14ac:dyDescent="0.25">
      <c r="A266" s="433"/>
      <c r="B266" s="436"/>
      <c r="C266" s="439"/>
      <c r="D266" s="476"/>
      <c r="E266" s="430"/>
      <c r="F266" s="430"/>
      <c r="G266" s="162" t="s">
        <v>37</v>
      </c>
      <c r="H266" s="176">
        <f t="shared" si="145"/>
        <v>0</v>
      </c>
      <c r="I266" s="176"/>
      <c r="J266" s="176"/>
      <c r="K266" s="176">
        <v>0</v>
      </c>
      <c r="L266" s="98">
        <f t="shared" si="146"/>
        <v>119.98</v>
      </c>
      <c r="M266" s="175"/>
      <c r="N266" s="166"/>
      <c r="O266" s="151">
        <v>119.98</v>
      </c>
      <c r="P266" s="176">
        <f t="shared" si="147"/>
        <v>0</v>
      </c>
      <c r="Q266" s="175"/>
      <c r="R266" s="166"/>
      <c r="S266" s="151"/>
      <c r="T266" s="175">
        <v>0</v>
      </c>
      <c r="U266" s="174">
        <v>0</v>
      </c>
    </row>
    <row r="267" spans="1:21" ht="15" customHeight="1" x14ac:dyDescent="0.25">
      <c r="A267" s="433"/>
      <c r="B267" s="436"/>
      <c r="C267" s="439"/>
      <c r="D267" s="476"/>
      <c r="E267" s="430"/>
      <c r="F267" s="430"/>
      <c r="G267" s="162" t="s">
        <v>36</v>
      </c>
      <c r="H267" s="176">
        <f t="shared" si="145"/>
        <v>0</v>
      </c>
      <c r="I267" s="152"/>
      <c r="J267" s="152"/>
      <c r="K267" s="176"/>
      <c r="L267" s="151">
        <f t="shared" si="146"/>
        <v>0</v>
      </c>
      <c r="M267" s="173"/>
      <c r="N267" s="152"/>
      <c r="O267" s="152"/>
      <c r="P267" s="176">
        <f t="shared" si="147"/>
        <v>0</v>
      </c>
      <c r="Q267" s="152"/>
      <c r="R267" s="152"/>
      <c r="S267" s="152"/>
      <c r="T267" s="173"/>
      <c r="U267" s="176"/>
    </row>
    <row r="268" spans="1:21" ht="15" customHeight="1" x14ac:dyDescent="0.25">
      <c r="A268" s="433"/>
      <c r="B268" s="436"/>
      <c r="C268" s="439"/>
      <c r="D268" s="476"/>
      <c r="E268" s="430"/>
      <c r="F268" s="430"/>
      <c r="G268" s="162" t="s">
        <v>204</v>
      </c>
      <c r="H268" s="176">
        <f t="shared" si="145"/>
        <v>0</v>
      </c>
      <c r="I268" s="152"/>
      <c r="J268" s="152"/>
      <c r="K268" s="176"/>
      <c r="L268" s="151">
        <f t="shared" si="146"/>
        <v>0</v>
      </c>
      <c r="M268" s="152"/>
      <c r="N268" s="152"/>
      <c r="O268" s="152"/>
      <c r="P268" s="176">
        <f t="shared" si="147"/>
        <v>0</v>
      </c>
      <c r="Q268" s="152"/>
      <c r="R268" s="152"/>
      <c r="S268" s="152"/>
      <c r="T268" s="152"/>
      <c r="U268" s="176"/>
    </row>
    <row r="269" spans="1:21" ht="15" customHeight="1" x14ac:dyDescent="0.25">
      <c r="A269" s="433"/>
      <c r="B269" s="436"/>
      <c r="C269" s="439"/>
      <c r="D269" s="476"/>
      <c r="E269" s="430"/>
      <c r="F269" s="430"/>
      <c r="G269" s="162" t="s">
        <v>143</v>
      </c>
      <c r="H269" s="176">
        <f t="shared" si="145"/>
        <v>0</v>
      </c>
      <c r="I269" s="152"/>
      <c r="J269" s="152"/>
      <c r="K269" s="152"/>
      <c r="L269" s="151">
        <f t="shared" si="146"/>
        <v>0</v>
      </c>
      <c r="M269" s="152"/>
      <c r="N269" s="152"/>
      <c r="O269" s="152"/>
      <c r="P269" s="176">
        <f t="shared" si="147"/>
        <v>0</v>
      </c>
      <c r="Q269" s="152"/>
      <c r="R269" s="152"/>
      <c r="S269" s="152"/>
      <c r="T269" s="152"/>
      <c r="U269" s="176"/>
    </row>
    <row r="270" spans="1:21" ht="15" customHeight="1" x14ac:dyDescent="0.25">
      <c r="A270" s="434"/>
      <c r="B270" s="437"/>
      <c r="C270" s="440"/>
      <c r="D270" s="477"/>
      <c r="E270" s="431"/>
      <c r="F270" s="431"/>
      <c r="G270" s="177" t="s">
        <v>39</v>
      </c>
      <c r="H270" s="153">
        <f>SUM(H264:H267)</f>
        <v>0</v>
      </c>
      <c r="I270" s="153">
        <f>SUM(I264:I267)</f>
        <v>0</v>
      </c>
      <c r="J270" s="153">
        <f>SUM(J264:J267)</f>
        <v>0</v>
      </c>
      <c r="K270" s="153">
        <f>SUM(K264:K268)</f>
        <v>0</v>
      </c>
      <c r="L270" s="153">
        <f t="shared" ref="L270:S270" si="148">SUM(L264:L267)</f>
        <v>119.98</v>
      </c>
      <c r="M270" s="153">
        <f t="shared" si="148"/>
        <v>0</v>
      </c>
      <c r="N270" s="153">
        <f t="shared" si="148"/>
        <v>0</v>
      </c>
      <c r="O270" s="153">
        <f t="shared" si="148"/>
        <v>119.98</v>
      </c>
      <c r="P270" s="153">
        <f t="shared" si="148"/>
        <v>0</v>
      </c>
      <c r="Q270" s="153">
        <f t="shared" si="148"/>
        <v>0</v>
      </c>
      <c r="R270" s="153">
        <f t="shared" si="148"/>
        <v>0</v>
      </c>
      <c r="S270" s="153">
        <f t="shared" si="148"/>
        <v>0</v>
      </c>
      <c r="T270" s="153">
        <f>SUM(T264:T267)</f>
        <v>0</v>
      </c>
      <c r="U270" s="153">
        <f t="shared" ref="U270" si="149">SUM(U264:U267)</f>
        <v>0</v>
      </c>
    </row>
    <row r="271" spans="1:21" ht="30" customHeight="1" x14ac:dyDescent="0.25">
      <c r="A271" s="147" t="s">
        <v>28</v>
      </c>
      <c r="B271" s="148" t="s">
        <v>28</v>
      </c>
      <c r="C271" s="445" t="s">
        <v>65</v>
      </c>
      <c r="D271" s="446"/>
      <c r="E271" s="446"/>
      <c r="F271" s="446"/>
      <c r="G271" s="447"/>
      <c r="H271" s="154">
        <f>SUM(H32,H39,H46,H53,H60,H67,H74,H81,H88,H95,H102,H109,H116,H123,H130,H137,H144,H151,H158,H165,H172,H179,H186,H193,H200,H207, H214,H221,H228,H235,H242)</f>
        <v>800.54600000000005</v>
      </c>
      <c r="I271" s="154">
        <f t="shared" ref="I271:U271" si="150">SUM(I32,I39,I46,I53,I60,I67,I74,I81,I88,I95,I102,I109,I116,I123,I130,I137,I144,I151,I158,I165,I172,I179,I186,I193,I200,I207, I214,I221,I228,I235,I242)</f>
        <v>93.710000000000008</v>
      </c>
      <c r="J271" s="154">
        <f t="shared" si="150"/>
        <v>0</v>
      </c>
      <c r="K271" s="154">
        <f t="shared" si="150"/>
        <v>697.43599999999992</v>
      </c>
      <c r="L271" s="154">
        <f t="shared" si="150"/>
        <v>6546.2020000000002</v>
      </c>
      <c r="M271" s="154">
        <f t="shared" si="150"/>
        <v>1355.5650000000001</v>
      </c>
      <c r="N271" s="154">
        <f t="shared" si="150"/>
        <v>63.8</v>
      </c>
      <c r="O271" s="154">
        <f t="shared" si="150"/>
        <v>5190.6369999999997</v>
      </c>
      <c r="P271" s="154">
        <f t="shared" si="150"/>
        <v>6070.4329999999991</v>
      </c>
      <c r="Q271" s="154">
        <f t="shared" si="150"/>
        <v>101.325</v>
      </c>
      <c r="R271" s="154">
        <f t="shared" si="150"/>
        <v>0</v>
      </c>
      <c r="S271" s="154">
        <f t="shared" si="150"/>
        <v>5969.1079999999993</v>
      </c>
      <c r="T271" s="154">
        <f t="shared" si="150"/>
        <v>1389.52</v>
      </c>
      <c r="U271" s="154">
        <f t="shared" si="150"/>
        <v>0</v>
      </c>
    </row>
    <row r="272" spans="1:21" ht="30" customHeight="1" x14ac:dyDescent="0.25">
      <c r="A272" s="147" t="s">
        <v>28</v>
      </c>
      <c r="B272" s="487" t="s">
        <v>100</v>
      </c>
      <c r="C272" s="488"/>
      <c r="D272" s="488"/>
      <c r="E272" s="488"/>
      <c r="F272" s="488"/>
      <c r="G272" s="489"/>
      <c r="H272" s="158">
        <f t="shared" ref="H272:U273" si="151">SUM(H271)</f>
        <v>800.54600000000005</v>
      </c>
      <c r="I272" s="158">
        <f t="shared" si="151"/>
        <v>93.710000000000008</v>
      </c>
      <c r="J272" s="158">
        <f t="shared" si="151"/>
        <v>0</v>
      </c>
      <c r="K272" s="158">
        <f t="shared" si="151"/>
        <v>697.43599999999992</v>
      </c>
      <c r="L272" s="158">
        <f t="shared" si="151"/>
        <v>6546.2020000000002</v>
      </c>
      <c r="M272" s="158">
        <f t="shared" si="151"/>
        <v>1355.5650000000001</v>
      </c>
      <c r="N272" s="158">
        <f t="shared" si="151"/>
        <v>63.8</v>
      </c>
      <c r="O272" s="158">
        <f t="shared" si="151"/>
        <v>5190.6369999999997</v>
      </c>
      <c r="P272" s="158">
        <f t="shared" si="151"/>
        <v>6070.4329999999991</v>
      </c>
      <c r="Q272" s="158">
        <f t="shared" si="151"/>
        <v>101.325</v>
      </c>
      <c r="R272" s="158">
        <f t="shared" si="151"/>
        <v>0</v>
      </c>
      <c r="S272" s="158">
        <f t="shared" si="151"/>
        <v>5969.1079999999993</v>
      </c>
      <c r="T272" s="158">
        <f t="shared" si="151"/>
        <v>1389.52</v>
      </c>
      <c r="U272" s="158">
        <f t="shared" si="151"/>
        <v>0</v>
      </c>
    </row>
    <row r="273" spans="1:21" ht="30" customHeight="1" x14ac:dyDescent="0.25">
      <c r="A273" s="70" t="s">
        <v>62</v>
      </c>
      <c r="B273" s="492" t="s">
        <v>101</v>
      </c>
      <c r="C273" s="493"/>
      <c r="D273" s="493"/>
      <c r="E273" s="493"/>
      <c r="F273" s="493"/>
      <c r="G273" s="494"/>
      <c r="H273" s="71">
        <f t="shared" si="151"/>
        <v>800.54600000000005</v>
      </c>
      <c r="I273" s="71">
        <f t="shared" si="151"/>
        <v>93.710000000000008</v>
      </c>
      <c r="J273" s="71">
        <f t="shared" si="151"/>
        <v>0</v>
      </c>
      <c r="K273" s="71">
        <f t="shared" si="151"/>
        <v>697.43599999999992</v>
      </c>
      <c r="L273" s="71">
        <f t="shared" si="151"/>
        <v>6546.2020000000002</v>
      </c>
      <c r="M273" s="71">
        <f t="shared" si="151"/>
        <v>1355.5650000000001</v>
      </c>
      <c r="N273" s="71">
        <f t="shared" si="151"/>
        <v>63.8</v>
      </c>
      <c r="O273" s="71">
        <f t="shared" si="151"/>
        <v>5190.6369999999997</v>
      </c>
      <c r="P273" s="71">
        <f t="shared" si="151"/>
        <v>6070.4329999999991</v>
      </c>
      <c r="Q273" s="71">
        <f t="shared" si="151"/>
        <v>101.325</v>
      </c>
      <c r="R273" s="71">
        <f t="shared" si="151"/>
        <v>0</v>
      </c>
      <c r="S273" s="71">
        <f t="shared" si="151"/>
        <v>5969.1079999999993</v>
      </c>
      <c r="T273" s="71">
        <f t="shared" si="151"/>
        <v>1389.52</v>
      </c>
      <c r="U273" s="71">
        <f t="shared" si="151"/>
        <v>0</v>
      </c>
    </row>
    <row r="274" spans="1:21" ht="30" customHeight="1" x14ac:dyDescent="0.25">
      <c r="A274" s="495" t="s">
        <v>102</v>
      </c>
      <c r="B274" s="496"/>
      <c r="C274" s="496"/>
      <c r="D274" s="496"/>
      <c r="E274" s="496"/>
      <c r="F274" s="496"/>
      <c r="G274" s="497"/>
      <c r="H274" s="72"/>
      <c r="I274" s="72"/>
      <c r="J274" s="72"/>
      <c r="K274" s="72"/>
      <c r="L274" s="72"/>
      <c r="M274" s="73"/>
      <c r="N274" s="73"/>
      <c r="O274" s="73"/>
      <c r="P274" s="73"/>
      <c r="Q274" s="73"/>
      <c r="R274" s="73"/>
      <c r="S274" s="73"/>
      <c r="T274" s="72"/>
      <c r="U274" s="72"/>
    </row>
    <row r="275" spans="1:21" ht="30" customHeight="1" x14ac:dyDescent="0.25">
      <c r="A275" s="498" t="s">
        <v>103</v>
      </c>
      <c r="B275" s="499"/>
      <c r="C275" s="499"/>
      <c r="D275" s="499"/>
      <c r="E275" s="499"/>
      <c r="F275" s="499"/>
      <c r="G275" s="500"/>
      <c r="H275" s="74">
        <f t="shared" ref="H275:U275" si="152">SUM(H276:H284)</f>
        <v>695.55</v>
      </c>
      <c r="I275" s="74">
        <f t="shared" si="152"/>
        <v>136.07999999999998</v>
      </c>
      <c r="J275" s="74">
        <f t="shared" si="152"/>
        <v>0</v>
      </c>
      <c r="K275" s="74">
        <f t="shared" si="152"/>
        <v>550.06999999999994</v>
      </c>
      <c r="L275" s="74">
        <f t="shared" si="152"/>
        <v>1839.1080000000006</v>
      </c>
      <c r="M275" s="74">
        <f t="shared" si="152"/>
        <v>1070.6310000000003</v>
      </c>
      <c r="N275" s="74">
        <f t="shared" si="152"/>
        <v>0</v>
      </c>
      <c r="O275" s="74">
        <f t="shared" si="152"/>
        <v>768.47700000000009</v>
      </c>
      <c r="P275" s="74">
        <f t="shared" si="152"/>
        <v>1030.0030000000002</v>
      </c>
      <c r="Q275" s="74">
        <f t="shared" si="152"/>
        <v>187.63499999999996</v>
      </c>
      <c r="R275" s="74">
        <f t="shared" si="152"/>
        <v>0</v>
      </c>
      <c r="S275" s="74">
        <f t="shared" si="152"/>
        <v>842.36800000000017</v>
      </c>
      <c r="T275" s="74">
        <f t="shared" si="152"/>
        <v>1482.46</v>
      </c>
      <c r="U275" s="74">
        <f t="shared" si="152"/>
        <v>690.75</v>
      </c>
    </row>
    <row r="276" spans="1:21" ht="30" customHeight="1" x14ac:dyDescent="0.25">
      <c r="A276" s="449" t="s">
        <v>104</v>
      </c>
      <c r="B276" s="450"/>
      <c r="C276" s="450"/>
      <c r="D276" s="450"/>
      <c r="E276" s="450"/>
      <c r="F276" s="450"/>
      <c r="G276" s="451"/>
      <c r="H276" s="159">
        <f>SUM(H12,H19,H26, H33,H40,H47,H54,H61,H68,H75,H82,H89,H96,H103,H110,H117,H124,H131,H138,H145,H152,H159,H166,H173,H180,H187,H194,H201,H208,H215,H222,H229,H236,H243,H250,H257,H264)</f>
        <v>148.76000000000002</v>
      </c>
      <c r="I276" s="159">
        <f t="shared" ref="I276:U276" si="153">SUM(I12,I19,I26, I33,I40,I47,I54,I61,I68,I75,I82,I89,I96,I103,I110,I117,I124,I131,I138,I145,I152,I159,I166,I173,I180,I187,I194,I201,I208,I215,I222,I229,I236,I243,I250,I257,I264)</f>
        <v>91.25</v>
      </c>
      <c r="J276" s="159">
        <f t="shared" si="153"/>
        <v>0</v>
      </c>
      <c r="K276" s="159">
        <f t="shared" si="153"/>
        <v>48.110000000000007</v>
      </c>
      <c r="L276" s="159">
        <f t="shared" si="153"/>
        <v>1653.1080000000006</v>
      </c>
      <c r="M276" s="159">
        <f t="shared" si="153"/>
        <v>884.6310000000002</v>
      </c>
      <c r="N276" s="159">
        <f t="shared" si="153"/>
        <v>0</v>
      </c>
      <c r="O276" s="159">
        <f t="shared" si="153"/>
        <v>768.47700000000009</v>
      </c>
      <c r="P276" s="159">
        <f t="shared" si="153"/>
        <v>1030.0030000000002</v>
      </c>
      <c r="Q276" s="159">
        <f t="shared" si="153"/>
        <v>187.63499999999996</v>
      </c>
      <c r="R276" s="159">
        <f t="shared" si="153"/>
        <v>0</v>
      </c>
      <c r="S276" s="159">
        <f t="shared" si="153"/>
        <v>842.36800000000017</v>
      </c>
      <c r="T276" s="159">
        <f t="shared" si="153"/>
        <v>1093.46</v>
      </c>
      <c r="U276" s="159">
        <f t="shared" si="153"/>
        <v>234.75</v>
      </c>
    </row>
    <row r="277" spans="1:21" ht="30" customHeight="1" x14ac:dyDescent="0.25">
      <c r="A277" s="449" t="s">
        <v>105</v>
      </c>
      <c r="B277" s="450"/>
      <c r="C277" s="450"/>
      <c r="D277" s="450"/>
      <c r="E277" s="450"/>
      <c r="F277" s="450"/>
      <c r="G277" s="451"/>
      <c r="H277" s="159"/>
      <c r="I277" s="159"/>
      <c r="J277" s="159"/>
      <c r="K277" s="159"/>
      <c r="L277" s="159"/>
      <c r="M277" s="160"/>
      <c r="N277" s="160"/>
      <c r="O277" s="160"/>
      <c r="P277" s="160"/>
      <c r="Q277" s="160"/>
      <c r="R277" s="160"/>
      <c r="S277" s="160"/>
      <c r="T277" s="159"/>
      <c r="U277" s="159"/>
    </row>
    <row r="278" spans="1:21" ht="35.25" customHeight="1" x14ac:dyDescent="0.25">
      <c r="A278" s="455" t="s">
        <v>106</v>
      </c>
      <c r="B278" s="455"/>
      <c r="C278" s="455"/>
      <c r="D278" s="455"/>
      <c r="E278" s="455"/>
      <c r="F278" s="455"/>
      <c r="G278" s="455"/>
      <c r="H278" s="159"/>
      <c r="I278" s="159"/>
      <c r="J278" s="159"/>
      <c r="K278" s="159"/>
      <c r="L278" s="159"/>
      <c r="M278" s="159"/>
      <c r="N278" s="159"/>
      <c r="O278" s="159"/>
      <c r="P278" s="159"/>
      <c r="Q278" s="159"/>
      <c r="R278" s="159"/>
      <c r="S278" s="159"/>
      <c r="T278" s="159"/>
      <c r="U278" s="159"/>
    </row>
    <row r="279" spans="1:21" ht="15" customHeight="1" x14ac:dyDescent="0.25">
      <c r="A279" s="455" t="s">
        <v>107</v>
      </c>
      <c r="B279" s="455"/>
      <c r="C279" s="455"/>
      <c r="D279" s="455"/>
      <c r="E279" s="455"/>
      <c r="F279" s="455"/>
      <c r="G279" s="455"/>
      <c r="H279" s="159"/>
      <c r="I279" s="159"/>
      <c r="J279" s="159"/>
      <c r="K279" s="159"/>
      <c r="L279" s="159"/>
      <c r="M279" s="159"/>
      <c r="N279" s="159"/>
      <c r="O279" s="159"/>
      <c r="P279" s="159"/>
      <c r="Q279" s="159"/>
      <c r="R279" s="159"/>
      <c r="S279" s="159"/>
      <c r="T279" s="159"/>
      <c r="U279" s="159"/>
    </row>
    <row r="280" spans="1:21" ht="15" customHeight="1" x14ac:dyDescent="0.25">
      <c r="A280" s="455" t="s">
        <v>108</v>
      </c>
      <c r="B280" s="455"/>
      <c r="C280" s="455"/>
      <c r="D280" s="455"/>
      <c r="E280" s="455"/>
      <c r="F280" s="455"/>
      <c r="G280" s="455"/>
      <c r="H280" s="159"/>
      <c r="I280" s="159"/>
      <c r="J280" s="159"/>
      <c r="K280" s="159"/>
      <c r="L280" s="159"/>
      <c r="M280" s="160"/>
      <c r="N280" s="160"/>
      <c r="O280" s="160"/>
      <c r="P280" s="160"/>
      <c r="Q280" s="160"/>
      <c r="R280" s="160"/>
      <c r="S280" s="160"/>
      <c r="T280" s="159"/>
      <c r="U280" s="159"/>
    </row>
    <row r="281" spans="1:21" ht="15" customHeight="1" x14ac:dyDescent="0.25">
      <c r="A281" s="455" t="s">
        <v>109</v>
      </c>
      <c r="B281" s="455"/>
      <c r="C281" s="455"/>
      <c r="D281" s="455"/>
      <c r="E281" s="455"/>
      <c r="F281" s="455"/>
      <c r="G281" s="455"/>
      <c r="H281" s="159"/>
      <c r="I281" s="159"/>
      <c r="J281" s="159"/>
      <c r="K281" s="159"/>
      <c r="L281" s="159"/>
      <c r="M281" s="160"/>
      <c r="N281" s="160"/>
      <c r="O281" s="160"/>
      <c r="P281" s="160"/>
      <c r="Q281" s="160"/>
      <c r="R281" s="160"/>
      <c r="S281" s="160"/>
      <c r="T281" s="159"/>
      <c r="U281" s="159"/>
    </row>
    <row r="282" spans="1:21" ht="15" customHeight="1" x14ac:dyDescent="0.25">
      <c r="A282" s="455" t="s">
        <v>110</v>
      </c>
      <c r="B282" s="455"/>
      <c r="C282" s="455"/>
      <c r="D282" s="455"/>
      <c r="E282" s="455"/>
      <c r="F282" s="455"/>
      <c r="G282" s="455"/>
      <c r="H282" s="159"/>
      <c r="I282" s="159"/>
      <c r="J282" s="159"/>
      <c r="K282" s="159"/>
      <c r="L282" s="159"/>
      <c r="M282" s="161"/>
      <c r="N282" s="161"/>
      <c r="O282" s="161"/>
      <c r="P282" s="161"/>
      <c r="Q282" s="161"/>
      <c r="R282" s="161"/>
      <c r="S282" s="161"/>
      <c r="T282" s="159"/>
      <c r="U282" s="159"/>
    </row>
    <row r="283" spans="1:21" x14ac:dyDescent="0.25">
      <c r="A283" s="449" t="s">
        <v>111</v>
      </c>
      <c r="B283" s="450"/>
      <c r="C283" s="450"/>
      <c r="D283" s="450"/>
      <c r="E283" s="450"/>
      <c r="F283" s="450"/>
      <c r="G283" s="451"/>
      <c r="H283" s="159"/>
      <c r="I283" s="159"/>
      <c r="J283" s="159"/>
      <c r="K283" s="159"/>
      <c r="L283" s="159"/>
      <c r="M283" s="161"/>
      <c r="N283" s="161"/>
      <c r="O283" s="161"/>
      <c r="P283" s="161"/>
      <c r="Q283" s="161"/>
      <c r="R283" s="161"/>
      <c r="S283" s="161"/>
      <c r="T283" s="159"/>
      <c r="U283" s="159"/>
    </row>
    <row r="284" spans="1:21" x14ac:dyDescent="0.25">
      <c r="A284" s="455" t="s">
        <v>112</v>
      </c>
      <c r="B284" s="455"/>
      <c r="C284" s="455"/>
      <c r="D284" s="455"/>
      <c r="E284" s="455"/>
      <c r="F284" s="455"/>
      <c r="G284" s="455"/>
      <c r="H284" s="159">
        <f>SUM(H13,H90,H139,H174)</f>
        <v>546.79</v>
      </c>
      <c r="I284" s="159">
        <f t="shared" ref="I284:U284" si="154">SUM(I13,I90,I139,I174)</f>
        <v>44.83</v>
      </c>
      <c r="J284" s="159">
        <f t="shared" si="154"/>
        <v>0</v>
      </c>
      <c r="K284" s="159">
        <f t="shared" si="154"/>
        <v>501.96</v>
      </c>
      <c r="L284" s="159">
        <f t="shared" si="154"/>
        <v>186</v>
      </c>
      <c r="M284" s="159">
        <f t="shared" si="154"/>
        <v>186</v>
      </c>
      <c r="N284" s="159">
        <f t="shared" si="154"/>
        <v>0</v>
      </c>
      <c r="O284" s="159">
        <f t="shared" si="154"/>
        <v>0</v>
      </c>
      <c r="P284" s="159">
        <f t="shared" si="154"/>
        <v>0</v>
      </c>
      <c r="Q284" s="159">
        <f t="shared" si="154"/>
        <v>0</v>
      </c>
      <c r="R284" s="159">
        <f t="shared" si="154"/>
        <v>0</v>
      </c>
      <c r="S284" s="159">
        <f t="shared" si="154"/>
        <v>0</v>
      </c>
      <c r="T284" s="159">
        <f t="shared" si="154"/>
        <v>389</v>
      </c>
      <c r="U284" s="159">
        <f t="shared" si="154"/>
        <v>456</v>
      </c>
    </row>
    <row r="285" spans="1:21" ht="28.5" customHeight="1" x14ac:dyDescent="0.25">
      <c r="A285" s="455" t="s">
        <v>113</v>
      </c>
      <c r="B285" s="455"/>
      <c r="C285" s="455"/>
      <c r="D285" s="455"/>
      <c r="E285" s="455"/>
      <c r="F285" s="455"/>
      <c r="G285" s="455"/>
      <c r="H285" s="159">
        <f>SUM(H16)</f>
        <v>0</v>
      </c>
      <c r="I285" s="159">
        <f t="shared" ref="I285:R285" si="155">SUM(I16)</f>
        <v>0</v>
      </c>
      <c r="J285" s="159">
        <f t="shared" si="155"/>
        <v>0</v>
      </c>
      <c r="K285" s="159">
        <f t="shared" si="155"/>
        <v>0</v>
      </c>
      <c r="L285" s="159">
        <f t="shared" si="155"/>
        <v>0</v>
      </c>
      <c r="M285" s="159">
        <f t="shared" si="155"/>
        <v>0</v>
      </c>
      <c r="N285" s="159">
        <f t="shared" si="155"/>
        <v>0</v>
      </c>
      <c r="O285" s="159">
        <f t="shared" si="155"/>
        <v>0</v>
      </c>
      <c r="P285" s="159">
        <f t="shared" si="155"/>
        <v>0</v>
      </c>
      <c r="Q285" s="159">
        <f t="shared" si="155"/>
        <v>0</v>
      </c>
      <c r="R285" s="159">
        <f t="shared" si="155"/>
        <v>0</v>
      </c>
      <c r="S285" s="159">
        <f>SUM(S12)</f>
        <v>2.8</v>
      </c>
      <c r="T285" s="159">
        <f>SUM(T16)</f>
        <v>0</v>
      </c>
      <c r="U285" s="159">
        <f>SUM(U16)</f>
        <v>0</v>
      </c>
    </row>
    <row r="286" spans="1:21" x14ac:dyDescent="0.25">
      <c r="A286" s="454" t="s">
        <v>114</v>
      </c>
      <c r="B286" s="454"/>
      <c r="C286" s="454"/>
      <c r="D286" s="454"/>
      <c r="E286" s="454"/>
      <c r="F286" s="454"/>
      <c r="G286" s="454"/>
      <c r="H286" s="74">
        <f t="shared" ref="H286:U286" si="156">SUM(H287:H293)</f>
        <v>484.416</v>
      </c>
      <c r="I286" s="74">
        <f t="shared" si="156"/>
        <v>46.43</v>
      </c>
      <c r="J286" s="74">
        <f t="shared" si="156"/>
        <v>39.200000000000003</v>
      </c>
      <c r="K286" s="74">
        <f t="shared" si="156"/>
        <v>437.98599999999999</v>
      </c>
      <c r="L286" s="74">
        <f t="shared" si="156"/>
        <v>7357.4999999999991</v>
      </c>
      <c r="M286" s="74">
        <f t="shared" si="156"/>
        <v>2815.3599999999997</v>
      </c>
      <c r="N286" s="74">
        <f t="shared" si="156"/>
        <v>63.8</v>
      </c>
      <c r="O286" s="74">
        <f t="shared" si="156"/>
        <v>4542.1399999999994</v>
      </c>
      <c r="P286" s="74">
        <f t="shared" si="156"/>
        <v>5289.32</v>
      </c>
      <c r="Q286" s="74">
        <f t="shared" si="156"/>
        <v>88.39</v>
      </c>
      <c r="R286" s="74">
        <f t="shared" si="156"/>
        <v>0</v>
      </c>
      <c r="S286" s="74">
        <f t="shared" si="156"/>
        <v>5200.93</v>
      </c>
      <c r="T286" s="74">
        <f t="shared" si="156"/>
        <v>1658.45</v>
      </c>
      <c r="U286" s="74">
        <f t="shared" si="156"/>
        <v>538.73500000000001</v>
      </c>
    </row>
    <row r="287" spans="1:21" x14ac:dyDescent="0.25">
      <c r="A287" s="456" t="s">
        <v>115</v>
      </c>
      <c r="B287" s="456"/>
      <c r="C287" s="456"/>
      <c r="D287" s="456"/>
      <c r="E287" s="456"/>
      <c r="F287" s="456"/>
      <c r="G287" s="456"/>
      <c r="H287" s="159">
        <f t="shared" ref="H287:J287" si="157">SUM(H14,H28,H21,H35,H42,H49,H56,H63,H70,H77,H84,H91,H98,H105,H112,H119,H126,H133,H140,H147,H154,H161,H168,H175,H183,H183,H182,H189,H196,H203,H210,H217,H224,H231,H238,H245,H252,H259,H266)</f>
        <v>483.54599999999999</v>
      </c>
      <c r="I287" s="159">
        <f t="shared" si="157"/>
        <v>46.43</v>
      </c>
      <c r="J287" s="159">
        <f t="shared" si="157"/>
        <v>39.200000000000003</v>
      </c>
      <c r="K287" s="159">
        <f>SUM(K14,K28,K21,K35,K42,K49,K56,K63,K70,K77,K84,K91,K98,K105,K112,K119,K126,K133,K140,K147,K154,K161,K168,K175,K183,K183,K182,K189,K196,K203,K210,K217,K224,K231,K238,K245,K252,K259,K266)</f>
        <v>437.11599999999999</v>
      </c>
      <c r="L287" s="159">
        <f t="shared" ref="L287:U287" si="158">SUM(L14,L28,L21,L35,L42,L49,L56,L63,L70,L77,L84,L91,L98,L105,L112,L119,L126,L133,L140,L147,L154,L161,L168,L175,L183,L183,L182,L189,L196,L203,L210,L217,L224,L231,L238,L245,L252,L259,L266)</f>
        <v>5592.2099999999991</v>
      </c>
      <c r="M287" s="159">
        <f t="shared" si="158"/>
        <v>1060.1699999999998</v>
      </c>
      <c r="N287" s="159">
        <f t="shared" si="158"/>
        <v>63.8</v>
      </c>
      <c r="O287" s="159">
        <f t="shared" si="158"/>
        <v>4532.0399999999991</v>
      </c>
      <c r="P287" s="159">
        <f t="shared" si="158"/>
        <v>5273.87</v>
      </c>
      <c r="Q287" s="159">
        <f t="shared" si="158"/>
        <v>88.39</v>
      </c>
      <c r="R287" s="159">
        <f t="shared" si="158"/>
        <v>0</v>
      </c>
      <c r="S287" s="159">
        <f t="shared" si="158"/>
        <v>5185.4800000000005</v>
      </c>
      <c r="T287" s="159">
        <f t="shared" si="158"/>
        <v>693.1</v>
      </c>
      <c r="U287" s="159">
        <f t="shared" si="158"/>
        <v>60.690000000000005</v>
      </c>
    </row>
    <row r="288" spans="1:21" x14ac:dyDescent="0.25">
      <c r="A288" s="456" t="s">
        <v>116</v>
      </c>
      <c r="B288" s="456"/>
      <c r="C288" s="456"/>
      <c r="D288" s="456"/>
      <c r="E288" s="456"/>
      <c r="F288" s="456"/>
      <c r="G288" s="456"/>
      <c r="H288" s="159"/>
      <c r="I288" s="159"/>
      <c r="J288" s="159"/>
      <c r="K288" s="159"/>
      <c r="L288" s="159"/>
      <c r="M288" s="161"/>
      <c r="N288" s="161"/>
      <c r="O288" s="161"/>
      <c r="P288" s="161"/>
      <c r="Q288" s="161"/>
      <c r="R288" s="161"/>
      <c r="S288" s="161"/>
      <c r="T288" s="159"/>
      <c r="U288" s="159"/>
    </row>
    <row r="289" spans="1:21" x14ac:dyDescent="0.25">
      <c r="A289" s="455" t="s">
        <v>117</v>
      </c>
      <c r="B289" s="455"/>
      <c r="C289" s="455"/>
      <c r="D289" s="455"/>
      <c r="E289" s="455"/>
      <c r="F289" s="455"/>
      <c r="G289" s="455"/>
      <c r="H289" s="159">
        <f>SUM(H15,H267,H253,H246,H260,H239,H232,H225,H218,H211,H204,H197,H190,H183,H176,H169,H162,H155,H148,H141,H134,H127,H120,H113,H106,H99,H92,H85,H78,H71,H64,H57,H50,H43,H36,H29,H22)</f>
        <v>0.87</v>
      </c>
      <c r="I289" s="159">
        <f t="shared" ref="I289:U289" si="159">SUM(I15,I267,I253,I246,I260,I239,I232,I225,I218,I211,I204,I197,I190,I183,I176,I169,I162,I155,I148,I141,I134,I127,I120,I113,I106,I99,I92,I85,I78,I71,I64,I57,I50,I43,I36,I29,I22)</f>
        <v>0</v>
      </c>
      <c r="J289" s="159">
        <f t="shared" si="159"/>
        <v>0</v>
      </c>
      <c r="K289" s="159">
        <f t="shared" si="159"/>
        <v>0.87</v>
      </c>
      <c r="L289" s="159">
        <f t="shared" si="159"/>
        <v>1765.2899999999997</v>
      </c>
      <c r="M289" s="159">
        <f t="shared" si="159"/>
        <v>1755.1899999999998</v>
      </c>
      <c r="N289" s="159">
        <f t="shared" si="159"/>
        <v>0</v>
      </c>
      <c r="O289" s="159">
        <f t="shared" si="159"/>
        <v>10.1</v>
      </c>
      <c r="P289" s="159">
        <f t="shared" si="159"/>
        <v>15.45</v>
      </c>
      <c r="Q289" s="159">
        <f t="shared" si="159"/>
        <v>0</v>
      </c>
      <c r="R289" s="159">
        <f t="shared" si="159"/>
        <v>0</v>
      </c>
      <c r="S289" s="159">
        <f t="shared" si="159"/>
        <v>15.45</v>
      </c>
      <c r="T289" s="159">
        <f t="shared" si="159"/>
        <v>965.35</v>
      </c>
      <c r="U289" s="159">
        <f t="shared" si="159"/>
        <v>478.04499999999996</v>
      </c>
    </row>
    <row r="290" spans="1:21" x14ac:dyDescent="0.25">
      <c r="A290" s="449" t="s">
        <v>118</v>
      </c>
      <c r="B290" s="450"/>
      <c r="C290" s="450"/>
      <c r="D290" s="450"/>
      <c r="E290" s="450"/>
      <c r="F290" s="450"/>
      <c r="G290" s="451"/>
      <c r="H290" s="159"/>
      <c r="I290" s="159"/>
      <c r="J290" s="159"/>
      <c r="K290" s="159"/>
      <c r="L290" s="159"/>
      <c r="M290" s="161"/>
      <c r="N290" s="161"/>
      <c r="O290" s="161"/>
      <c r="P290" s="161"/>
      <c r="Q290" s="161"/>
      <c r="R290" s="161"/>
      <c r="S290" s="161"/>
      <c r="T290" s="159"/>
      <c r="U290" s="159"/>
    </row>
    <row r="291" spans="1:21" x14ac:dyDescent="0.25">
      <c r="A291" s="449" t="s">
        <v>119</v>
      </c>
      <c r="B291" s="450"/>
      <c r="C291" s="450"/>
      <c r="D291" s="450"/>
      <c r="E291" s="450"/>
      <c r="F291" s="450"/>
      <c r="G291" s="451"/>
      <c r="H291" s="159"/>
      <c r="I291" s="159"/>
      <c r="J291" s="159"/>
      <c r="K291" s="159"/>
      <c r="L291" s="159"/>
      <c r="M291" s="161"/>
      <c r="N291" s="161"/>
      <c r="O291" s="161"/>
      <c r="P291" s="161"/>
      <c r="Q291" s="161"/>
      <c r="R291" s="161"/>
      <c r="S291" s="161"/>
      <c r="T291" s="159"/>
      <c r="U291" s="159"/>
    </row>
    <row r="292" spans="1:21" x14ac:dyDescent="0.25">
      <c r="A292" s="449" t="s">
        <v>120</v>
      </c>
      <c r="B292" s="450"/>
      <c r="C292" s="450"/>
      <c r="D292" s="450"/>
      <c r="E292" s="450"/>
      <c r="F292" s="450"/>
      <c r="G292" s="451"/>
      <c r="H292" s="159"/>
      <c r="I292" s="159"/>
      <c r="J292" s="159"/>
      <c r="K292" s="159"/>
      <c r="L292" s="159"/>
      <c r="M292" s="161"/>
      <c r="N292" s="161"/>
      <c r="O292" s="161"/>
      <c r="P292" s="161"/>
      <c r="Q292" s="161"/>
      <c r="R292" s="161"/>
      <c r="S292" s="161"/>
      <c r="T292" s="159"/>
      <c r="U292" s="159"/>
    </row>
    <row r="293" spans="1:21" x14ac:dyDescent="0.25">
      <c r="A293" s="455" t="s">
        <v>121</v>
      </c>
      <c r="B293" s="455"/>
      <c r="C293" s="455"/>
      <c r="D293" s="455"/>
      <c r="E293" s="455"/>
      <c r="F293" s="455"/>
      <c r="G293" s="455"/>
      <c r="H293" s="159">
        <f t="shared" ref="H293:U293" si="160">SUM(H17)</f>
        <v>0</v>
      </c>
      <c r="I293" s="159">
        <f t="shared" si="160"/>
        <v>0</v>
      </c>
      <c r="J293" s="159">
        <f t="shared" si="160"/>
        <v>0</v>
      </c>
      <c r="K293" s="159">
        <f t="shared" si="160"/>
        <v>0</v>
      </c>
      <c r="L293" s="159">
        <f t="shared" si="160"/>
        <v>0</v>
      </c>
      <c r="M293" s="159">
        <f t="shared" si="160"/>
        <v>0</v>
      </c>
      <c r="N293" s="159">
        <f t="shared" si="160"/>
        <v>0</v>
      </c>
      <c r="O293" s="159">
        <f t="shared" si="160"/>
        <v>0</v>
      </c>
      <c r="P293" s="159">
        <f t="shared" si="160"/>
        <v>0</v>
      </c>
      <c r="Q293" s="159">
        <f t="shared" si="160"/>
        <v>0</v>
      </c>
      <c r="R293" s="159">
        <f t="shared" si="160"/>
        <v>0</v>
      </c>
      <c r="S293" s="159">
        <f t="shared" si="160"/>
        <v>0</v>
      </c>
      <c r="T293" s="159">
        <f t="shared" si="160"/>
        <v>0</v>
      </c>
      <c r="U293" s="159">
        <f t="shared" si="160"/>
        <v>0</v>
      </c>
    </row>
    <row r="294" spans="1:21" x14ac:dyDescent="0.25">
      <c r="A294" s="457" t="s">
        <v>122</v>
      </c>
      <c r="B294" s="457"/>
      <c r="C294" s="457"/>
      <c r="D294" s="457"/>
      <c r="E294" s="457"/>
      <c r="F294" s="457"/>
      <c r="G294" s="457"/>
      <c r="H294" s="2">
        <f t="shared" ref="H294:U294" si="161">SUM(H286,H275)</f>
        <v>1179.9659999999999</v>
      </c>
      <c r="I294" s="2">
        <f t="shared" si="161"/>
        <v>182.51</v>
      </c>
      <c r="J294" s="2">
        <f t="shared" si="161"/>
        <v>39.200000000000003</v>
      </c>
      <c r="K294" s="2">
        <f t="shared" si="161"/>
        <v>988.05599999999993</v>
      </c>
      <c r="L294" s="2">
        <f t="shared" si="161"/>
        <v>9196.6080000000002</v>
      </c>
      <c r="M294" s="2">
        <f t="shared" si="161"/>
        <v>3885.991</v>
      </c>
      <c r="N294" s="2">
        <f t="shared" si="161"/>
        <v>63.8</v>
      </c>
      <c r="O294" s="2">
        <f t="shared" si="161"/>
        <v>5310.6169999999993</v>
      </c>
      <c r="P294" s="2">
        <f t="shared" si="161"/>
        <v>6319.3230000000003</v>
      </c>
      <c r="Q294" s="2">
        <f t="shared" si="161"/>
        <v>276.02499999999998</v>
      </c>
      <c r="R294" s="2">
        <f t="shared" si="161"/>
        <v>0</v>
      </c>
      <c r="S294" s="2">
        <f t="shared" si="161"/>
        <v>6043.2980000000007</v>
      </c>
      <c r="T294" s="2">
        <f t="shared" si="161"/>
        <v>3140.91</v>
      </c>
      <c r="U294" s="2">
        <f t="shared" si="161"/>
        <v>1229.4850000000001</v>
      </c>
    </row>
    <row r="295" spans="1:21" x14ac:dyDescent="0.25">
      <c r="P295" s="75">
        <v>1030</v>
      </c>
      <c r="S295" s="75">
        <v>842.4</v>
      </c>
    </row>
  </sheetData>
  <mergeCells count="274">
    <mergeCell ref="A229:A235"/>
    <mergeCell ref="B229:B235"/>
    <mergeCell ref="C229:C235"/>
    <mergeCell ref="D229:D235"/>
    <mergeCell ref="E229:E235"/>
    <mergeCell ref="F229:F235"/>
    <mergeCell ref="A236:A242"/>
    <mergeCell ref="B236:B242"/>
    <mergeCell ref="C236:C242"/>
    <mergeCell ref="D236:D242"/>
    <mergeCell ref="E236:E242"/>
    <mergeCell ref="F236:F242"/>
    <mergeCell ref="A222:A228"/>
    <mergeCell ref="B222:B228"/>
    <mergeCell ref="C222:C228"/>
    <mergeCell ref="D222:D228"/>
    <mergeCell ref="E222:E228"/>
    <mergeCell ref="F222:F228"/>
    <mergeCell ref="A215:A221"/>
    <mergeCell ref="B215:B221"/>
    <mergeCell ref="C215:C221"/>
    <mergeCell ref="D215:D221"/>
    <mergeCell ref="E215:E221"/>
    <mergeCell ref="F215:F221"/>
    <mergeCell ref="A208:A214"/>
    <mergeCell ref="B208:B214"/>
    <mergeCell ref="C208:C214"/>
    <mergeCell ref="D208:D214"/>
    <mergeCell ref="E208:E214"/>
    <mergeCell ref="F208:F214"/>
    <mergeCell ref="A201:A207"/>
    <mergeCell ref="B201:B207"/>
    <mergeCell ref="C201:C207"/>
    <mergeCell ref="D201:D207"/>
    <mergeCell ref="E201:E207"/>
    <mergeCell ref="F201:F207"/>
    <mergeCell ref="B194:B200"/>
    <mergeCell ref="C194:C200"/>
    <mergeCell ref="D194:D200"/>
    <mergeCell ref="E194:E200"/>
    <mergeCell ref="F194:F200"/>
    <mergeCell ref="A187:A193"/>
    <mergeCell ref="B187:B193"/>
    <mergeCell ref="C187:C193"/>
    <mergeCell ref="D187:D193"/>
    <mergeCell ref="E187:E193"/>
    <mergeCell ref="F187:F193"/>
    <mergeCell ref="A281:G281"/>
    <mergeCell ref="A289:G289"/>
    <mergeCell ref="A291:G291"/>
    <mergeCell ref="F40:F46"/>
    <mergeCell ref="A47:A53"/>
    <mergeCell ref="B47:B53"/>
    <mergeCell ref="A75:A81"/>
    <mergeCell ref="B75:B81"/>
    <mergeCell ref="A96:A102"/>
    <mergeCell ref="B96:B102"/>
    <mergeCell ref="C96:C102"/>
    <mergeCell ref="D96:D102"/>
    <mergeCell ref="E96:E102"/>
    <mergeCell ref="F96:F102"/>
    <mergeCell ref="B103:B109"/>
    <mergeCell ref="C103:C109"/>
    <mergeCell ref="D103:D109"/>
    <mergeCell ref="E103:E109"/>
    <mergeCell ref="F103:F109"/>
    <mergeCell ref="F89:F95"/>
    <mergeCell ref="C89:C95"/>
    <mergeCell ref="D89:D95"/>
    <mergeCell ref="E89:E95"/>
    <mergeCell ref="A110:A116"/>
    <mergeCell ref="A280:G280"/>
    <mergeCell ref="C47:C53"/>
    <mergeCell ref="D47:D53"/>
    <mergeCell ref="D54:D60"/>
    <mergeCell ref="C68:C74"/>
    <mergeCell ref="D68:D74"/>
    <mergeCell ref="E68:E74"/>
    <mergeCell ref="F54:F60"/>
    <mergeCell ref="A61:A67"/>
    <mergeCell ref="A277:G277"/>
    <mergeCell ref="A278:G278"/>
    <mergeCell ref="B110:B116"/>
    <mergeCell ref="C110:C116"/>
    <mergeCell ref="D110:D116"/>
    <mergeCell ref="E110:E116"/>
    <mergeCell ref="F110:F116"/>
    <mergeCell ref="A117:A123"/>
    <mergeCell ref="B117:B123"/>
    <mergeCell ref="C117:C123"/>
    <mergeCell ref="D117:D123"/>
    <mergeCell ref="E117:E123"/>
    <mergeCell ref="F117:F123"/>
    <mergeCell ref="A124:A130"/>
    <mergeCell ref="B124:B130"/>
    <mergeCell ref="F12:F18"/>
    <mergeCell ref="C271:G271"/>
    <mergeCell ref="C40:C46"/>
    <mergeCell ref="C75:C81"/>
    <mergeCell ref="D75:D81"/>
    <mergeCell ref="E75:E81"/>
    <mergeCell ref="A279:G279"/>
    <mergeCell ref="C124:C130"/>
    <mergeCell ref="D124:D130"/>
    <mergeCell ref="E124:E130"/>
    <mergeCell ref="F124:F130"/>
    <mergeCell ref="A131:A137"/>
    <mergeCell ref="B131:B137"/>
    <mergeCell ref="C131:C137"/>
    <mergeCell ref="D131:D137"/>
    <mergeCell ref="E131:E137"/>
    <mergeCell ref="F131:F137"/>
    <mergeCell ref="A138:A144"/>
    <mergeCell ref="B138:B144"/>
    <mergeCell ref="C138:C144"/>
    <mergeCell ref="D138:D144"/>
    <mergeCell ref="E138:E144"/>
    <mergeCell ref="F138:F144"/>
    <mergeCell ref="A145:A151"/>
    <mergeCell ref="A276:G276"/>
    <mergeCell ref="D40:D46"/>
    <mergeCell ref="E40:E46"/>
    <mergeCell ref="F68:F74"/>
    <mergeCell ref="A68:A74"/>
    <mergeCell ref="A40:A46"/>
    <mergeCell ref="B40:B46"/>
    <mergeCell ref="B61:B67"/>
    <mergeCell ref="D61:D67"/>
    <mergeCell ref="E61:E67"/>
    <mergeCell ref="B145:B151"/>
    <mergeCell ref="C145:C151"/>
    <mergeCell ref="D145:D151"/>
    <mergeCell ref="E145:E151"/>
    <mergeCell ref="F145:F151"/>
    <mergeCell ref="A173:A179"/>
    <mergeCell ref="B173:B179"/>
    <mergeCell ref="C173:C179"/>
    <mergeCell ref="D173:D179"/>
    <mergeCell ref="E173:E179"/>
    <mergeCell ref="F173:F179"/>
    <mergeCell ref="A166:A172"/>
    <mergeCell ref="B166:B172"/>
    <mergeCell ref="C166:C172"/>
    <mergeCell ref="F26:F32"/>
    <mergeCell ref="A33:A39"/>
    <mergeCell ref="B33:B39"/>
    <mergeCell ref="C33:C39"/>
    <mergeCell ref="E47:E53"/>
    <mergeCell ref="F47:F53"/>
    <mergeCell ref="B273:G273"/>
    <mergeCell ref="A274:G274"/>
    <mergeCell ref="A275:G275"/>
    <mergeCell ref="D166:D172"/>
    <mergeCell ref="E166:E172"/>
    <mergeCell ref="F166:F172"/>
    <mergeCell ref="A159:A165"/>
    <mergeCell ref="B159:B165"/>
    <mergeCell ref="C159:C165"/>
    <mergeCell ref="D159:D165"/>
    <mergeCell ref="E159:E165"/>
    <mergeCell ref="A180:A186"/>
    <mergeCell ref="B180:B186"/>
    <mergeCell ref="C180:C186"/>
    <mergeCell ref="D180:D186"/>
    <mergeCell ref="E180:E186"/>
    <mergeCell ref="F180:F186"/>
    <mergeCell ref="A194:A200"/>
    <mergeCell ref="A282:G282"/>
    <mergeCell ref="A283:G283"/>
    <mergeCell ref="A290:G290"/>
    <mergeCell ref="A284:G284"/>
    <mergeCell ref="A285:G285"/>
    <mergeCell ref="A286:G286"/>
    <mergeCell ref="A292:G292"/>
    <mergeCell ref="A293:G293"/>
    <mergeCell ref="A294:G294"/>
    <mergeCell ref="A287:G287"/>
    <mergeCell ref="A288:G288"/>
    <mergeCell ref="B272:G272"/>
    <mergeCell ref="A19:A25"/>
    <mergeCell ref="B19:B25"/>
    <mergeCell ref="A26:A32"/>
    <mergeCell ref="B26:B32"/>
    <mergeCell ref="C26:C32"/>
    <mergeCell ref="F61:F67"/>
    <mergeCell ref="E54:E60"/>
    <mergeCell ref="A89:A95"/>
    <mergeCell ref="B89:B95"/>
    <mergeCell ref="D33:D39"/>
    <mergeCell ref="E33:E39"/>
    <mergeCell ref="F33:F39"/>
    <mergeCell ref="C19:C25"/>
    <mergeCell ref="D19:D25"/>
    <mergeCell ref="E19:E25"/>
    <mergeCell ref="F19:F25"/>
    <mergeCell ref="A82:A88"/>
    <mergeCell ref="B82:B88"/>
    <mergeCell ref="C82:C88"/>
    <mergeCell ref="D82:D88"/>
    <mergeCell ref="E82:E88"/>
    <mergeCell ref="F82:F88"/>
    <mergeCell ref="C61:C67"/>
    <mergeCell ref="T4:U4"/>
    <mergeCell ref="B10:U10"/>
    <mergeCell ref="L6:L7"/>
    <mergeCell ref="M6:N6"/>
    <mergeCell ref="A2:U2"/>
    <mergeCell ref="A3:U3"/>
    <mergeCell ref="A5:A7"/>
    <mergeCell ref="B5:B7"/>
    <mergeCell ref="C5:C7"/>
    <mergeCell ref="D5:D7"/>
    <mergeCell ref="A9:U9"/>
    <mergeCell ref="H6:H7"/>
    <mergeCell ref="I6:J6"/>
    <mergeCell ref="K6:K7"/>
    <mergeCell ref="L5:O5"/>
    <mergeCell ref="P5:S5"/>
    <mergeCell ref="T5:T7"/>
    <mergeCell ref="U5:U7"/>
    <mergeCell ref="E5:E7"/>
    <mergeCell ref="F5:F7"/>
    <mergeCell ref="O6:O7"/>
    <mergeCell ref="P6:P7"/>
    <mergeCell ref="Q6:R6"/>
    <mergeCell ref="S6:S7"/>
    <mergeCell ref="F159:F165"/>
    <mergeCell ref="G5:G7"/>
    <mergeCell ref="H5:K5"/>
    <mergeCell ref="A152:A158"/>
    <mergeCell ref="B152:B158"/>
    <mergeCell ref="C152:C158"/>
    <mergeCell ref="D152:D158"/>
    <mergeCell ref="E152:E158"/>
    <mergeCell ref="F152:F158"/>
    <mergeCell ref="A54:A60"/>
    <mergeCell ref="B54:B60"/>
    <mergeCell ref="C54:C60"/>
    <mergeCell ref="A103:A109"/>
    <mergeCell ref="C11:U11"/>
    <mergeCell ref="A8:U8"/>
    <mergeCell ref="A12:A18"/>
    <mergeCell ref="B12:B18"/>
    <mergeCell ref="C12:C18"/>
    <mergeCell ref="D12:D18"/>
    <mergeCell ref="E12:E18"/>
    <mergeCell ref="F75:F81"/>
    <mergeCell ref="B68:B74"/>
    <mergeCell ref="D26:D32"/>
    <mergeCell ref="E26:E32"/>
    <mergeCell ref="A243:A249"/>
    <mergeCell ref="B243:B249"/>
    <mergeCell ref="C243:C249"/>
    <mergeCell ref="D243:D249"/>
    <mergeCell ref="E243:E249"/>
    <mergeCell ref="F243:F249"/>
    <mergeCell ref="A250:A256"/>
    <mergeCell ref="B250:B256"/>
    <mergeCell ref="C250:C256"/>
    <mergeCell ref="D250:D256"/>
    <mergeCell ref="E250:E256"/>
    <mergeCell ref="F250:F256"/>
    <mergeCell ref="A264:A270"/>
    <mergeCell ref="B264:B270"/>
    <mergeCell ref="C264:C270"/>
    <mergeCell ref="D264:D270"/>
    <mergeCell ref="E264:E270"/>
    <mergeCell ref="F264:F270"/>
    <mergeCell ref="A257:A263"/>
    <mergeCell ref="B257:B263"/>
    <mergeCell ref="C257:C263"/>
    <mergeCell ref="D257:D263"/>
    <mergeCell ref="E257:E263"/>
    <mergeCell ref="F257:F263"/>
  </mergeCells>
  <pageMargins left="0.7" right="0.7" top="0.75" bottom="0.75" header="0.3" footer="0.3"/>
  <pageSetup paperSize="9" scale="8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IJ69"/>
  <sheetViews>
    <sheetView zoomScale="80" zoomScaleNormal="80" workbookViewId="0">
      <selection activeCell="D32" sqref="D32:D36"/>
    </sheetView>
  </sheetViews>
  <sheetFormatPr defaultColWidth="9.140625" defaultRowHeight="15.75" x14ac:dyDescent="0.25"/>
  <cols>
    <col min="1" max="1" width="3.85546875" style="75" customWidth="1"/>
    <col min="2" max="3" width="2.5703125" style="75" customWidth="1"/>
    <col min="4" max="4" width="30.140625" style="75" customWidth="1"/>
    <col min="5" max="5" width="3.7109375" style="75" customWidth="1"/>
    <col min="6" max="6" width="10" style="75" customWidth="1"/>
    <col min="7" max="7" width="8.140625" style="76" customWidth="1"/>
    <col min="8" max="8" width="7.7109375" style="65" customWidth="1"/>
    <col min="9" max="9" width="7.5703125" style="65" customWidth="1"/>
    <col min="10" max="10" width="8.42578125" style="65" customWidth="1"/>
    <col min="11" max="11" width="6.5703125" style="65" customWidth="1"/>
    <col min="12" max="12" width="7" style="65" customWidth="1"/>
    <col min="13" max="13" width="7.7109375" style="75" customWidth="1"/>
    <col min="14" max="14" width="5.5703125" style="75" customWidth="1"/>
    <col min="15" max="15" width="6.85546875" style="75" customWidth="1"/>
    <col min="16" max="16" width="5.85546875" style="75" customWidth="1"/>
    <col min="17" max="17" width="5.42578125" style="75" customWidth="1"/>
    <col min="18" max="18" width="4.5703125" style="75" customWidth="1"/>
    <col min="19" max="19" width="6.28515625" style="75" customWidth="1"/>
    <col min="20" max="20" width="7.140625" style="65" customWidth="1"/>
    <col min="21" max="21" width="6.7109375" style="65" customWidth="1"/>
    <col min="22" max="243" width="9.140625" style="68"/>
    <col min="244" max="16384" width="9.140625" style="69"/>
  </cols>
  <sheetData>
    <row r="1" spans="1:243" s="67" customFormat="1" x14ac:dyDescent="0.25">
      <c r="A1" s="65"/>
      <c r="B1" s="65"/>
      <c r="C1" s="65"/>
      <c r="D1" s="65"/>
      <c r="E1" s="65"/>
      <c r="F1" s="65"/>
      <c r="G1" s="66"/>
      <c r="H1" s="65"/>
      <c r="I1" s="65"/>
      <c r="J1" s="65"/>
      <c r="K1" s="65"/>
      <c r="L1" s="65"/>
      <c r="M1" s="65"/>
      <c r="N1" s="65"/>
      <c r="O1" s="65"/>
      <c r="P1" s="65"/>
      <c r="Q1" s="65"/>
      <c r="R1" s="65"/>
      <c r="S1" s="65"/>
      <c r="T1" s="65"/>
      <c r="U1" s="65"/>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row>
    <row r="2" spans="1:243" s="67" customFormat="1" ht="14.1" customHeight="1" x14ac:dyDescent="0.25">
      <c r="A2" s="419" t="s">
        <v>284</v>
      </c>
      <c r="B2" s="419"/>
      <c r="C2" s="419"/>
      <c r="D2" s="419"/>
      <c r="E2" s="419"/>
      <c r="F2" s="419"/>
      <c r="G2" s="419"/>
      <c r="H2" s="419"/>
      <c r="I2" s="419"/>
      <c r="J2" s="419"/>
      <c r="K2" s="419"/>
      <c r="L2" s="419"/>
      <c r="M2" s="419"/>
      <c r="N2" s="419"/>
      <c r="O2" s="419"/>
      <c r="P2" s="419"/>
      <c r="Q2" s="419"/>
      <c r="R2" s="419"/>
      <c r="S2" s="419"/>
      <c r="T2" s="419"/>
      <c r="U2" s="419"/>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row>
    <row r="3" spans="1:243" s="67" customFormat="1" ht="15" customHeight="1" x14ac:dyDescent="0.25">
      <c r="A3" s="419" t="s">
        <v>1</v>
      </c>
      <c r="B3" s="419"/>
      <c r="C3" s="419"/>
      <c r="D3" s="419"/>
      <c r="E3" s="419"/>
      <c r="F3" s="419"/>
      <c r="G3" s="419"/>
      <c r="H3" s="419"/>
      <c r="I3" s="419"/>
      <c r="J3" s="419"/>
      <c r="K3" s="419"/>
      <c r="L3" s="419"/>
      <c r="M3" s="419"/>
      <c r="N3" s="419"/>
      <c r="O3" s="419"/>
      <c r="P3" s="419"/>
      <c r="Q3" s="419"/>
      <c r="R3" s="419"/>
      <c r="S3" s="419"/>
      <c r="T3" s="419"/>
      <c r="U3" s="419"/>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row>
    <row r="4" spans="1:243" s="67" customFormat="1" ht="15.75" customHeight="1" x14ac:dyDescent="0.25">
      <c r="A4" s="65"/>
      <c r="B4" s="65"/>
      <c r="C4" s="65"/>
      <c r="D4" s="65"/>
      <c r="E4" s="65"/>
      <c r="F4" s="65"/>
      <c r="G4" s="66"/>
      <c r="H4" s="65"/>
      <c r="I4" s="65"/>
      <c r="J4" s="65"/>
      <c r="K4" s="65"/>
      <c r="L4" s="65"/>
      <c r="M4" s="65"/>
      <c r="N4" s="65"/>
      <c r="O4" s="65"/>
      <c r="P4" s="65"/>
      <c r="Q4" s="65"/>
      <c r="R4" s="65"/>
      <c r="S4" s="65"/>
      <c r="T4" s="420" t="s">
        <v>2</v>
      </c>
      <c r="U4" s="420"/>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row>
    <row r="5" spans="1:243" ht="30.75" customHeight="1" x14ac:dyDescent="0.25">
      <c r="A5" s="340" t="s">
        <v>3</v>
      </c>
      <c r="B5" s="340" t="s">
        <v>4</v>
      </c>
      <c r="C5" s="340" t="s">
        <v>5</v>
      </c>
      <c r="D5" s="341" t="s">
        <v>6</v>
      </c>
      <c r="E5" s="344" t="s">
        <v>7</v>
      </c>
      <c r="F5" s="345" t="s">
        <v>8</v>
      </c>
      <c r="G5" s="344" t="s">
        <v>9</v>
      </c>
      <c r="H5" s="348" t="s">
        <v>10</v>
      </c>
      <c r="I5" s="349"/>
      <c r="J5" s="349"/>
      <c r="K5" s="350"/>
      <c r="L5" s="351" t="s">
        <v>11</v>
      </c>
      <c r="M5" s="352"/>
      <c r="N5" s="352"/>
      <c r="O5" s="353"/>
      <c r="P5" s="351" t="s">
        <v>12</v>
      </c>
      <c r="Q5" s="352"/>
      <c r="R5" s="352"/>
      <c r="S5" s="353"/>
      <c r="T5" s="354" t="s">
        <v>13</v>
      </c>
      <c r="U5" s="354" t="s">
        <v>14</v>
      </c>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row>
    <row r="6" spans="1:243" ht="15" customHeight="1" x14ac:dyDescent="0.25">
      <c r="A6" s="340"/>
      <c r="B6" s="340"/>
      <c r="C6" s="340"/>
      <c r="D6" s="342"/>
      <c r="E6" s="344"/>
      <c r="F6" s="346"/>
      <c r="G6" s="344"/>
      <c r="H6" s="354" t="s">
        <v>17</v>
      </c>
      <c r="I6" s="359" t="s">
        <v>18</v>
      </c>
      <c r="J6" s="359"/>
      <c r="K6" s="354" t="s">
        <v>19</v>
      </c>
      <c r="L6" s="354" t="s">
        <v>17</v>
      </c>
      <c r="M6" s="358" t="s">
        <v>18</v>
      </c>
      <c r="N6" s="358"/>
      <c r="O6" s="357" t="s">
        <v>19</v>
      </c>
      <c r="P6" s="344" t="s">
        <v>17</v>
      </c>
      <c r="Q6" s="358" t="s">
        <v>18</v>
      </c>
      <c r="R6" s="358"/>
      <c r="S6" s="357" t="s">
        <v>19</v>
      </c>
      <c r="T6" s="354"/>
      <c r="U6" s="354"/>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row>
    <row r="7" spans="1:243" ht="111.75" customHeight="1" x14ac:dyDescent="0.25">
      <c r="A7" s="340"/>
      <c r="B7" s="340"/>
      <c r="C7" s="340"/>
      <c r="D7" s="343"/>
      <c r="E7" s="344"/>
      <c r="F7" s="347"/>
      <c r="G7" s="344"/>
      <c r="H7" s="354"/>
      <c r="I7" s="20" t="s">
        <v>17</v>
      </c>
      <c r="J7" s="20" t="s">
        <v>20</v>
      </c>
      <c r="K7" s="354"/>
      <c r="L7" s="354"/>
      <c r="M7" s="292" t="s">
        <v>17</v>
      </c>
      <c r="N7" s="294" t="s">
        <v>20</v>
      </c>
      <c r="O7" s="357"/>
      <c r="P7" s="344"/>
      <c r="Q7" s="292" t="s">
        <v>17</v>
      </c>
      <c r="R7" s="21" t="s">
        <v>20</v>
      </c>
      <c r="S7" s="357"/>
      <c r="T7" s="354"/>
      <c r="U7" s="354"/>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row>
    <row r="8" spans="1:243" ht="15" customHeight="1" x14ac:dyDescent="0.25">
      <c r="A8" s="425" t="s">
        <v>285</v>
      </c>
      <c r="B8" s="426"/>
      <c r="C8" s="426"/>
      <c r="D8" s="426"/>
      <c r="E8" s="426"/>
      <c r="F8" s="426"/>
      <c r="G8" s="426"/>
      <c r="H8" s="426"/>
      <c r="I8" s="426"/>
      <c r="J8" s="426"/>
      <c r="K8" s="426"/>
      <c r="L8" s="426"/>
      <c r="M8" s="426"/>
      <c r="N8" s="426"/>
      <c r="O8" s="426"/>
      <c r="P8" s="426"/>
      <c r="Q8" s="426"/>
      <c r="R8" s="426"/>
      <c r="S8" s="426"/>
      <c r="T8" s="426"/>
      <c r="U8" s="427"/>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row>
    <row r="9" spans="1:243" ht="16.5" customHeight="1" x14ac:dyDescent="0.25">
      <c r="A9" s="428" t="s">
        <v>286</v>
      </c>
      <c r="B9" s="428"/>
      <c r="C9" s="428"/>
      <c r="D9" s="428"/>
      <c r="E9" s="428"/>
      <c r="F9" s="428"/>
      <c r="G9" s="428"/>
      <c r="H9" s="428"/>
      <c r="I9" s="428"/>
      <c r="J9" s="428"/>
      <c r="K9" s="428"/>
      <c r="L9" s="428"/>
      <c r="M9" s="428"/>
      <c r="N9" s="428"/>
      <c r="O9" s="428"/>
      <c r="P9" s="428"/>
      <c r="Q9" s="428"/>
      <c r="R9" s="428"/>
      <c r="S9" s="428"/>
      <c r="T9" s="428"/>
      <c r="U9" s="428"/>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row>
    <row r="10" spans="1:243" ht="15.75" customHeight="1" x14ac:dyDescent="0.25">
      <c r="A10" s="1" t="s">
        <v>28</v>
      </c>
      <c r="B10" s="464" t="s">
        <v>287</v>
      </c>
      <c r="C10" s="464"/>
      <c r="D10" s="464"/>
      <c r="E10" s="464"/>
      <c r="F10" s="464"/>
      <c r="G10" s="464"/>
      <c r="H10" s="464"/>
      <c r="I10" s="464"/>
      <c r="J10" s="464"/>
      <c r="K10" s="464"/>
      <c r="L10" s="464"/>
      <c r="M10" s="464"/>
      <c r="N10" s="464"/>
      <c r="O10" s="464"/>
      <c r="P10" s="464"/>
      <c r="Q10" s="464"/>
      <c r="R10" s="464"/>
      <c r="S10" s="464"/>
      <c r="T10" s="464"/>
      <c r="U10" s="464"/>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row>
    <row r="11" spans="1:243" ht="15.75" customHeight="1" x14ac:dyDescent="0.25">
      <c r="A11" s="147" t="s">
        <v>28</v>
      </c>
      <c r="B11" s="148" t="s">
        <v>28</v>
      </c>
      <c r="C11" s="424" t="s">
        <v>288</v>
      </c>
      <c r="D11" s="424"/>
      <c r="E11" s="424"/>
      <c r="F11" s="424"/>
      <c r="G11" s="424"/>
      <c r="H11" s="424"/>
      <c r="I11" s="424"/>
      <c r="J11" s="424"/>
      <c r="K11" s="424"/>
      <c r="L11" s="424"/>
      <c r="M11" s="424"/>
      <c r="N11" s="424"/>
      <c r="O11" s="424"/>
      <c r="P11" s="424"/>
      <c r="Q11" s="424"/>
      <c r="R11" s="424"/>
      <c r="S11" s="424"/>
      <c r="T11" s="424"/>
      <c r="U11" s="424"/>
      <c r="V11" s="144"/>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row>
    <row r="12" spans="1:243" ht="18.75" customHeight="1" x14ac:dyDescent="0.25">
      <c r="A12" s="432" t="s">
        <v>28</v>
      </c>
      <c r="B12" s="435" t="s">
        <v>28</v>
      </c>
      <c r="C12" s="438" t="s">
        <v>28</v>
      </c>
      <c r="D12" s="475" t="s">
        <v>289</v>
      </c>
      <c r="E12" s="429" t="s">
        <v>74</v>
      </c>
      <c r="F12" s="429" t="s">
        <v>33</v>
      </c>
      <c r="G12" s="142" t="s">
        <v>34</v>
      </c>
      <c r="H12" s="149">
        <f>SUM(I12,K12)</f>
        <v>0.28000000000000003</v>
      </c>
      <c r="I12" s="226">
        <v>0.28000000000000003</v>
      </c>
      <c r="J12" s="149"/>
      <c r="K12" s="149"/>
      <c r="L12" s="150">
        <f>SUM(M12,O12)</f>
        <v>3</v>
      </c>
      <c r="M12" s="150">
        <v>3</v>
      </c>
      <c r="N12" s="156"/>
      <c r="O12" s="150"/>
      <c r="P12" s="149">
        <f>SUM(Q12,S12)</f>
        <v>3</v>
      </c>
      <c r="Q12" s="149">
        <v>3</v>
      </c>
      <c r="R12" s="176"/>
      <c r="S12" s="176"/>
      <c r="T12" s="167">
        <v>3</v>
      </c>
      <c r="U12" s="176">
        <v>3</v>
      </c>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row>
    <row r="13" spans="1:243" ht="17.850000000000001" customHeight="1" x14ac:dyDescent="0.25">
      <c r="A13" s="433"/>
      <c r="B13" s="436"/>
      <c r="C13" s="439"/>
      <c r="D13" s="476"/>
      <c r="E13" s="430"/>
      <c r="F13" s="430"/>
      <c r="G13" s="142" t="s">
        <v>37</v>
      </c>
      <c r="H13" s="149">
        <f t="shared" ref="H13:H14" si="0">SUM(I13,K13)</f>
        <v>0</v>
      </c>
      <c r="I13" s="149"/>
      <c r="J13" s="149"/>
      <c r="K13" s="149"/>
      <c r="L13" s="150">
        <f t="shared" ref="L13:L14" si="1">SUM(M13,O13)</f>
        <v>0</v>
      </c>
      <c r="M13" s="151"/>
      <c r="N13" s="152"/>
      <c r="O13" s="151"/>
      <c r="P13" s="176">
        <f t="shared" ref="P13:P14" si="2">SUM(Q13,S13)</f>
        <v>0</v>
      </c>
      <c r="Q13" s="176"/>
      <c r="R13" s="176"/>
      <c r="S13" s="176"/>
      <c r="T13" s="149"/>
      <c r="U13" s="149"/>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row>
    <row r="14" spans="1:243" ht="19.350000000000001" customHeight="1" x14ac:dyDescent="0.25">
      <c r="A14" s="433"/>
      <c r="B14" s="436"/>
      <c r="C14" s="439"/>
      <c r="D14" s="476"/>
      <c r="E14" s="430"/>
      <c r="F14" s="430"/>
      <c r="G14" s="142" t="s">
        <v>36</v>
      </c>
      <c r="H14" s="149">
        <f t="shared" si="0"/>
        <v>0</v>
      </c>
      <c r="I14" s="156"/>
      <c r="J14" s="156"/>
      <c r="K14" s="149"/>
      <c r="L14" s="150">
        <f t="shared" si="1"/>
        <v>0</v>
      </c>
      <c r="M14" s="152"/>
      <c r="N14" s="152"/>
      <c r="O14" s="152"/>
      <c r="P14" s="176">
        <f t="shared" si="2"/>
        <v>0</v>
      </c>
      <c r="Q14" s="152"/>
      <c r="R14" s="152"/>
      <c r="S14" s="157"/>
      <c r="T14" s="149"/>
      <c r="U14" s="149"/>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row>
    <row r="15" spans="1:243" ht="21" customHeight="1" x14ac:dyDescent="0.25">
      <c r="A15" s="434"/>
      <c r="B15" s="437"/>
      <c r="C15" s="440"/>
      <c r="D15" s="477"/>
      <c r="E15" s="431"/>
      <c r="F15" s="431"/>
      <c r="G15" s="177" t="s">
        <v>39</v>
      </c>
      <c r="H15" s="153">
        <f>SUM(H12:H14)</f>
        <v>0.28000000000000003</v>
      </c>
      <c r="I15" s="153">
        <f t="shared" ref="I15:U15" si="3">SUM(I12:I14)</f>
        <v>0.28000000000000003</v>
      </c>
      <c r="J15" s="153">
        <f t="shared" si="3"/>
        <v>0</v>
      </c>
      <c r="K15" s="153">
        <f t="shared" si="3"/>
        <v>0</v>
      </c>
      <c r="L15" s="153">
        <f t="shared" si="3"/>
        <v>3</v>
      </c>
      <c r="M15" s="153">
        <f t="shared" si="3"/>
        <v>3</v>
      </c>
      <c r="N15" s="153">
        <f t="shared" si="3"/>
        <v>0</v>
      </c>
      <c r="O15" s="153">
        <f t="shared" si="3"/>
        <v>0</v>
      </c>
      <c r="P15" s="153">
        <f t="shared" si="3"/>
        <v>3</v>
      </c>
      <c r="Q15" s="153">
        <f t="shared" si="3"/>
        <v>3</v>
      </c>
      <c r="R15" s="153">
        <f t="shared" si="3"/>
        <v>0</v>
      </c>
      <c r="S15" s="153">
        <f t="shared" si="3"/>
        <v>0</v>
      </c>
      <c r="T15" s="153">
        <f t="shared" si="3"/>
        <v>3</v>
      </c>
      <c r="U15" s="153">
        <f t="shared" si="3"/>
        <v>3</v>
      </c>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row>
    <row r="16" spans="1:243" s="146" customFormat="1" x14ac:dyDescent="0.25">
      <c r="A16" s="147" t="s">
        <v>28</v>
      </c>
      <c r="B16" s="148" t="s">
        <v>28</v>
      </c>
      <c r="C16" s="448" t="s">
        <v>65</v>
      </c>
      <c r="D16" s="448"/>
      <c r="E16" s="448"/>
      <c r="F16" s="448"/>
      <c r="G16" s="448"/>
      <c r="H16" s="154">
        <f>SUM(H15)</f>
        <v>0.28000000000000003</v>
      </c>
      <c r="I16" s="154">
        <f t="shared" ref="I16:U16" si="4">SUM(I15)</f>
        <v>0.28000000000000003</v>
      </c>
      <c r="J16" s="154">
        <f t="shared" si="4"/>
        <v>0</v>
      </c>
      <c r="K16" s="154">
        <f t="shared" si="4"/>
        <v>0</v>
      </c>
      <c r="L16" s="154">
        <f t="shared" si="4"/>
        <v>3</v>
      </c>
      <c r="M16" s="154">
        <f t="shared" si="4"/>
        <v>3</v>
      </c>
      <c r="N16" s="154">
        <f t="shared" si="4"/>
        <v>0</v>
      </c>
      <c r="O16" s="154">
        <f t="shared" si="4"/>
        <v>0</v>
      </c>
      <c r="P16" s="154">
        <f t="shared" si="4"/>
        <v>3</v>
      </c>
      <c r="Q16" s="154">
        <f t="shared" si="4"/>
        <v>3</v>
      </c>
      <c r="R16" s="154">
        <f t="shared" si="4"/>
        <v>0</v>
      </c>
      <c r="S16" s="154">
        <f t="shared" si="4"/>
        <v>0</v>
      </c>
      <c r="T16" s="154">
        <f t="shared" si="4"/>
        <v>3</v>
      </c>
      <c r="U16" s="154">
        <f t="shared" si="4"/>
        <v>3</v>
      </c>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row>
    <row r="17" spans="1:244" s="146" customFormat="1" ht="15.75" customHeight="1" x14ac:dyDescent="0.25">
      <c r="A17" s="147" t="s">
        <v>28</v>
      </c>
      <c r="B17" s="148" t="s">
        <v>40</v>
      </c>
      <c r="C17" s="424" t="s">
        <v>290</v>
      </c>
      <c r="D17" s="424"/>
      <c r="E17" s="424"/>
      <c r="F17" s="424"/>
      <c r="G17" s="424"/>
      <c r="H17" s="424"/>
      <c r="I17" s="424"/>
      <c r="J17" s="424"/>
      <c r="K17" s="424"/>
      <c r="L17" s="424"/>
      <c r="M17" s="424"/>
      <c r="N17" s="424"/>
      <c r="O17" s="424"/>
      <c r="P17" s="424"/>
      <c r="Q17" s="424"/>
      <c r="R17" s="424"/>
      <c r="S17" s="424"/>
      <c r="T17" s="424"/>
      <c r="U17" s="424"/>
      <c r="V17" s="144"/>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row>
    <row r="18" spans="1:244" ht="16.899999999999999" customHeight="1" x14ac:dyDescent="0.25">
      <c r="A18" s="432" t="s">
        <v>28</v>
      </c>
      <c r="B18" s="435" t="s">
        <v>40</v>
      </c>
      <c r="C18" s="438" t="s">
        <v>28</v>
      </c>
      <c r="D18" s="475" t="s">
        <v>291</v>
      </c>
      <c r="E18" s="429" t="s">
        <v>74</v>
      </c>
      <c r="F18" s="429" t="s">
        <v>33</v>
      </c>
      <c r="G18" s="142" t="s">
        <v>34</v>
      </c>
      <c r="H18" s="149">
        <f>SUM(I18,K18)</f>
        <v>0.04</v>
      </c>
      <c r="I18" s="240">
        <v>0.04</v>
      </c>
      <c r="J18" s="149"/>
      <c r="K18" s="149"/>
      <c r="L18" s="150">
        <f>SUM(M18,O18)</f>
        <v>0.7</v>
      </c>
      <c r="M18" s="150">
        <v>0.7</v>
      </c>
      <c r="N18" s="156"/>
      <c r="O18" s="150"/>
      <c r="P18" s="149">
        <f>SUM(Q18,S18)</f>
        <v>0.3</v>
      </c>
      <c r="Q18" s="167">
        <v>0.3</v>
      </c>
      <c r="R18" s="176"/>
      <c r="S18" s="176"/>
      <c r="T18" s="149">
        <v>0.74199999999999999</v>
      </c>
      <c r="U18" s="176">
        <v>0.74199999999999999</v>
      </c>
      <c r="V18" s="144"/>
      <c r="W18" s="144"/>
      <c r="X18" s="144"/>
      <c r="Y18" s="144"/>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6"/>
    </row>
    <row r="19" spans="1:244" ht="12.75" customHeight="1" x14ac:dyDescent="0.25">
      <c r="A19" s="433"/>
      <c r="B19" s="436"/>
      <c r="C19" s="439"/>
      <c r="D19" s="476"/>
      <c r="E19" s="430"/>
      <c r="F19" s="430"/>
      <c r="G19" s="142" t="s">
        <v>37</v>
      </c>
      <c r="H19" s="149">
        <f t="shared" ref="H19:H20" si="5">SUM(I19,K19)</f>
        <v>0</v>
      </c>
      <c r="I19" s="225"/>
      <c r="J19" s="149"/>
      <c r="K19" s="149"/>
      <c r="L19" s="150">
        <f t="shared" ref="L19:L20" si="6">SUM(M19,O19)</f>
        <v>0</v>
      </c>
      <c r="M19" s="150"/>
      <c r="N19" s="156"/>
      <c r="O19" s="150"/>
      <c r="P19" s="149">
        <f t="shared" ref="P19:P20" si="7">SUM(Q19,S19)</f>
        <v>0</v>
      </c>
      <c r="Q19" s="167"/>
      <c r="R19" s="176"/>
      <c r="S19" s="176"/>
      <c r="T19" s="149"/>
      <c r="U19" s="176"/>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6"/>
    </row>
    <row r="20" spans="1:244" ht="30.75" customHeight="1" x14ac:dyDescent="0.25">
      <c r="A20" s="433"/>
      <c r="B20" s="436"/>
      <c r="C20" s="439"/>
      <c r="D20" s="476"/>
      <c r="E20" s="430"/>
      <c r="F20" s="430"/>
      <c r="G20" s="142" t="s">
        <v>44</v>
      </c>
      <c r="H20" s="149">
        <f t="shared" si="5"/>
        <v>0.3</v>
      </c>
      <c r="I20" s="241">
        <v>0.3</v>
      </c>
      <c r="J20" s="156"/>
      <c r="K20" s="149"/>
      <c r="L20" s="150">
        <f t="shared" si="6"/>
        <v>7.2</v>
      </c>
      <c r="M20" s="156">
        <v>7.2</v>
      </c>
      <c r="N20" s="156"/>
      <c r="O20" s="156"/>
      <c r="P20" s="149">
        <f t="shared" si="7"/>
        <v>0.4</v>
      </c>
      <c r="Q20" s="170">
        <v>0.4</v>
      </c>
      <c r="R20" s="152"/>
      <c r="S20" s="157"/>
      <c r="T20" s="156">
        <v>7.1950000000000003</v>
      </c>
      <c r="U20" s="152">
        <v>7.1950000000000003</v>
      </c>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6"/>
    </row>
    <row r="21" spans="1:244" s="78" customFormat="1" ht="18" customHeight="1" x14ac:dyDescent="0.25">
      <c r="A21" s="434"/>
      <c r="B21" s="437"/>
      <c r="C21" s="440"/>
      <c r="D21" s="477"/>
      <c r="E21" s="431"/>
      <c r="F21" s="431"/>
      <c r="G21" s="177" t="s">
        <v>39</v>
      </c>
      <c r="H21" s="153">
        <f>SUM(H18:H20)</f>
        <v>0.33999999999999997</v>
      </c>
      <c r="I21" s="153">
        <f t="shared" ref="I21:U21" si="8">SUM(I18:I20)</f>
        <v>0.33999999999999997</v>
      </c>
      <c r="J21" s="153">
        <f t="shared" si="8"/>
        <v>0</v>
      </c>
      <c r="K21" s="153">
        <f t="shared" si="8"/>
        <v>0</v>
      </c>
      <c r="L21" s="153">
        <f t="shared" si="8"/>
        <v>7.9</v>
      </c>
      <c r="M21" s="153">
        <f t="shared" si="8"/>
        <v>7.9</v>
      </c>
      <c r="N21" s="153">
        <f t="shared" si="8"/>
        <v>0</v>
      </c>
      <c r="O21" s="153">
        <f t="shared" si="8"/>
        <v>0</v>
      </c>
      <c r="P21" s="153">
        <f t="shared" si="8"/>
        <v>0.7</v>
      </c>
      <c r="Q21" s="153">
        <f t="shared" si="8"/>
        <v>0.7</v>
      </c>
      <c r="R21" s="153">
        <f t="shared" si="8"/>
        <v>0</v>
      </c>
      <c r="S21" s="153">
        <f t="shared" si="8"/>
        <v>0</v>
      </c>
      <c r="T21" s="153">
        <f t="shared" si="8"/>
        <v>7.9370000000000003</v>
      </c>
      <c r="U21" s="153">
        <f t="shared" si="8"/>
        <v>7.9370000000000003</v>
      </c>
    </row>
    <row r="22" spans="1:244" x14ac:dyDescent="0.25">
      <c r="A22" s="147" t="s">
        <v>28</v>
      </c>
      <c r="B22" s="148" t="s">
        <v>28</v>
      </c>
      <c r="C22" s="448" t="s">
        <v>65</v>
      </c>
      <c r="D22" s="448"/>
      <c r="E22" s="448"/>
      <c r="F22" s="448"/>
      <c r="G22" s="448"/>
      <c r="H22" s="154">
        <f>SUM(H21)</f>
        <v>0.33999999999999997</v>
      </c>
      <c r="I22" s="154">
        <f t="shared" ref="I22:U22" si="9">SUM(I21)</f>
        <v>0.33999999999999997</v>
      </c>
      <c r="J22" s="154">
        <f t="shared" si="9"/>
        <v>0</v>
      </c>
      <c r="K22" s="154">
        <f t="shared" si="9"/>
        <v>0</v>
      </c>
      <c r="L22" s="154">
        <f t="shared" si="9"/>
        <v>7.9</v>
      </c>
      <c r="M22" s="154">
        <f t="shared" si="9"/>
        <v>7.9</v>
      </c>
      <c r="N22" s="154">
        <f t="shared" si="9"/>
        <v>0</v>
      </c>
      <c r="O22" s="154">
        <f t="shared" si="9"/>
        <v>0</v>
      </c>
      <c r="P22" s="154">
        <f t="shared" si="9"/>
        <v>0.7</v>
      </c>
      <c r="Q22" s="154">
        <f t="shared" si="9"/>
        <v>0.7</v>
      </c>
      <c r="R22" s="154">
        <f t="shared" si="9"/>
        <v>0</v>
      </c>
      <c r="S22" s="154">
        <f t="shared" si="9"/>
        <v>0</v>
      </c>
      <c r="T22" s="154">
        <f t="shared" si="9"/>
        <v>7.9370000000000003</v>
      </c>
      <c r="U22" s="154">
        <f t="shared" si="9"/>
        <v>7.9370000000000003</v>
      </c>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6"/>
    </row>
    <row r="23" spans="1:244" x14ac:dyDescent="0.25">
      <c r="A23" s="147" t="s">
        <v>28</v>
      </c>
      <c r="B23" s="444" t="s">
        <v>100</v>
      </c>
      <c r="C23" s="444"/>
      <c r="D23" s="444"/>
      <c r="E23" s="444"/>
      <c r="F23" s="444"/>
      <c r="G23" s="444"/>
      <c r="H23" s="158">
        <f>SUM(H22,H16)</f>
        <v>0.62</v>
      </c>
      <c r="I23" s="158">
        <f t="shared" ref="I23:U23" si="10">SUM(I22,I16)</f>
        <v>0.62</v>
      </c>
      <c r="J23" s="158">
        <f t="shared" si="10"/>
        <v>0</v>
      </c>
      <c r="K23" s="158">
        <f t="shared" si="10"/>
        <v>0</v>
      </c>
      <c r="L23" s="158">
        <f t="shared" si="10"/>
        <v>10.9</v>
      </c>
      <c r="M23" s="158">
        <f t="shared" si="10"/>
        <v>10.9</v>
      </c>
      <c r="N23" s="158">
        <f t="shared" si="10"/>
        <v>0</v>
      </c>
      <c r="O23" s="158">
        <f t="shared" si="10"/>
        <v>0</v>
      </c>
      <c r="P23" s="158">
        <f t="shared" si="10"/>
        <v>3.7</v>
      </c>
      <c r="Q23" s="158">
        <f t="shared" si="10"/>
        <v>3.7</v>
      </c>
      <c r="R23" s="158">
        <f t="shared" si="10"/>
        <v>0</v>
      </c>
      <c r="S23" s="158">
        <f t="shared" si="10"/>
        <v>0</v>
      </c>
      <c r="T23" s="158">
        <f t="shared" si="10"/>
        <v>10.937000000000001</v>
      </c>
      <c r="U23" s="158">
        <f t="shared" si="10"/>
        <v>10.937000000000001</v>
      </c>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6"/>
    </row>
    <row r="24" spans="1:244" s="146" customFormat="1" ht="16.5" customHeight="1" x14ac:dyDescent="0.25">
      <c r="A24" s="1" t="s">
        <v>40</v>
      </c>
      <c r="B24" s="464" t="s">
        <v>292</v>
      </c>
      <c r="C24" s="464"/>
      <c r="D24" s="464"/>
      <c r="E24" s="464"/>
      <c r="F24" s="464"/>
      <c r="G24" s="464"/>
      <c r="H24" s="464"/>
      <c r="I24" s="464"/>
      <c r="J24" s="464"/>
      <c r="K24" s="464"/>
      <c r="L24" s="464"/>
      <c r="M24" s="464"/>
      <c r="N24" s="464"/>
      <c r="O24" s="464"/>
      <c r="P24" s="464"/>
      <c r="Q24" s="464"/>
      <c r="R24" s="464"/>
      <c r="S24" s="464"/>
      <c r="T24" s="464"/>
      <c r="U24" s="464"/>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row>
    <row r="25" spans="1:244" s="146" customFormat="1" x14ac:dyDescent="0.25">
      <c r="A25" s="147" t="s">
        <v>40</v>
      </c>
      <c r="B25" s="148" t="s">
        <v>28</v>
      </c>
      <c r="C25" s="424" t="s">
        <v>293</v>
      </c>
      <c r="D25" s="424"/>
      <c r="E25" s="424"/>
      <c r="F25" s="424"/>
      <c r="G25" s="424"/>
      <c r="H25" s="424"/>
      <c r="I25" s="424"/>
      <c r="J25" s="424"/>
      <c r="K25" s="424"/>
      <c r="L25" s="424"/>
      <c r="M25" s="424"/>
      <c r="N25" s="424"/>
      <c r="O25" s="424"/>
      <c r="P25" s="424"/>
      <c r="Q25" s="424"/>
      <c r="R25" s="424"/>
      <c r="S25" s="424"/>
      <c r="T25" s="424"/>
      <c r="U25" s="424"/>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row>
    <row r="26" spans="1:244" s="146" customFormat="1" ht="12.75" customHeight="1" x14ac:dyDescent="0.25">
      <c r="A26" s="432" t="s">
        <v>40</v>
      </c>
      <c r="B26" s="435" t="s">
        <v>28</v>
      </c>
      <c r="C26" s="438" t="s">
        <v>28</v>
      </c>
      <c r="D26" s="441" t="s">
        <v>294</v>
      </c>
      <c r="E26" s="478" t="s">
        <v>74</v>
      </c>
      <c r="F26" s="429" t="s">
        <v>33</v>
      </c>
      <c r="G26" s="142" t="s">
        <v>34</v>
      </c>
      <c r="H26" s="149">
        <f>SUM(I26,K26)</f>
        <v>38.200000000000003</v>
      </c>
      <c r="I26" s="149"/>
      <c r="J26" s="149"/>
      <c r="K26" s="226">
        <v>38.200000000000003</v>
      </c>
      <c r="L26" s="81">
        <f>SUM(M26,O26)</f>
        <v>0</v>
      </c>
      <c r="M26" s="82"/>
      <c r="N26" s="176"/>
      <c r="O26" s="105"/>
      <c r="P26" s="167">
        <f>SUM(Q26,S26)</f>
        <v>0</v>
      </c>
      <c r="Q26" s="167">
        <v>0</v>
      </c>
      <c r="R26" s="167"/>
      <c r="S26" s="167"/>
      <c r="T26" s="167"/>
      <c r="U26" s="167"/>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row>
    <row r="27" spans="1:244" s="146" customFormat="1" x14ac:dyDescent="0.25">
      <c r="A27" s="433"/>
      <c r="B27" s="436"/>
      <c r="C27" s="439"/>
      <c r="D27" s="442"/>
      <c r="E27" s="479"/>
      <c r="F27" s="430"/>
      <c r="G27" s="142" t="s">
        <v>44</v>
      </c>
      <c r="H27" s="149">
        <f>SUM(I27,K27)</f>
        <v>0</v>
      </c>
      <c r="I27" s="167"/>
      <c r="J27" s="149"/>
      <c r="K27" s="149"/>
      <c r="L27" s="81">
        <f>SUM(M27,O27)</f>
        <v>145</v>
      </c>
      <c r="M27" s="164">
        <v>145</v>
      </c>
      <c r="N27" s="176"/>
      <c r="O27" s="105"/>
      <c r="P27" s="167">
        <f>SUM(Q27,S27)</f>
        <v>0</v>
      </c>
      <c r="Q27" s="167">
        <v>0</v>
      </c>
      <c r="R27" s="167"/>
      <c r="S27" s="167"/>
      <c r="T27" s="103">
        <v>145</v>
      </c>
      <c r="U27" s="103">
        <v>145</v>
      </c>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row>
    <row r="28" spans="1:244" s="146" customFormat="1" x14ac:dyDescent="0.25">
      <c r="A28" s="433"/>
      <c r="B28" s="436"/>
      <c r="C28" s="439"/>
      <c r="D28" s="442"/>
      <c r="E28" s="479"/>
      <c r="F28" s="430"/>
      <c r="G28" s="142" t="s">
        <v>37</v>
      </c>
      <c r="H28" s="149">
        <f>SUM(I28,K28)</f>
        <v>0</v>
      </c>
      <c r="I28" s="149"/>
      <c r="J28" s="149"/>
      <c r="K28" s="149"/>
      <c r="L28" s="81">
        <f>SUM(M28,O28)</f>
        <v>0</v>
      </c>
      <c r="M28" s="82"/>
      <c r="N28" s="176"/>
      <c r="O28" s="82"/>
      <c r="P28" s="176">
        <f>SUM(Q28,S28)</f>
        <v>0</v>
      </c>
      <c r="Q28" s="176"/>
      <c r="R28" s="176"/>
      <c r="S28" s="176"/>
      <c r="T28" s="149"/>
      <c r="U28" s="149"/>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row>
    <row r="29" spans="1:244" s="146" customFormat="1" x14ac:dyDescent="0.25">
      <c r="A29" s="433"/>
      <c r="B29" s="436"/>
      <c r="C29" s="439"/>
      <c r="D29" s="442"/>
      <c r="E29" s="479"/>
      <c r="F29" s="430"/>
      <c r="G29" s="142" t="s">
        <v>295</v>
      </c>
      <c r="H29" s="149">
        <f>SUM(I29,K29)</f>
        <v>0</v>
      </c>
      <c r="I29" s="149"/>
      <c r="J29" s="149"/>
      <c r="K29" s="149"/>
      <c r="L29" s="81">
        <f>SUM(M29,O29)</f>
        <v>0</v>
      </c>
      <c r="M29" s="82"/>
      <c r="N29" s="176"/>
      <c r="O29" s="82"/>
      <c r="P29" s="176">
        <f>SUM(Q29,S29)</f>
        <v>0</v>
      </c>
      <c r="Q29" s="176"/>
      <c r="R29" s="176"/>
      <c r="S29" s="176"/>
      <c r="T29" s="149"/>
      <c r="U29" s="149"/>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row>
    <row r="30" spans="1:244" s="146" customFormat="1" x14ac:dyDescent="0.25">
      <c r="A30" s="433"/>
      <c r="B30" s="436"/>
      <c r="C30" s="439"/>
      <c r="D30" s="442"/>
      <c r="E30" s="479"/>
      <c r="F30" s="430"/>
      <c r="G30" s="162" t="s">
        <v>143</v>
      </c>
      <c r="H30" s="149">
        <f>SUM(I30,K30)</f>
        <v>0</v>
      </c>
      <c r="I30" s="149"/>
      <c r="J30" s="149"/>
      <c r="K30" s="149"/>
      <c r="L30" s="81">
        <f>SUM(M30,O30)</f>
        <v>0</v>
      </c>
      <c r="M30" s="176"/>
      <c r="N30" s="176"/>
      <c r="O30" s="176"/>
      <c r="P30" s="176">
        <f>SUM(Q30,S30)</f>
        <v>0</v>
      </c>
      <c r="Q30" s="176"/>
      <c r="R30" s="176"/>
      <c r="S30" s="83"/>
      <c r="T30" s="149"/>
      <c r="U30" s="149"/>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row>
    <row r="31" spans="1:244" s="146" customFormat="1" x14ac:dyDescent="0.25">
      <c r="A31" s="434"/>
      <c r="B31" s="437"/>
      <c r="C31" s="440"/>
      <c r="D31" s="443"/>
      <c r="E31" s="480"/>
      <c r="F31" s="431"/>
      <c r="G31" s="177" t="s">
        <v>39</v>
      </c>
      <c r="H31" s="91">
        <f>SUM(H26:H30)</f>
        <v>38.200000000000003</v>
      </c>
      <c r="I31" s="91">
        <f t="shared" ref="I31:U31" si="11">SUM(I26:I30)</f>
        <v>0</v>
      </c>
      <c r="J31" s="91">
        <f t="shared" si="11"/>
        <v>0</v>
      </c>
      <c r="K31" s="91">
        <f t="shared" si="11"/>
        <v>38.200000000000003</v>
      </c>
      <c r="L31" s="91">
        <f t="shared" si="11"/>
        <v>145</v>
      </c>
      <c r="M31" s="91">
        <f t="shared" si="11"/>
        <v>145</v>
      </c>
      <c r="N31" s="91">
        <f t="shared" si="11"/>
        <v>0</v>
      </c>
      <c r="O31" s="91">
        <f t="shared" si="11"/>
        <v>0</v>
      </c>
      <c r="P31" s="91">
        <f t="shared" si="11"/>
        <v>0</v>
      </c>
      <c r="Q31" s="91">
        <f t="shared" si="11"/>
        <v>0</v>
      </c>
      <c r="R31" s="91">
        <f t="shared" si="11"/>
        <v>0</v>
      </c>
      <c r="S31" s="91">
        <f t="shared" si="11"/>
        <v>0</v>
      </c>
      <c r="T31" s="91">
        <f t="shared" si="11"/>
        <v>145</v>
      </c>
      <c r="U31" s="91">
        <f t="shared" si="11"/>
        <v>145</v>
      </c>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row>
    <row r="32" spans="1:244" s="146" customFormat="1" x14ac:dyDescent="0.25">
      <c r="A32" s="432" t="s">
        <v>40</v>
      </c>
      <c r="B32" s="435" t="s">
        <v>28</v>
      </c>
      <c r="C32" s="438" t="s">
        <v>40</v>
      </c>
      <c r="D32" s="484" t="s">
        <v>296</v>
      </c>
      <c r="E32" s="429" t="s">
        <v>72</v>
      </c>
      <c r="F32" s="429" t="s">
        <v>33</v>
      </c>
      <c r="G32" s="162" t="s">
        <v>34</v>
      </c>
      <c r="H32" s="149">
        <f>SUM(I32,K32)</f>
        <v>25.18</v>
      </c>
      <c r="I32" s="239">
        <v>7.04</v>
      </c>
      <c r="J32" s="149"/>
      <c r="K32" s="237">
        <v>18.14</v>
      </c>
      <c r="L32" s="150">
        <f>SUM(M32,O32)</f>
        <v>32</v>
      </c>
      <c r="M32" s="164">
        <v>32</v>
      </c>
      <c r="N32" s="152"/>
      <c r="O32" s="151"/>
      <c r="P32" s="176">
        <f>SUM(Q32,S32)</f>
        <v>31.2</v>
      </c>
      <c r="Q32" s="149">
        <v>31.2</v>
      </c>
      <c r="R32" s="176"/>
      <c r="S32" s="149"/>
      <c r="T32" s="164">
        <v>32</v>
      </c>
      <c r="U32" s="103">
        <v>32</v>
      </c>
      <c r="V32" s="144"/>
      <c r="W32" s="144"/>
      <c r="X32" s="14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row>
    <row r="33" spans="1:244" s="146" customFormat="1" x14ac:dyDescent="0.25">
      <c r="A33" s="433"/>
      <c r="B33" s="436"/>
      <c r="C33" s="439"/>
      <c r="D33" s="485"/>
      <c r="E33" s="430"/>
      <c r="F33" s="430"/>
      <c r="G33" s="162" t="s">
        <v>36</v>
      </c>
      <c r="H33" s="149">
        <f t="shared" ref="H33:H35" si="12">SUM(I33,K33)</f>
        <v>0</v>
      </c>
      <c r="I33" s="149"/>
      <c r="J33" s="149"/>
      <c r="K33" s="149"/>
      <c r="L33" s="150">
        <f t="shared" ref="L33:L35" si="13">SUM(M33,O33)</f>
        <v>0</v>
      </c>
      <c r="M33" s="151"/>
      <c r="N33" s="152"/>
      <c r="O33" s="151"/>
      <c r="P33" s="176">
        <f t="shared" ref="P33:P35" si="14">SUM(Q33,S33)</f>
        <v>0</v>
      </c>
      <c r="Q33" s="176"/>
      <c r="R33" s="176"/>
      <c r="S33" s="176"/>
      <c r="T33" s="149"/>
      <c r="U33" s="149"/>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row>
    <row r="34" spans="1:244" s="146" customFormat="1" x14ac:dyDescent="0.25">
      <c r="A34" s="433"/>
      <c r="B34" s="436"/>
      <c r="C34" s="439"/>
      <c r="D34" s="485"/>
      <c r="E34" s="430"/>
      <c r="F34" s="430"/>
      <c r="G34" s="162" t="s">
        <v>37</v>
      </c>
      <c r="H34" s="149">
        <f t="shared" si="12"/>
        <v>0</v>
      </c>
      <c r="I34" s="149"/>
      <c r="J34" s="149"/>
      <c r="K34" s="149"/>
      <c r="L34" s="150">
        <f t="shared" si="13"/>
        <v>0</v>
      </c>
      <c r="M34" s="151"/>
      <c r="N34" s="152"/>
      <c r="O34" s="151"/>
      <c r="P34" s="176">
        <f t="shared" si="14"/>
        <v>0</v>
      </c>
      <c r="Q34" s="176"/>
      <c r="R34" s="176"/>
      <c r="S34" s="176"/>
      <c r="T34" s="149"/>
      <c r="U34" s="149"/>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row>
    <row r="35" spans="1:244" s="146" customFormat="1" x14ac:dyDescent="0.25">
      <c r="A35" s="433"/>
      <c r="B35" s="436"/>
      <c r="C35" s="439"/>
      <c r="D35" s="485"/>
      <c r="E35" s="430"/>
      <c r="F35" s="430"/>
      <c r="G35" s="162" t="s">
        <v>48</v>
      </c>
      <c r="H35" s="149">
        <f t="shared" si="12"/>
        <v>26.07</v>
      </c>
      <c r="I35" s="232">
        <v>26.07</v>
      </c>
      <c r="J35" s="156"/>
      <c r="K35" s="149"/>
      <c r="L35" s="150">
        <f t="shared" si="13"/>
        <v>0</v>
      </c>
      <c r="M35" s="152"/>
      <c r="N35" s="152"/>
      <c r="O35" s="152"/>
      <c r="P35" s="176">
        <f t="shared" si="14"/>
        <v>30</v>
      </c>
      <c r="Q35" s="152">
        <v>30</v>
      </c>
      <c r="R35" s="152"/>
      <c r="S35" s="157"/>
      <c r="T35" s="149"/>
      <c r="U35" s="149"/>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row>
    <row r="36" spans="1:244" s="146" customFormat="1" x14ac:dyDescent="0.25">
      <c r="A36" s="434"/>
      <c r="B36" s="437"/>
      <c r="C36" s="440"/>
      <c r="D36" s="486"/>
      <c r="E36" s="431"/>
      <c r="F36" s="431"/>
      <c r="G36" s="177" t="s">
        <v>39</v>
      </c>
      <c r="H36" s="153">
        <f t="shared" ref="H36:U36" si="15">SUM(H32:H35)</f>
        <v>51.25</v>
      </c>
      <c r="I36" s="153">
        <f t="shared" si="15"/>
        <v>33.11</v>
      </c>
      <c r="J36" s="153">
        <f t="shared" si="15"/>
        <v>0</v>
      </c>
      <c r="K36" s="153">
        <f t="shared" si="15"/>
        <v>18.14</v>
      </c>
      <c r="L36" s="153">
        <f t="shared" si="15"/>
        <v>32</v>
      </c>
      <c r="M36" s="153">
        <f t="shared" si="15"/>
        <v>32</v>
      </c>
      <c r="N36" s="153">
        <f t="shared" si="15"/>
        <v>0</v>
      </c>
      <c r="O36" s="153">
        <f t="shared" si="15"/>
        <v>0</v>
      </c>
      <c r="P36" s="153">
        <f t="shared" si="15"/>
        <v>61.2</v>
      </c>
      <c r="Q36" s="153">
        <f t="shared" si="15"/>
        <v>61.2</v>
      </c>
      <c r="R36" s="153">
        <f t="shared" si="15"/>
        <v>0</v>
      </c>
      <c r="S36" s="153">
        <f t="shared" si="15"/>
        <v>0</v>
      </c>
      <c r="T36" s="153">
        <f t="shared" si="15"/>
        <v>32</v>
      </c>
      <c r="U36" s="153">
        <f t="shared" si="15"/>
        <v>32</v>
      </c>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row>
    <row r="37" spans="1:244" s="146" customFormat="1" ht="16.899999999999999" customHeight="1" x14ac:dyDescent="0.25">
      <c r="A37" s="432" t="s">
        <v>40</v>
      </c>
      <c r="B37" s="435" t="s">
        <v>28</v>
      </c>
      <c r="C37" s="438" t="s">
        <v>45</v>
      </c>
      <c r="D37" s="441" t="s">
        <v>297</v>
      </c>
      <c r="E37" s="429" t="s">
        <v>74</v>
      </c>
      <c r="F37" s="429" t="s">
        <v>33</v>
      </c>
      <c r="G37" s="142" t="s">
        <v>34</v>
      </c>
      <c r="H37" s="149">
        <f>SUM(I37,K37)</f>
        <v>6.66</v>
      </c>
      <c r="I37" s="149"/>
      <c r="J37" s="149"/>
      <c r="K37" s="226">
        <v>6.66</v>
      </c>
      <c r="L37" s="150">
        <f>SUM(M37,O37)</f>
        <v>0</v>
      </c>
      <c r="M37" s="169">
        <v>0</v>
      </c>
      <c r="N37" s="170"/>
      <c r="O37" s="169">
        <v>0</v>
      </c>
      <c r="P37" s="167">
        <f>SUM(Q37,S37)</f>
        <v>0</v>
      </c>
      <c r="Q37" s="167">
        <v>0</v>
      </c>
      <c r="R37" s="167"/>
      <c r="S37" s="167">
        <v>0</v>
      </c>
      <c r="T37" s="167">
        <v>20</v>
      </c>
      <c r="U37" s="167">
        <v>20</v>
      </c>
      <c r="V37" s="144"/>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row>
    <row r="38" spans="1:244" s="146" customFormat="1" ht="16.5" customHeight="1" x14ac:dyDescent="0.25">
      <c r="A38" s="433"/>
      <c r="B38" s="436"/>
      <c r="C38" s="439"/>
      <c r="D38" s="442"/>
      <c r="E38" s="430"/>
      <c r="F38" s="430"/>
      <c r="G38" s="142" t="s">
        <v>37</v>
      </c>
      <c r="H38" s="149">
        <f t="shared" ref="H38:H39" si="16">SUM(I38,K38)</f>
        <v>0</v>
      </c>
      <c r="I38" s="149"/>
      <c r="J38" s="149"/>
      <c r="K38" s="149"/>
      <c r="L38" s="150">
        <f t="shared" ref="L38:L39" si="17">SUM(M38,O38)</f>
        <v>0</v>
      </c>
      <c r="M38" s="151"/>
      <c r="N38" s="152"/>
      <c r="O38" s="151"/>
      <c r="P38" s="149">
        <f t="shared" ref="P38:P39" si="18">SUM(Q38,S38)</f>
        <v>0</v>
      </c>
      <c r="Q38" s="176"/>
      <c r="R38" s="176"/>
      <c r="S38" s="176"/>
      <c r="T38" s="149"/>
      <c r="U38" s="149"/>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row>
    <row r="39" spans="1:244" s="146" customFormat="1" ht="20.25" customHeight="1" x14ac:dyDescent="0.25">
      <c r="A39" s="433"/>
      <c r="B39" s="436"/>
      <c r="C39" s="439"/>
      <c r="D39" s="442"/>
      <c r="E39" s="430"/>
      <c r="F39" s="430"/>
      <c r="G39" s="142" t="s">
        <v>36</v>
      </c>
      <c r="H39" s="149">
        <f t="shared" si="16"/>
        <v>0</v>
      </c>
      <c r="I39" s="156"/>
      <c r="J39" s="156"/>
      <c r="K39" s="149"/>
      <c r="L39" s="150">
        <f t="shared" si="17"/>
        <v>0</v>
      </c>
      <c r="M39" s="152"/>
      <c r="N39" s="152"/>
      <c r="O39" s="152"/>
      <c r="P39" s="149">
        <f t="shared" si="18"/>
        <v>0</v>
      </c>
      <c r="Q39" s="152"/>
      <c r="R39" s="152"/>
      <c r="S39" s="157"/>
      <c r="T39" s="149"/>
      <c r="U39" s="149"/>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row>
    <row r="40" spans="1:244" s="78" customFormat="1" ht="20.25" customHeight="1" x14ac:dyDescent="0.25">
      <c r="A40" s="434"/>
      <c r="B40" s="437"/>
      <c r="C40" s="440"/>
      <c r="D40" s="443"/>
      <c r="E40" s="431"/>
      <c r="F40" s="431"/>
      <c r="G40" s="177" t="s">
        <v>39</v>
      </c>
      <c r="H40" s="153">
        <f t="shared" ref="H40:U40" si="19">SUM(H37:H39)</f>
        <v>6.66</v>
      </c>
      <c r="I40" s="153">
        <f t="shared" si="19"/>
        <v>0</v>
      </c>
      <c r="J40" s="153">
        <f t="shared" si="19"/>
        <v>0</v>
      </c>
      <c r="K40" s="153">
        <f t="shared" si="19"/>
        <v>6.66</v>
      </c>
      <c r="L40" s="153">
        <f t="shared" si="19"/>
        <v>0</v>
      </c>
      <c r="M40" s="153">
        <f t="shared" si="19"/>
        <v>0</v>
      </c>
      <c r="N40" s="153">
        <f t="shared" si="19"/>
        <v>0</v>
      </c>
      <c r="O40" s="153">
        <f t="shared" si="19"/>
        <v>0</v>
      </c>
      <c r="P40" s="153">
        <f t="shared" si="19"/>
        <v>0</v>
      </c>
      <c r="Q40" s="153">
        <f t="shared" si="19"/>
        <v>0</v>
      </c>
      <c r="R40" s="153">
        <f t="shared" si="19"/>
        <v>0</v>
      </c>
      <c r="S40" s="153">
        <f t="shared" si="19"/>
        <v>0</v>
      </c>
      <c r="T40" s="153">
        <f t="shared" si="19"/>
        <v>20</v>
      </c>
      <c r="U40" s="153">
        <f t="shared" si="19"/>
        <v>20</v>
      </c>
    </row>
    <row r="41" spans="1:244" s="146" customFormat="1" x14ac:dyDescent="0.25">
      <c r="A41" s="432" t="s">
        <v>40</v>
      </c>
      <c r="B41" s="435" t="s">
        <v>28</v>
      </c>
      <c r="C41" s="438" t="s">
        <v>49</v>
      </c>
      <c r="D41" s="441" t="s">
        <v>298</v>
      </c>
      <c r="E41" s="478" t="s">
        <v>74</v>
      </c>
      <c r="F41" s="429" t="s">
        <v>33</v>
      </c>
      <c r="G41" s="162" t="s">
        <v>34</v>
      </c>
      <c r="H41" s="149">
        <f>SUM(I41,K41)</f>
        <v>0</v>
      </c>
      <c r="I41" s="103">
        <v>0</v>
      </c>
      <c r="J41" s="149"/>
      <c r="K41" s="96"/>
      <c r="L41" s="150">
        <f>SUM(M41,O41)</f>
        <v>5</v>
      </c>
      <c r="M41" s="164">
        <v>5</v>
      </c>
      <c r="N41" s="152"/>
      <c r="O41" s="151"/>
      <c r="P41" s="176">
        <f>SUM(Q41,S41)</f>
        <v>4</v>
      </c>
      <c r="Q41" s="149">
        <v>4</v>
      </c>
      <c r="R41" s="176"/>
      <c r="S41" s="149"/>
      <c r="T41" s="164">
        <v>5</v>
      </c>
      <c r="U41" s="95">
        <v>5</v>
      </c>
      <c r="V41" s="144"/>
      <c r="W41" s="144"/>
      <c r="X41" s="144"/>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row>
    <row r="42" spans="1:244" s="146" customFormat="1" x14ac:dyDescent="0.25">
      <c r="A42" s="433"/>
      <c r="B42" s="436"/>
      <c r="C42" s="439"/>
      <c r="D42" s="442"/>
      <c r="E42" s="479"/>
      <c r="F42" s="430"/>
      <c r="G42" s="162" t="s">
        <v>36</v>
      </c>
      <c r="H42" s="149">
        <f t="shared" ref="H42:H44" si="20">SUM(I42,K42)</f>
        <v>0</v>
      </c>
      <c r="I42" s="149"/>
      <c r="J42" s="149"/>
      <c r="K42" s="149"/>
      <c r="L42" s="150">
        <f t="shared" ref="L42:L44" si="21">SUM(M42,O42)</f>
        <v>0</v>
      </c>
      <c r="M42" s="151"/>
      <c r="N42" s="152"/>
      <c r="O42" s="151"/>
      <c r="P42" s="176">
        <f t="shared" ref="P42:P44" si="22">SUM(Q42,S42)</f>
        <v>0</v>
      </c>
      <c r="Q42" s="176"/>
      <c r="R42" s="176"/>
      <c r="S42" s="176"/>
      <c r="T42" s="149"/>
      <c r="U42" s="149"/>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c r="IF42" s="145"/>
      <c r="IG42" s="145"/>
      <c r="IH42" s="145"/>
    </row>
    <row r="43" spans="1:244" s="146" customFormat="1" x14ac:dyDescent="0.25">
      <c r="A43" s="433"/>
      <c r="B43" s="436"/>
      <c r="C43" s="439"/>
      <c r="D43" s="442"/>
      <c r="E43" s="479"/>
      <c r="F43" s="430"/>
      <c r="G43" s="162" t="s">
        <v>37</v>
      </c>
      <c r="H43" s="149">
        <f t="shared" si="20"/>
        <v>0</v>
      </c>
      <c r="I43" s="149"/>
      <c r="J43" s="149"/>
      <c r="K43" s="149"/>
      <c r="L43" s="150">
        <f t="shared" si="21"/>
        <v>0</v>
      </c>
      <c r="M43" s="151"/>
      <c r="N43" s="152"/>
      <c r="O43" s="151"/>
      <c r="P43" s="176">
        <f t="shared" si="22"/>
        <v>0</v>
      </c>
      <c r="Q43" s="176"/>
      <c r="R43" s="176"/>
      <c r="S43" s="176"/>
      <c r="T43" s="149"/>
      <c r="U43" s="149"/>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5"/>
      <c r="GV43" s="145"/>
      <c r="GW43" s="145"/>
      <c r="GX43" s="145"/>
      <c r="GY43" s="145"/>
      <c r="GZ43" s="145"/>
      <c r="HA43" s="145"/>
      <c r="HB43" s="145"/>
      <c r="HC43" s="145"/>
      <c r="HD43" s="145"/>
      <c r="HE43" s="145"/>
      <c r="HF43" s="145"/>
      <c r="HG43" s="145"/>
      <c r="HH43" s="145"/>
      <c r="HI43" s="145"/>
      <c r="HJ43" s="145"/>
      <c r="HK43" s="145"/>
      <c r="HL43" s="145"/>
      <c r="HM43" s="145"/>
      <c r="HN43" s="145"/>
      <c r="HO43" s="145"/>
      <c r="HP43" s="145"/>
      <c r="HQ43" s="145"/>
      <c r="HR43" s="145"/>
      <c r="HS43" s="145"/>
      <c r="HT43" s="145"/>
      <c r="HU43" s="145"/>
      <c r="HV43" s="145"/>
      <c r="HW43" s="145"/>
      <c r="HX43" s="145"/>
      <c r="HY43" s="145"/>
      <c r="HZ43" s="145"/>
      <c r="IA43" s="145"/>
      <c r="IB43" s="145"/>
      <c r="IC43" s="145"/>
      <c r="ID43" s="145"/>
      <c r="IE43" s="145"/>
      <c r="IF43" s="145"/>
      <c r="IG43" s="145"/>
      <c r="IH43" s="145"/>
    </row>
    <row r="44" spans="1:244" s="146" customFormat="1" x14ac:dyDescent="0.25">
      <c r="A44" s="433"/>
      <c r="B44" s="436"/>
      <c r="C44" s="439"/>
      <c r="D44" s="442"/>
      <c r="E44" s="479"/>
      <c r="F44" s="430"/>
      <c r="G44" s="162" t="s">
        <v>48</v>
      </c>
      <c r="H44" s="149">
        <f t="shared" si="20"/>
        <v>0</v>
      </c>
      <c r="I44" s="156"/>
      <c r="J44" s="156"/>
      <c r="K44" s="149"/>
      <c r="L44" s="150">
        <f t="shared" si="21"/>
        <v>0</v>
      </c>
      <c r="M44" s="152"/>
      <c r="N44" s="152"/>
      <c r="O44" s="152"/>
      <c r="P44" s="176">
        <f t="shared" si="22"/>
        <v>0</v>
      </c>
      <c r="Q44" s="152"/>
      <c r="R44" s="152"/>
      <c r="S44" s="157"/>
      <c r="T44" s="149"/>
      <c r="U44" s="149"/>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c r="GW44" s="145"/>
      <c r="GX44" s="145"/>
      <c r="GY44" s="145"/>
      <c r="GZ44" s="145"/>
      <c r="HA44" s="145"/>
      <c r="HB44" s="145"/>
      <c r="HC44" s="145"/>
      <c r="HD44" s="145"/>
      <c r="HE44" s="145"/>
      <c r="HF44" s="145"/>
      <c r="HG44" s="145"/>
      <c r="HH44" s="145"/>
      <c r="HI44" s="145"/>
      <c r="HJ44" s="145"/>
      <c r="HK44" s="145"/>
      <c r="HL44" s="145"/>
      <c r="HM44" s="145"/>
      <c r="HN44" s="145"/>
      <c r="HO44" s="145"/>
      <c r="HP44" s="145"/>
      <c r="HQ44" s="145"/>
      <c r="HR44" s="145"/>
      <c r="HS44" s="145"/>
      <c r="HT44" s="145"/>
      <c r="HU44" s="145"/>
      <c r="HV44" s="145"/>
      <c r="HW44" s="145"/>
      <c r="HX44" s="145"/>
      <c r="HY44" s="145"/>
      <c r="HZ44" s="145"/>
      <c r="IA44" s="145"/>
      <c r="IB44" s="145"/>
      <c r="IC44" s="145"/>
      <c r="ID44" s="145"/>
      <c r="IE44" s="145"/>
      <c r="IF44" s="145"/>
      <c r="IG44" s="145"/>
      <c r="IH44" s="145"/>
    </row>
    <row r="45" spans="1:244" s="146" customFormat="1" x14ac:dyDescent="0.25">
      <c r="A45" s="434"/>
      <c r="B45" s="437"/>
      <c r="C45" s="440"/>
      <c r="D45" s="443"/>
      <c r="E45" s="480"/>
      <c r="F45" s="431"/>
      <c r="G45" s="177" t="s">
        <v>39</v>
      </c>
      <c r="H45" s="153">
        <f t="shared" ref="H45:S45" si="23">SUM(H41:H44)</f>
        <v>0</v>
      </c>
      <c r="I45" s="153">
        <f t="shared" si="23"/>
        <v>0</v>
      </c>
      <c r="J45" s="153">
        <f t="shared" si="23"/>
        <v>0</v>
      </c>
      <c r="K45" s="153">
        <f t="shared" si="23"/>
        <v>0</v>
      </c>
      <c r="L45" s="153">
        <v>3</v>
      </c>
      <c r="M45" s="153">
        <f t="shared" si="23"/>
        <v>5</v>
      </c>
      <c r="N45" s="153">
        <f t="shared" si="23"/>
        <v>0</v>
      </c>
      <c r="O45" s="153">
        <f t="shared" si="23"/>
        <v>0</v>
      </c>
      <c r="P45" s="153">
        <f t="shared" si="23"/>
        <v>4</v>
      </c>
      <c r="Q45" s="153">
        <f t="shared" si="23"/>
        <v>4</v>
      </c>
      <c r="R45" s="153">
        <f t="shared" si="23"/>
        <v>0</v>
      </c>
      <c r="S45" s="153">
        <f t="shared" si="23"/>
        <v>0</v>
      </c>
      <c r="T45" s="153">
        <v>4</v>
      </c>
      <c r="U45" s="153">
        <v>5</v>
      </c>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c r="GT45" s="145"/>
      <c r="GU45" s="145"/>
      <c r="GV45" s="145"/>
      <c r="GW45" s="145"/>
      <c r="GX45" s="145"/>
      <c r="GY45" s="145"/>
      <c r="GZ45" s="145"/>
      <c r="HA45" s="145"/>
      <c r="HB45" s="145"/>
      <c r="HC45" s="145"/>
      <c r="HD45" s="145"/>
      <c r="HE45" s="145"/>
      <c r="HF45" s="145"/>
      <c r="HG45" s="145"/>
      <c r="HH45" s="145"/>
      <c r="HI45" s="145"/>
      <c r="HJ45" s="145"/>
      <c r="HK45" s="145"/>
      <c r="HL45" s="145"/>
      <c r="HM45" s="145"/>
      <c r="HN45" s="145"/>
      <c r="HO45" s="145"/>
      <c r="HP45" s="145"/>
      <c r="HQ45" s="145"/>
      <c r="HR45" s="145"/>
      <c r="HS45" s="145"/>
      <c r="HT45" s="145"/>
      <c r="HU45" s="145"/>
      <c r="HV45" s="145"/>
      <c r="HW45" s="145"/>
      <c r="HX45" s="145"/>
      <c r="HY45" s="145"/>
      <c r="HZ45" s="145"/>
      <c r="IA45" s="145"/>
      <c r="IB45" s="145"/>
      <c r="IC45" s="145"/>
      <c r="ID45" s="145"/>
      <c r="IE45" s="145"/>
      <c r="IF45" s="145"/>
      <c r="IG45" s="145"/>
      <c r="IH45" s="145"/>
    </row>
    <row r="46" spans="1:244" s="146" customFormat="1" x14ac:dyDescent="0.25">
      <c r="A46" s="147" t="s">
        <v>28</v>
      </c>
      <c r="B46" s="148" t="s">
        <v>28</v>
      </c>
      <c r="C46" s="448" t="s">
        <v>65</v>
      </c>
      <c r="D46" s="448"/>
      <c r="E46" s="448"/>
      <c r="F46" s="448"/>
      <c r="G46" s="448"/>
      <c r="H46" s="154">
        <f>SUM(H45,H31,H36,H40)</f>
        <v>96.11</v>
      </c>
      <c r="I46" s="154">
        <f t="shared" ref="I46:U46" si="24">SUM(I45,I31,I36,I40)</f>
        <v>33.11</v>
      </c>
      <c r="J46" s="154">
        <f t="shared" si="24"/>
        <v>0</v>
      </c>
      <c r="K46" s="154">
        <f t="shared" si="24"/>
        <v>63</v>
      </c>
      <c r="L46" s="154">
        <f t="shared" si="24"/>
        <v>180</v>
      </c>
      <c r="M46" s="154">
        <f t="shared" si="24"/>
        <v>182</v>
      </c>
      <c r="N46" s="154">
        <f t="shared" si="24"/>
        <v>0</v>
      </c>
      <c r="O46" s="154">
        <f t="shared" si="24"/>
        <v>0</v>
      </c>
      <c r="P46" s="154">
        <f t="shared" si="24"/>
        <v>65.2</v>
      </c>
      <c r="Q46" s="154">
        <f t="shared" si="24"/>
        <v>65.2</v>
      </c>
      <c r="R46" s="154">
        <f t="shared" si="24"/>
        <v>0</v>
      </c>
      <c r="S46" s="154">
        <f t="shared" si="24"/>
        <v>0</v>
      </c>
      <c r="T46" s="154">
        <f t="shared" si="24"/>
        <v>201</v>
      </c>
      <c r="U46" s="154">
        <f t="shared" si="24"/>
        <v>202</v>
      </c>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c r="GT46" s="145"/>
      <c r="GU46" s="145"/>
      <c r="GV46" s="145"/>
      <c r="GW46" s="145"/>
      <c r="GX46" s="145"/>
      <c r="GY46" s="145"/>
      <c r="GZ46" s="145"/>
      <c r="HA46" s="145"/>
      <c r="HB46" s="145"/>
      <c r="HC46" s="145"/>
      <c r="HD46" s="145"/>
      <c r="HE46" s="145"/>
      <c r="HF46" s="145"/>
      <c r="HG46" s="145"/>
      <c r="HH46" s="145"/>
      <c r="HI46" s="145"/>
      <c r="HJ46" s="145"/>
      <c r="HK46" s="145"/>
      <c r="HL46" s="145"/>
      <c r="HM46" s="145"/>
      <c r="HN46" s="145"/>
      <c r="HO46" s="145"/>
      <c r="HP46" s="145"/>
      <c r="HQ46" s="145"/>
      <c r="HR46" s="145"/>
      <c r="HS46" s="145"/>
      <c r="HT46" s="145"/>
      <c r="HU46" s="145"/>
      <c r="HV46" s="145"/>
      <c r="HW46" s="145"/>
      <c r="HX46" s="145"/>
      <c r="HY46" s="145"/>
      <c r="HZ46" s="145"/>
      <c r="IA46" s="145"/>
      <c r="IB46" s="145"/>
      <c r="IC46" s="145"/>
      <c r="ID46" s="145"/>
      <c r="IE46" s="145"/>
      <c r="IF46" s="145"/>
      <c r="IG46" s="145"/>
      <c r="IH46" s="145"/>
      <c r="II46" s="145"/>
    </row>
    <row r="47" spans="1:244" s="146" customFormat="1" x14ac:dyDescent="0.25">
      <c r="A47" s="147" t="s">
        <v>28</v>
      </c>
      <c r="B47" s="444" t="s">
        <v>100</v>
      </c>
      <c r="C47" s="444"/>
      <c r="D47" s="444"/>
      <c r="E47" s="444"/>
      <c r="F47" s="444"/>
      <c r="G47" s="444"/>
      <c r="H47" s="158">
        <f>SUM(H46)</f>
        <v>96.11</v>
      </c>
      <c r="I47" s="158">
        <f t="shared" ref="I47:U47" si="25">SUM(I46)</f>
        <v>33.11</v>
      </c>
      <c r="J47" s="158">
        <f t="shared" si="25"/>
        <v>0</v>
      </c>
      <c r="K47" s="158">
        <f t="shared" si="25"/>
        <v>63</v>
      </c>
      <c r="L47" s="158">
        <f t="shared" si="25"/>
        <v>180</v>
      </c>
      <c r="M47" s="158">
        <f t="shared" si="25"/>
        <v>182</v>
      </c>
      <c r="N47" s="158">
        <f t="shared" si="25"/>
        <v>0</v>
      </c>
      <c r="O47" s="158">
        <f t="shared" si="25"/>
        <v>0</v>
      </c>
      <c r="P47" s="158">
        <f t="shared" si="25"/>
        <v>65.2</v>
      </c>
      <c r="Q47" s="158">
        <f t="shared" si="25"/>
        <v>65.2</v>
      </c>
      <c r="R47" s="158">
        <f t="shared" si="25"/>
        <v>0</v>
      </c>
      <c r="S47" s="158">
        <f t="shared" si="25"/>
        <v>0</v>
      </c>
      <c r="T47" s="158">
        <f t="shared" si="25"/>
        <v>201</v>
      </c>
      <c r="U47" s="158">
        <f t="shared" si="25"/>
        <v>202</v>
      </c>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c r="GT47" s="145"/>
      <c r="GU47" s="145"/>
      <c r="GV47" s="145"/>
      <c r="GW47" s="145"/>
      <c r="GX47" s="145"/>
      <c r="GY47" s="145"/>
      <c r="GZ47" s="145"/>
      <c r="HA47" s="145"/>
      <c r="HB47" s="145"/>
      <c r="HC47" s="145"/>
      <c r="HD47" s="145"/>
      <c r="HE47" s="145"/>
      <c r="HF47" s="145"/>
      <c r="HG47" s="145"/>
      <c r="HH47" s="145"/>
      <c r="HI47" s="145"/>
      <c r="HJ47" s="145"/>
      <c r="HK47" s="145"/>
      <c r="HL47" s="145"/>
      <c r="HM47" s="145"/>
      <c r="HN47" s="145"/>
      <c r="HO47" s="145"/>
      <c r="HP47" s="145"/>
      <c r="HQ47" s="145"/>
      <c r="HR47" s="145"/>
      <c r="HS47" s="145"/>
      <c r="HT47" s="145"/>
      <c r="HU47" s="145"/>
      <c r="HV47" s="145"/>
      <c r="HW47" s="145"/>
      <c r="HX47" s="145"/>
      <c r="HY47" s="145"/>
      <c r="HZ47" s="145"/>
      <c r="IA47" s="145"/>
      <c r="IB47" s="145"/>
      <c r="IC47" s="145"/>
      <c r="ID47" s="145"/>
      <c r="IE47" s="145"/>
      <c r="IF47" s="145"/>
      <c r="IG47" s="145"/>
      <c r="IH47" s="145"/>
      <c r="II47" s="145"/>
    </row>
    <row r="48" spans="1:244" x14ac:dyDescent="0.25">
      <c r="A48" s="70" t="s">
        <v>82</v>
      </c>
      <c r="B48" s="452" t="s">
        <v>101</v>
      </c>
      <c r="C48" s="452"/>
      <c r="D48" s="452"/>
      <c r="E48" s="452"/>
      <c r="F48" s="452"/>
      <c r="G48" s="452"/>
      <c r="H48" s="71">
        <f>SUM(H23,H47)</f>
        <v>96.73</v>
      </c>
      <c r="I48" s="71">
        <f t="shared" ref="I48:U48" si="26">SUM(I23,I47)</f>
        <v>33.729999999999997</v>
      </c>
      <c r="J48" s="71">
        <f t="shared" si="26"/>
        <v>0</v>
      </c>
      <c r="K48" s="71">
        <f t="shared" si="26"/>
        <v>63</v>
      </c>
      <c r="L48" s="71">
        <f t="shared" si="26"/>
        <v>190.9</v>
      </c>
      <c r="M48" s="71">
        <f t="shared" si="26"/>
        <v>192.9</v>
      </c>
      <c r="N48" s="71">
        <f t="shared" si="26"/>
        <v>0</v>
      </c>
      <c r="O48" s="71">
        <f t="shared" si="26"/>
        <v>0</v>
      </c>
      <c r="P48" s="71">
        <f t="shared" si="26"/>
        <v>68.900000000000006</v>
      </c>
      <c r="Q48" s="71">
        <f t="shared" si="26"/>
        <v>68.900000000000006</v>
      </c>
      <c r="R48" s="71">
        <f t="shared" si="26"/>
        <v>0</v>
      </c>
      <c r="S48" s="71">
        <f t="shared" si="26"/>
        <v>0</v>
      </c>
      <c r="T48" s="71">
        <f t="shared" si="26"/>
        <v>211.93700000000001</v>
      </c>
      <c r="U48" s="71">
        <f t="shared" si="26"/>
        <v>212.93700000000001</v>
      </c>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c r="GT48" s="145"/>
      <c r="GU48" s="145"/>
      <c r="GV48" s="145"/>
      <c r="GW48" s="145"/>
      <c r="GX48" s="145"/>
      <c r="GY48" s="145"/>
      <c r="GZ48" s="145"/>
      <c r="HA48" s="145"/>
      <c r="HB48" s="145"/>
      <c r="HC48" s="145"/>
      <c r="HD48" s="145"/>
      <c r="HE48" s="145"/>
      <c r="HF48" s="145"/>
      <c r="HG48" s="145"/>
      <c r="HH48" s="145"/>
      <c r="HI48" s="145"/>
      <c r="HJ48" s="145"/>
      <c r="HK48" s="145"/>
      <c r="HL48" s="145"/>
      <c r="HM48" s="145"/>
      <c r="HN48" s="145"/>
      <c r="HO48" s="145"/>
      <c r="HP48" s="145"/>
      <c r="HQ48" s="145"/>
      <c r="HR48" s="145"/>
      <c r="HS48" s="145"/>
      <c r="HT48" s="145"/>
      <c r="HU48" s="145"/>
      <c r="HV48" s="145"/>
      <c r="HW48" s="145"/>
      <c r="HX48" s="145"/>
      <c r="HY48" s="145"/>
      <c r="HZ48" s="145"/>
      <c r="IA48" s="145"/>
      <c r="IB48" s="145"/>
      <c r="IC48" s="145"/>
      <c r="ID48" s="145"/>
      <c r="IE48" s="145"/>
      <c r="IF48" s="145"/>
      <c r="IG48" s="145"/>
      <c r="IH48" s="145"/>
      <c r="II48" s="145"/>
      <c r="IJ48" s="146"/>
    </row>
    <row r="49" spans="1:244" ht="30" customHeight="1" x14ac:dyDescent="0.25">
      <c r="A49" s="453" t="s">
        <v>102</v>
      </c>
      <c r="B49" s="453"/>
      <c r="C49" s="453"/>
      <c r="D49" s="453"/>
      <c r="E49" s="453"/>
      <c r="F49" s="453"/>
      <c r="G49" s="453"/>
      <c r="H49" s="72"/>
      <c r="I49" s="72"/>
      <c r="J49" s="72"/>
      <c r="K49" s="72"/>
      <c r="L49" s="72"/>
      <c r="M49" s="73"/>
      <c r="N49" s="73"/>
      <c r="O49" s="73"/>
      <c r="P49" s="73"/>
      <c r="Q49" s="73"/>
      <c r="R49" s="73"/>
      <c r="S49" s="73"/>
      <c r="T49" s="72"/>
      <c r="U49" s="72"/>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c r="IF49" s="145"/>
      <c r="IG49" s="145"/>
      <c r="IH49" s="145"/>
      <c r="II49" s="145"/>
      <c r="IJ49" s="146"/>
    </row>
    <row r="50" spans="1:244" ht="30" customHeight="1" x14ac:dyDescent="0.25">
      <c r="A50" s="454" t="s">
        <v>103</v>
      </c>
      <c r="B50" s="454"/>
      <c r="C50" s="454"/>
      <c r="D50" s="454"/>
      <c r="E50" s="454"/>
      <c r="F50" s="454"/>
      <c r="G50" s="454"/>
      <c r="H50" s="74">
        <f t="shared" ref="H50:U50" si="27">SUM(H51:H60)</f>
        <v>96.72999999999999</v>
      </c>
      <c r="I50" s="74">
        <f t="shared" si="27"/>
        <v>33.730000000000004</v>
      </c>
      <c r="J50" s="74">
        <f t="shared" si="27"/>
        <v>0</v>
      </c>
      <c r="K50" s="74">
        <f t="shared" si="27"/>
        <v>63</v>
      </c>
      <c r="L50" s="74">
        <f t="shared" si="27"/>
        <v>192.89999999999998</v>
      </c>
      <c r="M50" s="74">
        <f t="shared" si="27"/>
        <v>192.89999999999998</v>
      </c>
      <c r="N50" s="74">
        <f t="shared" si="27"/>
        <v>0</v>
      </c>
      <c r="O50" s="74">
        <f t="shared" si="27"/>
        <v>0</v>
      </c>
      <c r="P50" s="74">
        <f t="shared" si="27"/>
        <v>68.900000000000006</v>
      </c>
      <c r="Q50" s="74">
        <f t="shared" si="27"/>
        <v>68.900000000000006</v>
      </c>
      <c r="R50" s="74">
        <f t="shared" si="27"/>
        <v>0</v>
      </c>
      <c r="S50" s="74">
        <f t="shared" si="27"/>
        <v>0</v>
      </c>
      <c r="T50" s="74">
        <f t="shared" si="27"/>
        <v>212.93699999999998</v>
      </c>
      <c r="U50" s="74">
        <f t="shared" si="27"/>
        <v>212.93699999999998</v>
      </c>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45"/>
      <c r="HW50" s="145"/>
      <c r="HX50" s="145"/>
      <c r="HY50" s="145"/>
      <c r="HZ50" s="145"/>
      <c r="IA50" s="145"/>
      <c r="IB50" s="145"/>
      <c r="IC50" s="145"/>
      <c r="ID50" s="145"/>
      <c r="IE50" s="145"/>
      <c r="IF50" s="145"/>
      <c r="IG50" s="145"/>
      <c r="IH50" s="145"/>
      <c r="II50" s="145"/>
      <c r="IJ50" s="146"/>
    </row>
    <row r="51" spans="1:244" ht="30" customHeight="1" x14ac:dyDescent="0.25">
      <c r="A51" s="455" t="s">
        <v>104</v>
      </c>
      <c r="B51" s="455"/>
      <c r="C51" s="455"/>
      <c r="D51" s="455"/>
      <c r="E51" s="455"/>
      <c r="F51" s="455"/>
      <c r="G51" s="455"/>
      <c r="H51" s="159">
        <f>SUM(H18,H26,H12,H32,H37,H41)</f>
        <v>70.36</v>
      </c>
      <c r="I51" s="159">
        <f t="shared" ref="I51:U51" si="28">SUM(I18,I26,I12,I32,I37,I41)</f>
        <v>7.36</v>
      </c>
      <c r="J51" s="159">
        <f t="shared" si="28"/>
        <v>0</v>
      </c>
      <c r="K51" s="159">
        <f t="shared" si="28"/>
        <v>63</v>
      </c>
      <c r="L51" s="159">
        <f t="shared" si="28"/>
        <v>40.700000000000003</v>
      </c>
      <c r="M51" s="159">
        <f t="shared" si="28"/>
        <v>40.700000000000003</v>
      </c>
      <c r="N51" s="159">
        <f t="shared" si="28"/>
        <v>0</v>
      </c>
      <c r="O51" s="159">
        <f t="shared" si="28"/>
        <v>0</v>
      </c>
      <c r="P51" s="159">
        <f t="shared" si="28"/>
        <v>38.5</v>
      </c>
      <c r="Q51" s="159">
        <f t="shared" si="28"/>
        <v>38.5</v>
      </c>
      <c r="R51" s="159">
        <f t="shared" si="28"/>
        <v>0</v>
      </c>
      <c r="S51" s="159">
        <f t="shared" si="28"/>
        <v>0</v>
      </c>
      <c r="T51" s="159">
        <f t="shared" si="28"/>
        <v>60.741999999999997</v>
      </c>
      <c r="U51" s="159">
        <f t="shared" si="28"/>
        <v>60.741999999999997</v>
      </c>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45"/>
      <c r="HW51" s="145"/>
      <c r="HX51" s="145"/>
      <c r="HY51" s="145"/>
      <c r="HZ51" s="145"/>
      <c r="IA51" s="145"/>
      <c r="IB51" s="145"/>
      <c r="IC51" s="145"/>
      <c r="ID51" s="145"/>
      <c r="IE51" s="145"/>
      <c r="IF51" s="145"/>
      <c r="IG51" s="145"/>
      <c r="IH51" s="145"/>
      <c r="II51" s="145"/>
      <c r="IJ51" s="146"/>
    </row>
    <row r="52" spans="1:244" ht="30" customHeight="1" x14ac:dyDescent="0.25">
      <c r="A52" s="455" t="s">
        <v>105</v>
      </c>
      <c r="B52" s="455"/>
      <c r="C52" s="455"/>
      <c r="D52" s="455"/>
      <c r="E52" s="455"/>
      <c r="F52" s="455"/>
      <c r="G52" s="455"/>
      <c r="H52" s="159"/>
      <c r="I52" s="159"/>
      <c r="J52" s="159"/>
      <c r="K52" s="159"/>
      <c r="L52" s="159"/>
      <c r="M52" s="160"/>
      <c r="N52" s="160"/>
      <c r="O52" s="160"/>
      <c r="P52" s="160"/>
      <c r="Q52" s="160"/>
      <c r="R52" s="160"/>
      <c r="S52" s="160"/>
      <c r="T52" s="159"/>
      <c r="U52" s="159"/>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c r="IF52" s="145"/>
      <c r="IG52" s="145"/>
      <c r="IH52" s="145"/>
      <c r="II52" s="145"/>
      <c r="IJ52" s="146"/>
    </row>
    <row r="53" spans="1:244" ht="30" customHeight="1" x14ac:dyDescent="0.25">
      <c r="A53" s="455" t="s">
        <v>106</v>
      </c>
      <c r="B53" s="455"/>
      <c r="C53" s="455"/>
      <c r="D53" s="455"/>
      <c r="E53" s="455"/>
      <c r="F53" s="455"/>
      <c r="G53" s="455"/>
      <c r="H53" s="159">
        <f>SUM(H20,H27)</f>
        <v>0.3</v>
      </c>
      <c r="I53" s="159">
        <f t="shared" ref="I53:U53" si="29">SUM(I20,I27)</f>
        <v>0.3</v>
      </c>
      <c r="J53" s="159">
        <f t="shared" si="29"/>
        <v>0</v>
      </c>
      <c r="K53" s="159">
        <f t="shared" si="29"/>
        <v>0</v>
      </c>
      <c r="L53" s="159">
        <f t="shared" si="29"/>
        <v>152.19999999999999</v>
      </c>
      <c r="M53" s="159">
        <f t="shared" si="29"/>
        <v>152.19999999999999</v>
      </c>
      <c r="N53" s="159">
        <f t="shared" si="29"/>
        <v>0</v>
      </c>
      <c r="O53" s="159">
        <f t="shared" si="29"/>
        <v>0</v>
      </c>
      <c r="P53" s="159">
        <f t="shared" si="29"/>
        <v>0.4</v>
      </c>
      <c r="Q53" s="159">
        <f t="shared" si="29"/>
        <v>0.4</v>
      </c>
      <c r="R53" s="159">
        <f t="shared" si="29"/>
        <v>0</v>
      </c>
      <c r="S53" s="159">
        <f t="shared" si="29"/>
        <v>0</v>
      </c>
      <c r="T53" s="159">
        <f t="shared" si="29"/>
        <v>152.19499999999999</v>
      </c>
      <c r="U53" s="159">
        <f t="shared" si="29"/>
        <v>152.19499999999999</v>
      </c>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45"/>
      <c r="HW53" s="145"/>
      <c r="HX53" s="145"/>
      <c r="HY53" s="145"/>
      <c r="HZ53" s="145"/>
      <c r="IA53" s="145"/>
      <c r="IB53" s="145"/>
      <c r="IC53" s="145"/>
      <c r="ID53" s="145"/>
      <c r="IE53" s="145"/>
      <c r="IF53" s="145"/>
      <c r="IG53" s="145"/>
      <c r="IH53" s="145"/>
      <c r="II53" s="145"/>
      <c r="IJ53" s="146"/>
    </row>
    <row r="54" spans="1:244" ht="30" customHeight="1" x14ac:dyDescent="0.25">
      <c r="A54" s="455" t="s">
        <v>107</v>
      </c>
      <c r="B54" s="455"/>
      <c r="C54" s="455"/>
      <c r="D54" s="455"/>
      <c r="E54" s="455"/>
      <c r="F54" s="455"/>
      <c r="G54" s="455"/>
      <c r="H54" s="159"/>
      <c r="I54" s="159"/>
      <c r="J54" s="159"/>
      <c r="K54" s="159"/>
      <c r="L54" s="159"/>
      <c r="M54" s="160"/>
      <c r="N54" s="160"/>
      <c r="O54" s="160"/>
      <c r="P54" s="160"/>
      <c r="Q54" s="160"/>
      <c r="R54" s="160"/>
      <c r="S54" s="160"/>
      <c r="T54" s="159"/>
      <c r="U54" s="159"/>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45"/>
      <c r="HW54" s="145"/>
      <c r="HX54" s="145"/>
      <c r="HY54" s="145"/>
      <c r="HZ54" s="145"/>
      <c r="IA54" s="145"/>
      <c r="IB54" s="145"/>
      <c r="IC54" s="145"/>
      <c r="ID54" s="145"/>
      <c r="IE54" s="145"/>
      <c r="IF54" s="145"/>
      <c r="IG54" s="145"/>
      <c r="IH54" s="145"/>
      <c r="II54" s="145"/>
      <c r="IJ54" s="146"/>
    </row>
    <row r="55" spans="1:244" ht="30" customHeight="1" x14ac:dyDescent="0.25">
      <c r="A55" s="455" t="s">
        <v>108</v>
      </c>
      <c r="B55" s="455"/>
      <c r="C55" s="455"/>
      <c r="D55" s="455"/>
      <c r="E55" s="455"/>
      <c r="F55" s="455"/>
      <c r="G55" s="455"/>
      <c r="H55" s="159"/>
      <c r="I55" s="159"/>
      <c r="J55" s="159"/>
      <c r="K55" s="159"/>
      <c r="L55" s="159"/>
      <c r="M55" s="160"/>
      <c r="N55" s="160"/>
      <c r="O55" s="160"/>
      <c r="P55" s="160"/>
      <c r="Q55" s="160"/>
      <c r="R55" s="160"/>
      <c r="S55" s="160"/>
      <c r="T55" s="159"/>
      <c r="U55" s="159"/>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c r="IF55" s="145"/>
      <c r="IG55" s="145"/>
      <c r="IH55" s="145"/>
      <c r="II55" s="145"/>
      <c r="IJ55" s="146"/>
    </row>
    <row r="56" spans="1:244" ht="30" customHeight="1" x14ac:dyDescent="0.25">
      <c r="A56" s="455" t="s">
        <v>109</v>
      </c>
      <c r="B56" s="455"/>
      <c r="C56" s="455"/>
      <c r="D56" s="455"/>
      <c r="E56" s="455"/>
      <c r="F56" s="455"/>
      <c r="G56" s="455"/>
      <c r="H56" s="159"/>
      <c r="I56" s="159"/>
      <c r="J56" s="159"/>
      <c r="K56" s="159"/>
      <c r="L56" s="159"/>
      <c r="M56" s="160"/>
      <c r="N56" s="160"/>
      <c r="O56" s="160"/>
      <c r="P56" s="160"/>
      <c r="Q56" s="160"/>
      <c r="R56" s="160"/>
      <c r="S56" s="160"/>
      <c r="T56" s="159"/>
      <c r="U56" s="159"/>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c r="IF56" s="145"/>
      <c r="IG56" s="145"/>
      <c r="IH56" s="145"/>
      <c r="II56" s="145"/>
      <c r="IJ56" s="146"/>
    </row>
    <row r="57" spans="1:244" ht="30" customHeight="1" x14ac:dyDescent="0.25">
      <c r="A57" s="455" t="s">
        <v>110</v>
      </c>
      <c r="B57" s="455"/>
      <c r="C57" s="455"/>
      <c r="D57" s="455"/>
      <c r="E57" s="455"/>
      <c r="F57" s="455"/>
      <c r="G57" s="455"/>
      <c r="H57" s="159"/>
      <c r="I57" s="159"/>
      <c r="J57" s="159"/>
      <c r="K57" s="159"/>
      <c r="L57" s="159"/>
      <c r="M57" s="161"/>
      <c r="N57" s="161"/>
      <c r="O57" s="161"/>
      <c r="P57" s="161"/>
      <c r="Q57" s="161"/>
      <c r="R57" s="161"/>
      <c r="S57" s="161"/>
      <c r="T57" s="159"/>
      <c r="U57" s="159"/>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5"/>
      <c r="IJ57" s="146"/>
    </row>
    <row r="58" spans="1:244" ht="30" customHeight="1" x14ac:dyDescent="0.25">
      <c r="A58" s="449" t="s">
        <v>111</v>
      </c>
      <c r="B58" s="450"/>
      <c r="C58" s="450"/>
      <c r="D58" s="450"/>
      <c r="E58" s="450"/>
      <c r="F58" s="450"/>
      <c r="G58" s="451"/>
      <c r="H58" s="159">
        <f>SUM(H35)</f>
        <v>26.07</v>
      </c>
      <c r="I58" s="159">
        <f t="shared" ref="I58:U58" si="30">SUM(I35)</f>
        <v>26.07</v>
      </c>
      <c r="J58" s="159">
        <f t="shared" si="30"/>
        <v>0</v>
      </c>
      <c r="K58" s="159">
        <f t="shared" si="30"/>
        <v>0</v>
      </c>
      <c r="L58" s="159">
        <f t="shared" si="30"/>
        <v>0</v>
      </c>
      <c r="M58" s="159">
        <f t="shared" si="30"/>
        <v>0</v>
      </c>
      <c r="N58" s="159">
        <f t="shared" si="30"/>
        <v>0</v>
      </c>
      <c r="O58" s="159">
        <f t="shared" si="30"/>
        <v>0</v>
      </c>
      <c r="P58" s="159">
        <f t="shared" si="30"/>
        <v>30</v>
      </c>
      <c r="Q58" s="159">
        <f t="shared" si="30"/>
        <v>30</v>
      </c>
      <c r="R58" s="159">
        <f t="shared" si="30"/>
        <v>0</v>
      </c>
      <c r="S58" s="159">
        <f t="shared" si="30"/>
        <v>0</v>
      </c>
      <c r="T58" s="159">
        <f t="shared" si="30"/>
        <v>0</v>
      </c>
      <c r="U58" s="159">
        <f t="shared" si="30"/>
        <v>0</v>
      </c>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c r="GT58" s="145"/>
      <c r="GU58" s="145"/>
      <c r="GV58" s="145"/>
      <c r="GW58" s="145"/>
      <c r="GX58" s="145"/>
      <c r="GY58" s="145"/>
      <c r="GZ58" s="145"/>
      <c r="HA58" s="145"/>
      <c r="HB58" s="145"/>
      <c r="HC58" s="145"/>
      <c r="HD58" s="145"/>
      <c r="HE58" s="145"/>
      <c r="HF58" s="145"/>
      <c r="HG58" s="145"/>
      <c r="HH58" s="145"/>
      <c r="HI58" s="145"/>
      <c r="HJ58" s="145"/>
      <c r="HK58" s="145"/>
      <c r="HL58" s="145"/>
      <c r="HM58" s="145"/>
      <c r="HN58" s="145"/>
      <c r="HO58" s="145"/>
      <c r="HP58" s="145"/>
      <c r="HQ58" s="145"/>
      <c r="HR58" s="145"/>
      <c r="HS58" s="145"/>
      <c r="HT58" s="145"/>
      <c r="HU58" s="145"/>
      <c r="HV58" s="145"/>
      <c r="HW58" s="145"/>
      <c r="HX58" s="145"/>
      <c r="HY58" s="145"/>
      <c r="HZ58" s="145"/>
      <c r="IA58" s="145"/>
      <c r="IB58" s="145"/>
      <c r="IC58" s="145"/>
      <c r="ID58" s="145"/>
      <c r="IE58" s="145"/>
      <c r="IF58" s="145"/>
      <c r="IG58" s="145"/>
      <c r="IH58" s="145"/>
      <c r="II58" s="145"/>
      <c r="IJ58" s="146"/>
    </row>
    <row r="59" spans="1:244" ht="30" customHeight="1" x14ac:dyDescent="0.25">
      <c r="A59" s="455" t="s">
        <v>112</v>
      </c>
      <c r="B59" s="455"/>
      <c r="C59" s="455"/>
      <c r="D59" s="455"/>
      <c r="E59" s="455"/>
      <c r="F59" s="455"/>
      <c r="G59" s="455"/>
      <c r="H59" s="159"/>
      <c r="I59" s="159"/>
      <c r="J59" s="159"/>
      <c r="K59" s="159"/>
      <c r="L59" s="159"/>
      <c r="M59" s="161"/>
      <c r="N59" s="161"/>
      <c r="O59" s="161"/>
      <c r="P59" s="161"/>
      <c r="Q59" s="161"/>
      <c r="R59" s="161"/>
      <c r="S59" s="161"/>
      <c r="T59" s="159"/>
      <c r="U59" s="159"/>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c r="IF59" s="145"/>
      <c r="IG59" s="145"/>
      <c r="IH59" s="145"/>
      <c r="II59" s="145"/>
      <c r="IJ59" s="146"/>
    </row>
    <row r="60" spans="1:244" ht="30" customHeight="1" x14ac:dyDescent="0.25">
      <c r="A60" s="455" t="s">
        <v>113</v>
      </c>
      <c r="B60" s="455"/>
      <c r="C60" s="455"/>
      <c r="D60" s="455"/>
      <c r="E60" s="455"/>
      <c r="F60" s="455"/>
      <c r="G60" s="455"/>
      <c r="H60" s="159"/>
      <c r="I60" s="159"/>
      <c r="J60" s="159"/>
      <c r="K60" s="159"/>
      <c r="L60" s="159"/>
      <c r="M60" s="160"/>
      <c r="N60" s="160"/>
      <c r="O60" s="160"/>
      <c r="P60" s="160"/>
      <c r="Q60" s="160"/>
      <c r="R60" s="160"/>
      <c r="S60" s="160"/>
      <c r="T60" s="159"/>
      <c r="U60" s="159"/>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c r="IF60" s="145"/>
      <c r="IG60" s="145"/>
      <c r="IH60" s="145"/>
      <c r="II60" s="145"/>
      <c r="IJ60" s="146"/>
    </row>
    <row r="61" spans="1:244" ht="30" customHeight="1" x14ac:dyDescent="0.25">
      <c r="A61" s="454" t="s">
        <v>114</v>
      </c>
      <c r="B61" s="454"/>
      <c r="C61" s="454"/>
      <c r="D61" s="454"/>
      <c r="E61" s="454"/>
      <c r="F61" s="454"/>
      <c r="G61" s="454"/>
      <c r="H61" s="74">
        <f t="shared" ref="H61:U61" si="31">SUM(H62:H68)</f>
        <v>0</v>
      </c>
      <c r="I61" s="74">
        <f t="shared" si="31"/>
        <v>0</v>
      </c>
      <c r="J61" s="74">
        <f t="shared" si="31"/>
        <v>0</v>
      </c>
      <c r="K61" s="74">
        <f t="shared" si="31"/>
        <v>0</v>
      </c>
      <c r="L61" s="74">
        <f t="shared" si="31"/>
        <v>0</v>
      </c>
      <c r="M61" s="74">
        <f t="shared" si="31"/>
        <v>0</v>
      </c>
      <c r="N61" s="74">
        <f t="shared" si="31"/>
        <v>0</v>
      </c>
      <c r="O61" s="74">
        <f t="shared" si="31"/>
        <v>0</v>
      </c>
      <c r="P61" s="74">
        <f t="shared" si="31"/>
        <v>0</v>
      </c>
      <c r="Q61" s="74">
        <f t="shared" si="31"/>
        <v>0</v>
      </c>
      <c r="R61" s="74">
        <f t="shared" si="31"/>
        <v>0</v>
      </c>
      <c r="S61" s="74">
        <f t="shared" si="31"/>
        <v>0</v>
      </c>
      <c r="T61" s="74">
        <f t="shared" si="31"/>
        <v>0</v>
      </c>
      <c r="U61" s="74">
        <f t="shared" si="31"/>
        <v>0</v>
      </c>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c r="GT61" s="145"/>
      <c r="GU61" s="145"/>
      <c r="GV61" s="145"/>
      <c r="GW61" s="145"/>
      <c r="GX61" s="145"/>
      <c r="GY61" s="145"/>
      <c r="GZ61" s="145"/>
      <c r="HA61" s="145"/>
      <c r="HB61" s="145"/>
      <c r="HC61" s="145"/>
      <c r="HD61" s="145"/>
      <c r="HE61" s="145"/>
      <c r="HF61" s="145"/>
      <c r="HG61" s="145"/>
      <c r="HH61" s="145"/>
      <c r="HI61" s="145"/>
      <c r="HJ61" s="145"/>
      <c r="HK61" s="145"/>
      <c r="HL61" s="145"/>
      <c r="HM61" s="145"/>
      <c r="HN61" s="145"/>
      <c r="HO61" s="145"/>
      <c r="HP61" s="145"/>
      <c r="HQ61" s="145"/>
      <c r="HR61" s="145"/>
      <c r="HS61" s="145"/>
      <c r="HT61" s="145"/>
      <c r="HU61" s="145"/>
      <c r="HV61" s="145"/>
      <c r="HW61" s="145"/>
      <c r="HX61" s="145"/>
      <c r="HY61" s="145"/>
      <c r="HZ61" s="145"/>
      <c r="IA61" s="145"/>
      <c r="IB61" s="145"/>
      <c r="IC61" s="145"/>
      <c r="ID61" s="145"/>
      <c r="IE61" s="145"/>
      <c r="IF61" s="145"/>
      <c r="IG61" s="145"/>
      <c r="IH61" s="145"/>
      <c r="II61" s="145"/>
      <c r="IJ61" s="146"/>
    </row>
    <row r="62" spans="1:244" ht="30" customHeight="1" x14ac:dyDescent="0.25">
      <c r="A62" s="456" t="s">
        <v>115</v>
      </c>
      <c r="B62" s="456"/>
      <c r="C62" s="456"/>
      <c r="D62" s="456"/>
      <c r="E62" s="456"/>
      <c r="F62" s="456"/>
      <c r="G62" s="456"/>
      <c r="H62" s="159">
        <f>SUM(H19,H13)</f>
        <v>0</v>
      </c>
      <c r="I62" s="159">
        <f t="shared" ref="I62:U62" si="32">SUM(I19,I13)</f>
        <v>0</v>
      </c>
      <c r="J62" s="159">
        <f t="shared" si="32"/>
        <v>0</v>
      </c>
      <c r="K62" s="159">
        <f t="shared" si="32"/>
        <v>0</v>
      </c>
      <c r="L62" s="159">
        <f t="shared" si="32"/>
        <v>0</v>
      </c>
      <c r="M62" s="159">
        <f t="shared" si="32"/>
        <v>0</v>
      </c>
      <c r="N62" s="159">
        <f t="shared" si="32"/>
        <v>0</v>
      </c>
      <c r="O62" s="159">
        <f t="shared" si="32"/>
        <v>0</v>
      </c>
      <c r="P62" s="159">
        <f t="shared" si="32"/>
        <v>0</v>
      </c>
      <c r="Q62" s="159">
        <f t="shared" si="32"/>
        <v>0</v>
      </c>
      <c r="R62" s="159">
        <f t="shared" si="32"/>
        <v>0</v>
      </c>
      <c r="S62" s="159">
        <f t="shared" si="32"/>
        <v>0</v>
      </c>
      <c r="T62" s="159">
        <f t="shared" si="32"/>
        <v>0</v>
      </c>
      <c r="U62" s="159">
        <f t="shared" si="32"/>
        <v>0</v>
      </c>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5"/>
      <c r="IJ62" s="146"/>
    </row>
    <row r="63" spans="1:244" ht="30" customHeight="1" x14ac:dyDescent="0.25">
      <c r="A63" s="456" t="s">
        <v>116</v>
      </c>
      <c r="B63" s="456"/>
      <c r="C63" s="456"/>
      <c r="D63" s="456"/>
      <c r="E63" s="456"/>
      <c r="F63" s="456"/>
      <c r="G63" s="456"/>
      <c r="H63" s="159"/>
      <c r="I63" s="159"/>
      <c r="J63" s="159"/>
      <c r="K63" s="159"/>
      <c r="L63" s="159"/>
      <c r="M63" s="161"/>
      <c r="N63" s="161"/>
      <c r="O63" s="161"/>
      <c r="P63" s="161"/>
      <c r="Q63" s="161"/>
      <c r="R63" s="161"/>
      <c r="S63" s="161"/>
      <c r="T63" s="159"/>
      <c r="U63" s="159"/>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c r="GT63" s="145"/>
      <c r="GU63" s="145"/>
      <c r="GV63" s="145"/>
      <c r="GW63" s="145"/>
      <c r="GX63" s="145"/>
      <c r="GY63" s="145"/>
      <c r="GZ63" s="145"/>
      <c r="HA63" s="145"/>
      <c r="HB63" s="145"/>
      <c r="HC63" s="145"/>
      <c r="HD63" s="145"/>
      <c r="HE63" s="145"/>
      <c r="HF63" s="145"/>
      <c r="HG63" s="145"/>
      <c r="HH63" s="145"/>
      <c r="HI63" s="145"/>
      <c r="HJ63" s="145"/>
      <c r="HK63" s="145"/>
      <c r="HL63" s="145"/>
      <c r="HM63" s="145"/>
      <c r="HN63" s="145"/>
      <c r="HO63" s="145"/>
      <c r="HP63" s="145"/>
      <c r="HQ63" s="145"/>
      <c r="HR63" s="145"/>
      <c r="HS63" s="145"/>
      <c r="HT63" s="145"/>
      <c r="HU63" s="145"/>
      <c r="HV63" s="145"/>
      <c r="HW63" s="145"/>
      <c r="HX63" s="145"/>
      <c r="HY63" s="145"/>
      <c r="HZ63" s="145"/>
      <c r="IA63" s="145"/>
      <c r="IB63" s="145"/>
      <c r="IC63" s="145"/>
      <c r="ID63" s="145"/>
      <c r="IE63" s="145"/>
      <c r="IF63" s="145"/>
      <c r="IG63" s="145"/>
      <c r="IH63" s="145"/>
      <c r="II63" s="145"/>
      <c r="IJ63" s="146"/>
    </row>
    <row r="64" spans="1:244" ht="30" customHeight="1" x14ac:dyDescent="0.25">
      <c r="A64" s="455" t="s">
        <v>117</v>
      </c>
      <c r="B64" s="455"/>
      <c r="C64" s="455"/>
      <c r="D64" s="455"/>
      <c r="E64" s="455"/>
      <c r="F64" s="455"/>
      <c r="G64" s="455"/>
      <c r="H64" s="159">
        <f>SUM(H33,H14)</f>
        <v>0</v>
      </c>
      <c r="I64" s="159">
        <f t="shared" ref="I64:U64" si="33">SUM(I33,I14)</f>
        <v>0</v>
      </c>
      <c r="J64" s="159">
        <f t="shared" si="33"/>
        <v>0</v>
      </c>
      <c r="K64" s="159">
        <f t="shared" si="33"/>
        <v>0</v>
      </c>
      <c r="L64" s="159">
        <f t="shared" si="33"/>
        <v>0</v>
      </c>
      <c r="M64" s="159">
        <f t="shared" si="33"/>
        <v>0</v>
      </c>
      <c r="N64" s="159">
        <f t="shared" si="33"/>
        <v>0</v>
      </c>
      <c r="O64" s="159">
        <f t="shared" si="33"/>
        <v>0</v>
      </c>
      <c r="P64" s="159">
        <f t="shared" si="33"/>
        <v>0</v>
      </c>
      <c r="Q64" s="159">
        <f t="shared" si="33"/>
        <v>0</v>
      </c>
      <c r="R64" s="159">
        <f t="shared" si="33"/>
        <v>0</v>
      </c>
      <c r="S64" s="159">
        <f t="shared" si="33"/>
        <v>0</v>
      </c>
      <c r="T64" s="159">
        <f t="shared" si="33"/>
        <v>0</v>
      </c>
      <c r="U64" s="159">
        <f t="shared" si="33"/>
        <v>0</v>
      </c>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c r="GT64" s="145"/>
      <c r="GU64" s="145"/>
      <c r="GV64" s="145"/>
      <c r="GW64" s="145"/>
      <c r="GX64" s="145"/>
      <c r="GY64" s="145"/>
      <c r="GZ64" s="145"/>
      <c r="HA64" s="145"/>
      <c r="HB64" s="145"/>
      <c r="HC64" s="145"/>
      <c r="HD64" s="145"/>
      <c r="HE64" s="145"/>
      <c r="HF64" s="145"/>
      <c r="HG64" s="145"/>
      <c r="HH64" s="145"/>
      <c r="HI64" s="145"/>
      <c r="HJ64" s="145"/>
      <c r="HK64" s="145"/>
      <c r="HL64" s="145"/>
      <c r="HM64" s="145"/>
      <c r="HN64" s="145"/>
      <c r="HO64" s="145"/>
      <c r="HP64" s="145"/>
      <c r="HQ64" s="145"/>
      <c r="HR64" s="145"/>
      <c r="HS64" s="145"/>
      <c r="HT64" s="145"/>
      <c r="HU64" s="145"/>
      <c r="HV64" s="145"/>
      <c r="HW64" s="145"/>
      <c r="HX64" s="145"/>
      <c r="HY64" s="145"/>
      <c r="HZ64" s="145"/>
      <c r="IA64" s="145"/>
      <c r="IB64" s="145"/>
      <c r="IC64" s="145"/>
      <c r="ID64" s="145"/>
      <c r="IE64" s="145"/>
      <c r="IF64" s="145"/>
      <c r="IG64" s="145"/>
      <c r="IH64" s="145"/>
      <c r="II64" s="145"/>
      <c r="IJ64" s="146"/>
    </row>
    <row r="65" spans="1:244" x14ac:dyDescent="0.25">
      <c r="A65" s="449" t="s">
        <v>118</v>
      </c>
      <c r="B65" s="450"/>
      <c r="C65" s="450"/>
      <c r="D65" s="450"/>
      <c r="E65" s="450"/>
      <c r="F65" s="450"/>
      <c r="G65" s="451"/>
      <c r="H65" s="159"/>
      <c r="I65" s="159"/>
      <c r="J65" s="159"/>
      <c r="K65" s="159"/>
      <c r="L65" s="159"/>
      <c r="M65" s="161"/>
      <c r="N65" s="161"/>
      <c r="O65" s="161"/>
      <c r="P65" s="161"/>
      <c r="Q65" s="161"/>
      <c r="R65" s="161"/>
      <c r="S65" s="161"/>
      <c r="T65" s="159"/>
      <c r="U65" s="159"/>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c r="GT65" s="145"/>
      <c r="GU65" s="145"/>
      <c r="GV65" s="145"/>
      <c r="GW65" s="145"/>
      <c r="GX65" s="145"/>
      <c r="GY65" s="145"/>
      <c r="GZ65" s="145"/>
      <c r="HA65" s="145"/>
      <c r="HB65" s="145"/>
      <c r="HC65" s="145"/>
      <c r="HD65" s="145"/>
      <c r="HE65" s="145"/>
      <c r="HF65" s="145"/>
      <c r="HG65" s="145"/>
      <c r="HH65" s="145"/>
      <c r="HI65" s="145"/>
      <c r="HJ65" s="145"/>
      <c r="HK65" s="145"/>
      <c r="HL65" s="145"/>
      <c r="HM65" s="145"/>
      <c r="HN65" s="145"/>
      <c r="HO65" s="145"/>
      <c r="HP65" s="145"/>
      <c r="HQ65" s="145"/>
      <c r="HR65" s="145"/>
      <c r="HS65" s="145"/>
      <c r="HT65" s="145"/>
      <c r="HU65" s="145"/>
      <c r="HV65" s="145"/>
      <c r="HW65" s="145"/>
      <c r="HX65" s="145"/>
      <c r="HY65" s="145"/>
      <c r="HZ65" s="145"/>
      <c r="IA65" s="145"/>
      <c r="IB65" s="145"/>
      <c r="IC65" s="145"/>
      <c r="ID65" s="145"/>
      <c r="IE65" s="145"/>
      <c r="IF65" s="145"/>
      <c r="IG65" s="145"/>
      <c r="IH65" s="145"/>
      <c r="II65" s="145"/>
      <c r="IJ65" s="146"/>
    </row>
    <row r="66" spans="1:244" x14ac:dyDescent="0.25">
      <c r="A66" s="449" t="s">
        <v>119</v>
      </c>
      <c r="B66" s="450"/>
      <c r="C66" s="450"/>
      <c r="D66" s="450"/>
      <c r="E66" s="450"/>
      <c r="F66" s="450"/>
      <c r="G66" s="451"/>
      <c r="H66" s="159"/>
      <c r="I66" s="159"/>
      <c r="J66" s="159"/>
      <c r="K66" s="159"/>
      <c r="L66" s="159"/>
      <c r="M66" s="161"/>
      <c r="N66" s="161"/>
      <c r="O66" s="161"/>
      <c r="P66" s="161"/>
      <c r="Q66" s="161"/>
      <c r="R66" s="161"/>
      <c r="S66" s="161"/>
      <c r="T66" s="159"/>
      <c r="U66" s="159"/>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c r="GT66" s="145"/>
      <c r="GU66" s="145"/>
      <c r="GV66" s="145"/>
      <c r="GW66" s="145"/>
      <c r="GX66" s="145"/>
      <c r="GY66" s="145"/>
      <c r="GZ66" s="145"/>
      <c r="HA66" s="145"/>
      <c r="HB66" s="145"/>
      <c r="HC66" s="145"/>
      <c r="HD66" s="145"/>
      <c r="HE66" s="145"/>
      <c r="HF66" s="145"/>
      <c r="HG66" s="145"/>
      <c r="HH66" s="145"/>
      <c r="HI66" s="145"/>
      <c r="HJ66" s="145"/>
      <c r="HK66" s="145"/>
      <c r="HL66" s="145"/>
      <c r="HM66" s="145"/>
      <c r="HN66" s="145"/>
      <c r="HO66" s="145"/>
      <c r="HP66" s="145"/>
      <c r="HQ66" s="145"/>
      <c r="HR66" s="145"/>
      <c r="HS66" s="145"/>
      <c r="HT66" s="145"/>
      <c r="HU66" s="145"/>
      <c r="HV66" s="145"/>
      <c r="HW66" s="145"/>
      <c r="HX66" s="145"/>
      <c r="HY66" s="145"/>
      <c r="HZ66" s="145"/>
      <c r="IA66" s="145"/>
      <c r="IB66" s="145"/>
      <c r="IC66" s="145"/>
      <c r="ID66" s="145"/>
      <c r="IE66" s="145"/>
      <c r="IF66" s="145"/>
      <c r="IG66" s="145"/>
      <c r="IH66" s="145"/>
      <c r="II66" s="145"/>
      <c r="IJ66" s="146"/>
    </row>
    <row r="67" spans="1:244" x14ac:dyDescent="0.25">
      <c r="A67" s="449" t="s">
        <v>120</v>
      </c>
      <c r="B67" s="450"/>
      <c r="C67" s="450"/>
      <c r="D67" s="450"/>
      <c r="E67" s="450"/>
      <c r="F67" s="450"/>
      <c r="G67" s="451"/>
      <c r="H67" s="159"/>
      <c r="I67" s="159"/>
      <c r="J67" s="159"/>
      <c r="K67" s="159"/>
      <c r="L67" s="159"/>
      <c r="M67" s="161"/>
      <c r="N67" s="161"/>
      <c r="O67" s="161"/>
      <c r="P67" s="161"/>
      <c r="Q67" s="161"/>
      <c r="R67" s="161"/>
      <c r="S67" s="161"/>
      <c r="T67" s="159"/>
      <c r="U67" s="159"/>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c r="GT67" s="145"/>
      <c r="GU67" s="145"/>
      <c r="GV67" s="145"/>
      <c r="GW67" s="145"/>
      <c r="GX67" s="145"/>
      <c r="GY67" s="145"/>
      <c r="GZ67" s="145"/>
      <c r="HA67" s="145"/>
      <c r="HB67" s="145"/>
      <c r="HC67" s="145"/>
      <c r="HD67" s="145"/>
      <c r="HE67" s="145"/>
      <c r="HF67" s="145"/>
      <c r="HG67" s="145"/>
      <c r="HH67" s="145"/>
      <c r="HI67" s="145"/>
      <c r="HJ67" s="145"/>
      <c r="HK67" s="145"/>
      <c r="HL67" s="145"/>
      <c r="HM67" s="145"/>
      <c r="HN67" s="145"/>
      <c r="HO67" s="145"/>
      <c r="HP67" s="145"/>
      <c r="HQ67" s="145"/>
      <c r="HR67" s="145"/>
      <c r="HS67" s="145"/>
      <c r="HT67" s="145"/>
      <c r="HU67" s="145"/>
      <c r="HV67" s="145"/>
      <c r="HW67" s="145"/>
      <c r="HX67" s="145"/>
      <c r="HY67" s="145"/>
      <c r="HZ67" s="145"/>
      <c r="IA67" s="145"/>
      <c r="IB67" s="145"/>
      <c r="IC67" s="145"/>
      <c r="ID67" s="145"/>
      <c r="IE67" s="145"/>
      <c r="IF67" s="145"/>
      <c r="IG67" s="145"/>
      <c r="IH67" s="145"/>
      <c r="II67" s="145"/>
      <c r="IJ67" s="146"/>
    </row>
    <row r="68" spans="1:244" x14ac:dyDescent="0.25">
      <c r="A68" s="455" t="s">
        <v>121</v>
      </c>
      <c r="B68" s="455"/>
      <c r="C68" s="455"/>
      <c r="D68" s="455"/>
      <c r="E68" s="455"/>
      <c r="F68" s="455"/>
      <c r="G68" s="455"/>
      <c r="H68" s="159"/>
      <c r="I68" s="159"/>
      <c r="J68" s="159"/>
      <c r="K68" s="159"/>
      <c r="L68" s="159"/>
      <c r="M68" s="161"/>
      <c r="N68" s="161"/>
      <c r="O68" s="161"/>
      <c r="P68" s="161"/>
      <c r="Q68" s="161"/>
      <c r="R68" s="161"/>
      <c r="S68" s="161"/>
      <c r="T68" s="159"/>
      <c r="U68" s="159"/>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c r="GT68" s="145"/>
      <c r="GU68" s="145"/>
      <c r="GV68" s="145"/>
      <c r="GW68" s="145"/>
      <c r="GX68" s="145"/>
      <c r="GY68" s="145"/>
      <c r="GZ68" s="145"/>
      <c r="HA68" s="145"/>
      <c r="HB68" s="145"/>
      <c r="HC68" s="145"/>
      <c r="HD68" s="145"/>
      <c r="HE68" s="145"/>
      <c r="HF68" s="145"/>
      <c r="HG68" s="145"/>
      <c r="HH68" s="145"/>
      <c r="HI68" s="145"/>
      <c r="HJ68" s="145"/>
      <c r="HK68" s="145"/>
      <c r="HL68" s="145"/>
      <c r="HM68" s="145"/>
      <c r="HN68" s="145"/>
      <c r="HO68" s="145"/>
      <c r="HP68" s="145"/>
      <c r="HQ68" s="145"/>
      <c r="HR68" s="145"/>
      <c r="HS68" s="145"/>
      <c r="HT68" s="145"/>
      <c r="HU68" s="145"/>
      <c r="HV68" s="145"/>
      <c r="HW68" s="145"/>
      <c r="HX68" s="145"/>
      <c r="HY68" s="145"/>
      <c r="HZ68" s="145"/>
      <c r="IA68" s="145"/>
      <c r="IB68" s="145"/>
      <c r="IC68" s="145"/>
      <c r="ID68" s="145"/>
      <c r="IE68" s="145"/>
      <c r="IF68" s="145"/>
      <c r="IG68" s="145"/>
      <c r="IH68" s="145"/>
      <c r="II68" s="145"/>
      <c r="IJ68" s="146"/>
    </row>
    <row r="69" spans="1:244" x14ac:dyDescent="0.25">
      <c r="A69" s="457" t="s">
        <v>122</v>
      </c>
      <c r="B69" s="457"/>
      <c r="C69" s="457"/>
      <c r="D69" s="457"/>
      <c r="E69" s="457"/>
      <c r="F69" s="457"/>
      <c r="G69" s="457"/>
      <c r="H69" s="2">
        <f t="shared" ref="H69:U69" si="34">SUM(H61,H50)</f>
        <v>96.72999999999999</v>
      </c>
      <c r="I69" s="2">
        <f t="shared" si="34"/>
        <v>33.730000000000004</v>
      </c>
      <c r="J69" s="2">
        <f t="shared" si="34"/>
        <v>0</v>
      </c>
      <c r="K69" s="2">
        <f t="shared" si="34"/>
        <v>63</v>
      </c>
      <c r="L69" s="2">
        <f t="shared" si="34"/>
        <v>192.89999999999998</v>
      </c>
      <c r="M69" s="2">
        <f t="shared" si="34"/>
        <v>192.89999999999998</v>
      </c>
      <c r="N69" s="2">
        <f t="shared" si="34"/>
        <v>0</v>
      </c>
      <c r="O69" s="2">
        <f t="shared" si="34"/>
        <v>0</v>
      </c>
      <c r="P69" s="2">
        <f t="shared" si="34"/>
        <v>68.900000000000006</v>
      </c>
      <c r="Q69" s="2">
        <f t="shared" si="34"/>
        <v>68.900000000000006</v>
      </c>
      <c r="R69" s="2">
        <f t="shared" si="34"/>
        <v>0</v>
      </c>
      <c r="S69" s="2">
        <f t="shared" si="34"/>
        <v>0</v>
      </c>
      <c r="T69" s="2">
        <f t="shared" si="34"/>
        <v>212.93699999999998</v>
      </c>
      <c r="U69" s="2">
        <f t="shared" si="34"/>
        <v>212.93699999999998</v>
      </c>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c r="GT69" s="145"/>
      <c r="GU69" s="145"/>
      <c r="GV69" s="145"/>
      <c r="GW69" s="145"/>
      <c r="GX69" s="145"/>
      <c r="GY69" s="145"/>
      <c r="GZ69" s="145"/>
      <c r="HA69" s="145"/>
      <c r="HB69" s="145"/>
      <c r="HC69" s="145"/>
      <c r="HD69" s="145"/>
      <c r="HE69" s="145"/>
      <c r="HF69" s="145"/>
      <c r="HG69" s="145"/>
      <c r="HH69" s="145"/>
      <c r="HI69" s="145"/>
      <c r="HJ69" s="145"/>
      <c r="HK69" s="145"/>
      <c r="HL69" s="145"/>
      <c r="HM69" s="145"/>
      <c r="HN69" s="145"/>
      <c r="HO69" s="145"/>
      <c r="HP69" s="145"/>
      <c r="HQ69" s="145"/>
      <c r="HR69" s="145"/>
      <c r="HS69" s="145"/>
      <c r="HT69" s="145"/>
      <c r="HU69" s="145"/>
      <c r="HV69" s="145"/>
      <c r="HW69" s="145"/>
      <c r="HX69" s="145"/>
      <c r="HY69" s="145"/>
      <c r="HZ69" s="145"/>
      <c r="IA69" s="145"/>
      <c r="IB69" s="145"/>
      <c r="IC69" s="145"/>
      <c r="ID69" s="145"/>
      <c r="IE69" s="145"/>
      <c r="IF69" s="145"/>
      <c r="IG69" s="145"/>
      <c r="IH69" s="145"/>
      <c r="II69" s="145"/>
      <c r="IJ69" s="146"/>
    </row>
  </sheetData>
  <mergeCells count="94">
    <mergeCell ref="B47:G47"/>
    <mergeCell ref="F41:F45"/>
    <mergeCell ref="A37:A40"/>
    <mergeCell ref="B37:B40"/>
    <mergeCell ref="C37:C40"/>
    <mergeCell ref="D37:D40"/>
    <mergeCell ref="E37:E40"/>
    <mergeCell ref="F37:F40"/>
    <mergeCell ref="A41:A45"/>
    <mergeCell ref="B41:B45"/>
    <mergeCell ref="C41:C45"/>
    <mergeCell ref="D41:D45"/>
    <mergeCell ref="E41:E45"/>
    <mergeCell ref="C46:G46"/>
    <mergeCell ref="A56:G56"/>
    <mergeCell ref="A57:G57"/>
    <mergeCell ref="A58:G58"/>
    <mergeCell ref="A59:G59"/>
    <mergeCell ref="A50:G50"/>
    <mergeCell ref="A51:G51"/>
    <mergeCell ref="A52:G52"/>
    <mergeCell ref="A54:G54"/>
    <mergeCell ref="A55:G55"/>
    <mergeCell ref="D26:D31"/>
    <mergeCell ref="E26:E31"/>
    <mergeCell ref="F26:F31"/>
    <mergeCell ref="A32:A36"/>
    <mergeCell ref="B32:B36"/>
    <mergeCell ref="C32:C36"/>
    <mergeCell ref="D32:D36"/>
    <mergeCell ref="E32:E36"/>
    <mergeCell ref="F32:F36"/>
    <mergeCell ref="A69:G69"/>
    <mergeCell ref="A60:G60"/>
    <mergeCell ref="A61:G61"/>
    <mergeCell ref="A62:G62"/>
    <mergeCell ref="A63:G63"/>
    <mergeCell ref="A64:G64"/>
    <mergeCell ref="A66:G66"/>
    <mergeCell ref="A65:G65"/>
    <mergeCell ref="A67:G67"/>
    <mergeCell ref="A68:G68"/>
    <mergeCell ref="C22:G22"/>
    <mergeCell ref="A53:G53"/>
    <mergeCell ref="F18:F21"/>
    <mergeCell ref="A18:A21"/>
    <mergeCell ref="B18:B21"/>
    <mergeCell ref="C18:C21"/>
    <mergeCell ref="D18:D21"/>
    <mergeCell ref="E18:E21"/>
    <mergeCell ref="B23:G23"/>
    <mergeCell ref="B48:G48"/>
    <mergeCell ref="A49:G49"/>
    <mergeCell ref="B24:U24"/>
    <mergeCell ref="C25:U25"/>
    <mergeCell ref="A26:A31"/>
    <mergeCell ref="B26:B31"/>
    <mergeCell ref="C26:C31"/>
    <mergeCell ref="C17:U17"/>
    <mergeCell ref="A8:U8"/>
    <mergeCell ref="A9:U9"/>
    <mergeCell ref="B10:U10"/>
    <mergeCell ref="C11:U11"/>
    <mergeCell ref="A12:A15"/>
    <mergeCell ref="B12:B15"/>
    <mergeCell ref="C12:C15"/>
    <mergeCell ref="D12:D15"/>
    <mergeCell ref="E12:E15"/>
    <mergeCell ref="F12:F15"/>
    <mergeCell ref="C16:G16"/>
    <mergeCell ref="L5:O5"/>
    <mergeCell ref="P5:S5"/>
    <mergeCell ref="T5:T7"/>
    <mergeCell ref="U5:U7"/>
    <mergeCell ref="O6:O7"/>
    <mergeCell ref="P6:P7"/>
    <mergeCell ref="Q6:R6"/>
    <mergeCell ref="S6:S7"/>
    <mergeCell ref="A2:U2"/>
    <mergeCell ref="A3:U3"/>
    <mergeCell ref="A5:A7"/>
    <mergeCell ref="B5:B7"/>
    <mergeCell ref="C5:C7"/>
    <mergeCell ref="D5:D7"/>
    <mergeCell ref="E5:E7"/>
    <mergeCell ref="F5:F7"/>
    <mergeCell ref="G5:G7"/>
    <mergeCell ref="H5:K5"/>
    <mergeCell ref="H6:H7"/>
    <mergeCell ref="I6:J6"/>
    <mergeCell ref="K6:K7"/>
    <mergeCell ref="L6:L7"/>
    <mergeCell ref="M6:N6"/>
    <mergeCell ref="T4:U4"/>
  </mergeCells>
  <pageMargins left="0.7" right="0.7" top="0.75" bottom="0.75" header="0.3" footer="0.3"/>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14</vt:i4>
      </vt:variant>
      <vt:variant>
        <vt:lpstr>Įvardinti diapazonai</vt:lpstr>
      </vt:variant>
      <vt:variant>
        <vt:i4>10</vt:i4>
      </vt:variant>
    </vt:vector>
  </HeadingPairs>
  <TitlesOfParts>
    <vt:vector size="24" baseType="lpstr">
      <vt:lpstr>Titulinis</vt:lpstr>
      <vt:lpstr>1 programa</vt:lpstr>
      <vt:lpstr>2 programa</vt:lpstr>
      <vt:lpstr>3 programa</vt:lpstr>
      <vt:lpstr>4 programa</vt:lpstr>
      <vt:lpstr>5 programa</vt:lpstr>
      <vt:lpstr>6 programa</vt:lpstr>
      <vt:lpstr>7 programa</vt:lpstr>
      <vt:lpstr>8 programa</vt:lpstr>
      <vt:lpstr>9 programa</vt:lpstr>
      <vt:lpstr>10 programa</vt:lpstr>
      <vt:lpstr>11 programa</vt:lpstr>
      <vt:lpstr>12 programa</vt:lpstr>
      <vt:lpstr>13 programa</vt:lpstr>
      <vt:lpstr>'1 programa'!Print_Area</vt:lpstr>
      <vt:lpstr>'10 programa'!Print_Area</vt:lpstr>
      <vt:lpstr>'11 programa'!Print_Area</vt:lpstr>
      <vt:lpstr>'12 programa'!Print_Area</vt:lpstr>
      <vt:lpstr>'2 programa'!Print_Area</vt:lpstr>
      <vt:lpstr>'4 programa'!Print_Area</vt:lpstr>
      <vt:lpstr>'6 programa'!Print_Area</vt:lpstr>
      <vt:lpstr>'7 programa'!Print_Area</vt:lpstr>
      <vt:lpstr>'8 programa'!Print_Area</vt:lpstr>
      <vt:lpstr>'9 programa'!Print_Area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Mindaugas</dc:creator>
  <cp:keywords/>
  <dc:description/>
  <cp:lastModifiedBy>Laima Jauniskiene</cp:lastModifiedBy>
  <cp:revision/>
  <cp:lastPrinted>2018-02-15T13:06:58Z</cp:lastPrinted>
  <dcterms:created xsi:type="dcterms:W3CDTF">2013-06-18T06:25:20Z</dcterms:created>
  <dcterms:modified xsi:type="dcterms:W3CDTF">2018-02-15T13:07:33Z</dcterms:modified>
  <cp:category/>
  <cp:contentStatus/>
</cp:coreProperties>
</file>