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ai\nuo darbastalio\SPRENDIMU_PR\2016 m\2016-04-08\Biudžetas\"/>
    </mc:Choice>
  </mc:AlternateContent>
  <bookViews>
    <workbookView xWindow="2805" yWindow="5715" windowWidth="11655" windowHeight="2400" activeTab="3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</sheets>
  <calcPr calcId="152511"/>
</workbook>
</file>

<file path=xl/calcChain.xml><?xml version="1.0" encoding="utf-8"?>
<calcChain xmlns="http://schemas.openxmlformats.org/spreadsheetml/2006/main">
  <c r="G90" i="10" l="1"/>
  <c r="G84" i="10"/>
  <c r="G74" i="10"/>
  <c r="G69" i="10"/>
  <c r="G38" i="10"/>
  <c r="D18" i="16" l="1"/>
  <c r="F18" i="16"/>
  <c r="G39" i="10" l="1"/>
  <c r="F127" i="5"/>
  <c r="G111" i="10"/>
  <c r="H26" i="1"/>
  <c r="E15" i="16" l="1"/>
  <c r="F35" i="16" l="1"/>
  <c r="F34" i="16"/>
  <c r="F32" i="16"/>
  <c r="F29" i="16"/>
  <c r="F19" i="16"/>
  <c r="F15" i="16"/>
  <c r="E35" i="16" l="1"/>
  <c r="E34" i="16"/>
  <c r="E32" i="16"/>
  <c r="E30" i="16"/>
  <c r="E29" i="16"/>
  <c r="E28" i="16"/>
  <c r="E27" i="16"/>
  <c r="E18" i="16"/>
  <c r="E26" i="16"/>
  <c r="E24" i="16"/>
  <c r="E23" i="16"/>
  <c r="E19" i="16"/>
  <c r="E17" i="16"/>
  <c r="J26" i="9" l="1"/>
  <c r="J24" i="9"/>
  <c r="J13" i="9"/>
  <c r="J33" i="9" l="1"/>
  <c r="E33" i="16"/>
  <c r="D33" i="16"/>
  <c r="G54" i="10" l="1"/>
  <c r="G40" i="10"/>
  <c r="H39" i="1"/>
  <c r="H30" i="8"/>
  <c r="F31" i="10" l="1"/>
  <c r="I116" i="5" l="1"/>
  <c r="E21" i="16" l="1"/>
  <c r="D21" i="16"/>
  <c r="E48" i="16"/>
  <c r="D48" i="16"/>
  <c r="I11" i="9"/>
  <c r="F36" i="10"/>
  <c r="F63" i="5" s="1"/>
  <c r="C48" i="16" l="1"/>
  <c r="G119" i="10"/>
  <c r="F117" i="10"/>
  <c r="F74" i="5" s="1"/>
  <c r="E74" i="5" s="1"/>
  <c r="F76" i="10"/>
  <c r="F90" i="5" s="1"/>
  <c r="E90" i="5" s="1"/>
  <c r="F21" i="10"/>
  <c r="F81" i="10"/>
  <c r="F97" i="5" s="1"/>
  <c r="F82" i="10"/>
  <c r="F75" i="10"/>
  <c r="F77" i="10"/>
  <c r="F74" i="10"/>
  <c r="F69" i="10"/>
  <c r="F70" i="10"/>
  <c r="F71" i="10"/>
  <c r="F72" i="10"/>
  <c r="F19" i="10"/>
  <c r="F20" i="10"/>
  <c r="F22" i="10"/>
  <c r="F23" i="10"/>
  <c r="F24" i="10"/>
  <c r="F25" i="10"/>
  <c r="F26" i="10"/>
  <c r="F27" i="10"/>
  <c r="F28" i="10"/>
  <c r="F29" i="10"/>
  <c r="F28" i="5" s="1"/>
  <c r="F30" i="10"/>
  <c r="F32" i="10"/>
  <c r="F32" i="5" s="1"/>
  <c r="F33" i="10"/>
  <c r="F34" i="10"/>
  <c r="F35" i="10"/>
  <c r="I35" i="5" s="1"/>
  <c r="F37" i="10"/>
  <c r="F38" i="5" s="1"/>
  <c r="F38" i="10"/>
  <c r="F39" i="10"/>
  <c r="F40" i="10"/>
  <c r="F28" i="12" l="1"/>
  <c r="H119" i="5" s="1"/>
  <c r="E119" i="5" s="1"/>
  <c r="G29" i="12"/>
  <c r="F28" i="16"/>
  <c r="F22" i="12" l="1"/>
  <c r="I98" i="5" l="1"/>
  <c r="F33" i="5" l="1"/>
  <c r="E33" i="5" s="1"/>
  <c r="F31" i="16" l="1"/>
  <c r="F34" i="11" l="1"/>
  <c r="F104" i="10" l="1"/>
  <c r="F123" i="5" s="1"/>
  <c r="I144" i="5" l="1"/>
  <c r="I20" i="9"/>
  <c r="F102" i="10"/>
  <c r="F59" i="11" l="1"/>
  <c r="G63" i="5" l="1"/>
  <c r="E63" i="5" s="1"/>
  <c r="I61" i="11"/>
  <c r="F52" i="10" l="1"/>
  <c r="F112" i="10" l="1"/>
  <c r="I13" i="9" l="1"/>
  <c r="F98" i="10" l="1"/>
  <c r="F91" i="5" s="1"/>
  <c r="F17" i="11" l="1"/>
  <c r="D22" i="16" l="1"/>
  <c r="D30" i="8" l="1"/>
  <c r="G11" i="8"/>
  <c r="G12" i="8"/>
  <c r="G13" i="8"/>
  <c r="G14" i="8"/>
  <c r="D29" i="16" s="1"/>
  <c r="G16" i="8"/>
  <c r="G17" i="8"/>
  <c r="G18" i="8"/>
  <c r="G19" i="8"/>
  <c r="G20" i="8"/>
  <c r="G21" i="8"/>
  <c r="G22" i="8"/>
  <c r="G24" i="8"/>
  <c r="J105" i="5" s="1"/>
  <c r="G25" i="8"/>
  <c r="G26" i="8"/>
  <c r="D34" i="16" s="1"/>
  <c r="G29" i="8"/>
  <c r="D31" i="16" l="1"/>
  <c r="J114" i="5"/>
  <c r="J100" i="5"/>
  <c r="D17" i="16"/>
  <c r="J123" i="5"/>
  <c r="D35" i="16"/>
  <c r="D28" i="16"/>
  <c r="J111" i="5"/>
  <c r="J102" i="5"/>
  <c r="D19" i="16"/>
  <c r="H61" i="11"/>
  <c r="G61" i="11"/>
  <c r="F56" i="11"/>
  <c r="F51" i="11"/>
  <c r="F61" i="11" l="1"/>
  <c r="J81" i="5"/>
  <c r="F107" i="10" l="1"/>
  <c r="F108" i="10"/>
  <c r="F109" i="10"/>
  <c r="E31" i="16" l="1"/>
  <c r="G10" i="8"/>
  <c r="J64" i="5" s="1"/>
  <c r="F116" i="10" l="1"/>
  <c r="H115" i="5"/>
  <c r="I26" i="9" l="1"/>
  <c r="I30" i="9"/>
  <c r="I24" i="9"/>
  <c r="H28" i="1"/>
  <c r="H21" i="1"/>
  <c r="H20" i="1"/>
  <c r="H9" i="1"/>
  <c r="H29" i="12"/>
  <c r="I29" i="12"/>
  <c r="F27" i="12"/>
  <c r="H120" i="5" s="1"/>
  <c r="E120" i="5" s="1"/>
  <c r="F26" i="12"/>
  <c r="F55" i="11"/>
  <c r="G81" i="5" s="1"/>
  <c r="F60" i="11"/>
  <c r="G113" i="5" s="1"/>
  <c r="F58" i="11"/>
  <c r="G78" i="5" s="1"/>
  <c r="F51" i="10"/>
  <c r="F23" i="16"/>
  <c r="F25" i="16"/>
  <c r="F17" i="16"/>
  <c r="C17" i="16" s="1"/>
  <c r="F30" i="16"/>
  <c r="F24" i="16"/>
  <c r="F26" i="16"/>
  <c r="F18" i="10"/>
  <c r="F95" i="10"/>
  <c r="F112" i="5" s="1"/>
  <c r="F89" i="5"/>
  <c r="E89" i="5" s="1"/>
  <c r="H119" i="10"/>
  <c r="F48" i="10"/>
  <c r="I119" i="10"/>
  <c r="I21" i="5"/>
  <c r="I17" i="9"/>
  <c r="F118" i="10"/>
  <c r="F75" i="5" s="1"/>
  <c r="I121" i="5"/>
  <c r="I92" i="5"/>
  <c r="I82" i="5"/>
  <c r="I76" i="5"/>
  <c r="I68" i="5"/>
  <c r="I65" i="5"/>
  <c r="I45" i="5"/>
  <c r="I42" i="5"/>
  <c r="I39" i="5"/>
  <c r="I36" i="5"/>
  <c r="I26" i="5"/>
  <c r="I30" i="5" s="1"/>
  <c r="F20" i="16"/>
  <c r="F13" i="12"/>
  <c r="H101" i="5" s="1"/>
  <c r="F14" i="12"/>
  <c r="H102" i="5" s="1"/>
  <c r="F15" i="12"/>
  <c r="H103" i="5" s="1"/>
  <c r="F16" i="12"/>
  <c r="H105" i="5" s="1"/>
  <c r="F17" i="12"/>
  <c r="H106" i="5" s="1"/>
  <c r="F18" i="12"/>
  <c r="H107" i="5" s="1"/>
  <c r="F19" i="12"/>
  <c r="H108" i="5" s="1"/>
  <c r="F20" i="12"/>
  <c r="H109" i="5" s="1"/>
  <c r="F21" i="12"/>
  <c r="H110" i="5" s="1"/>
  <c r="H111" i="5"/>
  <c r="F23" i="12"/>
  <c r="H112" i="5" s="1"/>
  <c r="F24" i="12"/>
  <c r="H113" i="5" s="1"/>
  <c r="F25" i="12"/>
  <c r="H114" i="5" s="1"/>
  <c r="H92" i="5"/>
  <c r="F12" i="12"/>
  <c r="H100" i="5" s="1"/>
  <c r="F45" i="10"/>
  <c r="F118" i="5"/>
  <c r="E118" i="5" s="1"/>
  <c r="G87" i="5"/>
  <c r="E87" i="5" s="1"/>
  <c r="F57" i="11"/>
  <c r="F54" i="11"/>
  <c r="F20" i="11"/>
  <c r="F16" i="10"/>
  <c r="F36" i="11"/>
  <c r="F78" i="10"/>
  <c r="F84" i="5" s="1"/>
  <c r="F94" i="10"/>
  <c r="F111" i="5" s="1"/>
  <c r="F92" i="10"/>
  <c r="F109" i="5" s="1"/>
  <c r="F70" i="5"/>
  <c r="D25" i="16"/>
  <c r="F33" i="16"/>
  <c r="F34" i="5"/>
  <c r="E34" i="5" s="1"/>
  <c r="G68" i="5"/>
  <c r="H68" i="5"/>
  <c r="J68" i="5"/>
  <c r="F23" i="5"/>
  <c r="G26" i="5"/>
  <c r="G30" i="5" s="1"/>
  <c r="H26" i="5"/>
  <c r="H30" i="5" s="1"/>
  <c r="J26" i="5"/>
  <c r="J30" i="5" s="1"/>
  <c r="F47" i="5"/>
  <c r="F42" i="10"/>
  <c r="F46" i="10"/>
  <c r="F50" i="10"/>
  <c r="H65" i="5"/>
  <c r="J65" i="5"/>
  <c r="F78" i="5"/>
  <c r="F80" i="5"/>
  <c r="E80" i="5" s="1"/>
  <c r="H82" i="5"/>
  <c r="J82" i="5"/>
  <c r="F95" i="5"/>
  <c r="E95" i="5" s="1"/>
  <c r="F80" i="10"/>
  <c r="F94" i="5" s="1"/>
  <c r="G98" i="5"/>
  <c r="H98" i="5"/>
  <c r="J98" i="5"/>
  <c r="J21" i="5"/>
  <c r="H21" i="5"/>
  <c r="G36" i="5"/>
  <c r="H36" i="5"/>
  <c r="J36" i="5"/>
  <c r="G39" i="5"/>
  <c r="H39" i="5"/>
  <c r="J39" i="5"/>
  <c r="F79" i="10"/>
  <c r="F85" i="5" s="1"/>
  <c r="D32" i="16"/>
  <c r="F83" i="10"/>
  <c r="F100" i="5" s="1"/>
  <c r="F84" i="10"/>
  <c r="F101" i="5" s="1"/>
  <c r="F86" i="10"/>
  <c r="F103" i="5" s="1"/>
  <c r="F87" i="10"/>
  <c r="F104" i="5" s="1"/>
  <c r="F89" i="10"/>
  <c r="F106" i="5" s="1"/>
  <c r="F90" i="10"/>
  <c r="F107" i="5" s="1"/>
  <c r="F91" i="10"/>
  <c r="F108" i="5" s="1"/>
  <c r="F96" i="10"/>
  <c r="F113" i="5" s="1"/>
  <c r="J101" i="5"/>
  <c r="D23" i="16"/>
  <c r="D24" i="16"/>
  <c r="J109" i="5"/>
  <c r="J110" i="5"/>
  <c r="D30" i="16"/>
  <c r="J113" i="5"/>
  <c r="H144" i="5"/>
  <c r="F42" i="5"/>
  <c r="H42" i="5"/>
  <c r="J42" i="5"/>
  <c r="F45" i="5"/>
  <c r="H45" i="5"/>
  <c r="J45" i="5"/>
  <c r="F37" i="11"/>
  <c r="G131" i="5" s="1"/>
  <c r="E131" i="5" s="1"/>
  <c r="F101" i="10"/>
  <c r="F117" i="5" s="1"/>
  <c r="E117" i="5" s="1"/>
  <c r="E49" i="16"/>
  <c r="F49" i="16"/>
  <c r="D49" i="16"/>
  <c r="F53" i="10"/>
  <c r="F73" i="5" s="1"/>
  <c r="F103" i="10"/>
  <c r="H76" i="5"/>
  <c r="J76" i="5"/>
  <c r="F24" i="5"/>
  <c r="E24" i="5" s="1"/>
  <c r="F52" i="11"/>
  <c r="F38" i="16"/>
  <c r="F39" i="16"/>
  <c r="F40" i="16"/>
  <c r="F41" i="16"/>
  <c r="F42" i="16"/>
  <c r="F43" i="16"/>
  <c r="F44" i="16"/>
  <c r="F45" i="16"/>
  <c r="F46" i="16"/>
  <c r="F47" i="16"/>
  <c r="E38" i="16"/>
  <c r="E39" i="16"/>
  <c r="E40" i="16"/>
  <c r="E41" i="16"/>
  <c r="E42" i="16"/>
  <c r="E43" i="16"/>
  <c r="E44" i="16"/>
  <c r="E45" i="16"/>
  <c r="E46" i="16"/>
  <c r="E47" i="16"/>
  <c r="E37" i="16"/>
  <c r="F37" i="16"/>
  <c r="D37" i="16"/>
  <c r="D38" i="16"/>
  <c r="D39" i="16"/>
  <c r="D40" i="16"/>
  <c r="D41" i="16"/>
  <c r="D42" i="16"/>
  <c r="D43" i="16"/>
  <c r="D44" i="16"/>
  <c r="D45" i="16"/>
  <c r="D46" i="16"/>
  <c r="D47" i="16"/>
  <c r="E36" i="16"/>
  <c r="F36" i="16"/>
  <c r="D36" i="16"/>
  <c r="E25" i="16"/>
  <c r="E22" i="16"/>
  <c r="E20" i="16"/>
  <c r="D20" i="16"/>
  <c r="E16" i="16"/>
  <c r="F16" i="16"/>
  <c r="D16" i="16"/>
  <c r="F16" i="11"/>
  <c r="F18" i="11"/>
  <c r="F19" i="11"/>
  <c r="F21" i="11"/>
  <c r="F22" i="11"/>
  <c r="F23" i="11"/>
  <c r="F24" i="11"/>
  <c r="F26" i="11"/>
  <c r="F27" i="11"/>
  <c r="F29" i="11"/>
  <c r="F53" i="11"/>
  <c r="F106" i="10"/>
  <c r="F124" i="5" s="1"/>
  <c r="F115" i="10"/>
  <c r="F129" i="5" s="1"/>
  <c r="E129" i="5" s="1"/>
  <c r="F114" i="10"/>
  <c r="F128" i="5" s="1"/>
  <c r="E128" i="5" s="1"/>
  <c r="F113" i="10"/>
  <c r="F125" i="5" s="1"/>
  <c r="E125" i="5" s="1"/>
  <c r="F111" i="10"/>
  <c r="F49" i="11"/>
  <c r="G143" i="5" s="1"/>
  <c r="E143" i="5" s="1"/>
  <c r="F73" i="10"/>
  <c r="F81" i="5" s="1"/>
  <c r="F29" i="5"/>
  <c r="E29" i="5" s="1"/>
  <c r="F25" i="5"/>
  <c r="E25" i="5" s="1"/>
  <c r="F17" i="10"/>
  <c r="F16" i="5" s="1"/>
  <c r="F19" i="5"/>
  <c r="E19" i="5" s="1"/>
  <c r="F15" i="10"/>
  <c r="F15" i="5" s="1"/>
  <c r="E15" i="5" s="1"/>
  <c r="F105" i="10"/>
  <c r="F110" i="10"/>
  <c r="F126" i="5" s="1"/>
  <c r="E126" i="5" s="1"/>
  <c r="F99" i="10"/>
  <c r="F115" i="5" s="1"/>
  <c r="F85" i="10"/>
  <c r="F102" i="5" s="1"/>
  <c r="F97" i="10"/>
  <c r="F114" i="5" s="1"/>
  <c r="F100" i="10"/>
  <c r="E116" i="5" s="1"/>
  <c r="F88" i="5"/>
  <c r="E88" i="5" s="1"/>
  <c r="F79" i="5"/>
  <c r="E79" i="5" s="1"/>
  <c r="F54" i="10"/>
  <c r="F62" i="5" s="1"/>
  <c r="E62" i="5" s="1"/>
  <c r="F41" i="10"/>
  <c r="F56" i="10"/>
  <c r="F57" i="10"/>
  <c r="F43" i="10"/>
  <c r="F58" i="10"/>
  <c r="F44" i="10"/>
  <c r="F59" i="10"/>
  <c r="F60" i="10"/>
  <c r="F61" i="10"/>
  <c r="F47" i="10"/>
  <c r="F62" i="10"/>
  <c r="F63" i="10"/>
  <c r="F49" i="10"/>
  <c r="F64" i="10"/>
  <c r="F65" i="10"/>
  <c r="F66" i="10"/>
  <c r="F67" i="10"/>
  <c r="F48" i="5"/>
  <c r="F68" i="10"/>
  <c r="F25" i="11"/>
  <c r="G18" i="5" s="1"/>
  <c r="E18" i="5" s="1"/>
  <c r="F31" i="11"/>
  <c r="G41" i="5" s="1"/>
  <c r="E41" i="5" s="1"/>
  <c r="F30" i="11"/>
  <c r="G44" i="5" s="1"/>
  <c r="F28" i="11"/>
  <c r="G47" i="5" s="1"/>
  <c r="G65" i="5" s="1"/>
  <c r="F50" i="11"/>
  <c r="G75" i="5" s="1"/>
  <c r="G76" i="5" s="1"/>
  <c r="F33" i="11"/>
  <c r="F35" i="11"/>
  <c r="G130" i="5" s="1"/>
  <c r="F38" i="11"/>
  <c r="G132" i="5" s="1"/>
  <c r="E132" i="5" s="1"/>
  <c r="F39" i="11"/>
  <c r="G133" i="5" s="1"/>
  <c r="E133" i="5" s="1"/>
  <c r="F40" i="11"/>
  <c r="G134" i="5" s="1"/>
  <c r="E134" i="5" s="1"/>
  <c r="F41" i="11"/>
  <c r="G135" i="5" s="1"/>
  <c r="E135" i="5" s="1"/>
  <c r="F42" i="11"/>
  <c r="G136" i="5" s="1"/>
  <c r="E136" i="5" s="1"/>
  <c r="F43" i="11"/>
  <c r="G137" i="5" s="1"/>
  <c r="E137" i="5" s="1"/>
  <c r="F44" i="11"/>
  <c r="G138" i="5" s="1"/>
  <c r="E138" i="5" s="1"/>
  <c r="F45" i="11"/>
  <c r="G139" i="5" s="1"/>
  <c r="E139" i="5" s="1"/>
  <c r="F46" i="11"/>
  <c r="G140" i="5" s="1"/>
  <c r="E140" i="5" s="1"/>
  <c r="F47" i="11"/>
  <c r="G141" i="5" s="1"/>
  <c r="E141" i="5" s="1"/>
  <c r="F48" i="11"/>
  <c r="G142" i="5" s="1"/>
  <c r="E142" i="5" s="1"/>
  <c r="E30" i="8"/>
  <c r="F30" i="8"/>
  <c r="E35" i="5"/>
  <c r="E86" i="5"/>
  <c r="F22" i="16"/>
  <c r="F88" i="10"/>
  <c r="F27" i="16"/>
  <c r="F93" i="10"/>
  <c r="F110" i="5" s="1"/>
  <c r="F55" i="10"/>
  <c r="F49" i="5" s="1"/>
  <c r="E49" i="5" s="1"/>
  <c r="J106" i="5"/>
  <c r="J112" i="5"/>
  <c r="J144" i="5"/>
  <c r="G17" i="5" l="1"/>
  <c r="G21" i="5" s="1"/>
  <c r="F64" i="5"/>
  <c r="E64" i="5" s="1"/>
  <c r="C49" i="16"/>
  <c r="F96" i="5"/>
  <c r="F98" i="5" s="1"/>
  <c r="E98" i="5" s="1"/>
  <c r="F17" i="5"/>
  <c r="F105" i="5"/>
  <c r="E105" i="5" s="1"/>
  <c r="F119" i="10"/>
  <c r="I145" i="5"/>
  <c r="E97" i="5"/>
  <c r="E115" i="5"/>
  <c r="F20" i="5"/>
  <c r="E20" i="5" s="1"/>
  <c r="G124" i="5"/>
  <c r="E124" i="5" s="1"/>
  <c r="E75" i="5"/>
  <c r="E113" i="5"/>
  <c r="F29" i="12"/>
  <c r="F55" i="5"/>
  <c r="E55" i="5" s="1"/>
  <c r="F144" i="5"/>
  <c r="C35" i="16"/>
  <c r="G30" i="8"/>
  <c r="F76" i="5"/>
  <c r="C22" i="16"/>
  <c r="F61" i="5"/>
  <c r="E61" i="5" s="1"/>
  <c r="F54" i="5"/>
  <c r="E54" i="5" s="1"/>
  <c r="G42" i="5"/>
  <c r="E42" i="5" s="1"/>
  <c r="E108" i="5"/>
  <c r="G45" i="5"/>
  <c r="E45" i="5" s="1"/>
  <c r="E44" i="5"/>
  <c r="F57" i="5"/>
  <c r="E57" i="5" s="1"/>
  <c r="G82" i="5"/>
  <c r="G92" i="5"/>
  <c r="E130" i="5"/>
  <c r="F60" i="5"/>
  <c r="E60" i="5" s="1"/>
  <c r="E103" i="5"/>
  <c r="F32" i="11"/>
  <c r="G127" i="5" s="1"/>
  <c r="H37" i="1"/>
  <c r="F50" i="5"/>
  <c r="E50" i="5" s="1"/>
  <c r="F59" i="5"/>
  <c r="E59" i="5" s="1"/>
  <c r="C16" i="16"/>
  <c r="C19" i="16"/>
  <c r="C20" i="16"/>
  <c r="C28" i="16"/>
  <c r="C23" i="16"/>
  <c r="C31" i="16"/>
  <c r="D26" i="16"/>
  <c r="C26" i="16" s="1"/>
  <c r="C30" i="16"/>
  <c r="C32" i="16"/>
  <c r="C34" i="16"/>
  <c r="C25" i="16"/>
  <c r="C24" i="16"/>
  <c r="D27" i="16"/>
  <c r="C27" i="16" s="1"/>
  <c r="E81" i="5"/>
  <c r="I33" i="9"/>
  <c r="J107" i="5"/>
  <c r="E107" i="5" s="1"/>
  <c r="C18" i="16"/>
  <c r="J84" i="5"/>
  <c r="J92" i="5" s="1"/>
  <c r="C33" i="16"/>
  <c r="C21" i="16"/>
  <c r="C46" i="16"/>
  <c r="H121" i="5"/>
  <c r="H145" i="5" s="1"/>
  <c r="E110" i="5"/>
  <c r="E91" i="5"/>
  <c r="E114" i="5"/>
  <c r="E102" i="5"/>
  <c r="E104" i="5"/>
  <c r="E101" i="5"/>
  <c r="C29" i="16"/>
  <c r="C47" i="16"/>
  <c r="C45" i="16"/>
  <c r="C43" i="16"/>
  <c r="C41" i="16"/>
  <c r="E106" i="5"/>
  <c r="C44" i="16"/>
  <c r="C42" i="16"/>
  <c r="F58" i="5"/>
  <c r="E58" i="5" s="1"/>
  <c r="F56" i="5"/>
  <c r="E56" i="5" s="1"/>
  <c r="C39" i="16"/>
  <c r="C37" i="16"/>
  <c r="E100" i="5"/>
  <c r="E47" i="5"/>
  <c r="E112" i="5"/>
  <c r="E73" i="5"/>
  <c r="E23" i="5"/>
  <c r="E26" i="5" s="1"/>
  <c r="F26" i="5"/>
  <c r="F30" i="5"/>
  <c r="E30" i="5" s="1"/>
  <c r="E28" i="5"/>
  <c r="F53" i="5"/>
  <c r="E53" i="5" s="1"/>
  <c r="F52" i="5"/>
  <c r="E52" i="5" s="1"/>
  <c r="F51" i="5"/>
  <c r="E51" i="5" s="1"/>
  <c r="E50" i="16"/>
  <c r="C36" i="16"/>
  <c r="C40" i="16"/>
  <c r="C38" i="16"/>
  <c r="E38" i="5"/>
  <c r="F39" i="5"/>
  <c r="E39" i="5" s="1"/>
  <c r="E109" i="5"/>
  <c r="E111" i="5"/>
  <c r="E48" i="5"/>
  <c r="E32" i="5"/>
  <c r="F36" i="5"/>
  <c r="E36" i="5" s="1"/>
  <c r="E94" i="5"/>
  <c r="F71" i="5"/>
  <c r="E70" i="5"/>
  <c r="E71" i="5" s="1"/>
  <c r="F92" i="5"/>
  <c r="E85" i="5"/>
  <c r="F82" i="5"/>
  <c r="E78" i="5"/>
  <c r="F50" i="16"/>
  <c r="E16" i="5"/>
  <c r="F67" i="5" l="1"/>
  <c r="E67" i="5" s="1"/>
  <c r="D15" i="16"/>
  <c r="D50" i="16" s="1"/>
  <c r="E96" i="5"/>
  <c r="F121" i="5"/>
  <c r="F21" i="5"/>
  <c r="E21" i="5" s="1"/>
  <c r="E127" i="5"/>
  <c r="E123" i="5"/>
  <c r="G121" i="5"/>
  <c r="E76" i="5"/>
  <c r="J121" i="5"/>
  <c r="J145" i="5" s="1"/>
  <c r="E82" i="5"/>
  <c r="E17" i="5"/>
  <c r="E92" i="5"/>
  <c r="E84" i="5"/>
  <c r="F65" i="5"/>
  <c r="E65" i="5" s="1"/>
  <c r="G144" i="5" l="1"/>
  <c r="G145" i="5" s="1"/>
  <c r="C15" i="16"/>
  <c r="C50" i="16" s="1"/>
  <c r="E121" i="5"/>
  <c r="F68" i="5"/>
  <c r="E144" i="5" l="1"/>
  <c r="E68" i="5"/>
  <c r="F145" i="5"/>
  <c r="E145" i="5" l="1"/>
  <c r="G71" i="5"/>
  <c r="H71" i="5"/>
  <c r="I71" i="5"/>
  <c r="J71" i="5"/>
</calcChain>
</file>

<file path=xl/sharedStrings.xml><?xml version="1.0" encoding="utf-8"?>
<sst xmlns="http://schemas.openxmlformats.org/spreadsheetml/2006/main" count="1517" uniqueCount="484">
  <si>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</si>
  <si>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</si>
  <si>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</si>
  <si>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</si>
  <si>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</si>
  <si>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</si>
  <si>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</si>
  <si>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</si>
  <si>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</si>
  <si>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</si>
  <si>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</si>
  <si>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</si>
  <si>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</si>
  <si>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</si>
  <si>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</si>
  <si>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</si>
  <si>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</si>
  <si>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</si>
  <si>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</si>
  <si>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</si>
  <si>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</si>
  <si>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</si>
  <si>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</si>
  <si>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Kitos bendros paslaugos</t>
  </si>
  <si>
    <t>Daugiabučių namų modernizavimo programa</t>
  </si>
  <si>
    <t>Lazdijų meno mokykla</t>
  </si>
  <si>
    <t>Dantų protezavimas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</si>
  <si>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</si>
  <si>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</si>
  <si>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</si>
  <si>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</si>
  <si>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</si>
  <si>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</si>
  <si>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</si>
  <si>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</si>
  <si>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</si>
  <si>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</si>
  <si>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</si>
  <si>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</si>
  <si>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</si>
  <si>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</si>
  <si>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</si>
  <si>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</si>
  <si>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</si>
  <si>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</si>
  <si>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</si>
  <si>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</si>
  <si>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</si>
  <si>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</si>
  <si>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</si>
  <si>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</si>
  <si>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</si>
  <si>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</si>
  <si>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</si>
  <si>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</si>
  <si>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</si>
  <si>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</si>
  <si>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</si>
  <si>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</si>
  <si>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</si>
  <si>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</si>
  <si>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</si>
  <si>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</si>
  <si>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</si>
  <si>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</si>
  <si>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</si>
  <si>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</si>
  <si>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</si>
  <si>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</si>
  <si>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</si>
  <si>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</si>
  <si>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</si>
  <si>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</si>
  <si>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</si>
  <si>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</si>
  <si>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</si>
  <si>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</si>
  <si>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</si>
  <si>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</si>
  <si>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</si>
  <si>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</si>
  <si>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</si>
  <si>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</si>
  <si>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</si>
  <si>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</si>
  <si>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</si>
  <si>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</si>
  <si>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</si>
  <si>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</si>
  <si>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</si>
  <si>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</si>
  <si>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</si>
  <si>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</si>
  <si>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</si>
  <si>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</si>
  <si>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</si>
  <si>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</si>
  <si>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</si>
  <si>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</si>
  <si>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</si>
  <si>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</si>
  <si>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</si>
  <si>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</si>
  <si>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</si>
  <si>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</si>
  <si>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</si>
  <si>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Studijų rėmimo programa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</si>
  <si>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</si>
  <si>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</si>
  <si>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</si>
  <si>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</si>
  <si>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</si>
  <si>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</si>
  <si>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</si>
  <si>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</si>
  <si>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</si>
  <si>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</si>
  <si>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</si>
  <si>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</si>
  <si>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</si>
  <si>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</si>
  <si>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</si>
  <si>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</si>
  <si>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</si>
  <si>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</si>
  <si>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</si>
  <si>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</si>
  <si>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</si>
  <si>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</si>
  <si>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</si>
  <si>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</si>
  <si>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</si>
  <si>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</si>
  <si>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</si>
  <si>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</si>
  <si>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</si>
  <si>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</si>
  <si>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</si>
  <si>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</si>
  <si>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</si>
  <si>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</si>
  <si>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</si>
  <si>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</si>
  <si>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</si>
  <si>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</si>
  <si>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</si>
  <si>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</si>
  <si>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</si>
  <si>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</si>
  <si>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</si>
  <si>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</si>
  <si>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</si>
  <si>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</si>
  <si>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</si>
  <si>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</si>
  <si>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</si>
  <si>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</si>
  <si>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</si>
  <si>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</si>
  <si>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</si>
  <si>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</si>
  <si>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</si>
  <si>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</si>
  <si>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</si>
  <si>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</si>
  <si>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</si>
  <si>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</si>
  <si>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</si>
  <si>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</si>
  <si>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</si>
  <si>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</si>
  <si>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</si>
  <si>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</si>
  <si>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Valst. kalbos vartojimo ir taisyklingumo kontrolė</t>
  </si>
  <si>
    <t>Medicinos punktų paslaugų kokybės gerinimas</t>
  </si>
  <si>
    <t>Švietimo, kultūros ir sporto skyriaus išlaikymas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</si>
  <si>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</si>
  <si>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</si>
  <si>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</si>
  <si>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</si>
  <si>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</si>
  <si>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</si>
  <si>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02. Vaikų ir jaunimo užimtumo ir socializacijos programa</t>
  </si>
  <si>
    <t>Iš viso: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</si>
  <si>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</si>
  <si>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</si>
  <si>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</si>
  <si>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</si>
  <si>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</si>
  <si>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</si>
  <si>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</si>
  <si>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</si>
  <si>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</si>
  <si>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</si>
  <si>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</si>
  <si>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</si>
  <si>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</si>
  <si>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</si>
  <si>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13. Kultūros ir sporto plėtojimo programa</t>
  </si>
  <si>
    <t>14. Nevyriausybinių organizacijų rėmimo programa</t>
  </si>
  <si>
    <t>15. Švietimo programa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</si>
  <si>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</si>
  <si>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</si>
  <si>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</si>
  <si>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Duomenų teikimas valst. suteiktos pagalbos registrui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</si>
  <si>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</si>
  <si>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</si>
  <si>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</si>
  <si>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</si>
  <si>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</si>
  <si>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</si>
  <si>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</si>
  <si>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</si>
  <si>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</si>
  <si>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</si>
  <si>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</si>
  <si>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</si>
  <si>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</si>
  <si>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</si>
  <si>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</si>
  <si>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</si>
  <si>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</si>
  <si>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</si>
  <si>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</si>
  <si>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</si>
  <si>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</si>
  <si>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</si>
  <si>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</si>
  <si>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</si>
  <si>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</si>
  <si>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</si>
  <si>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</si>
  <si>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</si>
  <si>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</si>
  <si>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</si>
  <si>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</si>
  <si>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</si>
  <si>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</si>
  <si>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</si>
  <si>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</si>
  <si>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</si>
  <si>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</si>
  <si>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</si>
  <si>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</si>
  <si>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</si>
  <si>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</si>
  <si>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</si>
  <si>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</si>
  <si>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</si>
  <si>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</si>
  <si>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</si>
  <si>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</si>
  <si>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</si>
  <si>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</si>
  <si>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</si>
  <si>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</si>
  <si>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</si>
  <si>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</si>
  <si>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</si>
  <si>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</si>
  <si>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</si>
  <si>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</si>
  <si>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</si>
  <si>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</si>
  <si>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</si>
  <si>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</si>
  <si>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</si>
  <si>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</si>
  <si>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</si>
  <si>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</si>
  <si>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</si>
  <si>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</si>
  <si>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</si>
  <si>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</si>
  <si>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</si>
  <si>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</si>
  <si>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</si>
  <si>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</si>
  <si>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</si>
  <si>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</si>
  <si>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</si>
  <si>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                     SAVIVALDYBĖS SAVARANKIŠKOSIOMS IR KITOMS FUNKCIJOMS VYKDYTI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</si>
  <si>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</si>
  <si>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</si>
  <si>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</si>
  <si>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</si>
  <si>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</si>
  <si>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</si>
  <si>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Priešgaisrinių tarnybų organizavimas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</si>
  <si>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</si>
  <si>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</si>
  <si>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</si>
  <si>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</si>
  <si>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</si>
  <si>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</si>
  <si>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</si>
  <si>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 xml:space="preserve"> 6 priedas</t>
  </si>
  <si>
    <t>8 priedas</t>
  </si>
  <si>
    <t>Iš viso išlaidų: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</si>
  <si>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</si>
  <si>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</si>
  <si>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</si>
  <si>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</si>
  <si>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>telkinius</t>
  </si>
  <si>
    <t>redakcija)</t>
  </si>
  <si>
    <t>Savivaldybės administracijos Finansų sk.</t>
  </si>
  <si>
    <t>Bendri asignavi         mai</t>
  </si>
  <si>
    <t>Lazdijų savivaldybės viešoji biblioteka</t>
  </si>
  <si>
    <t>(2011 m. lapkričio      d. sprendimo Nr. 5TS-</t>
  </si>
  <si>
    <t>2.1.3.</t>
  </si>
  <si>
    <t>2.3.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</si>
  <si>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</si>
  <si>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</si>
  <si>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</si>
  <si>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</si>
  <si>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</si>
  <si>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17.1.</t>
  </si>
  <si>
    <t>Valst. žemės ir kt. valstybinio turto valdymas, naudojimas ir disponavimas patikėjimo teise</t>
  </si>
  <si>
    <t>1. Maudyklų vandens kokybės stebėsenos programos vykdymui</t>
  </si>
  <si>
    <t>Lazdijų mokykla-darželis „Kregždutė“</t>
  </si>
  <si>
    <t>Lazdijų mokykla-darželis „Vyturėlis“</t>
  </si>
  <si>
    <t>Seirijų lopšelis-darželis „Žibutė“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</si>
  <si>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</si>
  <si>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</si>
  <si>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</si>
  <si>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</si>
  <si>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</si>
  <si>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</si>
  <si>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</si>
  <si>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</si>
  <si>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</si>
  <si>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</si>
  <si>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</si>
  <si>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</si>
  <si>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</si>
  <si>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</si>
  <si>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Lazdijų rajono savivaldybės taryba</t>
  </si>
  <si>
    <t>7 priedas</t>
  </si>
  <si>
    <t>iš jų: Alytaus regiono atliekų tvarkymo centras</t>
  </si>
  <si>
    <t>Turto įsigijimui</t>
  </si>
  <si>
    <t>Finansinių įsipareigojimų vykdymas</t>
  </si>
  <si>
    <t xml:space="preserve">2 priedas  </t>
  </si>
  <si>
    <t>VšĮ Lazdijų ligoninės infrastruktūros modernizavimas</t>
  </si>
  <si>
    <t>Bendruomenių iniciatyvų rėmimas</t>
  </si>
  <si>
    <t>3 priedas</t>
  </si>
  <si>
    <t>VšĮ Lazdijų švietimo centrui</t>
  </si>
  <si>
    <t xml:space="preserve">                                               5 priedas</t>
  </si>
  <si>
    <t xml:space="preserve">     Investiciniams projektams finansuoti</t>
  </si>
  <si>
    <t xml:space="preserve">1. Savivaldybės želdynų ir želdinių apsaugai ir tvarkymui </t>
  </si>
  <si>
    <t>1. Vilkų ūkiniams gyvūnams padarytos žalos atlyginimas</t>
  </si>
  <si>
    <t>3. Žemės sklypų, kuriuose  medžioklė   nėra uždrausta, savininkų, valdytojų ir naudotojų įgyvendinamų priemonių finansavimui</t>
  </si>
  <si>
    <t>2. Bebraviečių ardymo valstybei nuosavybės teise priklausančiuose magistraliniuose melioracijos grioviuose darbų finansavimui</t>
  </si>
  <si>
    <t>Socialinės paramos skyriaus išlaikymas</t>
  </si>
  <si>
    <t>Slaugos lovų išlaikymas</t>
  </si>
  <si>
    <t xml:space="preserve">Slaugos lovų išlaikymas </t>
  </si>
  <si>
    <t>Socialinės pagalbos teikimas namuose</t>
  </si>
  <si>
    <t>Kultūros centro pastato rekonstrukcija (VIP)</t>
  </si>
  <si>
    <t>Bendrasis ugdymas</t>
  </si>
  <si>
    <t>Šių išmokų administravimas</t>
  </si>
  <si>
    <t xml:space="preserve">Būsto nuomos mokesčio dalies kompensavimas </t>
  </si>
  <si>
    <t>34.1.</t>
  </si>
  <si>
    <t>Mokinių visuomenės sveikatos priežiūra</t>
  </si>
  <si>
    <t>Visuomenės sveikatos stiprinimas ir stebėsena</t>
  </si>
  <si>
    <t>5.1.</t>
  </si>
  <si>
    <t>6.1.</t>
  </si>
  <si>
    <t>VšĮ Lazdijų sporto centras</t>
  </si>
  <si>
    <t>3. Kitos išlaidos</t>
  </si>
  <si>
    <t>Šildymo išlaidų ir išlaidų vandeniui kompensavimas</t>
  </si>
  <si>
    <t>101.</t>
  </si>
  <si>
    <t>Priešgaisrinių tarnybų organizavimas (Lazdijų tarnyba)</t>
  </si>
  <si>
    <t>iš jų: turtui įsigyti</t>
  </si>
  <si>
    <t>Etnokultūros plėtojimas</t>
  </si>
  <si>
    <t>Meno kolektyvų populiarinimas</t>
  </si>
  <si>
    <t xml:space="preserve">VšĮ Kultūros centro pastato rekonstrukcija </t>
  </si>
  <si>
    <t>102.</t>
  </si>
  <si>
    <t>2.4.</t>
  </si>
  <si>
    <t>Kitos dotacijos ir lėšos iš kitų valdymo lygių</t>
  </si>
  <si>
    <t xml:space="preserve">SPECIALIŲJŲ UGDYMOSI POREIKIŲ MOKINIAMS, VALSTYBĖS INVESTICIJŲ PROGRAMOS PROJEKTAMS FINANSUOTI </t>
  </si>
  <si>
    <t>Kelių priežiūros ir plėtros programos lėšos</t>
  </si>
  <si>
    <t xml:space="preserve">valstybi-      nėms funkcijoms ir kitos dotacijos          </t>
  </si>
  <si>
    <t>Kelių priežiūra ir plėtra</t>
  </si>
  <si>
    <t xml:space="preserve">Veisiejų Sigito Gedos gimnazija </t>
  </si>
  <si>
    <t>Veisiejų Sigito Gedos gimnazija</t>
  </si>
  <si>
    <t>Kompensacijoms nepriklausomybės gynėjams, nukentėjusiems nuo 1991 m. sausio 11-13 d. ir po vykdytos SSRS agresijos, bei jų šeimoms mokėti</t>
  </si>
  <si>
    <t>iš jų: darbo užmokesčiui</t>
  </si>
  <si>
    <t xml:space="preserve">         turtui įsigyti</t>
  </si>
  <si>
    <t>12.1.</t>
  </si>
  <si>
    <t xml:space="preserve">VšĮ  „Darbo vietų kūrimo fondas“ </t>
  </si>
  <si>
    <t xml:space="preserve">                                                                4 priedas</t>
  </si>
  <si>
    <t>15.2.</t>
  </si>
  <si>
    <t xml:space="preserve">2016 m. vasario      d. sprendimo Nr. </t>
  </si>
  <si>
    <t xml:space="preserve">     2016 METŲ LAZDIJŲ RAJONO SAVIVALDYBĖS BIUDŽETO SPECIALIOSIOS TIKSLINĖS DOTACIJOS</t>
  </si>
  <si>
    <t xml:space="preserve"> 2016 METŲ LAZDIJŲ RAJONO SAVIVALDYBĖS BIUDŽETO ASIGNAVIMAI</t>
  </si>
  <si>
    <t>Neformalusis vaikų švietimas</t>
  </si>
  <si>
    <t>2016 METŲ LAZDIJŲ RAJONO SAVIVALDYBĖS BIUDŽETINIŲ ĮSTAIGŲ PAJAMOS</t>
  </si>
  <si>
    <t>(tūkst. eurų)</t>
  </si>
  <si>
    <t>Prog- ramos kodas</t>
  </si>
  <si>
    <t xml:space="preserve">Asignavimų paskirtis, programų priemonės                                                                      </t>
  </si>
  <si>
    <t xml:space="preserve">Dalyvavimas dainų šventėje  </t>
  </si>
  <si>
    <t>Būsto pritaikymas neįgaliesiems</t>
  </si>
  <si>
    <t>Kelių priežiūros ir plėtros programa</t>
  </si>
  <si>
    <t>24.1.</t>
  </si>
  <si>
    <t xml:space="preserve">2016 METŲ LAZDIJŲ RAJONO SAVIVALDYBĖS APLINKOS APSAUGOS RĖMIMO </t>
  </si>
  <si>
    <t>Priešgaisrinė tarnyba</t>
  </si>
  <si>
    <t>Dalyvavimas dainų šventėje</t>
  </si>
  <si>
    <t xml:space="preserve">VšĮ  „Lazdijų  turizmo informacinis c.“ </t>
  </si>
  <si>
    <t>Paskolų aptarnavimas</t>
  </si>
  <si>
    <t>2016 METŲ LAZDIJŲ RAJONO SAVIVALDYBĖS BIUDŽETO ASIGNAVIMAI</t>
  </si>
  <si>
    <t xml:space="preserve">Lėšos savarankiš-koms funkcijoms vykdyti </t>
  </si>
  <si>
    <t>Biudže-   tinių įstaigų pajamos</t>
  </si>
  <si>
    <t>Bendro-       sios dotacijos kompen-    sacija</t>
  </si>
  <si>
    <t>mokinio krepše-     liui</t>
  </si>
  <si>
    <t>Bendri asigna-     vimai</t>
  </si>
  <si>
    <t>Vaikų vasaros poilsio stovyklos</t>
  </si>
  <si>
    <t>Vaikų ir paauglių nusikalstamumo prevencija</t>
  </si>
  <si>
    <t xml:space="preserve">2016 METŲ LAZDIJŲ RAJONO SAVIVALDYBĖS BIUDŽETO PAJAMOS </t>
  </si>
  <si>
    <t xml:space="preserve">                        2016 METŲ LAZDIJŲ RAJONO SAVIVALDYBĖS BIUDŽETO ASIGNAVIMAI</t>
  </si>
  <si>
    <t>IŠ VISO ASIGNAVIMŲ PROGRAMOMS:</t>
  </si>
  <si>
    <t>Iš viso 16 programai:</t>
  </si>
  <si>
    <t>Iš viso 15 programai:</t>
  </si>
  <si>
    <t>Iš viso 14 programai:</t>
  </si>
  <si>
    <t>Iš viso 13 programai:</t>
  </si>
  <si>
    <t>Iš viso 12  programai:</t>
  </si>
  <si>
    <t>Iš viso 11  programai:</t>
  </si>
  <si>
    <t>Iš viso 10 programai:</t>
  </si>
  <si>
    <t>Iš viso 04 programai:</t>
  </si>
  <si>
    <t>Iš viso 03 programai:</t>
  </si>
  <si>
    <t>Iš viso 02  programai:</t>
  </si>
  <si>
    <t>Iš viso 01 programai:</t>
  </si>
  <si>
    <t>Iš viso 05  programai:</t>
  </si>
  <si>
    <t>Iš viso 06 programai:</t>
  </si>
  <si>
    <t>Iš viso 07 programai:</t>
  </si>
  <si>
    <t>Iš viso 08 programai:</t>
  </si>
  <si>
    <t>Iš viso 09  programai:</t>
  </si>
  <si>
    <t>Jaunimo politikos įgyvendinimui</t>
  </si>
  <si>
    <t>Medicinos punktų slaugos paslaugų kokybės gerinimas</t>
  </si>
  <si>
    <t xml:space="preserve">Aplinkos apsaugos rėmimo specialioji programa </t>
  </si>
  <si>
    <t>Nevyriausybinių organizacijų rėmimas</t>
  </si>
  <si>
    <t>Nevyriausybinių organizacijų socialinės veiklos rėmimas</t>
  </si>
  <si>
    <t>1. Visuomenės sveikatos rėmimo specialiosios programos vykdymui</t>
  </si>
  <si>
    <t>2015 m. nepanaudoti lėšų likučiai</t>
  </si>
  <si>
    <t xml:space="preserve">  - Savarankiškoms funkcijoms vykdyti</t>
  </si>
  <si>
    <t xml:space="preserve">  - Aplinkos apsaugos specialiosios programos pajamos</t>
  </si>
  <si>
    <t xml:space="preserve">  - Biudžetinių įstaigų pajamos</t>
  </si>
  <si>
    <t xml:space="preserve">  - Pajamos už komunalinių atliekų surinkimą iš atliekų turėtojų ir atliekų tvarkymą</t>
  </si>
  <si>
    <t xml:space="preserve">  - Kitos tikslinės lėšos</t>
  </si>
  <si>
    <t>6.2.</t>
  </si>
  <si>
    <t>6.3.</t>
  </si>
  <si>
    <t>6.4.</t>
  </si>
  <si>
    <t>6.5.</t>
  </si>
  <si>
    <t>Paskolų grąžinimas</t>
  </si>
  <si>
    <t>103.</t>
  </si>
  <si>
    <t xml:space="preserve">Iš viso  </t>
  </si>
  <si>
    <t>52.</t>
  </si>
  <si>
    <t>19.1.</t>
  </si>
  <si>
    <t>33.1.</t>
  </si>
  <si>
    <t>Turto įsigiji- mui</t>
  </si>
  <si>
    <t xml:space="preserve">IR KITOS SPECIALIOS TIKSLINĖS DOTACIJOS </t>
  </si>
  <si>
    <t xml:space="preserve">                   Visuomenės sveikatos rėmimo specialiosios programos vykdymui</t>
  </si>
  <si>
    <t>1. Metelių RP gamtos mokyklos-lankytojų centro veiklai, visuomenei skirtų teritorijų priežiūrai, invazinių augalų rūšių kontrolei ir naikinimui</t>
  </si>
  <si>
    <t>2. Veisiejų RP kultūros paveldo ir rekreacinių teritorijų priežiūrai, švietėjiškai veiklai ir biologinės įvairovės išsaugojimui</t>
  </si>
  <si>
    <t>2. Bešeimininkių padangų atliekų transportavimo išlaidoms padengti</t>
  </si>
  <si>
    <t>3. Projekto ,,Baltajo ežero dalies išvalymas ir tvarkymas" monitoringo programos finansavimui</t>
  </si>
  <si>
    <t>1. Aplinkosauginių renginių organizavimui</t>
  </si>
  <si>
    <t>2015 m. nepanaudoti biudžeto lėšų likučiai, iš jų:</t>
  </si>
  <si>
    <t>Išlaidos iš likučio</t>
  </si>
  <si>
    <t>2. Medžių (krūmų) sodinukų įsigijimui ir veisimui rajono savivaldybės                teritorijoje</t>
  </si>
  <si>
    <t>2. Visuomenės aplinkosauginio informavimo ir švietimo priemonių vykdymui</t>
  </si>
  <si>
    <t xml:space="preserve">                                                                                                                     (tūkst. Eur)</t>
  </si>
  <si>
    <t>(tūkst. Eur)</t>
  </si>
  <si>
    <t>(tūkst.Eur)</t>
  </si>
  <si>
    <t xml:space="preserve">                                                                                                                                                      (tūkst. Eur)</t>
  </si>
  <si>
    <t xml:space="preserve">                       Kitos aplinkos apsaugos priemonės</t>
  </si>
  <si>
    <t xml:space="preserve">                                                                              Iš viso pajamų:</t>
  </si>
  <si>
    <t>(2016 m. balandžio     d. sprendimo Nr. 5TS-</t>
  </si>
  <si>
    <t xml:space="preserve">2016 m. vasario 19 d. sprendimo Nr. 5TS-343 </t>
  </si>
  <si>
    <t xml:space="preserve">                                                                (2016 m. balandžio     d. sprendimo Nr. 5TS-</t>
  </si>
  <si>
    <t xml:space="preserve">                                                                redakcija)</t>
  </si>
  <si>
    <t xml:space="preserve">                                                            Lazdijų rajono savivaldybės tarybos</t>
  </si>
  <si>
    <t xml:space="preserve">                                                                2016 m. vasario 19 d. sprendimo Nr. 5TS-343 </t>
  </si>
  <si>
    <t xml:space="preserve">                                               2016 m. vasario 19 d. sprendimo Nr. 5TS-343 </t>
  </si>
  <si>
    <t xml:space="preserve">                                             Lazdijų rajono savivaldybės tarybos</t>
  </si>
  <si>
    <t xml:space="preserve">2016 m. vasario 19 d. sprendimo Nr. </t>
  </si>
  <si>
    <t>2016 m. vasario 19 d. sprendimo Nr. 5TS-343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</si>
</sst>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3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1" fillId="0" borderId="0" xfId="0" applyFont="1" applyAlignment="1">
      <alignment horizontal="center"/>
    </xf>
    <xf numFmtId="0" fontId="3" fillId="0" borderId="9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3" fillId="0" borderId="0" xfId="0" applyFont="1" applyFill="1" applyAlignment="1"/>
    <xf numFmtId="2" fontId="3" fillId="0" borderId="0" xfId="0" applyNumberFormat="1" applyFont="1" applyFill="1"/>
    <xf numFmtId="14" fontId="3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1" fillId="0" borderId="0" xfId="0" applyNumberFormat="1" applyFont="1"/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Border="1"/>
    <xf numFmtId="0" fontId="4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0" xfId="0" applyNumberFormat="1" applyFont="1" applyFill="1"/>
    <xf numFmtId="0" fontId="3" fillId="3" borderId="4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workbookViewId="0"/>
  </sheetViews>
  <sheetFormatPr defaultColWidth="9.140625" defaultRowHeight="15.75" x14ac:dyDescent="0.25"/>
  <cols>
    <col min="1" max="1" width="7.5703125" style="15" customWidth="1"/>
    <col min="2" max="3" width="9.140625" style="15"/>
    <col min="4" max="4" width="10.140625" style="15" bestFit="1" customWidth="1"/>
    <col min="5" max="6" width="9.140625" style="15"/>
    <col min="7" max="7" width="26.42578125" style="15" customWidth="1"/>
    <col min="8" max="8" width="12.28515625" style="33" customWidth="1"/>
    <col min="9" max="9" width="9.140625" style="15" hidden="1" customWidth="1"/>
    <col min="10" max="10" width="10.140625" style="15" bestFit="1" customWidth="1"/>
    <col min="11" max="11" width="10.140625" style="15" customWidth="1"/>
    <col min="12" max="13" width="10.140625" style="15" bestFit="1" customWidth="1"/>
    <col min="14" max="14" width="11.5703125" style="15" bestFit="1" customWidth="1"/>
    <col min="15" max="16384" width="9.140625" style="15"/>
  </cols>
  <sheetData>
    <row r="1" spans="1:9" ht="15.75" customHeight="1" x14ac:dyDescent="0.25">
      <c r="F1" s="230" t="s">
        <v>73</v>
      </c>
      <c r="G1" s="230"/>
      <c r="H1" s="230"/>
    </row>
    <row r="2" spans="1:9" ht="15.75" customHeight="1" x14ac:dyDescent="0.25">
      <c r="F2" s="230" t="s">
        <v>475</v>
      </c>
      <c r="G2" s="230"/>
      <c r="H2" s="230"/>
      <c r="I2" s="230"/>
    </row>
    <row r="3" spans="1:9" ht="18" customHeight="1" x14ac:dyDescent="0.25">
      <c r="F3" s="230" t="s">
        <v>99</v>
      </c>
      <c r="G3" s="230"/>
    </row>
    <row r="4" spans="1:9" ht="16.5" customHeight="1" x14ac:dyDescent="0.25">
      <c r="F4" s="220" t="s">
        <v>474</v>
      </c>
      <c r="G4" s="220"/>
    </row>
    <row r="5" spans="1:9" ht="15.75" customHeight="1" x14ac:dyDescent="0.25">
      <c r="F5" s="15" t="s">
        <v>304</v>
      </c>
      <c r="G5" s="1"/>
      <c r="H5" s="1"/>
    </row>
    <row r="6" spans="1:9" ht="20.25" customHeight="1" x14ac:dyDescent="0.25">
      <c r="B6" s="232" t="s">
        <v>415</v>
      </c>
      <c r="C6" s="232"/>
      <c r="D6" s="232"/>
      <c r="E6" s="232"/>
      <c r="F6" s="232"/>
      <c r="G6" s="232"/>
      <c r="H6" s="232"/>
    </row>
    <row r="7" spans="1:9" ht="16.5" customHeight="1" x14ac:dyDescent="0.25">
      <c r="B7" s="235" t="s">
        <v>468</v>
      </c>
      <c r="C7" s="235"/>
      <c r="D7" s="235"/>
      <c r="E7" s="235"/>
      <c r="F7" s="235"/>
      <c r="G7" s="235"/>
      <c r="H7" s="235"/>
    </row>
    <row r="8" spans="1:9" ht="18" customHeight="1" x14ac:dyDescent="0.25">
      <c r="A8" s="4" t="s">
        <v>54</v>
      </c>
      <c r="B8" s="233" t="s">
        <v>7</v>
      </c>
      <c r="C8" s="233"/>
      <c r="D8" s="233"/>
      <c r="E8" s="233"/>
      <c r="F8" s="233"/>
      <c r="G8" s="233"/>
      <c r="H8" s="30" t="s">
        <v>74</v>
      </c>
    </row>
    <row r="9" spans="1:9" ht="18.75" customHeight="1" x14ac:dyDescent="0.25">
      <c r="A9" s="18" t="s">
        <v>31</v>
      </c>
      <c r="B9" s="236" t="s">
        <v>10</v>
      </c>
      <c r="C9" s="237"/>
      <c r="D9" s="237"/>
      <c r="E9" s="237"/>
      <c r="F9" s="237"/>
      <c r="G9" s="238"/>
      <c r="H9" s="148">
        <f>SUM(H10:H18)</f>
        <v>8442</v>
      </c>
    </row>
    <row r="10" spans="1:9" ht="18" customHeight="1" x14ac:dyDescent="0.25">
      <c r="A10" s="18" t="s">
        <v>55</v>
      </c>
      <c r="B10" s="234" t="s">
        <v>9</v>
      </c>
      <c r="C10" s="234"/>
      <c r="D10" s="234"/>
      <c r="E10" s="234"/>
      <c r="F10" s="234"/>
      <c r="G10" s="234"/>
      <c r="H10" s="160">
        <v>3219</v>
      </c>
    </row>
    <row r="11" spans="1:9" ht="22.5" customHeight="1" x14ac:dyDescent="0.25">
      <c r="A11" s="34" t="s">
        <v>56</v>
      </c>
      <c r="B11" s="239" t="s">
        <v>77</v>
      </c>
      <c r="C11" s="239"/>
      <c r="D11" s="239"/>
      <c r="E11" s="239"/>
      <c r="F11" s="239"/>
      <c r="G11" s="239"/>
      <c r="H11" s="161">
        <v>1804</v>
      </c>
    </row>
    <row r="12" spans="1:9" ht="29.25" customHeight="1" x14ac:dyDescent="0.25">
      <c r="A12" s="34" t="s">
        <v>58</v>
      </c>
      <c r="B12" s="239" t="s">
        <v>78</v>
      </c>
      <c r="C12" s="239"/>
      <c r="D12" s="239"/>
      <c r="E12" s="239"/>
      <c r="F12" s="239"/>
      <c r="G12" s="239"/>
      <c r="H12" s="161">
        <v>2577</v>
      </c>
    </row>
    <row r="13" spans="1:9" ht="18" customHeight="1" x14ac:dyDescent="0.25">
      <c r="A13" s="18" t="s">
        <v>80</v>
      </c>
      <c r="B13" s="234" t="s">
        <v>0</v>
      </c>
      <c r="C13" s="234"/>
      <c r="D13" s="234"/>
      <c r="E13" s="234"/>
      <c r="F13" s="234"/>
      <c r="G13" s="234"/>
      <c r="H13" s="160">
        <v>170</v>
      </c>
    </row>
    <row r="14" spans="1:9" ht="18" customHeight="1" x14ac:dyDescent="0.25">
      <c r="A14" s="18" t="s">
        <v>81</v>
      </c>
      <c r="B14" s="234" t="s">
        <v>1</v>
      </c>
      <c r="C14" s="234"/>
      <c r="D14" s="234"/>
      <c r="E14" s="234"/>
      <c r="F14" s="234"/>
      <c r="G14" s="234"/>
      <c r="H14" s="160">
        <v>98</v>
      </c>
    </row>
    <row r="15" spans="1:9" ht="18" customHeight="1" x14ac:dyDescent="0.25">
      <c r="A15" s="18" t="s">
        <v>82</v>
      </c>
      <c r="B15" s="234" t="s">
        <v>68</v>
      </c>
      <c r="C15" s="234"/>
      <c r="D15" s="234"/>
      <c r="E15" s="234"/>
      <c r="F15" s="234"/>
      <c r="G15" s="234"/>
      <c r="H15" s="160">
        <v>2</v>
      </c>
    </row>
    <row r="16" spans="1:9" ht="18" customHeight="1" x14ac:dyDescent="0.25">
      <c r="A16" s="18" t="s">
        <v>83</v>
      </c>
      <c r="B16" s="231" t="s">
        <v>69</v>
      </c>
      <c r="C16" s="231"/>
      <c r="D16" s="231"/>
      <c r="E16" s="231"/>
      <c r="F16" s="231"/>
      <c r="G16" s="231"/>
      <c r="H16" s="160">
        <v>18</v>
      </c>
    </row>
    <row r="17" spans="1:8" ht="18" customHeight="1" x14ac:dyDescent="0.25">
      <c r="A17" s="18" t="s">
        <v>84</v>
      </c>
      <c r="B17" s="231" t="s">
        <v>3</v>
      </c>
      <c r="C17" s="231"/>
      <c r="D17" s="231"/>
      <c r="E17" s="231"/>
      <c r="F17" s="231"/>
      <c r="G17" s="231"/>
      <c r="H17" s="160">
        <v>29</v>
      </c>
    </row>
    <row r="18" spans="1:8" ht="18.75" customHeight="1" x14ac:dyDescent="0.25">
      <c r="A18" s="18" t="s">
        <v>85</v>
      </c>
      <c r="B18" s="231" t="s">
        <v>102</v>
      </c>
      <c r="C18" s="231"/>
      <c r="D18" s="231"/>
      <c r="E18" s="231"/>
      <c r="F18" s="231"/>
      <c r="G18" s="231"/>
      <c r="H18" s="160">
        <v>525</v>
      </c>
    </row>
    <row r="19" spans="1:8" ht="18" customHeight="1" x14ac:dyDescent="0.25">
      <c r="A19" s="18" t="s">
        <v>103</v>
      </c>
      <c r="B19" s="231" t="s">
        <v>104</v>
      </c>
      <c r="C19" s="231"/>
      <c r="D19" s="231"/>
      <c r="E19" s="231"/>
      <c r="F19" s="231"/>
      <c r="G19" s="231"/>
      <c r="H19" s="160">
        <v>500</v>
      </c>
    </row>
    <row r="20" spans="1:8" ht="18" customHeight="1" x14ac:dyDescent="0.25">
      <c r="A20" s="18" t="s">
        <v>32</v>
      </c>
      <c r="B20" s="236" t="s">
        <v>11</v>
      </c>
      <c r="C20" s="237"/>
      <c r="D20" s="237"/>
      <c r="E20" s="237"/>
      <c r="F20" s="237"/>
      <c r="G20" s="238"/>
      <c r="H20" s="162">
        <f>SUM(H22:H27)</f>
        <v>8870.2999999999993</v>
      </c>
    </row>
    <row r="21" spans="1:8" ht="18" customHeight="1" x14ac:dyDescent="0.25">
      <c r="A21" s="18" t="s">
        <v>57</v>
      </c>
      <c r="B21" s="231" t="s">
        <v>79</v>
      </c>
      <c r="C21" s="231"/>
      <c r="D21" s="231"/>
      <c r="E21" s="231"/>
      <c r="F21" s="231"/>
      <c r="G21" s="231"/>
      <c r="H21" s="160">
        <f>SUM(H22:H24)</f>
        <v>6300.9</v>
      </c>
    </row>
    <row r="22" spans="1:8" ht="18" customHeight="1" x14ac:dyDescent="0.25">
      <c r="A22" s="18" t="s">
        <v>86</v>
      </c>
      <c r="B22" s="231" t="s">
        <v>30</v>
      </c>
      <c r="C22" s="231"/>
      <c r="D22" s="231"/>
      <c r="E22" s="231"/>
      <c r="F22" s="231"/>
      <c r="G22" s="231"/>
      <c r="H22" s="160">
        <v>2052.9</v>
      </c>
    </row>
    <row r="23" spans="1:8" ht="18" customHeight="1" x14ac:dyDescent="0.25">
      <c r="A23" s="18" t="s">
        <v>87</v>
      </c>
      <c r="B23" s="231" t="s">
        <v>70</v>
      </c>
      <c r="C23" s="231"/>
      <c r="D23" s="231"/>
      <c r="E23" s="231"/>
      <c r="F23" s="231"/>
      <c r="G23" s="231"/>
      <c r="H23" s="160">
        <v>3997</v>
      </c>
    </row>
    <row r="24" spans="1:8" ht="18" customHeight="1" x14ac:dyDescent="0.25">
      <c r="A24" s="18" t="s">
        <v>309</v>
      </c>
      <c r="B24" s="227" t="s">
        <v>347</v>
      </c>
      <c r="C24" s="228"/>
      <c r="D24" s="228"/>
      <c r="E24" s="228"/>
      <c r="F24" s="228"/>
      <c r="G24" s="229"/>
      <c r="H24" s="160">
        <v>251</v>
      </c>
    </row>
    <row r="25" spans="1:8" ht="18" customHeight="1" x14ac:dyDescent="0.25">
      <c r="A25" s="18" t="s">
        <v>59</v>
      </c>
      <c r="B25" s="227" t="s">
        <v>287</v>
      </c>
      <c r="C25" s="228"/>
      <c r="D25" s="228"/>
      <c r="E25" s="228"/>
      <c r="F25" s="228"/>
      <c r="G25" s="229"/>
      <c r="H25" s="160">
        <v>1452</v>
      </c>
    </row>
    <row r="26" spans="1:8" ht="18" customHeight="1" x14ac:dyDescent="0.25">
      <c r="A26" s="18" t="s">
        <v>310</v>
      </c>
      <c r="B26" s="227" t="s">
        <v>376</v>
      </c>
      <c r="C26" s="228"/>
      <c r="D26" s="228"/>
      <c r="E26" s="228"/>
      <c r="F26" s="228"/>
      <c r="G26" s="229"/>
      <c r="H26" s="160">
        <f>17+846.3+2.1</f>
        <v>865.4</v>
      </c>
    </row>
    <row r="27" spans="1:8" ht="18" customHeight="1" x14ac:dyDescent="0.25">
      <c r="A27" s="18" t="s">
        <v>375</v>
      </c>
      <c r="B27" s="227" t="s">
        <v>293</v>
      </c>
      <c r="C27" s="228"/>
      <c r="D27" s="228"/>
      <c r="E27" s="228"/>
      <c r="F27" s="228"/>
      <c r="G27" s="229"/>
      <c r="H27" s="163">
        <v>252</v>
      </c>
    </row>
    <row r="28" spans="1:8" ht="18.75" customHeight="1" x14ac:dyDescent="0.25">
      <c r="A28" s="20" t="s">
        <v>33</v>
      </c>
      <c r="B28" s="236" t="s">
        <v>20</v>
      </c>
      <c r="C28" s="237"/>
      <c r="D28" s="237"/>
      <c r="E28" s="237"/>
      <c r="F28" s="237"/>
      <c r="G28" s="238"/>
      <c r="H28" s="162">
        <f>SUM(H29:H35)</f>
        <v>237</v>
      </c>
    </row>
    <row r="29" spans="1:8" ht="15.75" customHeight="1" x14ac:dyDescent="0.25">
      <c r="A29" s="20" t="s">
        <v>62</v>
      </c>
      <c r="B29" s="246" t="s">
        <v>27</v>
      </c>
      <c r="C29" s="246"/>
      <c r="D29" s="246"/>
      <c r="E29" s="246"/>
      <c r="F29" s="246"/>
      <c r="G29" s="246"/>
      <c r="H29" s="244">
        <v>48</v>
      </c>
    </row>
    <row r="30" spans="1:8" ht="15.75" customHeight="1" x14ac:dyDescent="0.25">
      <c r="A30" s="19"/>
      <c r="B30" s="247" t="s">
        <v>303</v>
      </c>
      <c r="C30" s="247"/>
      <c r="D30" s="247"/>
      <c r="E30" s="247"/>
      <c r="F30" s="247"/>
      <c r="G30" s="247"/>
      <c r="H30" s="245"/>
    </row>
    <row r="31" spans="1:8" ht="16.5" customHeight="1" x14ac:dyDescent="0.25">
      <c r="A31" s="18" t="s">
        <v>60</v>
      </c>
      <c r="B31" s="242" t="s">
        <v>71</v>
      </c>
      <c r="C31" s="242"/>
      <c r="D31" s="242"/>
      <c r="E31" s="242"/>
      <c r="F31" s="242"/>
      <c r="G31" s="243"/>
      <c r="H31" s="160">
        <v>23</v>
      </c>
    </row>
    <row r="32" spans="1:8" ht="16.5" customHeight="1" x14ac:dyDescent="0.25">
      <c r="A32" s="18" t="s">
        <v>61</v>
      </c>
      <c r="B32" s="231" t="s">
        <v>28</v>
      </c>
      <c r="C32" s="231"/>
      <c r="D32" s="231"/>
      <c r="E32" s="231"/>
      <c r="F32" s="231"/>
      <c r="G32" s="231"/>
      <c r="H32" s="163">
        <v>11.9</v>
      </c>
    </row>
    <row r="33" spans="1:9" ht="16.5" customHeight="1" x14ac:dyDescent="0.25">
      <c r="A33" s="18" t="s">
        <v>88</v>
      </c>
      <c r="B33" s="248" t="s">
        <v>29</v>
      </c>
      <c r="C33" s="248"/>
      <c r="D33" s="248"/>
      <c r="E33" s="248"/>
      <c r="F33" s="248"/>
      <c r="G33" s="248"/>
      <c r="H33" s="163">
        <v>10.8</v>
      </c>
    </row>
    <row r="34" spans="1:9" ht="16.5" customHeight="1" x14ac:dyDescent="0.25">
      <c r="A34" s="101" t="s">
        <v>89</v>
      </c>
      <c r="B34" s="231" t="s">
        <v>72</v>
      </c>
      <c r="C34" s="231"/>
      <c r="D34" s="231"/>
      <c r="E34" s="231"/>
      <c r="F34" s="231"/>
      <c r="G34" s="231"/>
      <c r="H34" s="163">
        <v>142.30000000000001</v>
      </c>
    </row>
    <row r="35" spans="1:9" ht="18" customHeight="1" x14ac:dyDescent="0.25">
      <c r="A35" s="18" t="s">
        <v>90</v>
      </c>
      <c r="B35" s="231" t="s">
        <v>2</v>
      </c>
      <c r="C35" s="231"/>
      <c r="D35" s="231"/>
      <c r="E35" s="231"/>
      <c r="F35" s="231"/>
      <c r="G35" s="231"/>
      <c r="H35" s="163">
        <v>1</v>
      </c>
    </row>
    <row r="36" spans="1:9" ht="16.5" customHeight="1" x14ac:dyDescent="0.25">
      <c r="A36" s="20" t="s">
        <v>34</v>
      </c>
      <c r="B36" s="240" t="s">
        <v>12</v>
      </c>
      <c r="C36" s="240"/>
      <c r="D36" s="240"/>
      <c r="E36" s="240"/>
      <c r="F36" s="240"/>
      <c r="G36" s="240"/>
      <c r="H36" s="164">
        <v>22</v>
      </c>
      <c r="I36" s="35"/>
    </row>
    <row r="37" spans="1:9" ht="18" customHeight="1" x14ac:dyDescent="0.25">
      <c r="A37" s="18" t="s">
        <v>35</v>
      </c>
      <c r="B37" s="241" t="s">
        <v>311</v>
      </c>
      <c r="C37" s="241"/>
      <c r="D37" s="241"/>
      <c r="E37" s="241"/>
      <c r="F37" s="241"/>
      <c r="G37" s="241"/>
      <c r="H37" s="165">
        <f>SUM(H9+H20+H28+H36)</f>
        <v>17571.3</v>
      </c>
    </row>
    <row r="38" spans="1:9" ht="8.25" customHeight="1" x14ac:dyDescent="0.25">
      <c r="H38" s="15"/>
    </row>
    <row r="39" spans="1:9" x14ac:dyDescent="0.25">
      <c r="A39" s="155" t="s">
        <v>36</v>
      </c>
      <c r="B39" s="236" t="s">
        <v>464</v>
      </c>
      <c r="C39" s="237"/>
      <c r="D39" s="237"/>
      <c r="E39" s="237"/>
      <c r="F39" s="237"/>
      <c r="G39" s="238"/>
      <c r="H39" s="155">
        <f>SUM(H40:H44)</f>
        <v>1596.8000000000002</v>
      </c>
    </row>
    <row r="40" spans="1:9" x14ac:dyDescent="0.25">
      <c r="A40" s="18" t="s">
        <v>364</v>
      </c>
      <c r="B40" s="231" t="s">
        <v>441</v>
      </c>
      <c r="C40" s="231"/>
      <c r="D40" s="231"/>
      <c r="E40" s="231"/>
      <c r="F40" s="231"/>
      <c r="G40" s="231"/>
      <c r="H40" s="18">
        <v>1396.9</v>
      </c>
    </row>
    <row r="41" spans="1:9" x14ac:dyDescent="0.25">
      <c r="A41" s="18" t="s">
        <v>446</v>
      </c>
      <c r="B41" s="231" t="s">
        <v>442</v>
      </c>
      <c r="C41" s="231"/>
      <c r="D41" s="231"/>
      <c r="E41" s="231"/>
      <c r="F41" s="231"/>
      <c r="G41" s="231"/>
      <c r="H41" s="18">
        <v>43.8</v>
      </c>
    </row>
    <row r="42" spans="1:9" x14ac:dyDescent="0.25">
      <c r="A42" s="18" t="s">
        <v>447</v>
      </c>
      <c r="B42" s="231" t="s">
        <v>443</v>
      </c>
      <c r="C42" s="231"/>
      <c r="D42" s="231"/>
      <c r="E42" s="231"/>
      <c r="F42" s="231"/>
      <c r="G42" s="231"/>
      <c r="H42" s="18">
        <v>23.7</v>
      </c>
    </row>
    <row r="43" spans="1:9" x14ac:dyDescent="0.25">
      <c r="A43" s="18" t="s">
        <v>448</v>
      </c>
      <c r="B43" s="231" t="s">
        <v>444</v>
      </c>
      <c r="C43" s="231"/>
      <c r="D43" s="231"/>
      <c r="E43" s="231"/>
      <c r="F43" s="231"/>
      <c r="G43" s="231"/>
      <c r="H43" s="18">
        <v>104.9</v>
      </c>
    </row>
    <row r="44" spans="1:9" x14ac:dyDescent="0.25">
      <c r="A44" s="18" t="s">
        <v>449</v>
      </c>
      <c r="B44" s="231" t="s">
        <v>445</v>
      </c>
      <c r="C44" s="231"/>
      <c r="D44" s="231"/>
      <c r="E44" s="231"/>
      <c r="F44" s="231"/>
      <c r="G44" s="231"/>
      <c r="H44" s="18">
        <v>27.5</v>
      </c>
    </row>
    <row r="45" spans="1:9" x14ac:dyDescent="0.25">
      <c r="B45" s="249"/>
      <c r="C45" s="249"/>
      <c r="D45" s="249"/>
      <c r="E45" s="249"/>
      <c r="F45" s="249"/>
      <c r="G45" s="249"/>
    </row>
  </sheetData>
  <mergeCells count="43">
    <mergeCell ref="B45:G45"/>
    <mergeCell ref="B40:G40"/>
    <mergeCell ref="B41:G41"/>
    <mergeCell ref="B42:G42"/>
    <mergeCell ref="B43:G43"/>
    <mergeCell ref="B44:G44"/>
    <mergeCell ref="H29:H30"/>
    <mergeCell ref="B34:G34"/>
    <mergeCell ref="B27:G27"/>
    <mergeCell ref="B10:G10"/>
    <mergeCell ref="B25:G25"/>
    <mergeCell ref="B29:G29"/>
    <mergeCell ref="B15:G15"/>
    <mergeCell ref="B30:G30"/>
    <mergeCell ref="B33:G33"/>
    <mergeCell ref="B22:G22"/>
    <mergeCell ref="B23:G23"/>
    <mergeCell ref="B11:G11"/>
    <mergeCell ref="B32:G32"/>
    <mergeCell ref="B18:G18"/>
    <mergeCell ref="B28:G28"/>
    <mergeCell ref="B24:G24"/>
    <mergeCell ref="B39:G39"/>
    <mergeCell ref="B35:G35"/>
    <mergeCell ref="B36:G36"/>
    <mergeCell ref="B37:G37"/>
    <mergeCell ref="B31:G31"/>
    <mergeCell ref="B26:G26"/>
    <mergeCell ref="F1:H1"/>
    <mergeCell ref="F2:I2"/>
    <mergeCell ref="F3:G3"/>
    <mergeCell ref="B17:G17"/>
    <mergeCell ref="B6:H6"/>
    <mergeCell ref="B16:G16"/>
    <mergeCell ref="B8:G8"/>
    <mergeCell ref="B14:G14"/>
    <mergeCell ref="B7:H7"/>
    <mergeCell ref="B19:G19"/>
    <mergeCell ref="B9:G9"/>
    <mergeCell ref="B21:G21"/>
    <mergeCell ref="B13:G13"/>
    <mergeCell ref="B12:G12"/>
    <mergeCell ref="B20:G20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54"/>
  <sheetViews>
    <sheetView showZeros="0" workbookViewId="0"/>
  </sheetViews>
  <sheetFormatPr defaultRowHeight="12.75" x14ac:dyDescent="0.2"/>
  <cols>
    <col min="1" max="1" width="3.7109375" customWidth="1"/>
    <col min="2" max="2" width="39.140625" customWidth="1"/>
    <col min="3" max="3" width="10.85546875" customWidth="1"/>
    <col min="4" max="4" width="10.5703125" customWidth="1"/>
    <col min="5" max="5" width="11.140625" customWidth="1"/>
    <col min="6" max="6" width="12.140625" customWidth="1"/>
    <col min="8" max="8" width="11.5703125" customWidth="1"/>
  </cols>
  <sheetData>
    <row r="1" spans="1:9" ht="17.25" customHeight="1" x14ac:dyDescent="0.25">
      <c r="A1" s="15"/>
      <c r="B1" s="15"/>
      <c r="C1" s="230" t="s">
        <v>73</v>
      </c>
      <c r="D1" s="230"/>
      <c r="E1" s="230"/>
      <c r="F1" s="230"/>
    </row>
    <row r="2" spans="1:9" ht="15.75" customHeight="1" x14ac:dyDescent="0.25">
      <c r="A2" s="15"/>
      <c r="B2" s="15"/>
      <c r="C2" s="230" t="s">
        <v>475</v>
      </c>
      <c r="D2" s="230"/>
      <c r="E2" s="230"/>
      <c r="F2" s="230"/>
    </row>
    <row r="3" spans="1:9" ht="15.75" customHeight="1" x14ac:dyDescent="0.25">
      <c r="A3" s="15"/>
      <c r="B3" s="15"/>
      <c r="C3" s="230" t="s">
        <v>341</v>
      </c>
      <c r="D3" s="230"/>
      <c r="E3" s="230"/>
      <c r="F3" s="230"/>
    </row>
    <row r="4" spans="1:9" ht="13.5" hidden="1" customHeight="1" x14ac:dyDescent="0.25">
      <c r="A4" s="15"/>
      <c r="B4" s="15"/>
      <c r="C4" s="1" t="s">
        <v>308</v>
      </c>
      <c r="D4" s="1"/>
      <c r="E4" s="1"/>
      <c r="F4" s="15"/>
    </row>
    <row r="5" spans="1:9" ht="14.25" hidden="1" customHeight="1" x14ac:dyDescent="0.25">
      <c r="A5" s="15"/>
      <c r="B5" s="15"/>
      <c r="C5" s="1" t="s">
        <v>304</v>
      </c>
      <c r="D5" s="1"/>
      <c r="E5" s="1"/>
      <c r="F5" s="15"/>
    </row>
    <row r="6" spans="1:9" ht="14.25" customHeight="1" x14ac:dyDescent="0.25">
      <c r="A6" s="15"/>
      <c r="B6" s="15"/>
      <c r="C6" s="220" t="s">
        <v>474</v>
      </c>
      <c r="D6" s="220"/>
      <c r="E6" s="33"/>
      <c r="F6" s="15"/>
    </row>
    <row r="7" spans="1:9" ht="14.25" customHeight="1" x14ac:dyDescent="0.25">
      <c r="A7" s="15"/>
      <c r="B7" s="15"/>
      <c r="C7" s="15" t="s">
        <v>304</v>
      </c>
      <c r="D7" s="1"/>
      <c r="E7" s="1"/>
      <c r="F7" s="15"/>
    </row>
    <row r="8" spans="1:9" ht="18" customHeight="1" x14ac:dyDescent="0.25">
      <c r="A8" s="232" t="s">
        <v>392</v>
      </c>
      <c r="B8" s="232"/>
      <c r="C8" s="232"/>
      <c r="D8" s="232"/>
      <c r="E8" s="232"/>
      <c r="F8" s="232"/>
    </row>
    <row r="9" spans="1:9" ht="17.25" customHeight="1" x14ac:dyDescent="0.25">
      <c r="A9" s="15"/>
      <c r="B9" s="232" t="s">
        <v>222</v>
      </c>
      <c r="C9" s="232"/>
      <c r="D9" s="232"/>
      <c r="E9" s="232"/>
      <c r="F9" s="232"/>
    </row>
    <row r="10" spans="1:9" ht="12.75" customHeight="1" x14ac:dyDescent="0.25">
      <c r="A10" s="15"/>
      <c r="B10" s="256" t="s">
        <v>469</v>
      </c>
      <c r="C10" s="256"/>
      <c r="D10" s="256"/>
      <c r="E10" s="256"/>
      <c r="F10" s="256"/>
    </row>
    <row r="11" spans="1:9" ht="13.5" customHeight="1" x14ac:dyDescent="0.2">
      <c r="A11" s="250" t="s">
        <v>54</v>
      </c>
      <c r="B11" s="250" t="s">
        <v>224</v>
      </c>
      <c r="C11" s="250" t="s">
        <v>115</v>
      </c>
      <c r="D11" s="253" t="s">
        <v>139</v>
      </c>
      <c r="E11" s="254"/>
      <c r="F11" s="255"/>
    </row>
    <row r="12" spans="1:9" ht="13.5" customHeight="1" x14ac:dyDescent="0.2">
      <c r="A12" s="251"/>
      <c r="B12" s="251"/>
      <c r="C12" s="251"/>
      <c r="D12" s="253" t="s">
        <v>100</v>
      </c>
      <c r="E12" s="255"/>
      <c r="F12" s="250" t="s">
        <v>294</v>
      </c>
    </row>
    <row r="13" spans="1:9" ht="12.75" customHeight="1" x14ac:dyDescent="0.2">
      <c r="A13" s="251"/>
      <c r="B13" s="251"/>
      <c r="C13" s="251"/>
      <c r="D13" s="250" t="s">
        <v>4</v>
      </c>
      <c r="E13" s="250" t="s">
        <v>101</v>
      </c>
      <c r="F13" s="251"/>
    </row>
    <row r="14" spans="1:9" ht="66" customHeight="1" x14ac:dyDescent="0.2">
      <c r="A14" s="252"/>
      <c r="B14" s="252"/>
      <c r="C14" s="252"/>
      <c r="D14" s="252"/>
      <c r="E14" s="252"/>
      <c r="F14" s="252"/>
    </row>
    <row r="15" spans="1:9" ht="13.5" customHeight="1" x14ac:dyDescent="0.25">
      <c r="A15" s="18" t="s">
        <v>31</v>
      </c>
      <c r="B15" s="3" t="s">
        <v>8</v>
      </c>
      <c r="C15" s="112">
        <f>SUM(D15,F15)</f>
        <v>9532.8000000000011</v>
      </c>
      <c r="D15" s="18">
        <f>SUM('sav.f. 3 '!G15,'sav.f. 3 '!G18:G23,'sav.f. 3 '!G25:G39,'sav.f. 3 '!G53:G55,AARP.6!J33,'sav.f. 3 '!G68:G72,'sav.f. 3 '!G74:G77,'sav.f. 3 '!G80:G82,'sav.f. 3 '!G98:G103,'sav.f. 3 '!G105:G118,'Valst.f. 4'!G16:G27,'Valst.f. 4'!G29:G36,'Valst.f. 4'!G50:G54,'Valst.f. 4'!G57:G59,'MK 5'!G26:G28,AARP.6!I33,Spec.7!G10,Spec.7!H10)</f>
        <v>8652.1</v>
      </c>
      <c r="E15" s="18">
        <f>SUM('sav.f. 3 '!H15,'sav.f. 3 '!H18:H23,'sav.f. 3 '!H25:H39,'sav.f. 3 '!H53:H55,,'sav.f. 3 '!H68:H72,'sav.f. 3 '!H74:H77,'sav.f. 3 '!H80:H82,'sav.f. 3 '!H98:H103,'sav.f. 3 '!H105:H118,'Valst.f. 4'!H16:H27,'Valst.f. 4'!H29:H36,'Valst.f. 4'!H50:H54,'Valst.f. 4'!H57:H59,'MK 5'!H26:H28)</f>
        <v>1375.3000000000002</v>
      </c>
      <c r="F15" s="18">
        <f>SUM('sav.f. 3 '!I15,'sav.f. 3 '!I18:I23,'sav.f. 3 '!I25:I39,'sav.f. 3 '!I53:I55,,'sav.f. 3 '!I68:I72,'sav.f. 3 '!I74:I77,'sav.f. 3 '!I80:I82,'sav.f. 3 '!I98:I103,'sav.f. 3 '!I105:I118,'Valst.f. 4'!I16:I27,'Valst.f. 4'!I29:I36,'Valst.f. 4'!I50:I54,'Valst.f. 4'!I57:I59,'MK 5'!I26:I28,AARP.6!K33,Spec.7!I10)</f>
        <v>880.7</v>
      </c>
    </row>
    <row r="16" spans="1:9" ht="14.25" customHeight="1" x14ac:dyDescent="0.25">
      <c r="A16" s="18" t="s">
        <v>32</v>
      </c>
      <c r="B16" s="3" t="s">
        <v>179</v>
      </c>
      <c r="C16" s="166">
        <f>SUM(D16,F16)</f>
        <v>58.2</v>
      </c>
      <c r="D16" s="101">
        <f>SUM('sav.f. 3 '!G17)</f>
        <v>58.2</v>
      </c>
      <c r="E16" s="101">
        <f>SUM('sav.f. 3 '!H17)</f>
        <v>41.3</v>
      </c>
      <c r="F16" s="101">
        <f>SUM('sav.f. 3 '!I17)</f>
        <v>0</v>
      </c>
      <c r="I16" s="21"/>
    </row>
    <row r="17" spans="1:6" ht="14.25" customHeight="1" x14ac:dyDescent="0.25">
      <c r="A17" s="18" t="s">
        <v>33</v>
      </c>
      <c r="B17" s="10" t="s">
        <v>319</v>
      </c>
      <c r="C17" s="166">
        <f>SUM(D17,F17)</f>
        <v>534.79999999999995</v>
      </c>
      <c r="D17" s="101">
        <f>SUM('sav.f. 3 '!G83+'Valst.f. 4'!G37+'MK 5'!G12+Spec.7!G12,Spec.7!H12)</f>
        <v>534.79999999999995</v>
      </c>
      <c r="E17" s="160">
        <f>SUM('sav.f. 3 '!H83+'Valst.f. 4'!H37+'MK 5'!H12)</f>
        <v>326</v>
      </c>
      <c r="F17" s="101">
        <f>SUM(,'MK 5'!I12)</f>
        <v>0</v>
      </c>
    </row>
    <row r="18" spans="1:6" ht="14.25" customHeight="1" x14ac:dyDescent="0.25">
      <c r="A18" s="18" t="s">
        <v>34</v>
      </c>
      <c r="B18" s="3" t="s">
        <v>320</v>
      </c>
      <c r="C18" s="167">
        <f t="shared" ref="C18:C49" si="0">SUM(D18,F18)</f>
        <v>538</v>
      </c>
      <c r="D18" s="160">
        <f>SUM('sav.f. 3 '!G84+'Valst.f. 4'!G38+'MK 5'!G13+Spec.7!G13)</f>
        <v>538</v>
      </c>
      <c r="E18" s="160">
        <f>SUM('sav.f. 3 '!H84+'Valst.f. 4'!H38+'MK 5'!H13)</f>
        <v>327.60000000000002</v>
      </c>
      <c r="F18" s="101">
        <f>SUM('sav.f. 3 '!I84)</f>
        <v>0</v>
      </c>
    </row>
    <row r="19" spans="1:6" ht="14.25" customHeight="1" x14ac:dyDescent="0.25">
      <c r="A19" s="18" t="s">
        <v>35</v>
      </c>
      <c r="B19" s="3" t="s">
        <v>321</v>
      </c>
      <c r="C19" s="167">
        <f t="shared" si="0"/>
        <v>81</v>
      </c>
      <c r="D19" s="160">
        <f>SUM('sav.f. 3 '!G85+'Valst.f. 4'!G39+'MK 5'!G14+Spec.7!G11,Spec.7!H11)</f>
        <v>81</v>
      </c>
      <c r="E19" s="160">
        <f>SUM('sav.f. 3 '!H85+'Valst.f. 4'!H39+'MK 5'!H14)</f>
        <v>48.4</v>
      </c>
      <c r="F19" s="101">
        <f>SUM('sav.f. 3 '!I85+'Valst.f. 4'!I39)</f>
        <v>0</v>
      </c>
    </row>
    <row r="20" spans="1:6" ht="14.25" customHeight="1" x14ac:dyDescent="0.25">
      <c r="A20" s="18" t="s">
        <v>37</v>
      </c>
      <c r="B20" s="3" t="s">
        <v>322</v>
      </c>
      <c r="C20" s="166">
        <f t="shared" si="0"/>
        <v>293.39999999999998</v>
      </c>
      <c r="D20" s="101">
        <f>SUM('sav.f. 3 '!G86+'Valst.f. 4'!G40+'MK 5'!G15)</f>
        <v>293.39999999999998</v>
      </c>
      <c r="E20" s="160">
        <f>SUM('sav.f. 3 '!H86+'Valst.f. 4'!H40+'MK 5'!H15)</f>
        <v>186</v>
      </c>
      <c r="F20" s="101">
        <f>SUM('sav.f. 3 '!I86+'Valst.f. 4'!I40+'MK 5'!I15)</f>
        <v>0</v>
      </c>
    </row>
    <row r="21" spans="1:6" ht="14.25" customHeight="1" x14ac:dyDescent="0.25">
      <c r="A21" s="18" t="s">
        <v>38</v>
      </c>
      <c r="B21" s="3" t="s">
        <v>323</v>
      </c>
      <c r="C21" s="166">
        <f t="shared" si="0"/>
        <v>1.1000000000000001</v>
      </c>
      <c r="D21" s="101">
        <f>SUM('sav.f. 3 '!G87)</f>
        <v>1.1000000000000001</v>
      </c>
      <c r="E21" s="101">
        <f>SUM('sav.f. 3 '!H87)</f>
        <v>0.7</v>
      </c>
      <c r="F21" s="101"/>
    </row>
    <row r="22" spans="1:6" ht="14.25" customHeight="1" x14ac:dyDescent="0.25">
      <c r="A22" s="18" t="s">
        <v>39</v>
      </c>
      <c r="B22" s="3" t="s">
        <v>324</v>
      </c>
      <c r="C22" s="166">
        <f t="shared" si="0"/>
        <v>329.9</v>
      </c>
      <c r="D22" s="168">
        <f>SUM('sav.f. 3 '!G88+'Valst.f. 4'!G41+'MK 5'!G16,Spec.7!D24:F24)</f>
        <v>324.89999999999998</v>
      </c>
      <c r="E22" s="101">
        <f>SUM('sav.f. 3 '!H88+'Valst.f. 4'!H41+'MK 5'!H16)</f>
        <v>204.1</v>
      </c>
      <c r="F22" s="160">
        <f>SUM('sav.f. 3 '!I88+'Valst.f. 4'!I41+'MK 5'!I16)</f>
        <v>5</v>
      </c>
    </row>
    <row r="23" spans="1:6" ht="14.25" customHeight="1" x14ac:dyDescent="0.25">
      <c r="A23" s="18" t="s">
        <v>40</v>
      </c>
      <c r="B23" s="2" t="s">
        <v>325</v>
      </c>
      <c r="C23" s="166">
        <f t="shared" si="0"/>
        <v>393.90000000000003</v>
      </c>
      <c r="D23" s="101">
        <f>SUM('sav.f. 3 '!G89+'Valst.f. 4'!G42+'MK 5'!G17+Spec.7!G21)</f>
        <v>348.90000000000003</v>
      </c>
      <c r="E23" s="160">
        <f>SUM('sav.f. 3 '!H89+'Valst.f. 4'!H42+'MK 5'!H17)</f>
        <v>206.4</v>
      </c>
      <c r="F23" s="160">
        <f>SUM('sav.f. 3 '!I89+'Valst.f. 4'!I42+'MK 5'!I17)</f>
        <v>45</v>
      </c>
    </row>
    <row r="24" spans="1:6" ht="14.25" customHeight="1" x14ac:dyDescent="0.25">
      <c r="A24" s="18" t="s">
        <v>41</v>
      </c>
      <c r="B24" s="2" t="s">
        <v>326</v>
      </c>
      <c r="C24" s="166">
        <f t="shared" si="0"/>
        <v>242.79999999999998</v>
      </c>
      <c r="D24" s="101">
        <f>SUM('sav.f. 3 '!G90+'Valst.f. 4'!G43+'MK 5'!G18+Spec.7!G20)</f>
        <v>237.29999999999998</v>
      </c>
      <c r="E24" s="101">
        <f>SUM('sav.f. 3 '!H90+'Valst.f. 4'!H43+'MK 5'!H18)</f>
        <v>149.19999999999999</v>
      </c>
      <c r="F24" s="160">
        <f>SUM('sav.f. 3 '!I90+'Valst.f. 4'!I43+'MK 5'!I18)</f>
        <v>5.5</v>
      </c>
    </row>
    <row r="25" spans="1:6" ht="14.25" customHeight="1" x14ac:dyDescent="0.25">
      <c r="A25" s="18" t="s">
        <v>42</v>
      </c>
      <c r="B25" s="2" t="s">
        <v>327</v>
      </c>
      <c r="C25" s="166">
        <f t="shared" si="0"/>
        <v>242.4</v>
      </c>
      <c r="D25" s="101">
        <f>SUM('sav.f. 3 '!G91+'Valst.f. 4'!G44+'MK 5'!G19)</f>
        <v>242.4</v>
      </c>
      <c r="E25" s="101">
        <f>SUM('sav.f. 3 '!H91+'Valst.f. 4'!H44+'MK 5'!H19)</f>
        <v>138.4</v>
      </c>
      <c r="F25" s="160">
        <f>SUM('sav.f. 3 '!I91+'Valst.f. 4'!I44+'MK 5'!I19)</f>
        <v>0</v>
      </c>
    </row>
    <row r="26" spans="1:6" ht="14.25" customHeight="1" x14ac:dyDescent="0.25">
      <c r="A26" s="18" t="s">
        <v>43</v>
      </c>
      <c r="B26" s="4" t="s">
        <v>328</v>
      </c>
      <c r="C26" s="166">
        <f t="shared" si="0"/>
        <v>360.5</v>
      </c>
      <c r="D26" s="101">
        <f>SUM('sav.f. 3 '!G92+'Valst.f. 4'!G45+'MK 5'!G20+Spec.7!G18)</f>
        <v>360.5</v>
      </c>
      <c r="E26" s="101">
        <f>SUM('sav.f. 3 '!H92+'Valst.f. 4'!H45+'MK 5'!H20)</f>
        <v>231.8</v>
      </c>
      <c r="F26" s="160">
        <f>SUM('sav.f. 3 '!I92+'Valst.f. 4'!I45+'MK 5'!I20)</f>
        <v>0</v>
      </c>
    </row>
    <row r="27" spans="1:6" ht="14.25" customHeight="1" x14ac:dyDescent="0.25">
      <c r="A27" s="18" t="s">
        <v>44</v>
      </c>
      <c r="B27" s="4" t="s">
        <v>329</v>
      </c>
      <c r="C27" s="166">
        <f t="shared" si="0"/>
        <v>396.9</v>
      </c>
      <c r="D27" s="101">
        <f>SUM('sav.f. 3 '!G93+'Valst.f. 4'!G46+'MK 5'!G21+Spec.7!G19)</f>
        <v>396.9</v>
      </c>
      <c r="E27" s="101">
        <f>SUM('sav.f. 3 '!H93+'Valst.f. 4'!H46+'MK 5'!H21)</f>
        <v>237.5</v>
      </c>
      <c r="F27" s="160">
        <f>SUM('sav.f. 3 '!I93+'Valst.f. 4'!I46+'MK 5'!I21)</f>
        <v>0</v>
      </c>
    </row>
    <row r="28" spans="1:6" ht="14.25" customHeight="1" x14ac:dyDescent="0.25">
      <c r="A28" s="18" t="s">
        <v>45</v>
      </c>
      <c r="B28" s="15" t="s">
        <v>381</v>
      </c>
      <c r="C28" s="166">
        <f t="shared" si="0"/>
        <v>933.9</v>
      </c>
      <c r="D28" s="101">
        <f>SUM('sav.f. 3 '!G94+'Valst.f. 4'!G47+'MK 5'!G22+Spec.7!G16,Spec.7!H16)</f>
        <v>913.9</v>
      </c>
      <c r="E28" s="101">
        <f>SUM('sav.f. 3 '!H94+'Valst.f. 4'!H47+'MK 5'!H22)</f>
        <v>555.20000000000005</v>
      </c>
      <c r="F28" s="160">
        <f>SUM('sav.f. 3 '!I94+'Valst.f. 4'!I47+'MK 5'!I22)</f>
        <v>20</v>
      </c>
    </row>
    <row r="29" spans="1:6" ht="14.25" customHeight="1" x14ac:dyDescent="0.25">
      <c r="A29" s="18" t="s">
        <v>46</v>
      </c>
      <c r="B29" s="3" t="s">
        <v>330</v>
      </c>
      <c r="C29" s="166">
        <f t="shared" si="0"/>
        <v>1306.5000000000002</v>
      </c>
      <c r="D29" s="160">
        <f>SUM('sav.f. 3 '!G96,'Valst.f. 4'!G49,'MK 5'!G24,'Valst.f. 4'!G60,Spec.7!G14)</f>
        <v>1304.8000000000002</v>
      </c>
      <c r="E29" s="160">
        <f>SUM('sav.f. 3 '!H96,'Valst.f. 4'!H49,'MK 5'!H24,'Valst.f. 4'!H60)</f>
        <v>850.00000000000011</v>
      </c>
      <c r="F29" s="160">
        <f>SUM('sav.f. 3 '!I96,'Valst.f. 4'!I49,'MK 5'!I24,'Valst.f. 4'!I60)</f>
        <v>1.7</v>
      </c>
    </row>
    <row r="30" spans="1:6" ht="14.25" customHeight="1" x14ac:dyDescent="0.25">
      <c r="A30" s="18" t="s">
        <v>47</v>
      </c>
      <c r="B30" s="3" t="s">
        <v>331</v>
      </c>
      <c r="C30" s="166">
        <f t="shared" si="0"/>
        <v>659.5</v>
      </c>
      <c r="D30" s="101">
        <f>SUM('sav.f. 3 '!G95+'Valst.f. 4'!G48+'MK 5'!G23+Spec.7!G17)</f>
        <v>636.6</v>
      </c>
      <c r="E30" s="101">
        <f>SUM('sav.f. 3 '!H95+'Valst.f. 4'!H48+'MK 5'!H23)</f>
        <v>406.4</v>
      </c>
      <c r="F30" s="160">
        <f>SUM('sav.f. 3 '!I95+'Valst.f. 4'!I49+'MK 5'!I23)</f>
        <v>22.9</v>
      </c>
    </row>
    <row r="31" spans="1:6" ht="14.25" customHeight="1" x14ac:dyDescent="0.25">
      <c r="A31" s="18" t="s">
        <v>48</v>
      </c>
      <c r="B31" s="3" t="s">
        <v>25</v>
      </c>
      <c r="C31" s="167">
        <f t="shared" si="0"/>
        <v>374</v>
      </c>
      <c r="D31" s="160">
        <f>SUM('sav.f. 3 '!G97,'MK 5'!G25:G25,Spec.7!G22,Spec.7!H22)</f>
        <v>374</v>
      </c>
      <c r="E31" s="101">
        <f>SUM('sav.f. 3 '!H97+'MK 5'!H25)</f>
        <v>257.5</v>
      </c>
      <c r="F31" s="160">
        <f>SUM(Spec.7!G23)</f>
        <v>0</v>
      </c>
    </row>
    <row r="32" spans="1:6" ht="14.25" customHeight="1" x14ac:dyDescent="0.25">
      <c r="A32" s="18" t="s">
        <v>49</v>
      </c>
      <c r="B32" s="3" t="s">
        <v>307</v>
      </c>
      <c r="C32" s="112">
        <f t="shared" si="0"/>
        <v>434.50000000000006</v>
      </c>
      <c r="D32" s="101">
        <f>SUM('sav.f. 3 '!G78+Spec.7!G29)</f>
        <v>432.20000000000005</v>
      </c>
      <c r="E32" s="101">
        <f>SUM('sav.f. 3 '!H78)</f>
        <v>265.89999999999998</v>
      </c>
      <c r="F32" s="160">
        <f>SUM('sav.f. 3 '!I78)</f>
        <v>2.2999999999999998</v>
      </c>
    </row>
    <row r="33" spans="1:9" ht="14.25" customHeight="1" x14ac:dyDescent="0.25">
      <c r="A33" s="18" t="s">
        <v>51</v>
      </c>
      <c r="B33" s="3" t="s">
        <v>18</v>
      </c>
      <c r="C33" s="167">
        <f t="shared" si="0"/>
        <v>94</v>
      </c>
      <c r="D33" s="160">
        <f>SUM('sav.f. 3 '!G79)</f>
        <v>94</v>
      </c>
      <c r="E33" s="160">
        <f>SUM('sav.f. 3 '!H79)</f>
        <v>51.1</v>
      </c>
      <c r="F33" s="160">
        <f>SUM('sav.f. 3 '!I79)</f>
        <v>0</v>
      </c>
      <c r="I33" s="15"/>
    </row>
    <row r="34" spans="1:9" ht="14.25" customHeight="1" x14ac:dyDescent="0.25">
      <c r="A34" s="18" t="s">
        <v>52</v>
      </c>
      <c r="B34" s="3" t="s">
        <v>112</v>
      </c>
      <c r="C34" s="166">
        <f t="shared" si="0"/>
        <v>93.2</v>
      </c>
      <c r="D34" s="160">
        <f>SUM('sav.f. 3 '!G73,'Valst.f. 4'!G55:G56,Spec.7!G26)</f>
        <v>93.2</v>
      </c>
      <c r="E34" s="160">
        <f>SUM('sav.f. 3 '!H73,'Valst.f. 4'!H55:H56)</f>
        <v>58.7</v>
      </c>
      <c r="F34" s="168">
        <f>SUM('sav.f. 3 '!I73,'Valst.f. 4'!I55:I56)</f>
        <v>0</v>
      </c>
    </row>
    <row r="35" spans="1:9" ht="14.25" customHeight="1" x14ac:dyDescent="0.25">
      <c r="A35" s="18" t="s">
        <v>53</v>
      </c>
      <c r="B35" s="3" t="s">
        <v>107</v>
      </c>
      <c r="C35" s="166">
        <f t="shared" si="0"/>
        <v>142.1</v>
      </c>
      <c r="D35" s="160">
        <f>SUM(Spec.7!G25,'sav.f. 3 '!G104,Spec.7!H25)</f>
        <v>142.1</v>
      </c>
      <c r="E35" s="101">
        <f>SUM('sav.f. 3 '!H104+'Valst.f. 4'!H50)</f>
        <v>76.900000000000006</v>
      </c>
      <c r="F35" s="160">
        <f>SUM('sav.f. 3 '!I104+'Valst.f. 4'!I50)</f>
        <v>0</v>
      </c>
    </row>
    <row r="36" spans="1:9" ht="14.25" customHeight="1" x14ac:dyDescent="0.25">
      <c r="A36" s="18" t="s">
        <v>63</v>
      </c>
      <c r="B36" s="3" t="s">
        <v>210</v>
      </c>
      <c r="C36" s="166">
        <f t="shared" si="0"/>
        <v>3.8</v>
      </c>
      <c r="D36" s="101">
        <f>SUM('sav.f. 3 '!G41+'sav.f. 3 '!G56)</f>
        <v>3.8</v>
      </c>
      <c r="E36" s="101">
        <f>SUM('sav.f. 3 '!H41+'sav.f. 3 '!H56)</f>
        <v>0</v>
      </c>
      <c r="F36" s="160">
        <f>SUM('sav.f. 3 '!I41+'sav.f. 3 '!I56)</f>
        <v>0</v>
      </c>
    </row>
    <row r="37" spans="1:9" ht="14.25" customHeight="1" x14ac:dyDescent="0.25">
      <c r="A37" s="18" t="s">
        <v>75</v>
      </c>
      <c r="B37" s="3" t="s">
        <v>211</v>
      </c>
      <c r="C37" s="166">
        <f t="shared" si="0"/>
        <v>8.1999999999999993</v>
      </c>
      <c r="D37" s="101">
        <f>SUM('sav.f. 3 '!G42+'sav.f. 3 '!G57)</f>
        <v>8.1999999999999993</v>
      </c>
      <c r="E37" s="101">
        <f>SUM('sav.f. 3 '!H42+'sav.f. 3 '!H57)</f>
        <v>0</v>
      </c>
      <c r="F37" s="160">
        <f>SUM('sav.f. 3 '!I42+'sav.f. 3 '!I57)</f>
        <v>0</v>
      </c>
    </row>
    <row r="38" spans="1:9" ht="14.25" customHeight="1" x14ac:dyDescent="0.25">
      <c r="A38" s="18" t="s">
        <v>109</v>
      </c>
      <c r="B38" s="3" t="s">
        <v>212</v>
      </c>
      <c r="C38" s="166">
        <f t="shared" si="0"/>
        <v>9.4</v>
      </c>
      <c r="D38" s="101">
        <f>SUM('sav.f. 3 '!G43+'sav.f. 3 '!G58)</f>
        <v>9.4</v>
      </c>
      <c r="E38" s="101">
        <f>SUM('sav.f. 3 '!H43+'sav.f. 3 '!H58)</f>
        <v>0</v>
      </c>
      <c r="F38" s="160">
        <f>SUM('sav.f. 3 '!I43+'sav.f. 3 '!I58)</f>
        <v>0</v>
      </c>
    </row>
    <row r="39" spans="1:9" ht="14.25" customHeight="1" x14ac:dyDescent="0.25">
      <c r="A39" s="18" t="s">
        <v>111</v>
      </c>
      <c r="B39" s="3" t="s">
        <v>213</v>
      </c>
      <c r="C39" s="166">
        <f t="shared" si="0"/>
        <v>5.8000000000000007</v>
      </c>
      <c r="D39" s="101">
        <f>SUM('sav.f. 3 '!G44+'sav.f. 3 '!G59)</f>
        <v>5.8000000000000007</v>
      </c>
      <c r="E39" s="101">
        <f>SUM('sav.f. 3 '!H44+'sav.f. 3 '!H59)</f>
        <v>0</v>
      </c>
      <c r="F39" s="160">
        <f>SUM('sav.f. 3 '!I44+'sav.f. 3 '!I59)</f>
        <v>0</v>
      </c>
    </row>
    <row r="40" spans="1:9" ht="14.25" customHeight="1" x14ac:dyDescent="0.25">
      <c r="A40" s="18" t="s">
        <v>225</v>
      </c>
      <c r="B40" s="3" t="s">
        <v>223</v>
      </c>
      <c r="C40" s="112">
        <f t="shared" si="0"/>
        <v>83.4</v>
      </c>
      <c r="D40" s="101">
        <f>SUM('sav.f. 3 '!G45+'sav.f. 3 '!G60)</f>
        <v>83.4</v>
      </c>
      <c r="E40" s="101">
        <f>SUM('sav.f. 3 '!H45+'sav.f. 3 '!H60)</f>
        <v>0</v>
      </c>
      <c r="F40" s="160">
        <f>SUM('sav.f. 3 '!I45+'sav.f. 3 '!I60)</f>
        <v>0</v>
      </c>
    </row>
    <row r="41" spans="1:9" ht="14.25" customHeight="1" x14ac:dyDescent="0.25">
      <c r="A41" s="18" t="s">
        <v>128</v>
      </c>
      <c r="B41" s="3" t="s">
        <v>214</v>
      </c>
      <c r="C41" s="166">
        <f t="shared" si="0"/>
        <v>10.5</v>
      </c>
      <c r="D41" s="101">
        <f>SUM('sav.f. 3 '!G46+'sav.f. 3 '!G61)</f>
        <v>10.5</v>
      </c>
      <c r="E41" s="101">
        <f>SUM('sav.f. 3 '!H46+'sav.f. 3 '!H61)</f>
        <v>0</v>
      </c>
      <c r="F41" s="160">
        <f>SUM('sav.f. 3 '!I46+'sav.f. 3 '!I61)</f>
        <v>0</v>
      </c>
    </row>
    <row r="42" spans="1:9" ht="14.25" customHeight="1" x14ac:dyDescent="0.25">
      <c r="A42" s="18" t="s">
        <v>129</v>
      </c>
      <c r="B42" s="3" t="s">
        <v>215</v>
      </c>
      <c r="C42" s="166">
        <f t="shared" si="0"/>
        <v>3.8</v>
      </c>
      <c r="D42" s="101">
        <f>SUM('sav.f. 3 '!G47+'sav.f. 3 '!G62)</f>
        <v>3.8</v>
      </c>
      <c r="E42" s="101">
        <f>SUM('sav.f. 3 '!H47+'sav.f. 3 '!H62)</f>
        <v>0</v>
      </c>
      <c r="F42" s="160">
        <f>SUM('sav.f. 3 '!I47+'sav.f. 3 '!I62)</f>
        <v>0</v>
      </c>
    </row>
    <row r="43" spans="1:9" ht="14.25" customHeight="1" x14ac:dyDescent="0.25">
      <c r="A43" s="18" t="s">
        <v>130</v>
      </c>
      <c r="B43" s="3" t="s">
        <v>216</v>
      </c>
      <c r="C43" s="166">
        <f t="shared" si="0"/>
        <v>17.100000000000001</v>
      </c>
      <c r="D43" s="101">
        <f>SUM('sav.f. 3 '!G48+'sav.f. 3 '!G63)</f>
        <v>17.100000000000001</v>
      </c>
      <c r="E43" s="101">
        <f>SUM('sav.f. 3 '!H48+'sav.f. 3 '!H63)</f>
        <v>0</v>
      </c>
      <c r="F43" s="160">
        <f>SUM('sav.f. 3 '!I48+'sav.f. 3 '!I63)</f>
        <v>0</v>
      </c>
    </row>
    <row r="44" spans="1:9" ht="14.25" customHeight="1" x14ac:dyDescent="0.25">
      <c r="A44" s="18" t="s">
        <v>131</v>
      </c>
      <c r="B44" s="3" t="s">
        <v>217</v>
      </c>
      <c r="C44" s="166">
        <f t="shared" si="0"/>
        <v>3.3</v>
      </c>
      <c r="D44" s="101">
        <f>SUM('sav.f. 3 '!G49+'sav.f. 3 '!G64)</f>
        <v>3.3</v>
      </c>
      <c r="E44" s="101">
        <f>SUM('sav.f. 3 '!H49+'sav.f. 3 '!H64)</f>
        <v>0</v>
      </c>
      <c r="F44" s="160">
        <f>SUM('sav.f. 3 '!I49+'sav.f. 3 '!I64)</f>
        <v>0</v>
      </c>
    </row>
    <row r="45" spans="1:9" ht="14.25" customHeight="1" x14ac:dyDescent="0.25">
      <c r="A45" s="18" t="s">
        <v>132</v>
      </c>
      <c r="B45" s="3" t="s">
        <v>218</v>
      </c>
      <c r="C45" s="166">
        <f t="shared" si="0"/>
        <v>7.2</v>
      </c>
      <c r="D45" s="101">
        <f>SUM('sav.f. 3 '!G50+'sav.f. 3 '!G65)</f>
        <v>7.2</v>
      </c>
      <c r="E45" s="101">
        <f>SUM('sav.f. 3 '!H50+'sav.f. 3 '!H65)</f>
        <v>0</v>
      </c>
      <c r="F45" s="160">
        <f>SUM('sav.f. 3 '!I50+'sav.f. 3 '!I65)</f>
        <v>0</v>
      </c>
    </row>
    <row r="46" spans="1:9" ht="14.25" customHeight="1" x14ac:dyDescent="0.25">
      <c r="A46" s="18" t="s">
        <v>133</v>
      </c>
      <c r="B46" s="3" t="s">
        <v>219</v>
      </c>
      <c r="C46" s="166">
        <f t="shared" si="0"/>
        <v>7.5</v>
      </c>
      <c r="D46" s="101">
        <f>SUM('sav.f. 3 '!G51+'sav.f. 3 '!G66)</f>
        <v>7.5</v>
      </c>
      <c r="E46" s="101">
        <f>SUM('sav.f. 3 '!H51+'sav.f. 3 '!H66)</f>
        <v>0</v>
      </c>
      <c r="F46" s="160">
        <f>SUM('sav.f. 3 '!I51+'sav.f. 3 '!I66)</f>
        <v>0</v>
      </c>
    </row>
    <row r="47" spans="1:9" ht="14.25" customHeight="1" x14ac:dyDescent="0.25">
      <c r="A47" s="18" t="s">
        <v>135</v>
      </c>
      <c r="B47" s="3" t="s">
        <v>220</v>
      </c>
      <c r="C47" s="167">
        <f>SUM(D47,F47)</f>
        <v>51</v>
      </c>
      <c r="D47" s="160">
        <f>SUM('sav.f. 3 '!G52+'sav.f. 3 '!G67)</f>
        <v>51</v>
      </c>
      <c r="E47" s="101">
        <f>SUM('sav.f. 3 '!H52+'sav.f. 3 '!H67)</f>
        <v>0</v>
      </c>
      <c r="F47" s="160">
        <f>SUM('sav.f. 3 '!I52+'sav.f. 3 '!I67)</f>
        <v>0</v>
      </c>
    </row>
    <row r="48" spans="1:9" ht="14.25" customHeight="1" x14ac:dyDescent="0.25">
      <c r="A48" s="18" t="s">
        <v>136</v>
      </c>
      <c r="B48" s="133" t="s">
        <v>403</v>
      </c>
      <c r="C48" s="166">
        <f>SUM(D48,F48)</f>
        <v>478.3</v>
      </c>
      <c r="D48" s="166">
        <f>SUM('Valst.f. 4'!G28)</f>
        <v>478.3</v>
      </c>
      <c r="E48" s="167">
        <f>SUM('Valst.f. 4'!H28)</f>
        <v>310</v>
      </c>
      <c r="F48" s="160"/>
    </row>
    <row r="49" spans="1:11" ht="15.75" customHeight="1" x14ac:dyDescent="0.25">
      <c r="A49" s="18" t="s">
        <v>137</v>
      </c>
      <c r="B49" s="3" t="s">
        <v>305</v>
      </c>
      <c r="C49" s="167">
        <f t="shared" si="0"/>
        <v>102</v>
      </c>
      <c r="D49" s="160">
        <f>SUM('sav.f. 3 '!G24)</f>
        <v>102</v>
      </c>
      <c r="E49" s="101">
        <f>SUM('sav.f. 3 '!H24)</f>
        <v>0</v>
      </c>
      <c r="F49" s="160">
        <f>SUM('sav.f. 3 '!I24)</f>
        <v>0</v>
      </c>
    </row>
    <row r="50" spans="1:11" ht="21.75" customHeight="1" x14ac:dyDescent="0.25">
      <c r="A50" s="18" t="s">
        <v>164</v>
      </c>
      <c r="B50" s="17" t="s">
        <v>183</v>
      </c>
      <c r="C50" s="162">
        <f>SUM(C15:C49)</f>
        <v>17834.699999999997</v>
      </c>
      <c r="D50" s="162">
        <f>SUM(D15:D49)</f>
        <v>16851.599999999999</v>
      </c>
      <c r="E50" s="162">
        <f>SUM(E15:E49)</f>
        <v>6304.4</v>
      </c>
      <c r="F50" s="162">
        <f>SUM(F15:F49)</f>
        <v>983.1</v>
      </c>
    </row>
    <row r="51" spans="1:11" ht="13.5" customHeight="1" x14ac:dyDescent="0.2">
      <c r="A51" s="36"/>
      <c r="B51" s="36"/>
      <c r="C51" s="36"/>
      <c r="D51" s="36"/>
      <c r="E51" s="36"/>
      <c r="F51" s="36"/>
    </row>
    <row r="52" spans="1:11" ht="15" x14ac:dyDescent="0.2">
      <c r="A52" s="36"/>
      <c r="B52" s="36"/>
      <c r="C52" s="36"/>
      <c r="D52" s="36"/>
      <c r="E52" s="36"/>
      <c r="F52" s="36"/>
      <c r="K52" s="89"/>
    </row>
    <row r="53" spans="1:11" x14ac:dyDescent="0.2">
      <c r="K53" s="89"/>
    </row>
    <row r="54" spans="1:11" x14ac:dyDescent="0.2">
      <c r="K54" s="89"/>
    </row>
  </sheetData>
  <mergeCells count="14">
    <mergeCell ref="A8:F8"/>
    <mergeCell ref="B9:F9"/>
    <mergeCell ref="B10:F10"/>
    <mergeCell ref="C1:F1"/>
    <mergeCell ref="C2:F2"/>
    <mergeCell ref="C3:F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21"/>
  <sheetViews>
    <sheetView workbookViewId="0">
      <selection activeCell="L76" sqref="L76"/>
    </sheetView>
  </sheetViews>
  <sheetFormatPr defaultColWidth="9.140625" defaultRowHeight="15.75" x14ac:dyDescent="0.25"/>
  <cols>
    <col min="1" max="1" width="5.7109375" style="42" customWidth="1"/>
    <col min="2" max="2" width="5.42578125" style="42" customWidth="1"/>
    <col min="3" max="3" width="5.85546875" style="42" customWidth="1"/>
    <col min="4" max="4" width="28.5703125" style="42" customWidth="1"/>
    <col min="5" max="5" width="44.7109375" style="42" customWidth="1"/>
    <col min="6" max="6" width="10.5703125" style="42" customWidth="1"/>
    <col min="7" max="7" width="9.42578125" style="42" customWidth="1"/>
    <col min="8" max="8" width="10.140625" style="42" customWidth="1"/>
    <col min="9" max="9" width="11.5703125" style="42" customWidth="1"/>
    <col min="10" max="14" width="9.140625" style="42"/>
    <col min="15" max="15" width="10.140625" style="42" bestFit="1" customWidth="1"/>
    <col min="16" max="16384" width="9.140625" style="42"/>
  </cols>
  <sheetData>
    <row r="1" spans="1:12" x14ac:dyDescent="0.25">
      <c r="E1" s="43"/>
      <c r="F1" s="32" t="s">
        <v>73</v>
      </c>
      <c r="G1" s="32"/>
      <c r="H1" s="32"/>
      <c r="I1" s="15"/>
    </row>
    <row r="2" spans="1:12" x14ac:dyDescent="0.25">
      <c r="E2" s="43"/>
      <c r="F2" s="230" t="s">
        <v>475</v>
      </c>
      <c r="G2" s="230"/>
      <c r="H2" s="230"/>
      <c r="I2" s="230"/>
    </row>
    <row r="3" spans="1:12" ht="17.25" customHeight="1" x14ac:dyDescent="0.25">
      <c r="E3" s="43"/>
      <c r="F3" s="32" t="s">
        <v>344</v>
      </c>
      <c r="G3" s="32"/>
      <c r="H3" s="32"/>
      <c r="I3" s="15"/>
    </row>
    <row r="4" spans="1:12" ht="12.75" hidden="1" customHeight="1" x14ac:dyDescent="0.25">
      <c r="E4" s="43"/>
      <c r="F4" s="43" t="s">
        <v>335</v>
      </c>
      <c r="G4" s="44"/>
      <c r="H4" s="44"/>
    </row>
    <row r="5" spans="1:12" ht="14.25" hidden="1" customHeight="1" x14ac:dyDescent="0.25">
      <c r="E5" s="43"/>
      <c r="F5" s="44" t="s">
        <v>304</v>
      </c>
      <c r="G5" s="44"/>
      <c r="H5" s="44"/>
    </row>
    <row r="6" spans="1:12" ht="14.25" customHeight="1" x14ac:dyDescent="0.25">
      <c r="E6" s="222"/>
      <c r="F6" s="220" t="s">
        <v>474</v>
      </c>
      <c r="G6" s="220"/>
      <c r="H6" s="33"/>
      <c r="I6" s="15"/>
    </row>
    <row r="7" spans="1:12" ht="14.25" customHeight="1" x14ac:dyDescent="0.25">
      <c r="E7" s="222"/>
      <c r="F7" s="15" t="s">
        <v>304</v>
      </c>
      <c r="G7" s="1"/>
      <c r="H7" s="1"/>
      <c r="I7" s="15"/>
    </row>
    <row r="8" spans="1:12" ht="16.5" customHeight="1" x14ac:dyDescent="0.25">
      <c r="D8" s="261" t="s">
        <v>416</v>
      </c>
      <c r="E8" s="261"/>
      <c r="F8" s="261"/>
      <c r="G8" s="261"/>
      <c r="H8" s="261"/>
      <c r="I8" s="261"/>
    </row>
    <row r="9" spans="1:12" ht="16.5" customHeight="1" x14ac:dyDescent="0.25">
      <c r="D9" s="262" t="s">
        <v>281</v>
      </c>
      <c r="E9" s="262"/>
      <c r="F9" s="262"/>
      <c r="G9" s="262"/>
      <c r="H9" s="262"/>
      <c r="I9" s="262"/>
    </row>
    <row r="10" spans="1:12" ht="13.5" customHeight="1" x14ac:dyDescent="0.25">
      <c r="D10" s="263" t="s">
        <v>470</v>
      </c>
      <c r="E10" s="263"/>
      <c r="F10" s="263"/>
      <c r="G10" s="263"/>
      <c r="H10" s="263"/>
      <c r="I10" s="263"/>
    </row>
    <row r="11" spans="1:12" ht="15" customHeight="1" x14ac:dyDescent="0.25">
      <c r="A11" s="257" t="s">
        <v>54</v>
      </c>
      <c r="B11" s="257" t="s">
        <v>140</v>
      </c>
      <c r="C11" s="257" t="s">
        <v>141</v>
      </c>
      <c r="D11" s="260" t="s">
        <v>207</v>
      </c>
      <c r="E11" s="260" t="s">
        <v>397</v>
      </c>
      <c r="F11" s="257" t="s">
        <v>306</v>
      </c>
      <c r="G11" s="260" t="s">
        <v>139</v>
      </c>
      <c r="H11" s="260"/>
      <c r="I11" s="260"/>
    </row>
    <row r="12" spans="1:12" ht="15" customHeight="1" x14ac:dyDescent="0.25">
      <c r="A12" s="258"/>
      <c r="B12" s="258"/>
      <c r="C12" s="258"/>
      <c r="D12" s="260"/>
      <c r="E12" s="260"/>
      <c r="F12" s="258"/>
      <c r="G12" s="260" t="s">
        <v>100</v>
      </c>
      <c r="H12" s="260"/>
      <c r="I12" s="257" t="s">
        <v>294</v>
      </c>
    </row>
    <row r="13" spans="1:12" ht="9.75" customHeight="1" x14ac:dyDescent="0.25">
      <c r="A13" s="258"/>
      <c r="B13" s="258"/>
      <c r="C13" s="258"/>
      <c r="D13" s="260"/>
      <c r="E13" s="260"/>
      <c r="F13" s="258"/>
      <c r="G13" s="260" t="s">
        <v>4</v>
      </c>
      <c r="H13" s="260" t="s">
        <v>101</v>
      </c>
      <c r="I13" s="258"/>
    </row>
    <row r="14" spans="1:12" ht="70.5" customHeight="1" x14ac:dyDescent="0.25">
      <c r="A14" s="259"/>
      <c r="B14" s="259"/>
      <c r="C14" s="259"/>
      <c r="D14" s="260"/>
      <c r="E14" s="260"/>
      <c r="F14" s="259"/>
      <c r="G14" s="260"/>
      <c r="H14" s="260"/>
      <c r="I14" s="259"/>
    </row>
    <row r="15" spans="1:12" ht="17.25" customHeight="1" x14ac:dyDescent="0.25">
      <c r="A15" s="37" t="s">
        <v>31</v>
      </c>
      <c r="B15" s="37" t="s">
        <v>116</v>
      </c>
      <c r="C15" s="37" t="s">
        <v>116</v>
      </c>
      <c r="D15" s="46" t="s">
        <v>8</v>
      </c>
      <c r="E15" s="41" t="s">
        <v>178</v>
      </c>
      <c r="F15" s="112">
        <f t="shared" ref="F15:F46" si="0">SUM(G15+I15)</f>
        <v>173.6</v>
      </c>
      <c r="G15" s="101">
        <v>173.6</v>
      </c>
      <c r="H15" s="101">
        <v>85.8</v>
      </c>
      <c r="I15" s="101"/>
    </row>
    <row r="16" spans="1:12" ht="17.25" customHeight="1" x14ac:dyDescent="0.25">
      <c r="A16" s="37" t="s">
        <v>55</v>
      </c>
      <c r="B16" s="37"/>
      <c r="C16" s="37"/>
      <c r="D16" s="47"/>
      <c r="E16" s="31" t="s">
        <v>312</v>
      </c>
      <c r="F16" s="112">
        <f t="shared" si="0"/>
        <v>8.8000000000000007</v>
      </c>
      <c r="G16" s="101">
        <v>8.8000000000000007</v>
      </c>
      <c r="H16" s="101"/>
      <c r="I16" s="101"/>
      <c r="L16" s="149"/>
    </row>
    <row r="17" spans="1:15" ht="30.75" customHeight="1" x14ac:dyDescent="0.25">
      <c r="A17" s="101" t="s">
        <v>32</v>
      </c>
      <c r="B17" s="37" t="s">
        <v>116</v>
      </c>
      <c r="C17" s="37" t="s">
        <v>116</v>
      </c>
      <c r="D17" s="47" t="s">
        <v>179</v>
      </c>
      <c r="E17" s="31" t="s">
        <v>205</v>
      </c>
      <c r="F17" s="166">
        <f t="shared" si="0"/>
        <v>58.2</v>
      </c>
      <c r="G17" s="101">
        <v>58.2</v>
      </c>
      <c r="H17" s="101">
        <v>41.3</v>
      </c>
      <c r="I17" s="101"/>
      <c r="O17" s="149"/>
    </row>
    <row r="18" spans="1:15" ht="17.25" customHeight="1" x14ac:dyDescent="0.25">
      <c r="A18" s="101" t="s">
        <v>33</v>
      </c>
      <c r="B18" s="37" t="s">
        <v>116</v>
      </c>
      <c r="C18" s="37" t="s">
        <v>116</v>
      </c>
      <c r="D18" s="46" t="s">
        <v>8</v>
      </c>
      <c r="E18" s="41" t="s">
        <v>206</v>
      </c>
      <c r="F18" s="169">
        <f t="shared" si="0"/>
        <v>1554.1</v>
      </c>
      <c r="G18" s="160">
        <v>1543.1</v>
      </c>
      <c r="H18" s="101">
        <v>788.2</v>
      </c>
      <c r="I18" s="160">
        <v>11</v>
      </c>
      <c r="O18" s="149"/>
    </row>
    <row r="19" spans="1:15" ht="21.75" customHeight="1" x14ac:dyDescent="0.25">
      <c r="A19" s="110" t="s">
        <v>34</v>
      </c>
      <c r="B19" s="37" t="s">
        <v>116</v>
      </c>
      <c r="C19" s="37" t="s">
        <v>116</v>
      </c>
      <c r="D19" s="46" t="s">
        <v>8</v>
      </c>
      <c r="E19" s="48" t="s">
        <v>173</v>
      </c>
      <c r="F19" s="169">
        <f t="shared" si="0"/>
        <v>7</v>
      </c>
      <c r="G19" s="160">
        <v>7</v>
      </c>
      <c r="H19" s="101">
        <v>5.4</v>
      </c>
      <c r="I19" s="101"/>
      <c r="O19" s="149"/>
    </row>
    <row r="20" spans="1:15" ht="17.25" customHeight="1" x14ac:dyDescent="0.25">
      <c r="A20" s="101" t="s">
        <v>35</v>
      </c>
      <c r="B20" s="37" t="s">
        <v>116</v>
      </c>
      <c r="C20" s="37" t="s">
        <v>116</v>
      </c>
      <c r="D20" s="46" t="s">
        <v>8</v>
      </c>
      <c r="E20" s="41" t="s">
        <v>119</v>
      </c>
      <c r="F20" s="169">
        <f t="shared" si="0"/>
        <v>10.199999999999999</v>
      </c>
      <c r="G20" s="160">
        <v>10.199999999999999</v>
      </c>
      <c r="H20" s="101">
        <v>7.8</v>
      </c>
      <c r="I20" s="101"/>
      <c r="O20" s="149"/>
    </row>
    <row r="21" spans="1:15" ht="17.25" customHeight="1" x14ac:dyDescent="0.25">
      <c r="A21" s="101" t="s">
        <v>36</v>
      </c>
      <c r="B21" s="134" t="s">
        <v>116</v>
      </c>
      <c r="C21" s="134" t="s">
        <v>116</v>
      </c>
      <c r="D21" s="46" t="s">
        <v>8</v>
      </c>
      <c r="E21" s="49" t="s">
        <v>313</v>
      </c>
      <c r="F21" s="169">
        <f t="shared" si="0"/>
        <v>8.8000000000000007</v>
      </c>
      <c r="G21" s="160">
        <v>8.8000000000000007</v>
      </c>
      <c r="H21" s="160">
        <v>6.7</v>
      </c>
      <c r="I21" s="111"/>
      <c r="O21" s="149"/>
    </row>
    <row r="22" spans="1:15" ht="17.25" customHeight="1" x14ac:dyDescent="0.25">
      <c r="A22" s="111" t="s">
        <v>37</v>
      </c>
      <c r="B22" s="37" t="s">
        <v>116</v>
      </c>
      <c r="C22" s="37" t="s">
        <v>116</v>
      </c>
      <c r="D22" s="46" t="s">
        <v>8</v>
      </c>
      <c r="E22" s="49" t="s">
        <v>21</v>
      </c>
      <c r="F22" s="169">
        <f t="shared" si="0"/>
        <v>5</v>
      </c>
      <c r="G22" s="160">
        <v>5</v>
      </c>
      <c r="H22" s="101"/>
      <c r="I22" s="111"/>
      <c r="O22" s="149"/>
    </row>
    <row r="23" spans="1:15" ht="17.25" customHeight="1" x14ac:dyDescent="0.25">
      <c r="A23" s="101" t="s">
        <v>38</v>
      </c>
      <c r="B23" s="37" t="s">
        <v>116</v>
      </c>
      <c r="C23" s="37" t="s">
        <v>116</v>
      </c>
      <c r="D23" s="46" t="s">
        <v>8</v>
      </c>
      <c r="E23" s="49" t="s">
        <v>23</v>
      </c>
      <c r="F23" s="169">
        <f t="shared" si="0"/>
        <v>242.5</v>
      </c>
      <c r="G23" s="160">
        <v>242.5</v>
      </c>
      <c r="H23" s="101"/>
      <c r="I23" s="101"/>
      <c r="O23" s="149"/>
    </row>
    <row r="24" spans="1:15" ht="30.75" customHeight="1" x14ac:dyDescent="0.25">
      <c r="A24" s="112" t="s">
        <v>39</v>
      </c>
      <c r="B24" s="37" t="s">
        <v>116</v>
      </c>
      <c r="C24" s="37" t="s">
        <v>116</v>
      </c>
      <c r="D24" s="50" t="s">
        <v>286</v>
      </c>
      <c r="E24" s="51" t="s">
        <v>340</v>
      </c>
      <c r="F24" s="169">
        <f t="shared" si="0"/>
        <v>102</v>
      </c>
      <c r="G24" s="160">
        <v>102</v>
      </c>
      <c r="H24" s="101"/>
      <c r="I24" s="101"/>
    </row>
    <row r="25" spans="1:15" ht="17.25" customHeight="1" x14ac:dyDescent="0.25">
      <c r="A25" s="112" t="s">
        <v>40</v>
      </c>
      <c r="B25" s="52" t="s">
        <v>149</v>
      </c>
      <c r="C25" s="37" t="s">
        <v>116</v>
      </c>
      <c r="D25" s="46" t="s">
        <v>8</v>
      </c>
      <c r="E25" s="47" t="s">
        <v>413</v>
      </c>
      <c r="F25" s="169">
        <f t="shared" si="0"/>
        <v>3.5</v>
      </c>
      <c r="G25" s="101">
        <v>3.5</v>
      </c>
      <c r="H25" s="101"/>
      <c r="I25" s="101"/>
    </row>
    <row r="26" spans="1:15" ht="17.25" customHeight="1" x14ac:dyDescent="0.25">
      <c r="A26" s="112" t="s">
        <v>41</v>
      </c>
      <c r="B26" s="52" t="s">
        <v>149</v>
      </c>
      <c r="C26" s="37" t="s">
        <v>116</v>
      </c>
      <c r="D26" s="46" t="s">
        <v>8</v>
      </c>
      <c r="E26" s="47" t="s">
        <v>434</v>
      </c>
      <c r="F26" s="169">
        <f t="shared" si="0"/>
        <v>17.399999999999999</v>
      </c>
      <c r="G26" s="101">
        <v>17.399999999999999</v>
      </c>
      <c r="H26" s="101"/>
      <c r="I26" s="101"/>
    </row>
    <row r="27" spans="1:15" ht="18" customHeight="1" x14ac:dyDescent="0.25">
      <c r="A27" s="101" t="s">
        <v>42</v>
      </c>
      <c r="B27" s="52" t="s">
        <v>149</v>
      </c>
      <c r="C27" s="53" t="s">
        <v>116</v>
      </c>
      <c r="D27" s="54" t="s">
        <v>8</v>
      </c>
      <c r="E27" s="55" t="s">
        <v>414</v>
      </c>
      <c r="F27" s="169">
        <f t="shared" si="0"/>
        <v>2.5</v>
      </c>
      <c r="G27" s="170">
        <v>2.5</v>
      </c>
      <c r="H27" s="101"/>
      <c r="I27" s="170"/>
    </row>
    <row r="28" spans="1:15" ht="15.75" customHeight="1" x14ac:dyDescent="0.25">
      <c r="A28" s="101" t="s">
        <v>43</v>
      </c>
      <c r="B28" s="52" t="s">
        <v>45</v>
      </c>
      <c r="C28" s="37" t="s">
        <v>116</v>
      </c>
      <c r="D28" s="46" t="s">
        <v>8</v>
      </c>
      <c r="E28" s="56" t="s">
        <v>315</v>
      </c>
      <c r="F28" s="169">
        <f t="shared" si="0"/>
        <v>7</v>
      </c>
      <c r="G28" s="160">
        <v>7</v>
      </c>
      <c r="H28" s="101"/>
      <c r="I28" s="101"/>
    </row>
    <row r="29" spans="1:15" ht="15.75" customHeight="1" x14ac:dyDescent="0.25">
      <c r="A29" s="101" t="s">
        <v>44</v>
      </c>
      <c r="B29" s="37" t="s">
        <v>146</v>
      </c>
      <c r="C29" s="37" t="s">
        <v>146</v>
      </c>
      <c r="D29" s="46" t="s">
        <v>8</v>
      </c>
      <c r="E29" s="46" t="s">
        <v>110</v>
      </c>
      <c r="F29" s="169">
        <f t="shared" si="0"/>
        <v>3</v>
      </c>
      <c r="G29" s="160">
        <v>3</v>
      </c>
      <c r="H29" s="101"/>
      <c r="I29" s="101"/>
    </row>
    <row r="30" spans="1:15" ht="15.75" customHeight="1" x14ac:dyDescent="0.25">
      <c r="A30" s="101" t="s">
        <v>45</v>
      </c>
      <c r="B30" s="52" t="s">
        <v>146</v>
      </c>
      <c r="C30" s="37" t="s">
        <v>146</v>
      </c>
      <c r="D30" s="46" t="s">
        <v>8</v>
      </c>
      <c r="E30" s="57" t="s">
        <v>184</v>
      </c>
      <c r="F30" s="169">
        <f t="shared" si="0"/>
        <v>18</v>
      </c>
      <c r="G30" s="160">
        <v>18</v>
      </c>
      <c r="H30" s="101"/>
      <c r="I30" s="101"/>
    </row>
    <row r="31" spans="1:15" ht="15.75" customHeight="1" x14ac:dyDescent="0.25">
      <c r="A31" s="101" t="s">
        <v>46</v>
      </c>
      <c r="B31" s="109" t="s">
        <v>151</v>
      </c>
      <c r="C31" s="109" t="s">
        <v>146</v>
      </c>
      <c r="D31" s="46" t="s">
        <v>8</v>
      </c>
      <c r="E31" s="5" t="s">
        <v>369</v>
      </c>
      <c r="F31" s="169">
        <f>SUM(G31+I31)</f>
        <v>2</v>
      </c>
      <c r="G31" s="160">
        <v>2</v>
      </c>
      <c r="H31" s="101"/>
      <c r="I31" s="101"/>
    </row>
    <row r="32" spans="1:15" ht="15.75" customHeight="1" x14ac:dyDescent="0.25">
      <c r="A32" s="101" t="s">
        <v>47</v>
      </c>
      <c r="B32" s="109" t="s">
        <v>150</v>
      </c>
      <c r="C32" s="109" t="s">
        <v>150</v>
      </c>
      <c r="D32" s="46" t="s">
        <v>8</v>
      </c>
      <c r="E32" s="5" t="s">
        <v>65</v>
      </c>
      <c r="F32" s="169">
        <f t="shared" si="0"/>
        <v>62.4</v>
      </c>
      <c r="G32" s="160">
        <v>62.4</v>
      </c>
      <c r="H32" s="101"/>
      <c r="I32" s="101"/>
    </row>
    <row r="33" spans="1:9" ht="15.75" customHeight="1" x14ac:dyDescent="0.25">
      <c r="A33" s="101" t="s">
        <v>48</v>
      </c>
      <c r="B33" s="128" t="s">
        <v>150</v>
      </c>
      <c r="C33" s="128" t="s">
        <v>150</v>
      </c>
      <c r="D33" s="46" t="s">
        <v>8</v>
      </c>
      <c r="E33" s="5" t="s">
        <v>387</v>
      </c>
      <c r="F33" s="169">
        <f t="shared" si="0"/>
        <v>30</v>
      </c>
      <c r="G33" s="160">
        <v>30</v>
      </c>
      <c r="H33" s="101"/>
      <c r="I33" s="101"/>
    </row>
    <row r="34" spans="1:9" ht="15.75" customHeight="1" x14ac:dyDescent="0.25">
      <c r="A34" s="101" t="s">
        <v>49</v>
      </c>
      <c r="B34" s="37" t="s">
        <v>150</v>
      </c>
      <c r="C34" s="37" t="s">
        <v>150</v>
      </c>
      <c r="D34" s="46" t="s">
        <v>8</v>
      </c>
      <c r="E34" s="5" t="s">
        <v>302</v>
      </c>
      <c r="F34" s="169">
        <f t="shared" si="0"/>
        <v>18</v>
      </c>
      <c r="G34" s="160">
        <v>18</v>
      </c>
      <c r="H34" s="101"/>
      <c r="I34" s="171"/>
    </row>
    <row r="35" spans="1:9" ht="15.75" customHeight="1" x14ac:dyDescent="0.25">
      <c r="A35" s="101" t="s">
        <v>50</v>
      </c>
      <c r="B35" s="37" t="s">
        <v>150</v>
      </c>
      <c r="C35" s="37" t="s">
        <v>150</v>
      </c>
      <c r="D35" s="46" t="s">
        <v>8</v>
      </c>
      <c r="E35" s="5" t="s">
        <v>22</v>
      </c>
      <c r="F35" s="169">
        <f t="shared" si="0"/>
        <v>70</v>
      </c>
      <c r="G35" s="160">
        <v>70</v>
      </c>
      <c r="H35" s="101"/>
      <c r="I35" s="171"/>
    </row>
    <row r="36" spans="1:9" ht="15.75" customHeight="1" x14ac:dyDescent="0.25">
      <c r="A36" s="101" t="s">
        <v>51</v>
      </c>
      <c r="B36" s="134" t="s">
        <v>150</v>
      </c>
      <c r="C36" s="134" t="s">
        <v>150</v>
      </c>
      <c r="D36" s="46" t="s">
        <v>8</v>
      </c>
      <c r="E36" s="49" t="s">
        <v>400</v>
      </c>
      <c r="F36" s="169">
        <f t="shared" si="0"/>
        <v>25.5</v>
      </c>
      <c r="G36" s="160"/>
      <c r="H36" s="101"/>
      <c r="I36" s="101">
        <v>25.5</v>
      </c>
    </row>
    <row r="37" spans="1:9" ht="15.75" customHeight="1" x14ac:dyDescent="0.25">
      <c r="A37" s="101" t="s">
        <v>52</v>
      </c>
      <c r="B37" s="37" t="s">
        <v>154</v>
      </c>
      <c r="C37" s="37" t="s">
        <v>150</v>
      </c>
      <c r="D37" s="46" t="s">
        <v>8</v>
      </c>
      <c r="E37" s="49" t="s">
        <v>142</v>
      </c>
      <c r="F37" s="169">
        <f t="shared" si="0"/>
        <v>25</v>
      </c>
      <c r="G37" s="160">
        <v>25</v>
      </c>
      <c r="H37" s="101"/>
      <c r="I37" s="171"/>
    </row>
    <row r="38" spans="1:9" ht="15.75" customHeight="1" x14ac:dyDescent="0.25">
      <c r="A38" s="101" t="s">
        <v>53</v>
      </c>
      <c r="B38" s="37" t="s">
        <v>40</v>
      </c>
      <c r="C38" s="37" t="s">
        <v>150</v>
      </c>
      <c r="D38" s="46" t="s">
        <v>8</v>
      </c>
      <c r="E38" s="5" t="s">
        <v>16</v>
      </c>
      <c r="F38" s="169">
        <f t="shared" si="0"/>
        <v>471.5</v>
      </c>
      <c r="G38" s="160">
        <f>386+63.5-28-50</f>
        <v>371.5</v>
      </c>
      <c r="H38" s="101"/>
      <c r="I38" s="160">
        <v>100</v>
      </c>
    </row>
    <row r="39" spans="1:9" ht="14.25" customHeight="1" x14ac:dyDescent="0.25">
      <c r="A39" s="101" t="s">
        <v>63</v>
      </c>
      <c r="B39" s="37" t="s">
        <v>151</v>
      </c>
      <c r="C39" s="37" t="s">
        <v>154</v>
      </c>
      <c r="D39" s="46" t="s">
        <v>8</v>
      </c>
      <c r="E39" s="58" t="s">
        <v>105</v>
      </c>
      <c r="F39" s="169">
        <f t="shared" si="0"/>
        <v>732.4</v>
      </c>
      <c r="G39" s="160">
        <f>597.5+104.9</f>
        <v>702.4</v>
      </c>
      <c r="H39" s="101">
        <v>48.2</v>
      </c>
      <c r="I39" s="160">
        <v>30</v>
      </c>
    </row>
    <row r="40" spans="1:9" ht="14.25" customHeight="1" x14ac:dyDescent="0.25">
      <c r="A40" s="144" t="s">
        <v>401</v>
      </c>
      <c r="B40" s="37" t="s">
        <v>151</v>
      </c>
      <c r="C40" s="37" t="s">
        <v>154</v>
      </c>
      <c r="D40" s="46" t="s">
        <v>8</v>
      </c>
      <c r="E40" s="58" t="s">
        <v>338</v>
      </c>
      <c r="F40" s="169">
        <f t="shared" si="0"/>
        <v>604.9</v>
      </c>
      <c r="G40" s="160">
        <f>500+104.9</f>
        <v>604.9</v>
      </c>
      <c r="H40" s="101"/>
      <c r="I40" s="101"/>
    </row>
    <row r="41" spans="1:9" ht="14.25" customHeight="1" x14ac:dyDescent="0.25">
      <c r="A41" s="101" t="s">
        <v>75</v>
      </c>
      <c r="B41" s="37" t="s">
        <v>151</v>
      </c>
      <c r="C41" s="37" t="s">
        <v>154</v>
      </c>
      <c r="D41" s="46" t="s">
        <v>210</v>
      </c>
      <c r="E41" s="58" t="s">
        <v>105</v>
      </c>
      <c r="F41" s="166">
        <f t="shared" si="0"/>
        <v>2.5</v>
      </c>
      <c r="G41" s="101">
        <v>2.5</v>
      </c>
      <c r="H41" s="101"/>
      <c r="I41" s="101"/>
    </row>
    <row r="42" spans="1:9" ht="14.25" customHeight="1" x14ac:dyDescent="0.25">
      <c r="A42" s="101" t="s">
        <v>109</v>
      </c>
      <c r="B42" s="37" t="s">
        <v>151</v>
      </c>
      <c r="C42" s="37" t="s">
        <v>154</v>
      </c>
      <c r="D42" s="46" t="s">
        <v>211</v>
      </c>
      <c r="E42" s="58" t="s">
        <v>105</v>
      </c>
      <c r="F42" s="166">
        <f t="shared" si="0"/>
        <v>5.5</v>
      </c>
      <c r="G42" s="101">
        <v>5.5</v>
      </c>
      <c r="H42" s="101"/>
      <c r="I42" s="101"/>
    </row>
    <row r="43" spans="1:9" ht="14.25" customHeight="1" x14ac:dyDescent="0.25">
      <c r="A43" s="101" t="s">
        <v>111</v>
      </c>
      <c r="B43" s="37" t="s">
        <v>151</v>
      </c>
      <c r="C43" s="37" t="s">
        <v>154</v>
      </c>
      <c r="D43" s="46" t="s">
        <v>212</v>
      </c>
      <c r="E43" s="58" t="s">
        <v>105</v>
      </c>
      <c r="F43" s="166">
        <f t="shared" si="0"/>
        <v>3.5</v>
      </c>
      <c r="G43" s="101">
        <v>3.5</v>
      </c>
      <c r="H43" s="101"/>
      <c r="I43" s="101"/>
    </row>
    <row r="44" spans="1:9" ht="14.25" customHeight="1" x14ac:dyDescent="0.25">
      <c r="A44" s="101" t="s">
        <v>225</v>
      </c>
      <c r="B44" s="37" t="s">
        <v>151</v>
      </c>
      <c r="C44" s="37" t="s">
        <v>154</v>
      </c>
      <c r="D44" s="46" t="s">
        <v>213</v>
      </c>
      <c r="E44" s="58" t="s">
        <v>105</v>
      </c>
      <c r="F44" s="166">
        <f t="shared" si="0"/>
        <v>3.6</v>
      </c>
      <c r="G44" s="101">
        <v>3.6</v>
      </c>
      <c r="H44" s="101"/>
      <c r="I44" s="101"/>
    </row>
    <row r="45" spans="1:9" ht="14.25" customHeight="1" x14ac:dyDescent="0.25">
      <c r="A45" s="101" t="s">
        <v>128</v>
      </c>
      <c r="B45" s="37" t="s">
        <v>151</v>
      </c>
      <c r="C45" s="37" t="s">
        <v>154</v>
      </c>
      <c r="D45" s="46" t="s">
        <v>223</v>
      </c>
      <c r="E45" s="58" t="s">
        <v>105</v>
      </c>
      <c r="F45" s="112">
        <f t="shared" si="0"/>
        <v>44.4</v>
      </c>
      <c r="G45" s="101">
        <v>44.4</v>
      </c>
      <c r="H45" s="101"/>
      <c r="I45" s="101"/>
    </row>
    <row r="46" spans="1:9" ht="14.25" customHeight="1" x14ac:dyDescent="0.25">
      <c r="A46" s="101" t="s">
        <v>129</v>
      </c>
      <c r="B46" s="37" t="s">
        <v>151</v>
      </c>
      <c r="C46" s="37" t="s">
        <v>154</v>
      </c>
      <c r="D46" s="46" t="s">
        <v>214</v>
      </c>
      <c r="E46" s="58" t="s">
        <v>105</v>
      </c>
      <c r="F46" s="167">
        <f t="shared" si="0"/>
        <v>6</v>
      </c>
      <c r="G46" s="160">
        <v>6</v>
      </c>
      <c r="H46" s="101"/>
      <c r="I46" s="101"/>
    </row>
    <row r="47" spans="1:9" ht="14.25" customHeight="1" x14ac:dyDescent="0.25">
      <c r="A47" s="101" t="s">
        <v>130</v>
      </c>
      <c r="B47" s="37" t="s">
        <v>151</v>
      </c>
      <c r="C47" s="37" t="s">
        <v>154</v>
      </c>
      <c r="D47" s="46" t="s">
        <v>215</v>
      </c>
      <c r="E47" s="58" t="s">
        <v>105</v>
      </c>
      <c r="F47" s="167">
        <f t="shared" ref="F47:F72" si="1">SUM(G47+I47)</f>
        <v>2.5</v>
      </c>
      <c r="G47" s="160">
        <v>2.5</v>
      </c>
      <c r="H47" s="101"/>
      <c r="I47" s="101"/>
    </row>
    <row r="48" spans="1:9" ht="14.25" customHeight="1" x14ac:dyDescent="0.25">
      <c r="A48" s="101" t="s">
        <v>131</v>
      </c>
      <c r="B48" s="37" t="s">
        <v>151</v>
      </c>
      <c r="C48" s="37" t="s">
        <v>154</v>
      </c>
      <c r="D48" s="46" t="s">
        <v>216</v>
      </c>
      <c r="E48" s="58" t="s">
        <v>105</v>
      </c>
      <c r="F48" s="167">
        <f t="shared" si="1"/>
        <v>9</v>
      </c>
      <c r="G48" s="160">
        <v>9</v>
      </c>
      <c r="H48" s="101"/>
      <c r="I48" s="101"/>
    </row>
    <row r="49" spans="1:9" ht="14.25" customHeight="1" x14ac:dyDescent="0.25">
      <c r="A49" s="101" t="s">
        <v>132</v>
      </c>
      <c r="B49" s="37" t="s">
        <v>151</v>
      </c>
      <c r="C49" s="37" t="s">
        <v>154</v>
      </c>
      <c r="D49" s="46" t="s">
        <v>217</v>
      </c>
      <c r="E49" s="58" t="s">
        <v>105</v>
      </c>
      <c r="F49" s="166">
        <f t="shared" si="1"/>
        <v>2.5</v>
      </c>
      <c r="G49" s="101">
        <v>2.5</v>
      </c>
      <c r="H49" s="101"/>
      <c r="I49" s="101"/>
    </row>
    <row r="50" spans="1:9" ht="14.25" customHeight="1" x14ac:dyDescent="0.25">
      <c r="A50" s="101" t="s">
        <v>133</v>
      </c>
      <c r="B50" s="37" t="s">
        <v>151</v>
      </c>
      <c r="C50" s="37" t="s">
        <v>154</v>
      </c>
      <c r="D50" s="46" t="s">
        <v>218</v>
      </c>
      <c r="E50" s="58" t="s">
        <v>105</v>
      </c>
      <c r="F50" s="166">
        <f t="shared" si="1"/>
        <v>2.5</v>
      </c>
      <c r="G50" s="101">
        <v>2.5</v>
      </c>
      <c r="H50" s="101"/>
      <c r="I50" s="101"/>
    </row>
    <row r="51" spans="1:9" ht="14.25" customHeight="1" x14ac:dyDescent="0.25">
      <c r="A51" s="101" t="s">
        <v>134</v>
      </c>
      <c r="B51" s="37" t="s">
        <v>151</v>
      </c>
      <c r="C51" s="37" t="s">
        <v>154</v>
      </c>
      <c r="D51" s="46" t="s">
        <v>219</v>
      </c>
      <c r="E51" s="58" t="s">
        <v>105</v>
      </c>
      <c r="F51" s="166">
        <f t="shared" si="1"/>
        <v>4.5</v>
      </c>
      <c r="G51" s="101">
        <v>4.5</v>
      </c>
      <c r="H51" s="101"/>
      <c r="I51" s="101"/>
    </row>
    <row r="52" spans="1:9" ht="14.25" customHeight="1" x14ac:dyDescent="0.25">
      <c r="A52" s="101" t="s">
        <v>135</v>
      </c>
      <c r="B52" s="37" t="s">
        <v>151</v>
      </c>
      <c r="C52" s="37" t="s">
        <v>154</v>
      </c>
      <c r="D52" s="46" t="s">
        <v>220</v>
      </c>
      <c r="E52" s="58" t="s">
        <v>105</v>
      </c>
      <c r="F52" s="166">
        <f>SUM(G52+I52)</f>
        <v>31.5</v>
      </c>
      <c r="G52" s="101">
        <v>31.5</v>
      </c>
      <c r="H52" s="101"/>
      <c r="I52" s="101"/>
    </row>
    <row r="53" spans="1:9" ht="14.25" customHeight="1" x14ac:dyDescent="0.25">
      <c r="A53" s="101" t="s">
        <v>136</v>
      </c>
      <c r="B53" s="37" t="s">
        <v>41</v>
      </c>
      <c r="C53" s="37" t="s">
        <v>152</v>
      </c>
      <c r="D53" s="46" t="s">
        <v>8</v>
      </c>
      <c r="E53" s="59" t="s">
        <v>24</v>
      </c>
      <c r="F53" s="167">
        <f t="shared" si="1"/>
        <v>3</v>
      </c>
      <c r="G53" s="160">
        <v>3</v>
      </c>
      <c r="H53" s="101"/>
      <c r="I53" s="101"/>
    </row>
    <row r="54" spans="1:9" ht="15" customHeight="1" x14ac:dyDescent="0.25">
      <c r="A54" s="101" t="s">
        <v>137</v>
      </c>
      <c r="B54" s="101" t="s">
        <v>151</v>
      </c>
      <c r="C54" s="101" t="s">
        <v>152</v>
      </c>
      <c r="D54" s="102" t="s">
        <v>8</v>
      </c>
      <c r="E54" s="91" t="s">
        <v>15</v>
      </c>
      <c r="F54" s="167">
        <f t="shared" si="1"/>
        <v>10.199999999999999</v>
      </c>
      <c r="G54" s="160">
        <f>5+5.2</f>
        <v>10.199999999999999</v>
      </c>
      <c r="H54" s="101"/>
      <c r="I54" s="101"/>
    </row>
    <row r="55" spans="1:9" ht="15.75" customHeight="1" x14ac:dyDescent="0.25">
      <c r="A55" s="101" t="s">
        <v>164</v>
      </c>
      <c r="B55" s="37" t="s">
        <v>151</v>
      </c>
      <c r="C55" s="37" t="s">
        <v>152</v>
      </c>
      <c r="D55" s="46" t="s">
        <v>8</v>
      </c>
      <c r="E55" s="58" t="s">
        <v>5</v>
      </c>
      <c r="F55" s="167">
        <f t="shared" si="1"/>
        <v>30</v>
      </c>
      <c r="G55" s="160">
        <v>12.2</v>
      </c>
      <c r="H55" s="101"/>
      <c r="I55" s="101">
        <v>17.8</v>
      </c>
    </row>
    <row r="56" spans="1:9" ht="15.75" customHeight="1" x14ac:dyDescent="0.25">
      <c r="A56" s="101" t="s">
        <v>165</v>
      </c>
      <c r="B56" s="37" t="s">
        <v>151</v>
      </c>
      <c r="C56" s="37" t="s">
        <v>152</v>
      </c>
      <c r="D56" s="46" t="s">
        <v>210</v>
      </c>
      <c r="E56" s="58" t="s">
        <v>5</v>
      </c>
      <c r="F56" s="166">
        <f t="shared" si="1"/>
        <v>1.3</v>
      </c>
      <c r="G56" s="101">
        <v>1.3</v>
      </c>
      <c r="H56" s="101"/>
      <c r="I56" s="101"/>
    </row>
    <row r="57" spans="1:9" ht="15.75" customHeight="1" x14ac:dyDescent="0.25">
      <c r="A57" s="101" t="s">
        <v>166</v>
      </c>
      <c r="B57" s="37" t="s">
        <v>151</v>
      </c>
      <c r="C57" s="37" t="s">
        <v>152</v>
      </c>
      <c r="D57" s="46" t="s">
        <v>211</v>
      </c>
      <c r="E57" s="58" t="s">
        <v>5</v>
      </c>
      <c r="F57" s="166">
        <f t="shared" si="1"/>
        <v>2.7</v>
      </c>
      <c r="G57" s="101">
        <v>2.7</v>
      </c>
      <c r="H57" s="101"/>
      <c r="I57" s="101"/>
    </row>
    <row r="58" spans="1:9" ht="15.75" customHeight="1" x14ac:dyDescent="0.25">
      <c r="A58" s="101" t="s">
        <v>167</v>
      </c>
      <c r="B58" s="37" t="s">
        <v>151</v>
      </c>
      <c r="C58" s="37" t="s">
        <v>152</v>
      </c>
      <c r="D58" s="46" t="s">
        <v>212</v>
      </c>
      <c r="E58" s="58" t="s">
        <v>5</v>
      </c>
      <c r="F58" s="166">
        <f t="shared" si="1"/>
        <v>5.9</v>
      </c>
      <c r="G58" s="101">
        <v>5.9</v>
      </c>
      <c r="H58" s="101"/>
      <c r="I58" s="101"/>
    </row>
    <row r="59" spans="1:9" ht="15.75" customHeight="1" x14ac:dyDescent="0.25">
      <c r="A59" s="101" t="s">
        <v>168</v>
      </c>
      <c r="B59" s="37" t="s">
        <v>151</v>
      </c>
      <c r="C59" s="37" t="s">
        <v>152</v>
      </c>
      <c r="D59" s="46" t="s">
        <v>213</v>
      </c>
      <c r="E59" s="59" t="s">
        <v>5</v>
      </c>
      <c r="F59" s="101">
        <f t="shared" si="1"/>
        <v>2.2000000000000002</v>
      </c>
      <c r="G59" s="101">
        <v>2.2000000000000002</v>
      </c>
      <c r="H59" s="101"/>
      <c r="I59" s="101"/>
    </row>
    <row r="60" spans="1:9" ht="14.25" customHeight="1" x14ac:dyDescent="0.25">
      <c r="A60" s="101" t="s">
        <v>226</v>
      </c>
      <c r="B60" s="37" t="s">
        <v>151</v>
      </c>
      <c r="C60" s="37" t="s">
        <v>152</v>
      </c>
      <c r="D60" s="46" t="s">
        <v>223</v>
      </c>
      <c r="E60" s="59" t="s">
        <v>5</v>
      </c>
      <c r="F60" s="160">
        <f t="shared" si="1"/>
        <v>39</v>
      </c>
      <c r="G60" s="160">
        <v>39</v>
      </c>
      <c r="H60" s="101"/>
      <c r="I60" s="101"/>
    </row>
    <row r="61" spans="1:9" ht="15.75" customHeight="1" x14ac:dyDescent="0.25">
      <c r="A61" s="101" t="s">
        <v>227</v>
      </c>
      <c r="B61" s="37" t="s">
        <v>151</v>
      </c>
      <c r="C61" s="37" t="s">
        <v>152</v>
      </c>
      <c r="D61" s="46" t="s">
        <v>214</v>
      </c>
      <c r="E61" s="58" t="s">
        <v>5</v>
      </c>
      <c r="F61" s="160">
        <f t="shared" si="1"/>
        <v>4.5</v>
      </c>
      <c r="G61" s="160">
        <v>4.5</v>
      </c>
      <c r="H61" s="101"/>
      <c r="I61" s="101"/>
    </row>
    <row r="62" spans="1:9" ht="15.75" customHeight="1" x14ac:dyDescent="0.25">
      <c r="A62" s="101" t="s">
        <v>228</v>
      </c>
      <c r="B62" s="37" t="s">
        <v>151</v>
      </c>
      <c r="C62" s="37" t="s">
        <v>152</v>
      </c>
      <c r="D62" s="46" t="s">
        <v>215</v>
      </c>
      <c r="E62" s="58" t="s">
        <v>5</v>
      </c>
      <c r="F62" s="169">
        <f t="shared" si="1"/>
        <v>1.3</v>
      </c>
      <c r="G62" s="160">
        <v>1.3</v>
      </c>
      <c r="H62" s="101"/>
      <c r="I62" s="101"/>
    </row>
    <row r="63" spans="1:9" ht="15.75" customHeight="1" x14ac:dyDescent="0.25">
      <c r="A63" s="101" t="s">
        <v>229</v>
      </c>
      <c r="B63" s="37" t="s">
        <v>151</v>
      </c>
      <c r="C63" s="37" t="s">
        <v>152</v>
      </c>
      <c r="D63" s="46" t="s">
        <v>216</v>
      </c>
      <c r="E63" s="58" t="s">
        <v>5</v>
      </c>
      <c r="F63" s="169">
        <f t="shared" si="1"/>
        <v>8.1</v>
      </c>
      <c r="G63" s="160">
        <v>8.1</v>
      </c>
      <c r="H63" s="101"/>
      <c r="I63" s="101"/>
    </row>
    <row r="64" spans="1:9" ht="15.75" customHeight="1" x14ac:dyDescent="0.25">
      <c r="A64" s="101" t="s">
        <v>230</v>
      </c>
      <c r="B64" s="37" t="s">
        <v>151</v>
      </c>
      <c r="C64" s="37" t="s">
        <v>152</v>
      </c>
      <c r="D64" s="46" t="s">
        <v>217</v>
      </c>
      <c r="E64" s="58" t="s">
        <v>5</v>
      </c>
      <c r="F64" s="169">
        <f t="shared" si="1"/>
        <v>0.8</v>
      </c>
      <c r="G64" s="160">
        <v>0.8</v>
      </c>
      <c r="H64" s="101"/>
      <c r="I64" s="101"/>
    </row>
    <row r="65" spans="1:9" ht="15.75" customHeight="1" x14ac:dyDescent="0.25">
      <c r="A65" s="101" t="s">
        <v>231</v>
      </c>
      <c r="B65" s="37" t="s">
        <v>151</v>
      </c>
      <c r="C65" s="37" t="s">
        <v>152</v>
      </c>
      <c r="D65" s="46" t="s">
        <v>218</v>
      </c>
      <c r="E65" s="58" t="s">
        <v>5</v>
      </c>
      <c r="F65" s="169">
        <f t="shared" si="1"/>
        <v>4.7</v>
      </c>
      <c r="G65" s="160">
        <v>4.7</v>
      </c>
      <c r="H65" s="101"/>
      <c r="I65" s="101"/>
    </row>
    <row r="66" spans="1:9" ht="15.75" customHeight="1" x14ac:dyDescent="0.25">
      <c r="A66" s="101" t="s">
        <v>232</v>
      </c>
      <c r="B66" s="37" t="s">
        <v>151</v>
      </c>
      <c r="C66" s="37" t="s">
        <v>152</v>
      </c>
      <c r="D66" s="46" t="s">
        <v>219</v>
      </c>
      <c r="E66" s="58" t="s">
        <v>5</v>
      </c>
      <c r="F66" s="167">
        <f t="shared" si="1"/>
        <v>3</v>
      </c>
      <c r="G66" s="160">
        <v>3</v>
      </c>
      <c r="H66" s="101"/>
      <c r="I66" s="101"/>
    </row>
    <row r="67" spans="1:9" ht="13.5" customHeight="1" x14ac:dyDescent="0.25">
      <c r="A67" s="101" t="s">
        <v>233</v>
      </c>
      <c r="B67" s="37" t="s">
        <v>151</v>
      </c>
      <c r="C67" s="37" t="s">
        <v>152</v>
      </c>
      <c r="D67" s="46" t="s">
        <v>220</v>
      </c>
      <c r="E67" s="58" t="s">
        <v>5</v>
      </c>
      <c r="F67" s="101">
        <f t="shared" si="1"/>
        <v>19.5</v>
      </c>
      <c r="G67" s="101">
        <v>19.5</v>
      </c>
      <c r="H67" s="101"/>
      <c r="I67" s="101"/>
    </row>
    <row r="68" spans="1:9" ht="15.75" customHeight="1" x14ac:dyDescent="0.25">
      <c r="A68" s="101" t="s">
        <v>453</v>
      </c>
      <c r="B68" s="37" t="s">
        <v>151</v>
      </c>
      <c r="C68" s="37" t="s">
        <v>152</v>
      </c>
      <c r="D68" s="46" t="s">
        <v>8</v>
      </c>
      <c r="E68" s="58" t="s">
        <v>144</v>
      </c>
      <c r="F68" s="160">
        <f t="shared" si="1"/>
        <v>42.3</v>
      </c>
      <c r="G68" s="160">
        <v>20</v>
      </c>
      <c r="H68" s="101"/>
      <c r="I68" s="101">
        <v>22.3</v>
      </c>
    </row>
    <row r="69" spans="1:9" ht="17.25" customHeight="1" x14ac:dyDescent="0.25">
      <c r="A69" s="101" t="s">
        <v>234</v>
      </c>
      <c r="B69" s="37" t="s">
        <v>42</v>
      </c>
      <c r="C69" s="37" t="s">
        <v>147</v>
      </c>
      <c r="D69" s="46" t="s">
        <v>8</v>
      </c>
      <c r="E69" s="60" t="s">
        <v>66</v>
      </c>
      <c r="F69" s="160">
        <f t="shared" si="1"/>
        <v>94</v>
      </c>
      <c r="G69" s="160">
        <f>44+50</f>
        <v>94</v>
      </c>
      <c r="H69" s="101"/>
      <c r="I69" s="101"/>
    </row>
    <row r="70" spans="1:9" ht="15.75" customHeight="1" x14ac:dyDescent="0.25">
      <c r="A70" s="101" t="s">
        <v>235</v>
      </c>
      <c r="B70" s="37" t="s">
        <v>42</v>
      </c>
      <c r="C70" s="37" t="s">
        <v>147</v>
      </c>
      <c r="D70" s="46" t="s">
        <v>8</v>
      </c>
      <c r="E70" s="60" t="s">
        <v>26</v>
      </c>
      <c r="F70" s="160">
        <f t="shared" si="1"/>
        <v>5</v>
      </c>
      <c r="G70" s="160">
        <v>5</v>
      </c>
      <c r="H70" s="101"/>
      <c r="I70" s="101"/>
    </row>
    <row r="71" spans="1:9" ht="15.75" customHeight="1" x14ac:dyDescent="0.25">
      <c r="A71" s="101" t="s">
        <v>236</v>
      </c>
      <c r="B71" s="37" t="s">
        <v>42</v>
      </c>
      <c r="C71" s="37" t="s">
        <v>147</v>
      </c>
      <c r="D71" s="46" t="s">
        <v>8</v>
      </c>
      <c r="E71" s="58" t="s">
        <v>174</v>
      </c>
      <c r="F71" s="160">
        <f t="shared" si="1"/>
        <v>3</v>
      </c>
      <c r="G71" s="160">
        <v>3</v>
      </c>
      <c r="H71" s="101"/>
      <c r="I71" s="101"/>
    </row>
    <row r="72" spans="1:9" ht="15.75" customHeight="1" x14ac:dyDescent="0.25">
      <c r="A72" s="101" t="s">
        <v>237</v>
      </c>
      <c r="B72" s="37" t="s">
        <v>116</v>
      </c>
      <c r="C72" s="37" t="s">
        <v>147</v>
      </c>
      <c r="D72" s="46" t="s">
        <v>8</v>
      </c>
      <c r="E72" s="61" t="s">
        <v>13</v>
      </c>
      <c r="F72" s="160">
        <f t="shared" si="1"/>
        <v>13.4</v>
      </c>
      <c r="G72" s="160">
        <v>13.4</v>
      </c>
      <c r="H72" s="101">
        <v>10.199999999999999</v>
      </c>
      <c r="I72" s="101"/>
    </row>
    <row r="73" spans="1:9" ht="15" customHeight="1" x14ac:dyDescent="0.25">
      <c r="A73" s="101" t="s">
        <v>238</v>
      </c>
      <c r="B73" s="37" t="s">
        <v>42</v>
      </c>
      <c r="C73" s="37" t="s">
        <v>147</v>
      </c>
      <c r="D73" s="58" t="s">
        <v>112</v>
      </c>
      <c r="E73" s="58" t="s">
        <v>14</v>
      </c>
      <c r="F73" s="166">
        <f t="shared" ref="F73:F98" si="2">SUM(G73+I73)</f>
        <v>20.100000000000001</v>
      </c>
      <c r="G73" s="101">
        <v>20.100000000000001</v>
      </c>
      <c r="H73" s="160">
        <v>11</v>
      </c>
      <c r="I73" s="101"/>
    </row>
    <row r="74" spans="1:9" ht="15" customHeight="1" x14ac:dyDescent="0.25">
      <c r="A74" s="101" t="s">
        <v>239</v>
      </c>
      <c r="B74" s="37" t="s">
        <v>43</v>
      </c>
      <c r="C74" s="37" t="s">
        <v>151</v>
      </c>
      <c r="D74" s="46" t="s">
        <v>8</v>
      </c>
      <c r="E74" s="46" t="s">
        <v>145</v>
      </c>
      <c r="F74" s="167">
        <f>SUM(G74+I74)</f>
        <v>431.2</v>
      </c>
      <c r="G74" s="160">
        <f>431.2</f>
        <v>431.2</v>
      </c>
      <c r="H74" s="101"/>
      <c r="I74" s="101"/>
    </row>
    <row r="75" spans="1:9" ht="15" customHeight="1" x14ac:dyDescent="0.25">
      <c r="A75" s="101" t="s">
        <v>240</v>
      </c>
      <c r="B75" s="37" t="s">
        <v>43</v>
      </c>
      <c r="C75" s="98" t="s">
        <v>151</v>
      </c>
      <c r="D75" s="46" t="s">
        <v>8</v>
      </c>
      <c r="E75" s="56" t="s">
        <v>371</v>
      </c>
      <c r="F75" s="167">
        <f>SUM(G75+I75)</f>
        <v>5</v>
      </c>
      <c r="G75" s="160">
        <v>5</v>
      </c>
      <c r="H75" s="101"/>
      <c r="I75" s="101"/>
    </row>
    <row r="76" spans="1:9" ht="15" customHeight="1" x14ac:dyDescent="0.25">
      <c r="A76" s="101" t="s">
        <v>241</v>
      </c>
      <c r="B76" s="134" t="s">
        <v>43</v>
      </c>
      <c r="C76" s="134" t="s">
        <v>151</v>
      </c>
      <c r="D76" s="46" t="s">
        <v>8</v>
      </c>
      <c r="E76" s="56" t="s">
        <v>398</v>
      </c>
      <c r="F76" s="167">
        <f>SUM(G76+I76)</f>
        <v>35</v>
      </c>
      <c r="G76" s="160">
        <v>35</v>
      </c>
      <c r="H76" s="101"/>
      <c r="I76" s="101"/>
    </row>
    <row r="77" spans="1:9" ht="15.75" customHeight="1" x14ac:dyDescent="0.25">
      <c r="A77" s="101" t="s">
        <v>242</v>
      </c>
      <c r="B77" s="37" t="s">
        <v>43</v>
      </c>
      <c r="C77" s="37" t="s">
        <v>151</v>
      </c>
      <c r="D77" s="54" t="s">
        <v>8</v>
      </c>
      <c r="E77" s="46" t="s">
        <v>372</v>
      </c>
      <c r="F77" s="167">
        <f>SUM(G77+I77)</f>
        <v>20</v>
      </c>
      <c r="G77" s="160">
        <v>20</v>
      </c>
      <c r="H77" s="101"/>
      <c r="I77" s="101"/>
    </row>
    <row r="78" spans="1:9" ht="15" customHeight="1" x14ac:dyDescent="0.25">
      <c r="A78" s="101" t="s">
        <v>243</v>
      </c>
      <c r="B78" s="37" t="s">
        <v>43</v>
      </c>
      <c r="C78" s="37" t="s">
        <v>151</v>
      </c>
      <c r="D78" s="5" t="s">
        <v>17</v>
      </c>
      <c r="E78" s="5" t="s">
        <v>160</v>
      </c>
      <c r="F78" s="160">
        <f t="shared" si="2"/>
        <v>433.90000000000003</v>
      </c>
      <c r="G78" s="160">
        <v>431.6</v>
      </c>
      <c r="H78" s="101">
        <v>265.89999999999998</v>
      </c>
      <c r="I78" s="101">
        <v>2.2999999999999998</v>
      </c>
    </row>
    <row r="79" spans="1:9" ht="15" customHeight="1" x14ac:dyDescent="0.25">
      <c r="A79" s="101" t="s">
        <v>244</v>
      </c>
      <c r="B79" s="37" t="s">
        <v>43</v>
      </c>
      <c r="C79" s="37" t="s">
        <v>151</v>
      </c>
      <c r="D79" s="60" t="s">
        <v>18</v>
      </c>
      <c r="E79" s="5" t="s">
        <v>6</v>
      </c>
      <c r="F79" s="167">
        <f t="shared" si="2"/>
        <v>94</v>
      </c>
      <c r="G79" s="160">
        <v>94</v>
      </c>
      <c r="H79" s="101">
        <v>51.1</v>
      </c>
      <c r="I79" s="101"/>
    </row>
    <row r="80" spans="1:9" ht="15" customHeight="1" x14ac:dyDescent="0.25">
      <c r="A80" s="101" t="s">
        <v>245</v>
      </c>
      <c r="B80" s="37" t="s">
        <v>44</v>
      </c>
      <c r="C80" s="37" t="s">
        <v>151</v>
      </c>
      <c r="D80" s="46" t="s">
        <v>8</v>
      </c>
      <c r="E80" s="56" t="s">
        <v>343</v>
      </c>
      <c r="F80" s="160">
        <f t="shared" si="2"/>
        <v>180</v>
      </c>
      <c r="G80" s="160">
        <v>180</v>
      </c>
      <c r="H80" s="101"/>
      <c r="I80" s="101"/>
    </row>
    <row r="81" spans="1:9" ht="15" customHeight="1" x14ac:dyDescent="0.25">
      <c r="A81" s="101" t="s">
        <v>246</v>
      </c>
      <c r="B81" s="37" t="s">
        <v>44</v>
      </c>
      <c r="C81" s="37" t="s">
        <v>151</v>
      </c>
      <c r="D81" s="46" t="s">
        <v>8</v>
      </c>
      <c r="E81" s="56" t="s">
        <v>299</v>
      </c>
      <c r="F81" s="160">
        <f t="shared" si="2"/>
        <v>67</v>
      </c>
      <c r="G81" s="160">
        <v>67</v>
      </c>
      <c r="H81" s="101"/>
      <c r="I81" s="101"/>
    </row>
    <row r="82" spans="1:9" ht="15" customHeight="1" x14ac:dyDescent="0.25">
      <c r="A82" s="101" t="s">
        <v>247</v>
      </c>
      <c r="B82" s="37" t="s">
        <v>44</v>
      </c>
      <c r="C82" s="37" t="s">
        <v>151</v>
      </c>
      <c r="D82" s="46" t="s">
        <v>8</v>
      </c>
      <c r="E82" s="5" t="s">
        <v>300</v>
      </c>
      <c r="F82" s="160">
        <f t="shared" si="2"/>
        <v>7</v>
      </c>
      <c r="G82" s="160">
        <v>7</v>
      </c>
      <c r="H82" s="101"/>
      <c r="I82" s="101"/>
    </row>
    <row r="83" spans="1:9" ht="30.75" customHeight="1" x14ac:dyDescent="0.25">
      <c r="A83" s="101" t="s">
        <v>248</v>
      </c>
      <c r="B83" s="37" t="s">
        <v>45</v>
      </c>
      <c r="C83" s="37" t="s">
        <v>148</v>
      </c>
      <c r="D83" s="62" t="s">
        <v>319</v>
      </c>
      <c r="E83" s="63" t="s">
        <v>170</v>
      </c>
      <c r="F83" s="167">
        <f t="shared" si="2"/>
        <v>255.8</v>
      </c>
      <c r="G83" s="101">
        <v>255.8</v>
      </c>
      <c r="H83" s="101">
        <v>148.4</v>
      </c>
      <c r="I83" s="101"/>
    </row>
    <row r="84" spans="1:9" ht="30.75" customHeight="1" x14ac:dyDescent="0.25">
      <c r="A84" s="101" t="s">
        <v>249</v>
      </c>
      <c r="B84" s="37" t="s">
        <v>45</v>
      </c>
      <c r="C84" s="37" t="s">
        <v>148</v>
      </c>
      <c r="D84" s="46" t="s">
        <v>320</v>
      </c>
      <c r="E84" s="63" t="s">
        <v>170</v>
      </c>
      <c r="F84" s="167">
        <f t="shared" si="2"/>
        <v>243.1</v>
      </c>
      <c r="G84" s="101">
        <f>243.1</f>
        <v>243.1</v>
      </c>
      <c r="H84" s="101">
        <v>136.9</v>
      </c>
      <c r="I84" s="101"/>
    </row>
    <row r="85" spans="1:9" ht="24.75" customHeight="1" x14ac:dyDescent="0.25">
      <c r="A85" s="101" t="s">
        <v>250</v>
      </c>
      <c r="B85" s="37" t="s">
        <v>45</v>
      </c>
      <c r="C85" s="37" t="s">
        <v>148</v>
      </c>
      <c r="D85" s="46" t="s">
        <v>321</v>
      </c>
      <c r="E85" s="63" t="s">
        <v>171</v>
      </c>
      <c r="F85" s="167">
        <f t="shared" si="2"/>
        <v>44</v>
      </c>
      <c r="G85" s="160">
        <v>44</v>
      </c>
      <c r="H85" s="101">
        <v>23.7</v>
      </c>
      <c r="I85" s="101"/>
    </row>
    <row r="86" spans="1:9" ht="17.25" customHeight="1" x14ac:dyDescent="0.25">
      <c r="A86" s="101" t="s">
        <v>295</v>
      </c>
      <c r="B86" s="37" t="s">
        <v>45</v>
      </c>
      <c r="C86" s="37" t="s">
        <v>148</v>
      </c>
      <c r="D86" s="46" t="s">
        <v>322</v>
      </c>
      <c r="E86" s="5" t="s">
        <v>357</v>
      </c>
      <c r="F86" s="160">
        <f t="shared" si="2"/>
        <v>72.3</v>
      </c>
      <c r="G86" s="101">
        <v>72.3</v>
      </c>
      <c r="H86" s="101">
        <v>36.5</v>
      </c>
      <c r="I86" s="101"/>
    </row>
    <row r="87" spans="1:9" ht="15.75" customHeight="1" x14ac:dyDescent="0.25">
      <c r="A87" s="101" t="s">
        <v>251</v>
      </c>
      <c r="B87" s="37" t="s">
        <v>45</v>
      </c>
      <c r="C87" s="37" t="s">
        <v>148</v>
      </c>
      <c r="D87" s="46" t="s">
        <v>323</v>
      </c>
      <c r="E87" s="5" t="s">
        <v>357</v>
      </c>
      <c r="F87" s="101">
        <f t="shared" si="2"/>
        <v>1.1000000000000001</v>
      </c>
      <c r="G87" s="101">
        <v>1.1000000000000001</v>
      </c>
      <c r="H87" s="101">
        <v>0.7</v>
      </c>
      <c r="I87" s="101"/>
    </row>
    <row r="88" spans="1:9" ht="31.5" customHeight="1" x14ac:dyDescent="0.25">
      <c r="A88" s="101" t="s">
        <v>252</v>
      </c>
      <c r="B88" s="37" t="s">
        <v>45</v>
      </c>
      <c r="C88" s="37" t="s">
        <v>148</v>
      </c>
      <c r="D88" s="46" t="s">
        <v>324</v>
      </c>
      <c r="E88" s="5" t="s">
        <v>357</v>
      </c>
      <c r="F88" s="101">
        <f t="shared" si="2"/>
        <v>106.5</v>
      </c>
      <c r="G88" s="101">
        <v>101.5</v>
      </c>
      <c r="H88" s="101">
        <v>46.1</v>
      </c>
      <c r="I88" s="160">
        <v>5</v>
      </c>
    </row>
    <row r="89" spans="1:9" ht="15.75" customHeight="1" x14ac:dyDescent="0.25">
      <c r="A89" s="101" t="s">
        <v>253</v>
      </c>
      <c r="B89" s="37" t="s">
        <v>45</v>
      </c>
      <c r="C89" s="37" t="s">
        <v>148</v>
      </c>
      <c r="D89" s="64" t="s">
        <v>325</v>
      </c>
      <c r="E89" s="5" t="s">
        <v>357</v>
      </c>
      <c r="F89" s="112">
        <f t="shared" si="2"/>
        <v>189.8</v>
      </c>
      <c r="G89" s="101">
        <v>144.80000000000001</v>
      </c>
      <c r="H89" s="160">
        <v>61</v>
      </c>
      <c r="I89" s="160">
        <v>45</v>
      </c>
    </row>
    <row r="90" spans="1:9" ht="15.75" customHeight="1" x14ac:dyDescent="0.25">
      <c r="A90" s="101" t="s">
        <v>254</v>
      </c>
      <c r="B90" s="37" t="s">
        <v>45</v>
      </c>
      <c r="C90" s="37" t="s">
        <v>148</v>
      </c>
      <c r="D90" s="64" t="s">
        <v>326</v>
      </c>
      <c r="E90" s="5" t="s">
        <v>357</v>
      </c>
      <c r="F90" s="169">
        <f t="shared" si="2"/>
        <v>74.400000000000006</v>
      </c>
      <c r="G90" s="160">
        <f>68.9</f>
        <v>68.900000000000006</v>
      </c>
      <c r="H90" s="101">
        <v>31.5</v>
      </c>
      <c r="I90" s="101">
        <v>5.5</v>
      </c>
    </row>
    <row r="91" spans="1:9" ht="15.75" customHeight="1" x14ac:dyDescent="0.25">
      <c r="A91" s="101" t="s">
        <v>255</v>
      </c>
      <c r="B91" s="37" t="s">
        <v>45</v>
      </c>
      <c r="C91" s="37" t="s">
        <v>148</v>
      </c>
      <c r="D91" s="46" t="s">
        <v>327</v>
      </c>
      <c r="E91" s="5" t="s">
        <v>357</v>
      </c>
      <c r="F91" s="169">
        <f t="shared" si="2"/>
        <v>76</v>
      </c>
      <c r="G91" s="160">
        <v>76</v>
      </c>
      <c r="H91" s="101">
        <v>21.2</v>
      </c>
      <c r="I91" s="101"/>
    </row>
    <row r="92" spans="1:9" ht="15.75" customHeight="1" x14ac:dyDescent="0.25">
      <c r="A92" s="101" t="s">
        <v>256</v>
      </c>
      <c r="B92" s="37" t="s">
        <v>45</v>
      </c>
      <c r="C92" s="37" t="s">
        <v>148</v>
      </c>
      <c r="D92" s="5" t="s">
        <v>328</v>
      </c>
      <c r="E92" s="5" t="s">
        <v>357</v>
      </c>
      <c r="F92" s="112">
        <f t="shared" si="2"/>
        <v>116.1</v>
      </c>
      <c r="G92" s="101">
        <v>116.1</v>
      </c>
      <c r="H92" s="160">
        <v>59</v>
      </c>
      <c r="I92" s="101"/>
    </row>
    <row r="93" spans="1:9" ht="15.75" customHeight="1" x14ac:dyDescent="0.25">
      <c r="A93" s="101" t="s">
        <v>257</v>
      </c>
      <c r="B93" s="37" t="s">
        <v>45</v>
      </c>
      <c r="C93" s="37" t="s">
        <v>148</v>
      </c>
      <c r="D93" s="5" t="s">
        <v>329</v>
      </c>
      <c r="E93" s="5" t="s">
        <v>357</v>
      </c>
      <c r="F93" s="166">
        <f t="shared" si="2"/>
        <v>163.9</v>
      </c>
      <c r="G93" s="101">
        <v>163.9</v>
      </c>
      <c r="H93" s="101">
        <v>70.7</v>
      </c>
      <c r="I93" s="101"/>
    </row>
    <row r="94" spans="1:9" ht="15.75" customHeight="1" x14ac:dyDescent="0.25">
      <c r="A94" s="101" t="s">
        <v>258</v>
      </c>
      <c r="B94" s="109" t="s">
        <v>45</v>
      </c>
      <c r="C94" s="109" t="s">
        <v>148</v>
      </c>
      <c r="D94" s="15" t="s">
        <v>381</v>
      </c>
      <c r="E94" s="5" t="s">
        <v>357</v>
      </c>
      <c r="F94" s="101">
        <f t="shared" si="2"/>
        <v>380.2</v>
      </c>
      <c r="G94" s="101">
        <v>360.2</v>
      </c>
      <c r="H94" s="160">
        <v>168.7</v>
      </c>
      <c r="I94" s="160">
        <v>20</v>
      </c>
    </row>
    <row r="95" spans="1:9" ht="30" customHeight="1" x14ac:dyDescent="0.25">
      <c r="A95" s="143" t="s">
        <v>259</v>
      </c>
      <c r="B95" s="124" t="s">
        <v>45</v>
      </c>
      <c r="C95" s="124" t="s">
        <v>148</v>
      </c>
      <c r="D95" s="46" t="s">
        <v>331</v>
      </c>
      <c r="E95" s="5" t="s">
        <v>357</v>
      </c>
      <c r="F95" s="101">
        <f t="shared" si="2"/>
        <v>229.1</v>
      </c>
      <c r="G95" s="101">
        <v>206.2</v>
      </c>
      <c r="H95" s="160">
        <v>105</v>
      </c>
      <c r="I95" s="101">
        <v>22.9</v>
      </c>
    </row>
    <row r="96" spans="1:9" ht="33.75" customHeight="1" x14ac:dyDescent="0.25">
      <c r="A96" s="143" t="s">
        <v>260</v>
      </c>
      <c r="B96" s="124" t="s">
        <v>45</v>
      </c>
      <c r="C96" s="124" t="s">
        <v>148</v>
      </c>
      <c r="D96" s="46" t="s">
        <v>330</v>
      </c>
      <c r="E96" s="5" t="s">
        <v>357</v>
      </c>
      <c r="F96" s="112">
        <f t="shared" si="2"/>
        <v>287.3</v>
      </c>
      <c r="G96" s="101">
        <v>285.60000000000002</v>
      </c>
      <c r="H96" s="101">
        <v>125.6</v>
      </c>
      <c r="I96" s="101">
        <v>1.7</v>
      </c>
    </row>
    <row r="97" spans="1:9" ht="14.25" customHeight="1" x14ac:dyDescent="0.25">
      <c r="A97" s="143" t="s">
        <v>261</v>
      </c>
      <c r="B97" s="121" t="s">
        <v>45</v>
      </c>
      <c r="C97" s="121" t="s">
        <v>148</v>
      </c>
      <c r="D97" s="46" t="s">
        <v>25</v>
      </c>
      <c r="E97" s="9" t="s">
        <v>393</v>
      </c>
      <c r="F97" s="112">
        <f t="shared" si="2"/>
        <v>296.5</v>
      </c>
      <c r="G97" s="101">
        <v>296.5</v>
      </c>
      <c r="H97" s="101">
        <v>225.5</v>
      </c>
      <c r="I97" s="101"/>
    </row>
    <row r="98" spans="1:9" ht="15" customHeight="1" x14ac:dyDescent="0.25">
      <c r="A98" s="143" t="s">
        <v>262</v>
      </c>
      <c r="B98" s="143" t="s">
        <v>43</v>
      </c>
      <c r="C98" s="143" t="s">
        <v>148</v>
      </c>
      <c r="D98" s="57" t="s">
        <v>8</v>
      </c>
      <c r="E98" s="225" t="s">
        <v>365</v>
      </c>
      <c r="F98" s="169">
        <f t="shared" si="2"/>
        <v>290.8</v>
      </c>
      <c r="G98" s="160">
        <v>290.8</v>
      </c>
      <c r="H98" s="101"/>
      <c r="I98" s="101"/>
    </row>
    <row r="99" spans="1:9" ht="15.75" customHeight="1" x14ac:dyDescent="0.25">
      <c r="A99" s="143" t="s">
        <v>263</v>
      </c>
      <c r="B99" s="143" t="s">
        <v>45</v>
      </c>
      <c r="C99" s="143" t="s">
        <v>148</v>
      </c>
      <c r="D99" s="57" t="s">
        <v>8</v>
      </c>
      <c r="E99" s="225" t="s">
        <v>67</v>
      </c>
      <c r="F99" s="169">
        <f t="shared" ref="F99:F118" si="3">SUM(G99+I99)</f>
        <v>61.4</v>
      </c>
      <c r="G99" s="160">
        <v>61.4</v>
      </c>
      <c r="H99" s="101"/>
      <c r="I99" s="101"/>
    </row>
    <row r="100" spans="1:9" ht="15.75" customHeight="1" x14ac:dyDescent="0.25">
      <c r="A100" s="143" t="s">
        <v>264</v>
      </c>
      <c r="B100" s="37" t="s">
        <v>45</v>
      </c>
      <c r="C100" s="37" t="s">
        <v>148</v>
      </c>
      <c r="D100" s="50" t="s">
        <v>8</v>
      </c>
      <c r="E100" s="65" t="s">
        <v>201</v>
      </c>
      <c r="F100" s="166">
        <f t="shared" si="3"/>
        <v>120.3</v>
      </c>
      <c r="G100" s="101">
        <v>120.3</v>
      </c>
      <c r="H100" s="101"/>
      <c r="I100" s="101"/>
    </row>
    <row r="101" spans="1:9" ht="14.25" customHeight="1" x14ac:dyDescent="0.25">
      <c r="A101" s="143" t="s">
        <v>265</v>
      </c>
      <c r="B101" s="37" t="s">
        <v>45</v>
      </c>
      <c r="C101" s="37" t="s">
        <v>148</v>
      </c>
      <c r="D101" s="50" t="s">
        <v>8</v>
      </c>
      <c r="E101" s="58" t="s">
        <v>106</v>
      </c>
      <c r="F101" s="166">
        <f t="shared" si="3"/>
        <v>4.9000000000000004</v>
      </c>
      <c r="G101" s="101">
        <v>4.9000000000000004</v>
      </c>
      <c r="H101" s="101"/>
      <c r="I101" s="101"/>
    </row>
    <row r="102" spans="1:9" ht="15.75" hidden="1" customHeight="1" x14ac:dyDescent="0.25">
      <c r="A102" s="143" t="s">
        <v>266</v>
      </c>
      <c r="B102" s="120" t="s">
        <v>45</v>
      </c>
      <c r="C102" s="120" t="s">
        <v>148</v>
      </c>
      <c r="D102" s="50" t="s">
        <v>8</v>
      </c>
      <c r="E102" s="54" t="s">
        <v>157</v>
      </c>
      <c r="F102" s="166">
        <f t="shared" si="3"/>
        <v>0</v>
      </c>
      <c r="G102" s="101"/>
      <c r="H102" s="101"/>
      <c r="I102" s="101"/>
    </row>
    <row r="103" spans="1:9" ht="15.75" customHeight="1" x14ac:dyDescent="0.25">
      <c r="A103" s="143" t="s">
        <v>266</v>
      </c>
      <c r="B103" s="37" t="s">
        <v>116</v>
      </c>
      <c r="C103" s="37" t="s">
        <v>148</v>
      </c>
      <c r="D103" s="50" t="s">
        <v>8</v>
      </c>
      <c r="E103" s="49" t="s">
        <v>175</v>
      </c>
      <c r="F103" s="167">
        <f t="shared" si="3"/>
        <v>115.7</v>
      </c>
      <c r="G103" s="160">
        <v>115.7</v>
      </c>
      <c r="H103" s="101">
        <v>75.3</v>
      </c>
      <c r="I103" s="101"/>
    </row>
    <row r="104" spans="1:9" ht="29.25" customHeight="1" x14ac:dyDescent="0.25">
      <c r="A104" s="143" t="s">
        <v>267</v>
      </c>
      <c r="B104" s="37" t="s">
        <v>46</v>
      </c>
      <c r="C104" s="37" t="s">
        <v>40</v>
      </c>
      <c r="D104" s="54" t="s">
        <v>107</v>
      </c>
      <c r="E104" s="59" t="s">
        <v>153</v>
      </c>
      <c r="F104" s="101">
        <f>SUM(G104+I104)</f>
        <v>112.5</v>
      </c>
      <c r="G104" s="101">
        <v>112.5</v>
      </c>
      <c r="H104" s="101">
        <v>76.900000000000006</v>
      </c>
      <c r="I104" s="101"/>
    </row>
    <row r="105" spans="1:9" ht="31.5" customHeight="1" x14ac:dyDescent="0.25">
      <c r="A105" s="143" t="s">
        <v>268</v>
      </c>
      <c r="B105" s="101" t="s">
        <v>44</v>
      </c>
      <c r="C105" s="101" t="s">
        <v>40</v>
      </c>
      <c r="D105" s="103" t="s">
        <v>8</v>
      </c>
      <c r="E105" s="104" t="s">
        <v>301</v>
      </c>
      <c r="F105" s="101">
        <f t="shared" si="3"/>
        <v>10.5</v>
      </c>
      <c r="G105" s="101">
        <v>10.5</v>
      </c>
      <c r="H105" s="101"/>
      <c r="I105" s="101"/>
    </row>
    <row r="106" spans="1:9" ht="16.5" customHeight="1" x14ac:dyDescent="0.25">
      <c r="A106" s="143" t="s">
        <v>269</v>
      </c>
      <c r="B106" s="66" t="s">
        <v>46</v>
      </c>
      <c r="C106" s="37" t="s">
        <v>40</v>
      </c>
      <c r="D106" s="67" t="s">
        <v>8</v>
      </c>
      <c r="E106" s="60" t="s">
        <v>156</v>
      </c>
      <c r="F106" s="166">
        <f t="shared" si="3"/>
        <v>98.5</v>
      </c>
      <c r="G106" s="166">
        <v>98.5</v>
      </c>
      <c r="H106" s="101"/>
      <c r="I106" s="101"/>
    </row>
    <row r="107" spans="1:9" ht="16.5" customHeight="1" x14ac:dyDescent="0.25">
      <c r="A107" s="143" t="s">
        <v>270</v>
      </c>
      <c r="B107" s="66" t="s">
        <v>46</v>
      </c>
      <c r="C107" s="99" t="s">
        <v>40</v>
      </c>
      <c r="D107" s="67" t="s">
        <v>8</v>
      </c>
      <c r="E107" s="60" t="s">
        <v>159</v>
      </c>
      <c r="F107" s="167">
        <f t="shared" si="3"/>
        <v>40</v>
      </c>
      <c r="G107" s="167">
        <v>40</v>
      </c>
      <c r="H107" s="101"/>
      <c r="I107" s="101"/>
    </row>
    <row r="108" spans="1:9" ht="16.5" customHeight="1" x14ac:dyDescent="0.25">
      <c r="A108" s="143" t="s">
        <v>271</v>
      </c>
      <c r="B108" s="66" t="s">
        <v>46</v>
      </c>
      <c r="C108" s="99" t="s">
        <v>40</v>
      </c>
      <c r="D108" s="67" t="s">
        <v>8</v>
      </c>
      <c r="E108" s="49" t="s">
        <v>163</v>
      </c>
      <c r="F108" s="166">
        <f t="shared" si="3"/>
        <v>15.9</v>
      </c>
      <c r="G108" s="166">
        <v>15.9</v>
      </c>
      <c r="H108" s="101"/>
      <c r="I108" s="101"/>
    </row>
    <row r="109" spans="1:9" ht="16.5" customHeight="1" x14ac:dyDescent="0.25">
      <c r="A109" s="143" t="s">
        <v>272</v>
      </c>
      <c r="B109" s="66" t="s">
        <v>46</v>
      </c>
      <c r="C109" s="99" t="s">
        <v>40</v>
      </c>
      <c r="D109" s="67" t="s">
        <v>8</v>
      </c>
      <c r="E109" s="60" t="s">
        <v>355</v>
      </c>
      <c r="F109" s="166">
        <f t="shared" si="3"/>
        <v>48.1</v>
      </c>
      <c r="G109" s="166">
        <v>48.1</v>
      </c>
      <c r="H109" s="101"/>
      <c r="I109" s="101"/>
    </row>
    <row r="110" spans="1:9" ht="16.5" customHeight="1" x14ac:dyDescent="0.25">
      <c r="A110" s="143" t="s">
        <v>273</v>
      </c>
      <c r="B110" s="66" t="s">
        <v>46</v>
      </c>
      <c r="C110" s="37" t="s">
        <v>40</v>
      </c>
      <c r="D110" s="67" t="s">
        <v>8</v>
      </c>
      <c r="E110" s="60" t="s">
        <v>19</v>
      </c>
      <c r="F110" s="167">
        <f t="shared" si="3"/>
        <v>15</v>
      </c>
      <c r="G110" s="167">
        <v>15</v>
      </c>
      <c r="H110" s="101"/>
      <c r="I110" s="101"/>
    </row>
    <row r="111" spans="1:9" ht="16.5" customHeight="1" x14ac:dyDescent="0.25">
      <c r="A111" s="101" t="s">
        <v>274</v>
      </c>
      <c r="B111" s="52" t="s">
        <v>46</v>
      </c>
      <c r="C111" s="121" t="s">
        <v>40</v>
      </c>
      <c r="D111" s="122" t="s">
        <v>8</v>
      </c>
      <c r="E111" s="60" t="s">
        <v>155</v>
      </c>
      <c r="F111" s="112">
        <f t="shared" si="3"/>
        <v>1315.5</v>
      </c>
      <c r="G111" s="112">
        <f>1313.4+2.1</f>
        <v>1315.5</v>
      </c>
      <c r="H111" s="101"/>
      <c r="I111" s="101"/>
    </row>
    <row r="112" spans="1:9" ht="16.5" customHeight="1" x14ac:dyDescent="0.25">
      <c r="A112" s="143" t="s">
        <v>275</v>
      </c>
      <c r="B112" s="66" t="s">
        <v>46</v>
      </c>
      <c r="C112" s="118" t="s">
        <v>40</v>
      </c>
      <c r="D112" s="67" t="s">
        <v>8</v>
      </c>
      <c r="E112" s="65" t="s">
        <v>367</v>
      </c>
      <c r="F112" s="166">
        <f t="shared" si="3"/>
        <v>101.6</v>
      </c>
      <c r="G112" s="166">
        <v>101.6</v>
      </c>
      <c r="H112" s="101"/>
      <c r="I112" s="101"/>
    </row>
    <row r="113" spans="1:9" ht="16.5" customHeight="1" x14ac:dyDescent="0.25">
      <c r="A113" s="143" t="s">
        <v>276</v>
      </c>
      <c r="B113" s="37" t="s">
        <v>46</v>
      </c>
      <c r="C113" s="37" t="s">
        <v>40</v>
      </c>
      <c r="D113" s="67" t="s">
        <v>8</v>
      </c>
      <c r="E113" s="60" t="s">
        <v>108</v>
      </c>
      <c r="F113" s="166">
        <f t="shared" si="3"/>
        <v>1.5</v>
      </c>
      <c r="G113" s="101">
        <v>1.5</v>
      </c>
      <c r="H113" s="101"/>
      <c r="I113" s="101"/>
    </row>
    <row r="114" spans="1:9" ht="16.5" customHeight="1" x14ac:dyDescent="0.25">
      <c r="A114" s="143" t="s">
        <v>277</v>
      </c>
      <c r="B114" s="37">
        <v>16</v>
      </c>
      <c r="C114" s="37" t="s">
        <v>40</v>
      </c>
      <c r="D114" s="67" t="s">
        <v>8</v>
      </c>
      <c r="E114" s="100" t="s">
        <v>353</v>
      </c>
      <c r="F114" s="167">
        <f t="shared" si="3"/>
        <v>3</v>
      </c>
      <c r="G114" s="160">
        <v>3</v>
      </c>
      <c r="H114" s="101"/>
      <c r="I114" s="101"/>
    </row>
    <row r="115" spans="1:9" ht="16.5" customHeight="1" x14ac:dyDescent="0.25">
      <c r="A115" s="143" t="s">
        <v>278</v>
      </c>
      <c r="B115" s="66" t="s">
        <v>46</v>
      </c>
      <c r="C115" s="37" t="s">
        <v>40</v>
      </c>
      <c r="D115" s="67" t="s">
        <v>8</v>
      </c>
      <c r="E115" s="50" t="s">
        <v>285</v>
      </c>
      <c r="F115" s="167">
        <f t="shared" si="3"/>
        <v>3</v>
      </c>
      <c r="G115" s="167">
        <v>3</v>
      </c>
      <c r="H115" s="101"/>
      <c r="I115" s="101"/>
    </row>
    <row r="116" spans="1:9" ht="16.5" customHeight="1" x14ac:dyDescent="0.25">
      <c r="A116" s="143" t="s">
        <v>279</v>
      </c>
      <c r="B116" s="66" t="s">
        <v>116</v>
      </c>
      <c r="C116" s="98">
        <v>10</v>
      </c>
      <c r="D116" s="67" t="s">
        <v>8</v>
      </c>
      <c r="E116" s="50" t="s">
        <v>352</v>
      </c>
      <c r="F116" s="167">
        <f t="shared" si="3"/>
        <v>142.1</v>
      </c>
      <c r="G116" s="167">
        <v>142.1</v>
      </c>
      <c r="H116" s="160">
        <v>86.2</v>
      </c>
      <c r="I116" s="101"/>
    </row>
    <row r="117" spans="1:9" ht="16.5" customHeight="1" x14ac:dyDescent="0.25">
      <c r="A117" s="143" t="s">
        <v>280</v>
      </c>
      <c r="B117" s="106" t="s">
        <v>41</v>
      </c>
      <c r="C117" s="101" t="s">
        <v>40</v>
      </c>
      <c r="D117" s="67" t="s">
        <v>8</v>
      </c>
      <c r="E117" s="50" t="s">
        <v>399</v>
      </c>
      <c r="F117" s="166">
        <f t="shared" si="3"/>
        <v>5.6</v>
      </c>
      <c r="G117" s="166">
        <v>5.6</v>
      </c>
      <c r="H117" s="101"/>
      <c r="I117" s="101"/>
    </row>
    <row r="118" spans="1:9" ht="16.5" customHeight="1" x14ac:dyDescent="0.25">
      <c r="A118" s="143" t="s">
        <v>368</v>
      </c>
      <c r="B118" s="106" t="s">
        <v>41</v>
      </c>
      <c r="C118" s="101" t="s">
        <v>40</v>
      </c>
      <c r="D118" s="107" t="s">
        <v>8</v>
      </c>
      <c r="E118" s="108" t="s">
        <v>289</v>
      </c>
      <c r="F118" s="166">
        <f t="shared" si="3"/>
        <v>0.3</v>
      </c>
      <c r="G118" s="101">
        <v>0.3</v>
      </c>
      <c r="H118" s="101"/>
      <c r="I118" s="101"/>
    </row>
    <row r="119" spans="1:9" ht="15.75" customHeight="1" x14ac:dyDescent="0.25">
      <c r="A119" s="143" t="s">
        <v>374</v>
      </c>
      <c r="B119" s="37"/>
      <c r="C119" s="5"/>
      <c r="D119" s="264" t="s">
        <v>138</v>
      </c>
      <c r="E119" s="264"/>
      <c r="F119" s="162">
        <f>SUM(F15,F17:F39,F41:F118)</f>
        <v>10397.000000000002</v>
      </c>
      <c r="G119" s="162">
        <f>SUM(G15,G17:G39,G41:G118)</f>
        <v>10088.000000000002</v>
      </c>
      <c r="H119" s="171">
        <f>SUM(H15,H17:H24,H25:H31,H32:H39,H41:H118)</f>
        <v>2820.5</v>
      </c>
      <c r="I119" s="162">
        <f>SUM(I15,I17:I24,I25:I31,I32:I39,I41:I118)</f>
        <v>309</v>
      </c>
    </row>
    <row r="120" spans="1:9" ht="14.25" customHeight="1" x14ac:dyDescent="0.25">
      <c r="D120" s="159"/>
      <c r="F120" s="157"/>
      <c r="G120" s="157"/>
      <c r="H120" s="157"/>
      <c r="I120" s="157"/>
    </row>
    <row r="121" spans="1:9" ht="31.5" x14ac:dyDescent="0.25">
      <c r="A121" s="5" t="s">
        <v>451</v>
      </c>
      <c r="B121" s="143" t="s">
        <v>116</v>
      </c>
      <c r="C121" s="143" t="s">
        <v>116</v>
      </c>
      <c r="D121" s="46" t="s">
        <v>286</v>
      </c>
      <c r="E121" s="5" t="s">
        <v>450</v>
      </c>
      <c r="F121" s="143">
        <v>1333.4</v>
      </c>
      <c r="G121" s="143"/>
      <c r="H121" s="143"/>
      <c r="I121" s="143">
        <v>1333.4</v>
      </c>
    </row>
  </sheetData>
  <mergeCells count="16">
    <mergeCell ref="D119:E119"/>
    <mergeCell ref="G12:H12"/>
    <mergeCell ref="I12:I14"/>
    <mergeCell ref="G13:G14"/>
    <mergeCell ref="H13:H14"/>
    <mergeCell ref="E11:E14"/>
    <mergeCell ref="F11:F14"/>
    <mergeCell ref="G11:I1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62"/>
  <sheetViews>
    <sheetView tabSelected="1" zoomScale="85" zoomScaleNormal="85" workbookViewId="0"/>
  </sheetViews>
  <sheetFormatPr defaultColWidth="9.140625" defaultRowHeight="16.5" x14ac:dyDescent="0.25"/>
  <cols>
    <col min="1" max="1" width="5.5703125" style="44" customWidth="1"/>
    <col min="2" max="2" width="5.7109375" style="44" customWidth="1"/>
    <col min="3" max="3" width="6.140625" style="44" customWidth="1"/>
    <col min="4" max="4" width="28.7109375" style="44" customWidth="1"/>
    <col min="5" max="5" width="50.7109375" style="44" customWidth="1"/>
    <col min="6" max="6" width="10.28515625" style="44" customWidth="1"/>
    <col min="7" max="7" width="10.42578125" style="44" customWidth="1"/>
    <col min="8" max="8" width="9.7109375" style="44" customWidth="1"/>
    <col min="9" max="9" width="10.140625" style="44" customWidth="1"/>
    <col min="10" max="10" width="9.140625" style="44"/>
    <col min="11" max="11" width="11.5703125" style="44" bestFit="1" customWidth="1"/>
    <col min="12" max="12" width="9.140625" style="44"/>
    <col min="13" max="13" width="11.5703125" style="44" bestFit="1" customWidth="1"/>
    <col min="14" max="16384" width="9.140625" style="44"/>
  </cols>
  <sheetData>
    <row r="2" spans="1:9" x14ac:dyDescent="0.25">
      <c r="E2" s="265" t="s">
        <v>478</v>
      </c>
      <c r="F2" s="265"/>
      <c r="G2" s="265"/>
      <c r="H2" s="265"/>
    </row>
    <row r="3" spans="1:9" x14ac:dyDescent="0.25">
      <c r="E3" s="75" t="s">
        <v>479</v>
      </c>
      <c r="F3" s="75"/>
      <c r="G3" s="75"/>
      <c r="H3" s="75"/>
    </row>
    <row r="4" spans="1:9" ht="16.5" customHeight="1" x14ac:dyDescent="0.25">
      <c r="E4" s="266" t="s">
        <v>388</v>
      </c>
      <c r="F4" s="266"/>
      <c r="G4" s="266"/>
      <c r="H4" s="266"/>
    </row>
    <row r="5" spans="1:9" ht="19.5" customHeight="1" x14ac:dyDescent="0.25">
      <c r="E5" s="220" t="s">
        <v>476</v>
      </c>
      <c r="F5" s="220"/>
      <c r="G5" s="33"/>
      <c r="H5" s="15"/>
      <c r="I5" s="15"/>
    </row>
    <row r="6" spans="1:9" ht="18.75" customHeight="1" x14ac:dyDescent="0.25">
      <c r="E6" s="15" t="s">
        <v>477</v>
      </c>
      <c r="F6" s="1"/>
      <c r="G6" s="1"/>
      <c r="H6" s="15"/>
      <c r="I6" s="15"/>
    </row>
    <row r="7" spans="1:9" ht="27.75" customHeight="1" x14ac:dyDescent="0.25">
      <c r="C7" s="45" t="s">
        <v>391</v>
      </c>
      <c r="D7" s="45"/>
      <c r="E7" s="45"/>
      <c r="F7" s="45"/>
      <c r="G7" s="45"/>
      <c r="H7" s="45"/>
      <c r="I7" s="45"/>
    </row>
    <row r="8" spans="1:9" ht="18" customHeight="1" x14ac:dyDescent="0.25">
      <c r="A8" s="267" t="s">
        <v>333</v>
      </c>
      <c r="B8" s="267"/>
      <c r="C8" s="267"/>
      <c r="D8" s="267"/>
      <c r="E8" s="267"/>
      <c r="F8" s="267"/>
      <c r="G8" s="267"/>
      <c r="H8" s="267"/>
      <c r="I8" s="267"/>
    </row>
    <row r="9" spans="1:9" ht="18" customHeight="1" x14ac:dyDescent="0.25">
      <c r="A9" s="267" t="s">
        <v>377</v>
      </c>
      <c r="B9" s="267"/>
      <c r="C9" s="267"/>
      <c r="D9" s="267"/>
      <c r="E9" s="267"/>
      <c r="F9" s="267"/>
      <c r="G9" s="267"/>
      <c r="H9" s="267"/>
      <c r="I9" s="267"/>
    </row>
    <row r="10" spans="1:9" ht="18" customHeight="1" x14ac:dyDescent="0.25">
      <c r="A10" s="267" t="s">
        <v>457</v>
      </c>
      <c r="B10" s="267"/>
      <c r="C10" s="267"/>
      <c r="D10" s="267"/>
      <c r="E10" s="267"/>
      <c r="F10" s="267"/>
      <c r="G10" s="267"/>
      <c r="H10" s="267"/>
      <c r="I10" s="267"/>
    </row>
    <row r="11" spans="1:9" ht="19.5" customHeight="1" x14ac:dyDescent="0.25">
      <c r="A11" s="68"/>
      <c r="B11" s="68"/>
      <c r="C11" s="68"/>
      <c r="D11" s="270" t="s">
        <v>471</v>
      </c>
      <c r="E11" s="270"/>
      <c r="F11" s="270"/>
      <c r="G11" s="270"/>
      <c r="H11" s="270"/>
      <c r="I11" s="270"/>
    </row>
    <row r="12" spans="1:9" hidden="1" x14ac:dyDescent="0.25">
      <c r="A12" s="260" t="s">
        <v>54</v>
      </c>
      <c r="B12" s="260" t="s">
        <v>162</v>
      </c>
      <c r="C12" s="260" t="s">
        <v>161</v>
      </c>
      <c r="D12" s="260" t="s">
        <v>207</v>
      </c>
      <c r="E12" s="260" t="s">
        <v>114</v>
      </c>
      <c r="F12" s="257" t="s">
        <v>115</v>
      </c>
      <c r="G12" s="271"/>
      <c r="H12" s="272"/>
      <c r="I12" s="273"/>
    </row>
    <row r="13" spans="1:9" ht="21.75" customHeight="1" x14ac:dyDescent="0.25">
      <c r="A13" s="260"/>
      <c r="B13" s="260"/>
      <c r="C13" s="260"/>
      <c r="D13" s="260"/>
      <c r="E13" s="260"/>
      <c r="F13" s="258"/>
      <c r="G13" s="260" t="s">
        <v>100</v>
      </c>
      <c r="H13" s="260"/>
      <c r="I13" s="257" t="s">
        <v>339</v>
      </c>
    </row>
    <row r="14" spans="1:9" ht="16.5" customHeight="1" x14ac:dyDescent="0.25">
      <c r="A14" s="260"/>
      <c r="B14" s="260"/>
      <c r="C14" s="260"/>
      <c r="D14" s="260"/>
      <c r="E14" s="260"/>
      <c r="F14" s="258"/>
      <c r="G14" s="260" t="s">
        <v>4</v>
      </c>
      <c r="H14" s="260" t="s">
        <v>101</v>
      </c>
      <c r="I14" s="258"/>
    </row>
    <row r="15" spans="1:9" ht="57.75" customHeight="1" x14ac:dyDescent="0.25">
      <c r="A15" s="260"/>
      <c r="B15" s="260"/>
      <c r="C15" s="260"/>
      <c r="D15" s="260"/>
      <c r="E15" s="260"/>
      <c r="F15" s="259"/>
      <c r="G15" s="260"/>
      <c r="H15" s="260"/>
      <c r="I15" s="259"/>
    </row>
    <row r="16" spans="1:9" ht="17.25" customHeight="1" x14ac:dyDescent="0.25">
      <c r="A16" s="69" t="s">
        <v>31</v>
      </c>
      <c r="B16" s="69" t="s">
        <v>116</v>
      </c>
      <c r="C16" s="69" t="s">
        <v>116</v>
      </c>
      <c r="D16" s="46" t="s">
        <v>8</v>
      </c>
      <c r="E16" s="41" t="s">
        <v>117</v>
      </c>
      <c r="F16" s="172">
        <f t="shared" ref="F16:F60" si="0">SUM(G16+I16)</f>
        <v>0.4</v>
      </c>
      <c r="G16" s="143">
        <v>0.4</v>
      </c>
      <c r="H16" s="143">
        <v>0.3</v>
      </c>
      <c r="I16" s="143"/>
    </row>
    <row r="17" spans="1:9" ht="17.25" customHeight="1" x14ac:dyDescent="0.25">
      <c r="A17" s="69" t="s">
        <v>32</v>
      </c>
      <c r="B17" s="69" t="s">
        <v>116</v>
      </c>
      <c r="C17" s="69" t="s">
        <v>116</v>
      </c>
      <c r="D17" s="46" t="s">
        <v>8</v>
      </c>
      <c r="E17" s="41" t="s">
        <v>204</v>
      </c>
      <c r="F17" s="172">
        <f t="shared" si="0"/>
        <v>0.6</v>
      </c>
      <c r="G17" s="143">
        <v>0.6</v>
      </c>
      <c r="H17" s="143">
        <v>0.5</v>
      </c>
      <c r="I17" s="143"/>
    </row>
    <row r="18" spans="1:9" ht="17.25" customHeight="1" x14ac:dyDescent="0.25">
      <c r="A18" s="69" t="s">
        <v>33</v>
      </c>
      <c r="B18" s="69" t="s">
        <v>116</v>
      </c>
      <c r="C18" s="69" t="s">
        <v>116</v>
      </c>
      <c r="D18" s="46" t="s">
        <v>8</v>
      </c>
      <c r="E18" s="41" t="s">
        <v>118</v>
      </c>
      <c r="F18" s="166">
        <f t="shared" si="0"/>
        <v>11.7</v>
      </c>
      <c r="G18" s="143">
        <v>11.7</v>
      </c>
      <c r="H18" s="143">
        <v>7.4</v>
      </c>
      <c r="I18" s="143"/>
    </row>
    <row r="19" spans="1:9" ht="17.25" customHeight="1" x14ac:dyDescent="0.25">
      <c r="A19" s="69" t="s">
        <v>34</v>
      </c>
      <c r="B19" s="69" t="s">
        <v>116</v>
      </c>
      <c r="C19" s="69" t="s">
        <v>116</v>
      </c>
      <c r="D19" s="46" t="s">
        <v>8</v>
      </c>
      <c r="E19" s="41" t="s">
        <v>313</v>
      </c>
      <c r="F19" s="166">
        <f t="shared" si="0"/>
        <v>49.2</v>
      </c>
      <c r="G19" s="143">
        <v>49.2</v>
      </c>
      <c r="H19" s="101">
        <v>35.1</v>
      </c>
      <c r="I19" s="143"/>
    </row>
    <row r="20" spans="1:9" ht="17.25" customHeight="1" x14ac:dyDescent="0.25">
      <c r="A20" s="69" t="s">
        <v>35</v>
      </c>
      <c r="B20" s="69" t="s">
        <v>116</v>
      </c>
      <c r="C20" s="69" t="s">
        <v>116</v>
      </c>
      <c r="D20" s="46" t="s">
        <v>8</v>
      </c>
      <c r="E20" s="41" t="s">
        <v>314</v>
      </c>
      <c r="F20" s="166">
        <f t="shared" si="0"/>
        <v>11.8</v>
      </c>
      <c r="G20" s="143">
        <v>11.8</v>
      </c>
      <c r="H20" s="101">
        <v>8.8000000000000007</v>
      </c>
      <c r="I20" s="143"/>
    </row>
    <row r="21" spans="1:9" ht="17.25" customHeight="1" x14ac:dyDescent="0.25">
      <c r="A21" s="69" t="s">
        <v>36</v>
      </c>
      <c r="B21" s="69" t="s">
        <v>116</v>
      </c>
      <c r="C21" s="69" t="s">
        <v>116</v>
      </c>
      <c r="D21" s="46" t="s">
        <v>8</v>
      </c>
      <c r="E21" s="41" t="s">
        <v>173</v>
      </c>
      <c r="F21" s="166">
        <f t="shared" si="0"/>
        <v>7.6</v>
      </c>
      <c r="G21" s="143">
        <v>7.6</v>
      </c>
      <c r="H21" s="143">
        <v>5.8</v>
      </c>
      <c r="I21" s="143"/>
    </row>
    <row r="22" spans="1:9" ht="17.25" customHeight="1" x14ac:dyDescent="0.25">
      <c r="A22" s="70" t="s">
        <v>37</v>
      </c>
      <c r="B22" s="69" t="s">
        <v>116</v>
      </c>
      <c r="C22" s="69" t="s">
        <v>116</v>
      </c>
      <c r="D22" s="46" t="s">
        <v>8</v>
      </c>
      <c r="E22" s="41" t="s">
        <v>119</v>
      </c>
      <c r="F22" s="166">
        <f t="shared" si="0"/>
        <v>24.3</v>
      </c>
      <c r="G22" s="143">
        <v>24.3</v>
      </c>
      <c r="H22" s="101">
        <v>18.600000000000001</v>
      </c>
      <c r="I22" s="143"/>
    </row>
    <row r="23" spans="1:9" ht="17.25" customHeight="1" x14ac:dyDescent="0.25">
      <c r="A23" s="69" t="s">
        <v>38</v>
      </c>
      <c r="B23" s="69" t="s">
        <v>116</v>
      </c>
      <c r="C23" s="69" t="s">
        <v>116</v>
      </c>
      <c r="D23" s="46" t="s">
        <v>8</v>
      </c>
      <c r="E23" s="31" t="s">
        <v>120</v>
      </c>
      <c r="F23" s="166">
        <f t="shared" si="0"/>
        <v>10.6</v>
      </c>
      <c r="G23" s="173">
        <v>10.6</v>
      </c>
      <c r="H23" s="111"/>
      <c r="I23" s="173"/>
    </row>
    <row r="24" spans="1:9" ht="31.5" customHeight="1" x14ac:dyDescent="0.25">
      <c r="A24" s="71" t="s">
        <v>39</v>
      </c>
      <c r="B24" s="69" t="s">
        <v>116</v>
      </c>
      <c r="C24" s="69" t="s">
        <v>116</v>
      </c>
      <c r="D24" s="54" t="s">
        <v>8</v>
      </c>
      <c r="E24" s="48" t="s">
        <v>317</v>
      </c>
      <c r="F24" s="166">
        <f t="shared" si="0"/>
        <v>0.7</v>
      </c>
      <c r="G24" s="143">
        <v>0.7</v>
      </c>
      <c r="H24" s="143"/>
      <c r="I24" s="143"/>
    </row>
    <row r="25" spans="1:9" ht="17.25" customHeight="1" x14ac:dyDescent="0.25">
      <c r="A25" s="71" t="s">
        <v>40</v>
      </c>
      <c r="B25" s="69" t="s">
        <v>116</v>
      </c>
      <c r="C25" s="69" t="s">
        <v>116</v>
      </c>
      <c r="D25" s="46" t="s">
        <v>8</v>
      </c>
      <c r="E25" s="49" t="s">
        <v>121</v>
      </c>
      <c r="F25" s="166">
        <f t="shared" si="0"/>
        <v>7.2</v>
      </c>
      <c r="G25" s="143">
        <v>7.2</v>
      </c>
      <c r="H25" s="143">
        <v>5.5</v>
      </c>
      <c r="I25" s="143"/>
    </row>
    <row r="26" spans="1:9" ht="17.25" customHeight="1" x14ac:dyDescent="0.25">
      <c r="A26" s="71" t="s">
        <v>41</v>
      </c>
      <c r="B26" s="69" t="s">
        <v>116</v>
      </c>
      <c r="C26" s="69" t="s">
        <v>149</v>
      </c>
      <c r="D26" s="46" t="s">
        <v>8</v>
      </c>
      <c r="E26" s="41" t="s">
        <v>123</v>
      </c>
      <c r="F26" s="166">
        <f t="shared" si="0"/>
        <v>6.5</v>
      </c>
      <c r="G26" s="18">
        <v>6.5</v>
      </c>
      <c r="H26" s="18">
        <v>4.4000000000000004</v>
      </c>
      <c r="I26" s="143"/>
    </row>
    <row r="27" spans="1:9" ht="17.25" customHeight="1" x14ac:dyDescent="0.25">
      <c r="A27" s="69" t="s">
        <v>42</v>
      </c>
      <c r="B27" s="69" t="s">
        <v>116</v>
      </c>
      <c r="C27" s="69" t="s">
        <v>149</v>
      </c>
      <c r="D27" s="46" t="s">
        <v>8</v>
      </c>
      <c r="E27" s="49" t="s">
        <v>124</v>
      </c>
      <c r="F27" s="166">
        <f t="shared" si="0"/>
        <v>13.5</v>
      </c>
      <c r="G27" s="18">
        <v>13.5</v>
      </c>
      <c r="H27" s="101">
        <v>8.5</v>
      </c>
      <c r="I27" s="143"/>
    </row>
    <row r="28" spans="1:9" ht="17.25" customHeight="1" x14ac:dyDescent="0.25">
      <c r="A28" s="69" t="s">
        <v>43</v>
      </c>
      <c r="B28" s="69" t="s">
        <v>151</v>
      </c>
      <c r="C28" s="69" t="s">
        <v>146</v>
      </c>
      <c r="D28" s="46" t="s">
        <v>403</v>
      </c>
      <c r="E28" s="5" t="s">
        <v>288</v>
      </c>
      <c r="F28" s="101">
        <f t="shared" si="0"/>
        <v>478.3</v>
      </c>
      <c r="G28" s="18">
        <v>478.3</v>
      </c>
      <c r="H28" s="160">
        <v>310</v>
      </c>
      <c r="I28" s="143"/>
    </row>
    <row r="29" spans="1:9" ht="17.25" customHeight="1" x14ac:dyDescent="0.25">
      <c r="A29" s="71" t="s">
        <v>44</v>
      </c>
      <c r="B29" s="69" t="s">
        <v>116</v>
      </c>
      <c r="C29" s="69" t="s">
        <v>150</v>
      </c>
      <c r="D29" s="46" t="s">
        <v>8</v>
      </c>
      <c r="E29" s="56" t="s">
        <v>125</v>
      </c>
      <c r="F29" s="101">
        <f t="shared" si="0"/>
        <v>191.7</v>
      </c>
      <c r="G29" s="18">
        <v>191.7</v>
      </c>
      <c r="H29" s="160">
        <v>125</v>
      </c>
      <c r="I29" s="143"/>
    </row>
    <row r="30" spans="1:9" ht="17.25" customHeight="1" x14ac:dyDescent="0.25">
      <c r="A30" s="71" t="s">
        <v>45</v>
      </c>
      <c r="B30" s="69" t="s">
        <v>147</v>
      </c>
      <c r="C30" s="69" t="s">
        <v>150</v>
      </c>
      <c r="D30" s="54" t="s">
        <v>8</v>
      </c>
      <c r="E30" s="72" t="s">
        <v>192</v>
      </c>
      <c r="F30" s="169">
        <f t="shared" si="0"/>
        <v>153</v>
      </c>
      <c r="G30" s="140">
        <v>153</v>
      </c>
      <c r="H30" s="143">
        <v>15.9</v>
      </c>
      <c r="I30" s="143"/>
    </row>
    <row r="31" spans="1:9" ht="17.25" customHeight="1" x14ac:dyDescent="0.25">
      <c r="A31" s="71" t="s">
        <v>46</v>
      </c>
      <c r="B31" s="69" t="s">
        <v>152</v>
      </c>
      <c r="C31" s="69" t="s">
        <v>150</v>
      </c>
      <c r="D31" s="46" t="s">
        <v>8</v>
      </c>
      <c r="E31" s="49" t="s">
        <v>122</v>
      </c>
      <c r="F31" s="169">
        <f t="shared" si="0"/>
        <v>210</v>
      </c>
      <c r="G31" s="152">
        <v>210</v>
      </c>
      <c r="H31" s="143">
        <v>9.8000000000000007</v>
      </c>
      <c r="I31" s="143"/>
    </row>
    <row r="32" spans="1:9" ht="17.25" customHeight="1" x14ac:dyDescent="0.25">
      <c r="A32" s="71" t="s">
        <v>47</v>
      </c>
      <c r="B32" s="69" t="s">
        <v>46</v>
      </c>
      <c r="C32" s="69" t="s">
        <v>40</v>
      </c>
      <c r="D32" s="54" t="s">
        <v>8</v>
      </c>
      <c r="E32" s="49" t="s">
        <v>126</v>
      </c>
      <c r="F32" s="112">
        <f t="shared" si="0"/>
        <v>137.9</v>
      </c>
      <c r="G32" s="101">
        <v>137.9</v>
      </c>
      <c r="H32" s="101"/>
      <c r="I32" s="101"/>
    </row>
    <row r="33" spans="1:9" ht="17.25" customHeight="1" x14ac:dyDescent="0.25">
      <c r="A33" s="69" t="s">
        <v>316</v>
      </c>
      <c r="B33" s="69" t="s">
        <v>116</v>
      </c>
      <c r="C33" s="69" t="s">
        <v>40</v>
      </c>
      <c r="D33" s="46" t="s">
        <v>8</v>
      </c>
      <c r="E33" s="63" t="s">
        <v>358</v>
      </c>
      <c r="F33" s="166">
        <f t="shared" si="0"/>
        <v>3.4</v>
      </c>
      <c r="G33" s="101">
        <v>3.4</v>
      </c>
      <c r="H33" s="101">
        <v>2.6</v>
      </c>
      <c r="I33" s="156"/>
    </row>
    <row r="34" spans="1:9" ht="47.25" customHeight="1" x14ac:dyDescent="0.25">
      <c r="A34" s="69" t="s">
        <v>48</v>
      </c>
      <c r="B34" s="69" t="s">
        <v>46</v>
      </c>
      <c r="C34" s="69" t="s">
        <v>40</v>
      </c>
      <c r="D34" s="46" t="s">
        <v>8</v>
      </c>
      <c r="E34" s="204" t="s">
        <v>383</v>
      </c>
      <c r="F34" s="101">
        <f t="shared" si="0"/>
        <v>0.3</v>
      </c>
      <c r="G34" s="101">
        <v>0.3</v>
      </c>
      <c r="H34" s="101"/>
      <c r="I34" s="156"/>
    </row>
    <row r="35" spans="1:9" ht="17.25" customHeight="1" x14ac:dyDescent="0.25">
      <c r="A35" s="69" t="s">
        <v>49</v>
      </c>
      <c r="B35" s="69" t="s">
        <v>46</v>
      </c>
      <c r="C35" s="69" t="s">
        <v>40</v>
      </c>
      <c r="D35" s="46" t="s">
        <v>8</v>
      </c>
      <c r="E35" s="5" t="s">
        <v>127</v>
      </c>
      <c r="F35" s="160">
        <f t="shared" si="0"/>
        <v>57</v>
      </c>
      <c r="G35" s="140">
        <v>57</v>
      </c>
      <c r="H35" s="18">
        <v>7.4</v>
      </c>
      <c r="I35" s="156"/>
    </row>
    <row r="36" spans="1:9" ht="17.25" customHeight="1" x14ac:dyDescent="0.25">
      <c r="A36" s="69" t="s">
        <v>454</v>
      </c>
      <c r="B36" s="69">
        <v>1</v>
      </c>
      <c r="C36" s="69" t="s">
        <v>40</v>
      </c>
      <c r="D36" s="46" t="s">
        <v>8</v>
      </c>
      <c r="E36" s="63" t="s">
        <v>358</v>
      </c>
      <c r="F36" s="167">
        <f t="shared" si="0"/>
        <v>9.6999999999999993</v>
      </c>
      <c r="G36" s="140">
        <v>9.6999999999999993</v>
      </c>
      <c r="H36" s="18"/>
      <c r="I36" s="156"/>
    </row>
    <row r="37" spans="1:9" ht="30.75" customHeight="1" x14ac:dyDescent="0.25">
      <c r="A37" s="69" t="s">
        <v>50</v>
      </c>
      <c r="B37" s="69" t="s">
        <v>46</v>
      </c>
      <c r="C37" s="69" t="s">
        <v>40</v>
      </c>
      <c r="D37" s="62" t="s">
        <v>319</v>
      </c>
      <c r="E37" s="63" t="s">
        <v>127</v>
      </c>
      <c r="F37" s="167">
        <f t="shared" si="0"/>
        <v>10</v>
      </c>
      <c r="G37" s="140">
        <v>10</v>
      </c>
      <c r="H37" s="101"/>
      <c r="I37" s="156"/>
    </row>
    <row r="38" spans="1:9" ht="33" customHeight="1" x14ac:dyDescent="0.25">
      <c r="A38" s="69" t="s">
        <v>51</v>
      </c>
      <c r="B38" s="69" t="s">
        <v>46</v>
      </c>
      <c r="C38" s="69" t="s">
        <v>40</v>
      </c>
      <c r="D38" s="46" t="s">
        <v>320</v>
      </c>
      <c r="E38" s="63" t="s">
        <v>127</v>
      </c>
      <c r="F38" s="167">
        <f t="shared" si="0"/>
        <v>10</v>
      </c>
      <c r="G38" s="140">
        <v>10</v>
      </c>
      <c r="H38" s="101"/>
      <c r="I38" s="156"/>
    </row>
    <row r="39" spans="1:9" ht="29.25" customHeight="1" x14ac:dyDescent="0.25">
      <c r="A39" s="69" t="s">
        <v>52</v>
      </c>
      <c r="B39" s="69" t="s">
        <v>46</v>
      </c>
      <c r="C39" s="69" t="s">
        <v>40</v>
      </c>
      <c r="D39" s="46" t="s">
        <v>321</v>
      </c>
      <c r="E39" s="63" t="s">
        <v>127</v>
      </c>
      <c r="F39" s="167">
        <f t="shared" si="0"/>
        <v>0.2</v>
      </c>
      <c r="G39" s="140">
        <v>0.2</v>
      </c>
      <c r="H39" s="101"/>
      <c r="I39" s="156"/>
    </row>
    <row r="40" spans="1:9" ht="19.5" customHeight="1" x14ac:dyDescent="0.25">
      <c r="A40" s="69" t="s">
        <v>53</v>
      </c>
      <c r="B40" s="69" t="s">
        <v>46</v>
      </c>
      <c r="C40" s="69" t="s">
        <v>40</v>
      </c>
      <c r="D40" s="46" t="s">
        <v>322</v>
      </c>
      <c r="E40" s="63" t="s">
        <v>127</v>
      </c>
      <c r="F40" s="167">
        <f t="shared" si="0"/>
        <v>14</v>
      </c>
      <c r="G40" s="140">
        <v>14</v>
      </c>
      <c r="H40" s="101"/>
      <c r="I40" s="156"/>
    </row>
    <row r="41" spans="1:9" ht="29.25" customHeight="1" x14ac:dyDescent="0.25">
      <c r="A41" s="69" t="s">
        <v>63</v>
      </c>
      <c r="B41" s="69" t="s">
        <v>46</v>
      </c>
      <c r="C41" s="69" t="s">
        <v>40</v>
      </c>
      <c r="D41" s="46" t="s">
        <v>324</v>
      </c>
      <c r="E41" s="63" t="s">
        <v>127</v>
      </c>
      <c r="F41" s="167">
        <f t="shared" si="0"/>
        <v>12</v>
      </c>
      <c r="G41" s="140">
        <v>12</v>
      </c>
      <c r="H41" s="101"/>
      <c r="I41" s="156"/>
    </row>
    <row r="42" spans="1:9" ht="19.5" customHeight="1" x14ac:dyDescent="0.25">
      <c r="A42" s="69" t="s">
        <v>75</v>
      </c>
      <c r="B42" s="69" t="s">
        <v>46</v>
      </c>
      <c r="C42" s="69" t="s">
        <v>40</v>
      </c>
      <c r="D42" s="64" t="s">
        <v>325</v>
      </c>
      <c r="E42" s="63" t="s">
        <v>127</v>
      </c>
      <c r="F42" s="167">
        <f t="shared" si="0"/>
        <v>8</v>
      </c>
      <c r="G42" s="140">
        <v>8</v>
      </c>
      <c r="H42" s="101"/>
      <c r="I42" s="156"/>
    </row>
    <row r="43" spans="1:9" ht="19.5" customHeight="1" x14ac:dyDescent="0.25">
      <c r="A43" s="69" t="s">
        <v>109</v>
      </c>
      <c r="B43" s="69" t="s">
        <v>46</v>
      </c>
      <c r="C43" s="69" t="s">
        <v>40</v>
      </c>
      <c r="D43" s="64" t="s">
        <v>326</v>
      </c>
      <c r="E43" s="63" t="s">
        <v>127</v>
      </c>
      <c r="F43" s="167">
        <f t="shared" si="0"/>
        <v>12</v>
      </c>
      <c r="G43" s="140">
        <v>12</v>
      </c>
      <c r="H43" s="101"/>
      <c r="I43" s="156"/>
    </row>
    <row r="44" spans="1:9" ht="19.5" customHeight="1" x14ac:dyDescent="0.25">
      <c r="A44" s="69" t="s">
        <v>111</v>
      </c>
      <c r="B44" s="69" t="s">
        <v>46</v>
      </c>
      <c r="C44" s="69" t="s">
        <v>40</v>
      </c>
      <c r="D44" s="64" t="s">
        <v>327</v>
      </c>
      <c r="E44" s="63" t="s">
        <v>127</v>
      </c>
      <c r="F44" s="167">
        <f t="shared" si="0"/>
        <v>11</v>
      </c>
      <c r="G44" s="140">
        <v>11</v>
      </c>
      <c r="H44" s="101"/>
      <c r="I44" s="156"/>
    </row>
    <row r="45" spans="1:9" ht="19.5" customHeight="1" x14ac:dyDescent="0.25">
      <c r="A45" s="69" t="s">
        <v>225</v>
      </c>
      <c r="B45" s="69" t="s">
        <v>46</v>
      </c>
      <c r="C45" s="69" t="s">
        <v>40</v>
      </c>
      <c r="D45" s="5" t="s">
        <v>328</v>
      </c>
      <c r="E45" s="5" t="s">
        <v>127</v>
      </c>
      <c r="F45" s="167">
        <f t="shared" si="0"/>
        <v>14</v>
      </c>
      <c r="G45" s="140">
        <v>14</v>
      </c>
      <c r="H45" s="101"/>
      <c r="I45" s="156"/>
    </row>
    <row r="46" spans="1:9" ht="19.5" customHeight="1" x14ac:dyDescent="0.25">
      <c r="A46" s="69" t="s">
        <v>128</v>
      </c>
      <c r="B46" s="69" t="s">
        <v>46</v>
      </c>
      <c r="C46" s="69" t="s">
        <v>40</v>
      </c>
      <c r="D46" s="5" t="s">
        <v>329</v>
      </c>
      <c r="E46" s="5" t="s">
        <v>127</v>
      </c>
      <c r="F46" s="160">
        <f t="shared" si="0"/>
        <v>11</v>
      </c>
      <c r="G46" s="140">
        <v>11</v>
      </c>
      <c r="H46" s="101"/>
      <c r="I46" s="156"/>
    </row>
    <row r="47" spans="1:9" ht="19.5" customHeight="1" x14ac:dyDescent="0.25">
      <c r="A47" s="69" t="s">
        <v>129</v>
      </c>
      <c r="B47" s="69" t="s">
        <v>46</v>
      </c>
      <c r="C47" s="69" t="s">
        <v>40</v>
      </c>
      <c r="D47" s="15" t="s">
        <v>381</v>
      </c>
      <c r="E47" s="5" t="s">
        <v>127</v>
      </c>
      <c r="F47" s="167">
        <f t="shared" si="0"/>
        <v>23</v>
      </c>
      <c r="G47" s="140">
        <v>23</v>
      </c>
      <c r="H47" s="101"/>
      <c r="I47" s="156"/>
    </row>
    <row r="48" spans="1:9" ht="30.75" customHeight="1" x14ac:dyDescent="0.25">
      <c r="A48" s="69" t="s">
        <v>130</v>
      </c>
      <c r="B48" s="69" t="s">
        <v>46</v>
      </c>
      <c r="C48" s="69" t="s">
        <v>40</v>
      </c>
      <c r="D48" s="46" t="s">
        <v>331</v>
      </c>
      <c r="E48" s="5" t="s">
        <v>127</v>
      </c>
      <c r="F48" s="160">
        <f t="shared" si="0"/>
        <v>28</v>
      </c>
      <c r="G48" s="140">
        <v>28</v>
      </c>
      <c r="H48" s="101"/>
      <c r="I48" s="156"/>
    </row>
    <row r="49" spans="1:9" ht="37.5" customHeight="1" x14ac:dyDescent="0.25">
      <c r="A49" s="69" t="s">
        <v>131</v>
      </c>
      <c r="B49" s="69" t="s">
        <v>46</v>
      </c>
      <c r="C49" s="69" t="s">
        <v>40</v>
      </c>
      <c r="D49" s="46" t="s">
        <v>330</v>
      </c>
      <c r="E49" s="5" t="s">
        <v>127</v>
      </c>
      <c r="F49" s="160">
        <f t="shared" si="0"/>
        <v>33.5</v>
      </c>
      <c r="G49" s="140">
        <v>33.5</v>
      </c>
      <c r="H49" s="101"/>
      <c r="I49" s="156"/>
    </row>
    <row r="50" spans="1:9" ht="17.25" customHeight="1" x14ac:dyDescent="0.25">
      <c r="A50" s="69" t="s">
        <v>132</v>
      </c>
      <c r="B50" s="69" t="s">
        <v>41</v>
      </c>
      <c r="C50" s="69" t="s">
        <v>40</v>
      </c>
      <c r="D50" s="64" t="s">
        <v>8</v>
      </c>
      <c r="E50" s="63" t="s">
        <v>359</v>
      </c>
      <c r="F50" s="112">
        <f t="shared" si="0"/>
        <v>7.4</v>
      </c>
      <c r="G50" s="174">
        <v>7.4</v>
      </c>
      <c r="H50" s="18"/>
      <c r="I50" s="156"/>
    </row>
    <row r="51" spans="1:9" ht="17.25" customHeight="1" x14ac:dyDescent="0.25">
      <c r="A51" s="69" t="s">
        <v>455</v>
      </c>
      <c r="B51" s="69" t="s">
        <v>116</v>
      </c>
      <c r="C51" s="69" t="s">
        <v>40</v>
      </c>
      <c r="D51" s="64" t="s">
        <v>8</v>
      </c>
      <c r="E51" s="63" t="s">
        <v>358</v>
      </c>
      <c r="F51" s="166">
        <f t="shared" si="0"/>
        <v>0.3</v>
      </c>
      <c r="G51" s="175">
        <v>0.3</v>
      </c>
      <c r="H51" s="18">
        <v>0.2</v>
      </c>
      <c r="I51" s="156"/>
    </row>
    <row r="52" spans="1:9" ht="17.25" customHeight="1" x14ac:dyDescent="0.25">
      <c r="A52" s="69" t="s">
        <v>133</v>
      </c>
      <c r="B52" s="69" t="s">
        <v>46</v>
      </c>
      <c r="C52" s="69" t="s">
        <v>40</v>
      </c>
      <c r="D52" s="64" t="s">
        <v>8</v>
      </c>
      <c r="E52" s="63" t="s">
        <v>159</v>
      </c>
      <c r="F52" s="167">
        <f t="shared" si="0"/>
        <v>249</v>
      </c>
      <c r="G52" s="175">
        <v>249</v>
      </c>
      <c r="H52" s="18"/>
      <c r="I52" s="156"/>
    </row>
    <row r="53" spans="1:9" ht="17.25" customHeight="1" x14ac:dyDescent="0.25">
      <c r="A53" s="73" t="s">
        <v>360</v>
      </c>
      <c r="B53" s="69" t="s">
        <v>116</v>
      </c>
      <c r="C53" s="69" t="s">
        <v>40</v>
      </c>
      <c r="D53" s="46" t="s">
        <v>8</v>
      </c>
      <c r="E53" s="49" t="s">
        <v>358</v>
      </c>
      <c r="F53" s="52">
        <f t="shared" si="0"/>
        <v>7.5</v>
      </c>
      <c r="G53" s="175">
        <v>7.5</v>
      </c>
      <c r="H53" s="101">
        <v>5.7</v>
      </c>
      <c r="I53" s="156"/>
    </row>
    <row r="54" spans="1:9" ht="17.25" customHeight="1" x14ac:dyDescent="0.25">
      <c r="A54" s="73" t="s">
        <v>134</v>
      </c>
      <c r="B54" s="69" t="s">
        <v>46</v>
      </c>
      <c r="C54" s="69" t="s">
        <v>40</v>
      </c>
      <c r="D54" s="46" t="s">
        <v>8</v>
      </c>
      <c r="E54" s="49" t="s">
        <v>163</v>
      </c>
      <c r="F54" s="52">
        <f t="shared" si="0"/>
        <v>146.5</v>
      </c>
      <c r="G54" s="174">
        <v>146.5</v>
      </c>
      <c r="H54" s="18"/>
      <c r="I54" s="156"/>
    </row>
    <row r="55" spans="1:9" ht="17.25" customHeight="1" x14ac:dyDescent="0.25">
      <c r="A55" s="73" t="s">
        <v>135</v>
      </c>
      <c r="B55" s="94" t="s">
        <v>42</v>
      </c>
      <c r="C55" s="94" t="s">
        <v>147</v>
      </c>
      <c r="D55" s="3" t="s">
        <v>112</v>
      </c>
      <c r="E55" s="13" t="s">
        <v>361</v>
      </c>
      <c r="F55" s="176">
        <f t="shared" si="0"/>
        <v>38</v>
      </c>
      <c r="G55" s="175">
        <v>38</v>
      </c>
      <c r="H55" s="101">
        <v>25.1</v>
      </c>
      <c r="I55" s="155"/>
    </row>
    <row r="56" spans="1:9" ht="17.25" customHeight="1" x14ac:dyDescent="0.25">
      <c r="A56" s="95" t="s">
        <v>136</v>
      </c>
      <c r="B56" s="94" t="s">
        <v>42</v>
      </c>
      <c r="C56" s="94" t="s">
        <v>147</v>
      </c>
      <c r="D56" s="123" t="s">
        <v>112</v>
      </c>
      <c r="E56" s="125" t="s">
        <v>362</v>
      </c>
      <c r="F56" s="112">
        <f t="shared" si="0"/>
        <v>32.1</v>
      </c>
      <c r="G56" s="174">
        <v>32.1</v>
      </c>
      <c r="H56" s="101">
        <v>22.6</v>
      </c>
      <c r="I56" s="155"/>
    </row>
    <row r="57" spans="1:9" ht="17.25" customHeight="1" x14ac:dyDescent="0.25">
      <c r="A57" s="69" t="s">
        <v>137</v>
      </c>
      <c r="B57" s="69">
        <v>13</v>
      </c>
      <c r="C57" s="69" t="s">
        <v>151</v>
      </c>
      <c r="D57" s="46" t="s">
        <v>8</v>
      </c>
      <c r="E57" s="49" t="s">
        <v>373</v>
      </c>
      <c r="F57" s="169">
        <f t="shared" si="0"/>
        <v>150</v>
      </c>
      <c r="G57" s="177"/>
      <c r="H57" s="160"/>
      <c r="I57" s="160">
        <v>150</v>
      </c>
    </row>
    <row r="58" spans="1:9" ht="17.25" customHeight="1" x14ac:dyDescent="0.25">
      <c r="A58" s="69" t="s">
        <v>164</v>
      </c>
      <c r="B58" s="94" t="s">
        <v>42</v>
      </c>
      <c r="C58" s="94" t="s">
        <v>147</v>
      </c>
      <c r="D58" s="221" t="s">
        <v>8</v>
      </c>
      <c r="E58" s="125" t="s">
        <v>342</v>
      </c>
      <c r="F58" s="176">
        <f t="shared" si="0"/>
        <v>101</v>
      </c>
      <c r="G58" s="175"/>
      <c r="H58" s="223"/>
      <c r="I58" s="223">
        <v>101</v>
      </c>
    </row>
    <row r="59" spans="1:9" ht="20.25" customHeight="1" x14ac:dyDescent="0.25">
      <c r="A59" s="69" t="s">
        <v>165</v>
      </c>
      <c r="B59" s="94" t="s">
        <v>151</v>
      </c>
      <c r="C59" s="69" t="s">
        <v>150</v>
      </c>
      <c r="D59" s="46" t="s">
        <v>8</v>
      </c>
      <c r="E59" s="125" t="s">
        <v>378</v>
      </c>
      <c r="F59" s="112">
        <f t="shared" si="0"/>
        <v>846.3</v>
      </c>
      <c r="G59" s="205">
        <v>423.2</v>
      </c>
      <c r="H59" s="143"/>
      <c r="I59" s="143">
        <v>423.1</v>
      </c>
    </row>
    <row r="60" spans="1:9" ht="30.75" customHeight="1" x14ac:dyDescent="0.25">
      <c r="A60" s="69" t="s">
        <v>166</v>
      </c>
      <c r="B60" s="69">
        <v>15</v>
      </c>
      <c r="C60" s="69" t="s">
        <v>148</v>
      </c>
      <c r="D60" s="46" t="s">
        <v>330</v>
      </c>
      <c r="E60" s="49" t="s">
        <v>334</v>
      </c>
      <c r="F60" s="189">
        <f t="shared" si="0"/>
        <v>17</v>
      </c>
      <c r="G60" s="223">
        <v>17</v>
      </c>
      <c r="H60" s="101">
        <v>4.2</v>
      </c>
      <c r="I60" s="18"/>
    </row>
    <row r="61" spans="1:9" ht="23.25" customHeight="1" x14ac:dyDescent="0.25">
      <c r="A61" s="69" t="s">
        <v>167</v>
      </c>
      <c r="B61" s="71"/>
      <c r="C61" s="74"/>
      <c r="D61" s="268" t="s">
        <v>138</v>
      </c>
      <c r="E61" s="269"/>
      <c r="F61" s="179">
        <f>SUM(G61,I61)</f>
        <v>3167.2</v>
      </c>
      <c r="G61" s="179">
        <f>SUM(G16:G60)</f>
        <v>2493.1</v>
      </c>
      <c r="H61" s="179">
        <f>SUM(H16:H60)</f>
        <v>623.40000000000009</v>
      </c>
      <c r="I61" s="180">
        <f>SUM(I16:I60)</f>
        <v>674.1</v>
      </c>
    </row>
    <row r="62" spans="1:9" x14ac:dyDescent="0.25">
      <c r="A62" s="226"/>
    </row>
  </sheetData>
  <mergeCells count="18">
    <mergeCell ref="D61:E61"/>
    <mergeCell ref="D11:I11"/>
    <mergeCell ref="E12:E15"/>
    <mergeCell ref="F12:F15"/>
    <mergeCell ref="G12:I12"/>
    <mergeCell ref="G13:H13"/>
    <mergeCell ref="I13:I15"/>
    <mergeCell ref="G14:G15"/>
    <mergeCell ref="H14:H15"/>
    <mergeCell ref="E2:H2"/>
    <mergeCell ref="E4:H4"/>
    <mergeCell ref="A12:A15"/>
    <mergeCell ref="B12:B15"/>
    <mergeCell ref="C12:C15"/>
    <mergeCell ref="D12:D15"/>
    <mergeCell ref="A8:I8"/>
    <mergeCell ref="A9:I9"/>
    <mergeCell ref="A10:I10"/>
  </mergeCells>
  <phoneticPr fontId="0" type="noConversion"/>
  <pageMargins left="0" right="0" top="0" bottom="0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ColWidth="9.140625" defaultRowHeight="15.75" x14ac:dyDescent="0.25"/>
  <cols>
    <col min="1" max="1" width="5.42578125" style="15" customWidth="1"/>
    <col min="2" max="2" width="6.28515625" style="15" customWidth="1"/>
    <col min="3" max="3" width="10.140625" style="15" customWidth="1"/>
    <col min="4" max="4" width="40" style="15" customWidth="1"/>
    <col min="5" max="5" width="29.7109375" style="15" customWidth="1"/>
    <col min="6" max="6" width="10.5703125" style="15" customWidth="1"/>
    <col min="7" max="7" width="9.5703125" style="15" customWidth="1"/>
    <col min="8" max="8" width="11.140625" style="15" customWidth="1"/>
    <col min="9" max="9" width="7.42578125" style="15" customWidth="1"/>
    <col min="10" max="16384" width="9.140625" style="15"/>
  </cols>
  <sheetData>
    <row r="1" spans="1:9" ht="15" customHeight="1" x14ac:dyDescent="0.25">
      <c r="E1" s="265" t="s">
        <v>481</v>
      </c>
      <c r="F1" s="265"/>
      <c r="G1" s="265"/>
      <c r="H1" s="265"/>
    </row>
    <row r="2" spans="1:9" ht="15" customHeight="1" x14ac:dyDescent="0.25">
      <c r="E2" s="75" t="s">
        <v>480</v>
      </c>
      <c r="F2" s="75"/>
      <c r="G2" s="75"/>
      <c r="H2" s="75"/>
    </row>
    <row r="3" spans="1:9" ht="14.25" customHeight="1" x14ac:dyDescent="0.25">
      <c r="E3" s="230" t="s">
        <v>346</v>
      </c>
      <c r="F3" s="230"/>
      <c r="G3" s="230"/>
      <c r="H3" s="230"/>
    </row>
    <row r="4" spans="1:9" ht="13.5" customHeight="1" x14ac:dyDescent="0.25">
      <c r="E4" s="40"/>
    </row>
    <row r="5" spans="1:9" ht="16.5" customHeight="1" x14ac:dyDescent="0.25">
      <c r="C5" s="22" t="s">
        <v>391</v>
      </c>
      <c r="D5" s="22"/>
      <c r="E5" s="22"/>
      <c r="F5" s="22"/>
      <c r="G5" s="22"/>
      <c r="H5" s="22"/>
    </row>
    <row r="6" spans="1:9" ht="14.25" customHeight="1" x14ac:dyDescent="0.25">
      <c r="C6" s="232" t="s">
        <v>169</v>
      </c>
      <c r="D6" s="232"/>
      <c r="E6" s="232"/>
      <c r="F6" s="232"/>
      <c r="G6" s="232"/>
      <c r="H6" s="232"/>
    </row>
    <row r="7" spans="1:9" ht="14.25" customHeight="1" x14ac:dyDescent="0.25">
      <c r="A7" s="16"/>
      <c r="B7" s="16"/>
      <c r="C7" s="16"/>
      <c r="D7" s="278" t="s">
        <v>469</v>
      </c>
      <c r="E7" s="278"/>
      <c r="F7" s="278"/>
      <c r="G7" s="278"/>
      <c r="H7" s="278"/>
    </row>
    <row r="8" spans="1:9" ht="8.25" hidden="1" customHeight="1" x14ac:dyDescent="0.25">
      <c r="A8" s="277" t="s">
        <v>54</v>
      </c>
      <c r="B8" s="277" t="s">
        <v>176</v>
      </c>
      <c r="C8" s="277" t="s">
        <v>177</v>
      </c>
      <c r="D8" s="277" t="s">
        <v>208</v>
      </c>
      <c r="E8" s="277" t="s">
        <v>114</v>
      </c>
      <c r="F8" s="250" t="s">
        <v>115</v>
      </c>
      <c r="G8" s="277"/>
      <c r="H8" s="277"/>
    </row>
    <row r="9" spans="1:9" ht="14.25" customHeight="1" x14ac:dyDescent="0.25">
      <c r="A9" s="277"/>
      <c r="B9" s="277"/>
      <c r="C9" s="277"/>
      <c r="D9" s="277"/>
      <c r="E9" s="277"/>
      <c r="F9" s="251"/>
      <c r="G9" s="277" t="s">
        <v>100</v>
      </c>
      <c r="H9" s="277"/>
      <c r="I9" s="250" t="s">
        <v>456</v>
      </c>
    </row>
    <row r="10" spans="1:9" ht="12.75" customHeight="1" x14ac:dyDescent="0.25">
      <c r="A10" s="277"/>
      <c r="B10" s="277"/>
      <c r="C10" s="277"/>
      <c r="D10" s="277"/>
      <c r="E10" s="277"/>
      <c r="F10" s="251"/>
      <c r="G10" s="277" t="s">
        <v>4</v>
      </c>
      <c r="H10" s="277" t="s">
        <v>101</v>
      </c>
      <c r="I10" s="251"/>
    </row>
    <row r="11" spans="1:9" ht="34.5" customHeight="1" x14ac:dyDescent="0.25">
      <c r="A11" s="277"/>
      <c r="B11" s="277"/>
      <c r="C11" s="277"/>
      <c r="D11" s="277"/>
      <c r="E11" s="277"/>
      <c r="F11" s="252"/>
      <c r="G11" s="277"/>
      <c r="H11" s="277"/>
      <c r="I11" s="252"/>
    </row>
    <row r="12" spans="1:9" ht="15.75" customHeight="1" x14ac:dyDescent="0.25">
      <c r="A12" s="18" t="s">
        <v>31</v>
      </c>
      <c r="B12" s="18" t="s">
        <v>45</v>
      </c>
      <c r="C12" s="18" t="s">
        <v>148</v>
      </c>
      <c r="D12" s="10" t="s">
        <v>319</v>
      </c>
      <c r="E12" s="63" t="s">
        <v>170</v>
      </c>
      <c r="F12" s="140">
        <f>SUM(G12+I12)</f>
        <v>238.6</v>
      </c>
      <c r="G12" s="140">
        <v>238.6</v>
      </c>
      <c r="H12" s="140">
        <v>177.6</v>
      </c>
      <c r="I12" s="18"/>
    </row>
    <row r="13" spans="1:9" ht="15.75" customHeight="1" x14ac:dyDescent="0.25">
      <c r="A13" s="18" t="s">
        <v>32</v>
      </c>
      <c r="B13" s="18" t="s">
        <v>45</v>
      </c>
      <c r="C13" s="18" t="s">
        <v>148</v>
      </c>
      <c r="D13" s="3" t="s">
        <v>320</v>
      </c>
      <c r="E13" s="63" t="s">
        <v>170</v>
      </c>
      <c r="F13" s="140">
        <f t="shared" ref="F13:F27" si="0">SUM(G13+I13)</f>
        <v>255.9</v>
      </c>
      <c r="G13" s="140">
        <v>255.9</v>
      </c>
      <c r="H13" s="140">
        <v>190.7</v>
      </c>
      <c r="I13" s="18"/>
    </row>
    <row r="14" spans="1:9" ht="15.75" customHeight="1" x14ac:dyDescent="0.25">
      <c r="A14" s="18" t="s">
        <v>33</v>
      </c>
      <c r="B14" s="18" t="s">
        <v>45</v>
      </c>
      <c r="C14" s="18" t="s">
        <v>148</v>
      </c>
      <c r="D14" s="3" t="s">
        <v>321</v>
      </c>
      <c r="E14" s="63" t="s">
        <v>171</v>
      </c>
      <c r="F14" s="140">
        <f t="shared" si="0"/>
        <v>33.1</v>
      </c>
      <c r="G14" s="140">
        <v>33.1</v>
      </c>
      <c r="H14" s="140">
        <v>24.7</v>
      </c>
      <c r="I14" s="18"/>
    </row>
    <row r="15" spans="1:9" ht="15.75" customHeight="1" x14ac:dyDescent="0.25">
      <c r="A15" s="18" t="s">
        <v>34</v>
      </c>
      <c r="B15" s="18" t="s">
        <v>45</v>
      </c>
      <c r="C15" s="18" t="s">
        <v>148</v>
      </c>
      <c r="D15" s="3" t="s">
        <v>322</v>
      </c>
      <c r="E15" s="5" t="s">
        <v>357</v>
      </c>
      <c r="F15" s="140">
        <f t="shared" si="0"/>
        <v>207.1</v>
      </c>
      <c r="G15" s="140">
        <v>207.1</v>
      </c>
      <c r="H15" s="140">
        <v>149.5</v>
      </c>
      <c r="I15" s="18"/>
    </row>
    <row r="16" spans="1:9" ht="17.25" customHeight="1" x14ac:dyDescent="0.25">
      <c r="A16" s="18" t="s">
        <v>35</v>
      </c>
      <c r="B16" s="18" t="s">
        <v>45</v>
      </c>
      <c r="C16" s="18" t="s">
        <v>148</v>
      </c>
      <c r="D16" s="3" t="s">
        <v>324</v>
      </c>
      <c r="E16" s="5" t="s">
        <v>357</v>
      </c>
      <c r="F16" s="140">
        <f t="shared" si="0"/>
        <v>209.9</v>
      </c>
      <c r="G16" s="140">
        <v>209.9</v>
      </c>
      <c r="H16" s="140">
        <v>158</v>
      </c>
      <c r="I16" s="18"/>
    </row>
    <row r="17" spans="1:9" ht="15.75" customHeight="1" x14ac:dyDescent="0.25">
      <c r="A17" s="18" t="s">
        <v>36</v>
      </c>
      <c r="B17" s="18" t="s">
        <v>45</v>
      </c>
      <c r="C17" s="18" t="s">
        <v>148</v>
      </c>
      <c r="D17" s="2" t="s">
        <v>325</v>
      </c>
      <c r="E17" s="5" t="s">
        <v>357</v>
      </c>
      <c r="F17" s="140">
        <f t="shared" si="0"/>
        <v>192.8</v>
      </c>
      <c r="G17" s="140">
        <v>192.8</v>
      </c>
      <c r="H17" s="140">
        <v>145.4</v>
      </c>
      <c r="I17" s="18"/>
    </row>
    <row r="18" spans="1:9" ht="15.75" customHeight="1" x14ac:dyDescent="0.25">
      <c r="A18" s="18" t="s">
        <v>37</v>
      </c>
      <c r="B18" s="18" t="s">
        <v>45</v>
      </c>
      <c r="C18" s="18" t="s">
        <v>148</v>
      </c>
      <c r="D18" s="2" t="s">
        <v>326</v>
      </c>
      <c r="E18" s="5" t="s">
        <v>357</v>
      </c>
      <c r="F18" s="140">
        <f t="shared" si="0"/>
        <v>156.19999999999999</v>
      </c>
      <c r="G18" s="140">
        <v>156.19999999999999</v>
      </c>
      <c r="H18" s="140">
        <v>117.7</v>
      </c>
      <c r="I18" s="18"/>
    </row>
    <row r="19" spans="1:9" ht="15.75" customHeight="1" x14ac:dyDescent="0.25">
      <c r="A19" s="18" t="s">
        <v>38</v>
      </c>
      <c r="B19" s="18" t="s">
        <v>45</v>
      </c>
      <c r="C19" s="18" t="s">
        <v>148</v>
      </c>
      <c r="D19" s="2" t="s">
        <v>327</v>
      </c>
      <c r="E19" s="5" t="s">
        <v>357</v>
      </c>
      <c r="F19" s="140">
        <f t="shared" si="0"/>
        <v>155.4</v>
      </c>
      <c r="G19" s="140">
        <v>155.4</v>
      </c>
      <c r="H19" s="140">
        <v>117.2</v>
      </c>
      <c r="I19" s="18"/>
    </row>
    <row r="20" spans="1:9" ht="15.75" customHeight="1" x14ac:dyDescent="0.25">
      <c r="A20" s="18" t="s">
        <v>39</v>
      </c>
      <c r="B20" s="18" t="s">
        <v>45</v>
      </c>
      <c r="C20" s="18" t="s">
        <v>148</v>
      </c>
      <c r="D20" s="4" t="s">
        <v>328</v>
      </c>
      <c r="E20" s="5" t="s">
        <v>357</v>
      </c>
      <c r="F20" s="140">
        <f t="shared" si="0"/>
        <v>230</v>
      </c>
      <c r="G20" s="140">
        <v>230</v>
      </c>
      <c r="H20" s="140">
        <v>172.8</v>
      </c>
      <c r="I20" s="18"/>
    </row>
    <row r="21" spans="1:9" ht="15.75" customHeight="1" x14ac:dyDescent="0.25">
      <c r="A21" s="18" t="s">
        <v>40</v>
      </c>
      <c r="B21" s="18" t="s">
        <v>45</v>
      </c>
      <c r="C21" s="18" t="s">
        <v>148</v>
      </c>
      <c r="D21" s="4" t="s">
        <v>329</v>
      </c>
      <c r="E21" s="5" t="s">
        <v>357</v>
      </c>
      <c r="F21" s="140">
        <f t="shared" si="0"/>
        <v>221.6</v>
      </c>
      <c r="G21" s="140">
        <v>221.6</v>
      </c>
      <c r="H21" s="140">
        <v>166.8</v>
      </c>
      <c r="I21" s="18"/>
    </row>
    <row r="22" spans="1:9" ht="15.75" customHeight="1" x14ac:dyDescent="0.25">
      <c r="A22" s="18" t="s">
        <v>41</v>
      </c>
      <c r="B22" s="18" t="s">
        <v>45</v>
      </c>
      <c r="C22" s="18" t="s">
        <v>148</v>
      </c>
      <c r="D22" s="15" t="s">
        <v>381</v>
      </c>
      <c r="E22" s="5" t="s">
        <v>357</v>
      </c>
      <c r="F22" s="140">
        <f t="shared" si="0"/>
        <v>516</v>
      </c>
      <c r="G22" s="140">
        <v>516</v>
      </c>
      <c r="H22" s="140">
        <v>386.5</v>
      </c>
      <c r="I22" s="18"/>
    </row>
    <row r="23" spans="1:9" ht="15.75" customHeight="1" x14ac:dyDescent="0.25">
      <c r="A23" s="18" t="s">
        <v>42</v>
      </c>
      <c r="B23" s="18" t="s">
        <v>45</v>
      </c>
      <c r="C23" s="18" t="s">
        <v>148</v>
      </c>
      <c r="D23" s="3" t="s">
        <v>331</v>
      </c>
      <c r="E23" s="5" t="s">
        <v>357</v>
      </c>
      <c r="F23" s="140">
        <f t="shared" si="0"/>
        <v>402.2</v>
      </c>
      <c r="G23" s="140">
        <v>402.2</v>
      </c>
      <c r="H23" s="140">
        <v>301.39999999999998</v>
      </c>
      <c r="I23" s="18"/>
    </row>
    <row r="24" spans="1:9" ht="15.75" customHeight="1" x14ac:dyDescent="0.25">
      <c r="A24" s="18" t="s">
        <v>43</v>
      </c>
      <c r="B24" s="18" t="s">
        <v>45</v>
      </c>
      <c r="C24" s="18" t="s">
        <v>148</v>
      </c>
      <c r="D24" s="3" t="s">
        <v>330</v>
      </c>
      <c r="E24" s="5" t="s">
        <v>357</v>
      </c>
      <c r="F24" s="140">
        <f t="shared" si="0"/>
        <v>961.2</v>
      </c>
      <c r="G24" s="140">
        <v>961.2</v>
      </c>
      <c r="H24" s="140">
        <v>720.2</v>
      </c>
      <c r="I24" s="18"/>
    </row>
    <row r="25" spans="1:9" ht="15.75" customHeight="1" x14ac:dyDescent="0.25">
      <c r="A25" s="18" t="s">
        <v>44</v>
      </c>
      <c r="B25" s="18" t="s">
        <v>45</v>
      </c>
      <c r="C25" s="18" t="s">
        <v>148</v>
      </c>
      <c r="D25" s="3" t="s">
        <v>25</v>
      </c>
      <c r="E25" s="9" t="s">
        <v>393</v>
      </c>
      <c r="F25" s="140">
        <f t="shared" si="0"/>
        <v>41.9</v>
      </c>
      <c r="G25" s="140">
        <v>41.9</v>
      </c>
      <c r="H25" s="140">
        <v>32</v>
      </c>
      <c r="I25" s="18"/>
    </row>
    <row r="26" spans="1:9" ht="15.75" customHeight="1" x14ac:dyDescent="0.25">
      <c r="A26" s="18" t="s">
        <v>45</v>
      </c>
      <c r="B26" s="18" t="s">
        <v>45</v>
      </c>
      <c r="C26" s="18" t="s">
        <v>148</v>
      </c>
      <c r="D26" s="7" t="s">
        <v>8</v>
      </c>
      <c r="E26" s="11" t="s">
        <v>345</v>
      </c>
      <c r="F26" s="140">
        <f t="shared" si="0"/>
        <v>36.1</v>
      </c>
      <c r="G26" s="140">
        <v>36.1</v>
      </c>
      <c r="H26" s="140"/>
      <c r="I26" s="18"/>
    </row>
    <row r="27" spans="1:9" ht="16.5" customHeight="1" x14ac:dyDescent="0.25">
      <c r="A27" s="18" t="s">
        <v>46</v>
      </c>
      <c r="B27" s="18" t="s">
        <v>45</v>
      </c>
      <c r="C27" s="18" t="s">
        <v>148</v>
      </c>
      <c r="D27" s="7" t="s">
        <v>8</v>
      </c>
      <c r="E27" s="5" t="s">
        <v>357</v>
      </c>
      <c r="F27" s="140">
        <f t="shared" si="0"/>
        <v>74</v>
      </c>
      <c r="G27" s="140">
        <v>74</v>
      </c>
      <c r="H27" s="140"/>
      <c r="I27" s="18"/>
    </row>
    <row r="28" spans="1:9" ht="16.5" customHeight="1" x14ac:dyDescent="0.25">
      <c r="A28" s="18" t="s">
        <v>47</v>
      </c>
      <c r="B28" s="18" t="s">
        <v>45</v>
      </c>
      <c r="C28" s="18" t="s">
        <v>148</v>
      </c>
      <c r="D28" s="132" t="s">
        <v>8</v>
      </c>
      <c r="E28" s="9" t="s">
        <v>393</v>
      </c>
      <c r="F28" s="140">
        <f>SUM(G28+I28)</f>
        <v>65</v>
      </c>
      <c r="G28" s="140">
        <v>65</v>
      </c>
      <c r="H28" s="140"/>
      <c r="I28" s="18"/>
    </row>
    <row r="29" spans="1:9" ht="16.5" customHeight="1" x14ac:dyDescent="0.25">
      <c r="A29" s="18" t="s">
        <v>48</v>
      </c>
      <c r="B29" s="274" t="s">
        <v>332</v>
      </c>
      <c r="C29" s="275"/>
      <c r="D29" s="275"/>
      <c r="E29" s="276"/>
      <c r="F29" s="148">
        <f>SUM(G29,I29)</f>
        <v>3997</v>
      </c>
      <c r="G29" s="148">
        <f>SUM(G12:G28)</f>
        <v>3997</v>
      </c>
      <c r="H29" s="148">
        <f>SUM(H12:H27)</f>
        <v>2860.5</v>
      </c>
      <c r="I29" s="155">
        <f>SUM(I12:I27)</f>
        <v>0</v>
      </c>
    </row>
    <row r="31" spans="1:9" x14ac:dyDescent="0.25">
      <c r="E31" s="38"/>
    </row>
  </sheetData>
  <mergeCells count="16">
    <mergeCell ref="E1:H1"/>
    <mergeCell ref="E3:H3"/>
    <mergeCell ref="A8:A11"/>
    <mergeCell ref="B8:B11"/>
    <mergeCell ref="C8:C11"/>
    <mergeCell ref="D8:D11"/>
    <mergeCell ref="C6:H6"/>
    <mergeCell ref="D7:H7"/>
    <mergeCell ref="G9:H9"/>
    <mergeCell ref="G10:G11"/>
    <mergeCell ref="H10:H11"/>
    <mergeCell ref="B29:E29"/>
    <mergeCell ref="I9:I11"/>
    <mergeCell ref="E8:E11"/>
    <mergeCell ref="F8:F11"/>
    <mergeCell ref="G8:H8"/>
  </mergeCells>
  <phoneticPr fontId="0" type="noConversion"/>
  <pageMargins left="0.55118110236220474" right="0.39370078740157483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/>
  </sheetViews>
  <sheetFormatPr defaultColWidth="9.140625" defaultRowHeight="15.75" x14ac:dyDescent="0.25"/>
  <cols>
    <col min="1" max="3" width="9.140625" style="42"/>
    <col min="4" max="4" width="6.42578125" style="42" customWidth="1"/>
    <col min="5" max="5" width="9.140625" style="42"/>
    <col min="6" max="6" width="12.28515625" style="42" customWidth="1"/>
    <col min="7" max="7" width="9.140625" style="42"/>
    <col min="8" max="8" width="6.5703125" style="42" customWidth="1"/>
    <col min="9" max="9" width="9" style="42" customWidth="1"/>
    <col min="10" max="10" width="10.85546875" style="42" customWidth="1"/>
    <col min="11" max="11" width="12.7109375" style="42" bestFit="1" customWidth="1"/>
    <col min="12" max="12" width="9.140625" style="42"/>
    <col min="13" max="13" width="10.85546875" style="42" bestFit="1" customWidth="1"/>
    <col min="14" max="16384" width="9.140625" style="42"/>
  </cols>
  <sheetData>
    <row r="1" spans="1:12" ht="17.25" customHeight="1" x14ac:dyDescent="0.25">
      <c r="F1" s="230" t="s">
        <v>73</v>
      </c>
      <c r="G1" s="230"/>
      <c r="H1" s="230"/>
      <c r="I1" s="230"/>
    </row>
    <row r="2" spans="1:12" ht="17.25" customHeight="1" x14ac:dyDescent="0.25">
      <c r="F2" s="230" t="s">
        <v>482</v>
      </c>
      <c r="G2" s="230"/>
      <c r="H2" s="230"/>
      <c r="I2" s="230"/>
    </row>
    <row r="3" spans="1:12" ht="16.5" customHeight="1" x14ac:dyDescent="0.25">
      <c r="F3" s="286" t="s">
        <v>296</v>
      </c>
      <c r="G3" s="286"/>
      <c r="H3" s="286"/>
      <c r="I3" s="286"/>
    </row>
    <row r="4" spans="1:12" ht="18" customHeight="1" x14ac:dyDescent="0.25">
      <c r="A4" s="216" t="s">
        <v>402</v>
      </c>
      <c r="B4" s="216"/>
      <c r="C4" s="216"/>
      <c r="D4" s="216"/>
      <c r="E4" s="216"/>
      <c r="F4" s="216"/>
      <c r="G4" s="216"/>
      <c r="H4" s="216"/>
      <c r="I4" s="216"/>
    </row>
    <row r="5" spans="1:12" ht="15.75" customHeight="1" x14ac:dyDescent="0.25">
      <c r="A5" s="262" t="s">
        <v>113</v>
      </c>
      <c r="B5" s="262"/>
      <c r="C5" s="262"/>
      <c r="D5" s="262"/>
      <c r="E5" s="262"/>
      <c r="F5" s="262"/>
      <c r="G5" s="262"/>
      <c r="H5" s="262"/>
      <c r="I5" s="262"/>
    </row>
    <row r="6" spans="1:12" ht="18.75" customHeight="1" x14ac:dyDescent="0.25">
      <c r="A6" s="45"/>
      <c r="B6" s="45"/>
      <c r="C6" s="45"/>
      <c r="D6" s="45"/>
      <c r="E6" s="45"/>
      <c r="F6" s="45"/>
      <c r="G6" s="45"/>
      <c r="H6" s="45"/>
      <c r="I6" s="75" t="s">
        <v>469</v>
      </c>
    </row>
    <row r="7" spans="1:12" ht="20.25" customHeight="1" x14ac:dyDescent="0.25">
      <c r="A7" s="315" t="s">
        <v>91</v>
      </c>
      <c r="B7" s="316"/>
      <c r="C7" s="316"/>
      <c r="D7" s="316"/>
      <c r="E7" s="316"/>
      <c r="F7" s="316"/>
      <c r="G7" s="316"/>
      <c r="H7" s="316"/>
      <c r="I7" s="316"/>
      <c r="J7" s="317"/>
    </row>
    <row r="8" spans="1:12" ht="18" customHeight="1" x14ac:dyDescent="0.25">
      <c r="A8" s="301" t="s">
        <v>290</v>
      </c>
      <c r="B8" s="302"/>
      <c r="C8" s="302"/>
      <c r="D8" s="302"/>
      <c r="E8" s="302"/>
      <c r="F8" s="302"/>
      <c r="G8" s="302"/>
      <c r="H8" s="303"/>
      <c r="I8" s="279">
        <v>18</v>
      </c>
      <c r="J8" s="279"/>
      <c r="L8" s="207"/>
    </row>
    <row r="9" spans="1:12" ht="18" customHeight="1" x14ac:dyDescent="0.25">
      <c r="A9" s="298" t="s">
        <v>291</v>
      </c>
      <c r="B9" s="299"/>
      <c r="C9" s="299"/>
      <c r="D9" s="299"/>
      <c r="E9" s="299"/>
      <c r="F9" s="299"/>
      <c r="G9" s="299"/>
      <c r="H9" s="300"/>
      <c r="I9" s="279">
        <v>15</v>
      </c>
      <c r="J9" s="279"/>
    </row>
    <row r="10" spans="1:12" ht="18" customHeight="1" x14ac:dyDescent="0.25">
      <c r="A10" s="298" t="s">
        <v>292</v>
      </c>
      <c r="B10" s="299"/>
      <c r="C10" s="299"/>
      <c r="D10" s="299"/>
      <c r="E10" s="299"/>
      <c r="F10" s="299"/>
      <c r="G10" s="299"/>
      <c r="H10" s="300"/>
      <c r="I10" s="279">
        <v>8</v>
      </c>
      <c r="J10" s="279"/>
    </row>
    <row r="11" spans="1:12" ht="18" customHeight="1" x14ac:dyDescent="0.25">
      <c r="A11" s="290" t="s">
        <v>473</v>
      </c>
      <c r="B11" s="291"/>
      <c r="C11" s="291"/>
      <c r="D11" s="291"/>
      <c r="E11" s="291"/>
      <c r="F11" s="291"/>
      <c r="G11" s="291"/>
      <c r="H11" s="304"/>
      <c r="I11" s="314">
        <f>SUM(I8:I10)</f>
        <v>41</v>
      </c>
      <c r="J11" s="314"/>
    </row>
    <row r="12" spans="1:12" ht="32.25" customHeight="1" x14ac:dyDescent="0.25">
      <c r="A12" s="290" t="s">
        <v>92</v>
      </c>
      <c r="B12" s="291"/>
      <c r="C12" s="291"/>
      <c r="D12" s="291"/>
      <c r="E12" s="291"/>
      <c r="F12" s="291"/>
      <c r="G12" s="291"/>
      <c r="H12" s="291"/>
      <c r="I12" s="218"/>
      <c r="J12" s="219" t="s">
        <v>465</v>
      </c>
    </row>
    <row r="13" spans="1:12" ht="18" customHeight="1" x14ac:dyDescent="0.25">
      <c r="A13" s="292" t="s">
        <v>93</v>
      </c>
      <c r="B13" s="293"/>
      <c r="C13" s="293"/>
      <c r="D13" s="293"/>
      <c r="E13" s="293"/>
      <c r="F13" s="293"/>
      <c r="G13" s="293"/>
      <c r="H13" s="294"/>
      <c r="I13" s="126">
        <f>SUM(I14:I15,I16)</f>
        <v>10.4</v>
      </c>
      <c r="J13" s="206">
        <f>SUM(J14:J15,J16)</f>
        <v>6.9</v>
      </c>
    </row>
    <row r="14" spans="1:12" ht="18" customHeight="1" x14ac:dyDescent="0.25">
      <c r="A14" s="295" t="s">
        <v>348</v>
      </c>
      <c r="B14" s="296"/>
      <c r="C14" s="296"/>
      <c r="D14" s="296"/>
      <c r="E14" s="296"/>
      <c r="F14" s="296"/>
      <c r="G14" s="296"/>
      <c r="H14" s="297"/>
      <c r="I14" s="146"/>
      <c r="J14" s="140">
        <v>4</v>
      </c>
    </row>
    <row r="15" spans="1:12" ht="35.450000000000003" customHeight="1" x14ac:dyDescent="0.25">
      <c r="A15" s="305" t="s">
        <v>466</v>
      </c>
      <c r="B15" s="306"/>
      <c r="C15" s="306"/>
      <c r="D15" s="306"/>
      <c r="E15" s="306"/>
      <c r="F15" s="306"/>
      <c r="G15" s="306"/>
      <c r="H15" s="307"/>
      <c r="I15" s="146">
        <v>7.5</v>
      </c>
      <c r="J15" s="5"/>
    </row>
    <row r="16" spans="1:12" ht="16.5" customHeight="1" x14ac:dyDescent="0.25">
      <c r="A16" s="295" t="s">
        <v>366</v>
      </c>
      <c r="B16" s="296"/>
      <c r="C16" s="296"/>
      <c r="D16" s="296"/>
      <c r="E16" s="296"/>
      <c r="F16" s="296"/>
      <c r="G16" s="296"/>
      <c r="H16" s="297"/>
      <c r="I16" s="146">
        <v>2.9</v>
      </c>
      <c r="J16" s="143">
        <v>2.9</v>
      </c>
    </row>
    <row r="17" spans="1:10" ht="18" customHeight="1" x14ac:dyDescent="0.25">
      <c r="A17" s="292" t="s">
        <v>94</v>
      </c>
      <c r="B17" s="293"/>
      <c r="C17" s="293"/>
      <c r="D17" s="293"/>
      <c r="E17" s="293"/>
      <c r="F17" s="293"/>
      <c r="G17" s="293"/>
      <c r="H17" s="294"/>
      <c r="I17" s="209">
        <f>SUM(I18:I19)</f>
        <v>5.9</v>
      </c>
      <c r="J17" s="5"/>
    </row>
    <row r="18" spans="1:10" ht="33" customHeight="1" x14ac:dyDescent="0.25">
      <c r="A18" s="287" t="s">
        <v>459</v>
      </c>
      <c r="B18" s="288"/>
      <c r="C18" s="288"/>
      <c r="D18" s="288"/>
      <c r="E18" s="288"/>
      <c r="F18" s="288"/>
      <c r="G18" s="288"/>
      <c r="H18" s="289"/>
      <c r="I18" s="146">
        <v>1.9</v>
      </c>
      <c r="J18" s="5"/>
    </row>
    <row r="19" spans="1:10" ht="30.75" customHeight="1" x14ac:dyDescent="0.25">
      <c r="A19" s="287" t="s">
        <v>460</v>
      </c>
      <c r="B19" s="288"/>
      <c r="C19" s="288"/>
      <c r="D19" s="288"/>
      <c r="E19" s="288"/>
      <c r="F19" s="288"/>
      <c r="G19" s="288"/>
      <c r="H19" s="289"/>
      <c r="I19" s="146">
        <v>4</v>
      </c>
      <c r="J19" s="5"/>
    </row>
    <row r="20" spans="1:10" ht="19.5" customHeight="1" x14ac:dyDescent="0.25">
      <c r="A20" s="280" t="s">
        <v>95</v>
      </c>
      <c r="B20" s="281"/>
      <c r="C20" s="281"/>
      <c r="D20" s="281"/>
      <c r="E20" s="281"/>
      <c r="F20" s="281"/>
      <c r="G20" s="281"/>
      <c r="H20" s="282"/>
      <c r="I20" s="209">
        <f>SUM(I21:I23)</f>
        <v>1.7</v>
      </c>
      <c r="J20" s="5"/>
    </row>
    <row r="21" spans="1:10" ht="21" customHeight="1" x14ac:dyDescent="0.25">
      <c r="A21" s="283" t="s">
        <v>318</v>
      </c>
      <c r="B21" s="284"/>
      <c r="C21" s="284"/>
      <c r="D21" s="284"/>
      <c r="E21" s="284"/>
      <c r="F21" s="284"/>
      <c r="G21" s="284"/>
      <c r="H21" s="285"/>
      <c r="I21" s="210">
        <v>1</v>
      </c>
      <c r="J21" s="5"/>
    </row>
    <row r="22" spans="1:10" ht="22.15" customHeight="1" x14ac:dyDescent="0.25">
      <c r="A22" s="328" t="s">
        <v>461</v>
      </c>
      <c r="B22" s="329"/>
      <c r="C22" s="329"/>
      <c r="D22" s="329"/>
      <c r="E22" s="329"/>
      <c r="F22" s="329"/>
      <c r="G22" s="329"/>
      <c r="H22" s="330"/>
      <c r="I22" s="211">
        <v>0.5</v>
      </c>
      <c r="J22" s="5"/>
    </row>
    <row r="23" spans="1:10" ht="30" customHeight="1" x14ac:dyDescent="0.25">
      <c r="A23" s="283" t="s">
        <v>462</v>
      </c>
      <c r="B23" s="284"/>
      <c r="C23" s="284"/>
      <c r="D23" s="284"/>
      <c r="E23" s="284"/>
      <c r="F23" s="284"/>
      <c r="G23" s="284"/>
      <c r="H23" s="285"/>
      <c r="I23" s="212">
        <v>0.2</v>
      </c>
      <c r="J23" s="5"/>
    </row>
    <row r="24" spans="1:10" ht="18" customHeight="1" x14ac:dyDescent="0.25">
      <c r="A24" s="320" t="s">
        <v>96</v>
      </c>
      <c r="B24" s="321"/>
      <c r="C24" s="321"/>
      <c r="D24" s="321"/>
      <c r="E24" s="321"/>
      <c r="F24" s="321"/>
      <c r="G24" s="321"/>
      <c r="H24" s="322"/>
      <c r="I24" s="213">
        <f>SUM(I25)</f>
        <v>5.2</v>
      </c>
      <c r="J24" s="187">
        <f>SUM(J25)</f>
        <v>0.7</v>
      </c>
    </row>
    <row r="25" spans="1:10" ht="18.75" customHeight="1" x14ac:dyDescent="0.25">
      <c r="A25" s="323" t="s">
        <v>439</v>
      </c>
      <c r="B25" s="324"/>
      <c r="C25" s="324"/>
      <c r="D25" s="324"/>
      <c r="E25" s="324"/>
      <c r="F25" s="324"/>
      <c r="G25" s="324"/>
      <c r="H25" s="325"/>
      <c r="I25" s="214">
        <v>5.2</v>
      </c>
      <c r="J25" s="143">
        <v>0.7</v>
      </c>
    </row>
    <row r="26" spans="1:10" ht="18.75" customHeight="1" x14ac:dyDescent="0.25">
      <c r="A26" s="292" t="s">
        <v>97</v>
      </c>
      <c r="B26" s="293"/>
      <c r="C26" s="293"/>
      <c r="D26" s="293"/>
      <c r="E26" s="293"/>
      <c r="F26" s="293"/>
      <c r="G26" s="293"/>
      <c r="H26" s="294"/>
      <c r="I26" s="209">
        <f>SUM(I27:I29)</f>
        <v>15</v>
      </c>
      <c r="J26" s="187">
        <f>SUM(J27:J29)</f>
        <v>36.200000000000003</v>
      </c>
    </row>
    <row r="27" spans="1:10" ht="24" customHeight="1" x14ac:dyDescent="0.25">
      <c r="A27" s="127" t="s">
        <v>349</v>
      </c>
      <c r="B27" s="96"/>
      <c r="C27" s="96"/>
      <c r="D27" s="96"/>
      <c r="E27" s="96"/>
      <c r="F27" s="96"/>
      <c r="G27" s="96"/>
      <c r="H27" s="97"/>
      <c r="I27" s="215"/>
      <c r="J27" s="140">
        <v>8</v>
      </c>
    </row>
    <row r="28" spans="1:10" ht="34.5" customHeight="1" x14ac:dyDescent="0.25">
      <c r="A28" s="326" t="s">
        <v>351</v>
      </c>
      <c r="B28" s="327"/>
      <c r="C28" s="327"/>
      <c r="D28" s="327"/>
      <c r="E28" s="327"/>
      <c r="F28" s="327"/>
      <c r="G28" s="327"/>
      <c r="H28" s="327"/>
      <c r="I28" s="140"/>
      <c r="J28" s="140">
        <v>17.5</v>
      </c>
    </row>
    <row r="29" spans="1:10" ht="34.5" customHeight="1" x14ac:dyDescent="0.25">
      <c r="A29" s="305" t="s">
        <v>350</v>
      </c>
      <c r="B29" s="296"/>
      <c r="C29" s="296"/>
      <c r="D29" s="296"/>
      <c r="E29" s="296"/>
      <c r="F29" s="296"/>
      <c r="G29" s="296"/>
      <c r="H29" s="297"/>
      <c r="I29" s="145">
        <v>15</v>
      </c>
      <c r="J29" s="143">
        <v>10.7</v>
      </c>
    </row>
    <row r="30" spans="1:10" ht="22.5" customHeight="1" x14ac:dyDescent="0.25">
      <c r="A30" s="292" t="s">
        <v>98</v>
      </c>
      <c r="B30" s="293"/>
      <c r="C30" s="293"/>
      <c r="D30" s="293"/>
      <c r="E30" s="293"/>
      <c r="F30" s="293"/>
      <c r="G30" s="293"/>
      <c r="H30" s="294"/>
      <c r="I30" s="209">
        <f>SUM(I31:I32)</f>
        <v>2.8</v>
      </c>
      <c r="J30" s="5"/>
    </row>
    <row r="31" spans="1:10" ht="17.25" customHeight="1" x14ac:dyDescent="0.25">
      <c r="A31" s="295" t="s">
        <v>463</v>
      </c>
      <c r="B31" s="296"/>
      <c r="C31" s="296"/>
      <c r="D31" s="296"/>
      <c r="E31" s="296"/>
      <c r="F31" s="296"/>
      <c r="G31" s="296"/>
      <c r="H31" s="297"/>
      <c r="I31" s="146">
        <v>1</v>
      </c>
      <c r="J31" s="5"/>
    </row>
    <row r="32" spans="1:10" ht="17.25" customHeight="1" x14ac:dyDescent="0.25">
      <c r="A32" s="295" t="s">
        <v>467</v>
      </c>
      <c r="B32" s="296"/>
      <c r="C32" s="296"/>
      <c r="D32" s="296"/>
      <c r="E32" s="296"/>
      <c r="F32" s="296"/>
      <c r="G32" s="296"/>
      <c r="H32" s="297"/>
      <c r="I32" s="146">
        <v>1.8</v>
      </c>
      <c r="J32" s="5"/>
    </row>
    <row r="33" spans="1:14" ht="21" customHeight="1" x14ac:dyDescent="0.25">
      <c r="A33" s="318" t="s">
        <v>298</v>
      </c>
      <c r="B33" s="319"/>
      <c r="C33" s="319"/>
      <c r="D33" s="319"/>
      <c r="E33" s="319"/>
      <c r="F33" s="319"/>
      <c r="G33" s="319"/>
      <c r="H33" s="319"/>
      <c r="I33" s="147">
        <f>SUM(I13,I17,I20,I24,I26,I30)</f>
        <v>41</v>
      </c>
      <c r="J33" s="187">
        <f>SUM(J13,J17,J20,J24,J26,J30)</f>
        <v>43.800000000000004</v>
      </c>
      <c r="K33" s="77"/>
      <c r="M33" s="76"/>
      <c r="N33" s="149"/>
    </row>
    <row r="34" spans="1:14" ht="6" customHeight="1" x14ac:dyDescent="0.25">
      <c r="A34" s="313"/>
      <c r="B34" s="313"/>
      <c r="C34" s="313"/>
      <c r="D34" s="313"/>
      <c r="E34" s="313"/>
      <c r="F34" s="313"/>
      <c r="G34" s="313"/>
      <c r="H34" s="313"/>
      <c r="I34" s="78"/>
    </row>
    <row r="35" spans="1:14" x14ac:dyDescent="0.25">
      <c r="A35" s="312" t="s">
        <v>464</v>
      </c>
      <c r="B35" s="312"/>
      <c r="C35" s="312"/>
      <c r="D35" s="312"/>
      <c r="E35" s="312"/>
      <c r="F35" s="312"/>
      <c r="G35" s="312"/>
      <c r="H35" s="310"/>
      <c r="I35" s="208"/>
      <c r="J35" s="143">
        <v>43.8</v>
      </c>
    </row>
    <row r="36" spans="1:14" x14ac:dyDescent="0.25">
      <c r="A36" s="308" t="s">
        <v>291</v>
      </c>
      <c r="B36" s="309"/>
      <c r="C36" s="309"/>
      <c r="D36" s="309"/>
      <c r="E36" s="309"/>
      <c r="F36" s="309"/>
      <c r="G36" s="309"/>
      <c r="H36" s="309"/>
      <c r="I36" s="208"/>
      <c r="J36" s="143">
        <v>36.200000000000003</v>
      </c>
    </row>
    <row r="37" spans="1:14" x14ac:dyDescent="0.25">
      <c r="A37" s="308" t="s">
        <v>458</v>
      </c>
      <c r="B37" s="309"/>
      <c r="C37" s="309"/>
      <c r="D37" s="309"/>
      <c r="E37" s="309"/>
      <c r="F37" s="309"/>
      <c r="G37" s="309"/>
      <c r="H37" s="309"/>
      <c r="I37" s="217"/>
      <c r="J37" s="143">
        <v>0.7</v>
      </c>
    </row>
    <row r="38" spans="1:14" x14ac:dyDescent="0.25">
      <c r="A38" s="310" t="s">
        <v>472</v>
      </c>
      <c r="B38" s="311"/>
      <c r="C38" s="311"/>
      <c r="D38" s="311"/>
      <c r="E38" s="311"/>
      <c r="F38" s="311"/>
      <c r="G38" s="311"/>
      <c r="H38" s="311"/>
      <c r="I38" s="208"/>
      <c r="J38" s="143">
        <v>6.9</v>
      </c>
      <c r="M38" s="158"/>
    </row>
  </sheetData>
  <mergeCells count="39">
    <mergeCell ref="I9:J9"/>
    <mergeCell ref="I10:J10"/>
    <mergeCell ref="I11:J11"/>
    <mergeCell ref="A7:J7"/>
    <mergeCell ref="A33:H33"/>
    <mergeCell ref="A30:H30"/>
    <mergeCell ref="A24:H24"/>
    <mergeCell ref="A25:H25"/>
    <mergeCell ref="A26:H26"/>
    <mergeCell ref="A31:H31"/>
    <mergeCell ref="A32:H32"/>
    <mergeCell ref="A28:H28"/>
    <mergeCell ref="A29:H29"/>
    <mergeCell ref="A21:H21"/>
    <mergeCell ref="A18:H18"/>
    <mergeCell ref="A22:H22"/>
    <mergeCell ref="A16:H16"/>
    <mergeCell ref="A36:H36"/>
    <mergeCell ref="A37:H37"/>
    <mergeCell ref="A38:H38"/>
    <mergeCell ref="A35:H35"/>
    <mergeCell ref="A34:H34"/>
    <mergeCell ref="A17:H17"/>
    <mergeCell ref="I8:J8"/>
    <mergeCell ref="A20:H20"/>
    <mergeCell ref="A23:H23"/>
    <mergeCell ref="F1:I1"/>
    <mergeCell ref="F3:I3"/>
    <mergeCell ref="A19:H19"/>
    <mergeCell ref="F2:I2"/>
    <mergeCell ref="A12:H12"/>
    <mergeCell ref="A5:I5"/>
    <mergeCell ref="A13:H13"/>
    <mergeCell ref="A14:H14"/>
    <mergeCell ref="A9:H9"/>
    <mergeCell ref="A8:H8"/>
    <mergeCell ref="A10:H10"/>
    <mergeCell ref="A11:H11"/>
    <mergeCell ref="A15:H15"/>
  </mergeCells>
  <phoneticPr fontId="0" type="noConversion"/>
  <pageMargins left="0.19685039370078741" right="0.35433070866141736" top="0.19685039370078741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ColWidth="9.140625" defaultRowHeight="16.5" x14ac:dyDescent="0.25"/>
  <cols>
    <col min="1" max="1" width="6.85546875" style="1" customWidth="1"/>
    <col min="2" max="2" width="7.42578125" style="1" customWidth="1"/>
    <col min="3" max="3" width="39.5703125" style="1" customWidth="1"/>
    <col min="4" max="4" width="10.42578125" style="1" customWidth="1"/>
    <col min="5" max="5" width="11.140625" style="1" customWidth="1"/>
    <col min="6" max="6" width="16.28515625" style="1" customWidth="1"/>
    <col min="7" max="7" width="11.5703125" style="1" customWidth="1"/>
    <col min="8" max="8" width="11.7109375" style="1" customWidth="1"/>
    <col min="9" max="9" width="9.140625" style="1"/>
    <col min="10" max="11" width="10.85546875" style="1" bestFit="1" customWidth="1"/>
    <col min="12" max="16384" width="9.140625" style="1"/>
  </cols>
  <sheetData>
    <row r="1" spans="1:11" x14ac:dyDescent="0.25">
      <c r="E1" s="230" t="s">
        <v>336</v>
      </c>
      <c r="F1" s="230"/>
      <c r="G1" s="230"/>
    </row>
    <row r="2" spans="1:11" x14ac:dyDescent="0.25">
      <c r="E2" s="230" t="s">
        <v>483</v>
      </c>
      <c r="F2" s="230"/>
      <c r="G2" s="230"/>
      <c r="H2" s="230"/>
    </row>
    <row r="3" spans="1:11" x14ac:dyDescent="0.25">
      <c r="E3" s="15" t="s">
        <v>337</v>
      </c>
      <c r="F3" s="15"/>
      <c r="G3" s="15"/>
    </row>
    <row r="4" spans="1:11" x14ac:dyDescent="0.25">
      <c r="E4" s="15"/>
      <c r="F4" s="15"/>
      <c r="G4" s="15"/>
    </row>
    <row r="5" spans="1:11" ht="33.75" customHeight="1" x14ac:dyDescent="0.25">
      <c r="A5" s="15"/>
      <c r="B5" s="15"/>
      <c r="C5" s="332" t="s">
        <v>394</v>
      </c>
      <c r="D5" s="332"/>
      <c r="E5" s="332"/>
      <c r="F5" s="332"/>
      <c r="G5" s="12"/>
      <c r="H5" s="15"/>
    </row>
    <row r="6" spans="1:11" ht="15" customHeight="1" x14ac:dyDescent="0.25">
      <c r="A6" s="278" t="s">
        <v>469</v>
      </c>
      <c r="B6" s="278"/>
      <c r="C6" s="278"/>
      <c r="D6" s="278"/>
      <c r="E6" s="278"/>
      <c r="F6" s="278"/>
      <c r="G6" s="15"/>
      <c r="H6" s="15"/>
    </row>
    <row r="7" spans="1:11" ht="33.75" customHeight="1" x14ac:dyDescent="0.25">
      <c r="A7" s="331" t="s">
        <v>54</v>
      </c>
      <c r="B7" s="277" t="s">
        <v>396</v>
      </c>
      <c r="C7" s="277" t="s">
        <v>208</v>
      </c>
      <c r="D7" s="331" t="s">
        <v>28</v>
      </c>
      <c r="E7" s="331" t="s">
        <v>29</v>
      </c>
      <c r="F7" s="331" t="s">
        <v>72</v>
      </c>
      <c r="G7" s="331" t="s">
        <v>452</v>
      </c>
      <c r="H7" s="277" t="s">
        <v>440</v>
      </c>
    </row>
    <row r="8" spans="1:11" ht="23.25" customHeight="1" x14ac:dyDescent="0.25">
      <c r="A8" s="331"/>
      <c r="B8" s="277"/>
      <c r="C8" s="277"/>
      <c r="D8" s="331"/>
      <c r="E8" s="331"/>
      <c r="F8" s="331"/>
      <c r="G8" s="331"/>
      <c r="H8" s="277"/>
    </row>
    <row r="9" spans="1:11" ht="36.75" customHeight="1" x14ac:dyDescent="0.25">
      <c r="A9" s="331"/>
      <c r="B9" s="277"/>
      <c r="C9" s="277"/>
      <c r="D9" s="331"/>
      <c r="E9" s="331"/>
      <c r="F9" s="331"/>
      <c r="G9" s="331"/>
      <c r="H9" s="277"/>
    </row>
    <row r="10" spans="1:11" ht="16.5" customHeight="1" x14ac:dyDescent="0.25">
      <c r="A10" s="23" t="s">
        <v>31</v>
      </c>
      <c r="B10" s="24" t="s">
        <v>151</v>
      </c>
      <c r="C10" s="46" t="s">
        <v>8</v>
      </c>
      <c r="D10" s="135">
        <v>10</v>
      </c>
      <c r="E10" s="25"/>
      <c r="F10" s="26"/>
      <c r="G10" s="140">
        <f>SUM(D10:F10)</f>
        <v>10</v>
      </c>
      <c r="H10" s="18">
        <v>18.600000000000001</v>
      </c>
    </row>
    <row r="11" spans="1:11" ht="16.5" customHeight="1" x14ac:dyDescent="0.25">
      <c r="A11" s="24" t="s">
        <v>32</v>
      </c>
      <c r="B11" s="24" t="s">
        <v>45</v>
      </c>
      <c r="C11" s="130" t="s">
        <v>321</v>
      </c>
      <c r="D11" s="115"/>
      <c r="E11" s="25"/>
      <c r="F11" s="136">
        <v>3.6</v>
      </c>
      <c r="G11" s="140">
        <f>SUM(D11:F11)</f>
        <v>3.6</v>
      </c>
      <c r="H11" s="18">
        <v>0.1</v>
      </c>
      <c r="K11" s="113"/>
    </row>
    <row r="12" spans="1:11" ht="16.5" customHeight="1" x14ac:dyDescent="0.25">
      <c r="A12" s="24" t="s">
        <v>33</v>
      </c>
      <c r="B12" s="24" t="s">
        <v>45</v>
      </c>
      <c r="C12" s="10" t="s">
        <v>319</v>
      </c>
      <c r="D12" s="114"/>
      <c r="E12" s="25"/>
      <c r="F12" s="136">
        <v>29</v>
      </c>
      <c r="G12" s="140">
        <f>SUM(D12:F12)</f>
        <v>29</v>
      </c>
      <c r="H12" s="18">
        <v>1.4</v>
      </c>
      <c r="K12" s="113"/>
    </row>
    <row r="13" spans="1:11" ht="16.5" customHeight="1" x14ac:dyDescent="0.25">
      <c r="A13" s="24" t="s">
        <v>34</v>
      </c>
      <c r="B13" s="24" t="s">
        <v>45</v>
      </c>
      <c r="C13" s="3" t="s">
        <v>320</v>
      </c>
      <c r="D13" s="115"/>
      <c r="E13" s="25"/>
      <c r="F13" s="136">
        <v>29</v>
      </c>
      <c r="G13" s="140">
        <f>SUM(D13:F13)</f>
        <v>29</v>
      </c>
      <c r="H13" s="18"/>
      <c r="K13" s="113"/>
    </row>
    <row r="14" spans="1:11" ht="16.5" customHeight="1" x14ac:dyDescent="0.25">
      <c r="A14" s="24" t="s">
        <v>35</v>
      </c>
      <c r="B14" s="24" t="s">
        <v>45</v>
      </c>
      <c r="C14" s="3" t="s">
        <v>330</v>
      </c>
      <c r="D14" s="135">
        <v>0.3</v>
      </c>
      <c r="E14" s="131">
        <v>7.2</v>
      </c>
      <c r="F14" s="137"/>
      <c r="G14" s="140">
        <f>SUM(D14:F14)</f>
        <v>7.5</v>
      </c>
      <c r="H14" s="18"/>
      <c r="K14" s="113"/>
    </row>
    <row r="15" spans="1:11" ht="16.5" hidden="1" customHeight="1" x14ac:dyDescent="0.25">
      <c r="A15" s="24" t="s">
        <v>363</v>
      </c>
      <c r="B15" s="24"/>
      <c r="C15" s="59" t="s">
        <v>370</v>
      </c>
      <c r="D15" s="129"/>
      <c r="E15" s="25"/>
      <c r="F15" s="136"/>
      <c r="G15" s="140"/>
      <c r="H15" s="18"/>
      <c r="K15" s="113"/>
    </row>
    <row r="16" spans="1:11" ht="16.5" customHeight="1" x14ac:dyDescent="0.25">
      <c r="A16" s="24" t="s">
        <v>36</v>
      </c>
      <c r="B16" s="24" t="s">
        <v>45</v>
      </c>
      <c r="C16" s="4" t="s">
        <v>381</v>
      </c>
      <c r="D16" s="138">
        <v>0.2</v>
      </c>
      <c r="E16" s="25"/>
      <c r="F16" s="136">
        <v>14.1</v>
      </c>
      <c r="G16" s="140">
        <f t="shared" ref="G16:G22" si="0">SUM(D16:F16)</f>
        <v>14.299999999999999</v>
      </c>
      <c r="H16" s="18">
        <v>0.4</v>
      </c>
      <c r="K16" s="113"/>
    </row>
    <row r="17" spans="1:11" ht="16.5" customHeight="1" x14ac:dyDescent="0.25">
      <c r="A17" s="24" t="s">
        <v>37</v>
      </c>
      <c r="B17" s="24" t="s">
        <v>45</v>
      </c>
      <c r="C17" s="3" t="s">
        <v>331</v>
      </c>
      <c r="D17" s="135">
        <v>0.1</v>
      </c>
      <c r="E17" s="25"/>
      <c r="F17" s="139">
        <v>0.1</v>
      </c>
      <c r="G17" s="140">
        <f t="shared" si="0"/>
        <v>0.2</v>
      </c>
      <c r="H17" s="18"/>
      <c r="K17" s="113"/>
    </row>
    <row r="18" spans="1:11" ht="16.5" customHeight="1" x14ac:dyDescent="0.25">
      <c r="A18" s="24" t="s">
        <v>38</v>
      </c>
      <c r="B18" s="24" t="s">
        <v>45</v>
      </c>
      <c r="C18" s="4" t="s">
        <v>328</v>
      </c>
      <c r="D18" s="140">
        <v>0.2</v>
      </c>
      <c r="E18" s="25"/>
      <c r="F18" s="136">
        <v>0.2</v>
      </c>
      <c r="G18" s="140">
        <f t="shared" si="0"/>
        <v>0.4</v>
      </c>
      <c r="H18" s="18"/>
      <c r="K18" s="113"/>
    </row>
    <row r="19" spans="1:11" ht="16.5" customHeight="1" x14ac:dyDescent="0.25">
      <c r="A19" s="24" t="s">
        <v>39</v>
      </c>
      <c r="B19" s="24" t="s">
        <v>45</v>
      </c>
      <c r="C19" s="4" t="s">
        <v>329</v>
      </c>
      <c r="D19" s="140">
        <v>0.2</v>
      </c>
      <c r="E19" s="25"/>
      <c r="F19" s="136">
        <v>0.2</v>
      </c>
      <c r="G19" s="140">
        <f t="shared" si="0"/>
        <v>0.4</v>
      </c>
      <c r="H19" s="18"/>
      <c r="K19" s="113"/>
    </row>
    <row r="20" spans="1:11" ht="16.5" customHeight="1" x14ac:dyDescent="0.25">
      <c r="A20" s="24" t="s">
        <v>40</v>
      </c>
      <c r="B20" s="24" t="s">
        <v>45</v>
      </c>
      <c r="C20" s="2" t="s">
        <v>326</v>
      </c>
      <c r="D20" s="141">
        <v>0.1</v>
      </c>
      <c r="E20" s="25"/>
      <c r="F20" s="136">
        <v>0.1</v>
      </c>
      <c r="G20" s="140">
        <f t="shared" si="0"/>
        <v>0.2</v>
      </c>
      <c r="H20" s="18"/>
      <c r="K20" s="113"/>
    </row>
    <row r="21" spans="1:11" ht="16.5" customHeight="1" x14ac:dyDescent="0.25">
      <c r="A21" s="24" t="s">
        <v>41</v>
      </c>
      <c r="B21" s="24" t="s">
        <v>45</v>
      </c>
      <c r="C21" s="2" t="s">
        <v>325</v>
      </c>
      <c r="D21" s="141">
        <v>0.4</v>
      </c>
      <c r="E21" s="25"/>
      <c r="F21" s="136">
        <v>2.9</v>
      </c>
      <c r="G21" s="140">
        <f t="shared" si="0"/>
        <v>3.3</v>
      </c>
      <c r="H21" s="18"/>
      <c r="K21" s="113"/>
    </row>
    <row r="22" spans="1:11" ht="16.5" customHeight="1" x14ac:dyDescent="0.25">
      <c r="A22" s="24" t="s">
        <v>42</v>
      </c>
      <c r="B22" s="24" t="s">
        <v>45</v>
      </c>
      <c r="C22" s="9" t="s">
        <v>25</v>
      </c>
      <c r="D22" s="138"/>
      <c r="E22" s="25"/>
      <c r="F22" s="137">
        <v>33</v>
      </c>
      <c r="G22" s="140">
        <f t="shared" si="0"/>
        <v>33</v>
      </c>
      <c r="H22" s="18">
        <v>2.6</v>
      </c>
      <c r="K22" s="113"/>
    </row>
    <row r="23" spans="1:11" ht="16.5" hidden="1" customHeight="1" x14ac:dyDescent="0.25">
      <c r="A23" s="24" t="s">
        <v>386</v>
      </c>
      <c r="B23" s="24"/>
      <c r="C23" s="119" t="s">
        <v>370</v>
      </c>
      <c r="D23" s="138"/>
      <c r="E23" s="25"/>
      <c r="F23" s="136"/>
      <c r="G23" s="140"/>
      <c r="H23" s="18"/>
      <c r="K23" s="113"/>
    </row>
    <row r="24" spans="1:11" ht="18.75" customHeight="1" x14ac:dyDescent="0.25">
      <c r="A24" s="24" t="s">
        <v>43</v>
      </c>
      <c r="B24" s="24" t="s">
        <v>45</v>
      </c>
      <c r="C24" s="46" t="s">
        <v>324</v>
      </c>
      <c r="D24" s="138">
        <v>0.4</v>
      </c>
      <c r="E24" s="25"/>
      <c r="F24" s="136">
        <v>1.1000000000000001</v>
      </c>
      <c r="G24" s="140">
        <f>SUM(D24:F24)</f>
        <v>1.5</v>
      </c>
      <c r="H24" s="18"/>
      <c r="K24" s="113"/>
    </row>
    <row r="25" spans="1:11" ht="16.5" customHeight="1" x14ac:dyDescent="0.25">
      <c r="A25" s="24" t="s">
        <v>44</v>
      </c>
      <c r="B25" s="24" t="s">
        <v>46</v>
      </c>
      <c r="C25" s="9" t="s">
        <v>107</v>
      </c>
      <c r="D25" s="116"/>
      <c r="E25" s="25"/>
      <c r="F25" s="137">
        <v>29</v>
      </c>
      <c r="G25" s="140">
        <f>SUM(D25:F25)</f>
        <v>29</v>
      </c>
      <c r="H25" s="18">
        <v>0.6</v>
      </c>
      <c r="K25" s="113"/>
    </row>
    <row r="26" spans="1:11" ht="16.5" customHeight="1" x14ac:dyDescent="0.25">
      <c r="A26" s="24" t="s">
        <v>45</v>
      </c>
      <c r="B26" s="27" t="s">
        <v>42</v>
      </c>
      <c r="C26" s="58" t="s">
        <v>112</v>
      </c>
      <c r="D26" s="117"/>
      <c r="E26" s="142">
        <v>3</v>
      </c>
      <c r="F26" s="29"/>
      <c r="G26" s="140">
        <f>SUM(D26:F26)</f>
        <v>3</v>
      </c>
      <c r="H26" s="18"/>
      <c r="K26" s="113"/>
    </row>
    <row r="27" spans="1:11" ht="16.5" hidden="1" customHeight="1" x14ac:dyDescent="0.25">
      <c r="A27" s="24" t="s">
        <v>45</v>
      </c>
      <c r="B27" s="27"/>
      <c r="C27" s="119" t="s">
        <v>384</v>
      </c>
      <c r="D27" s="117"/>
      <c r="E27" s="28"/>
      <c r="F27" s="29"/>
      <c r="G27" s="140"/>
      <c r="H27" s="18"/>
      <c r="K27" s="113"/>
    </row>
    <row r="28" spans="1:11" ht="16.5" hidden="1" customHeight="1" x14ac:dyDescent="0.25">
      <c r="A28" s="24" t="s">
        <v>389</v>
      </c>
      <c r="B28" s="27"/>
      <c r="C28" s="119" t="s">
        <v>385</v>
      </c>
      <c r="D28" s="117"/>
      <c r="E28" s="28"/>
      <c r="F28" s="29"/>
      <c r="G28" s="140"/>
      <c r="H28" s="18"/>
      <c r="K28" s="113"/>
    </row>
    <row r="29" spans="1:11" ht="16.5" customHeight="1" x14ac:dyDescent="0.25">
      <c r="A29" s="24" t="s">
        <v>46</v>
      </c>
      <c r="B29" s="27" t="s">
        <v>43</v>
      </c>
      <c r="C29" s="6" t="s">
        <v>17</v>
      </c>
      <c r="D29" s="117"/>
      <c r="E29" s="28">
        <v>0.6</v>
      </c>
      <c r="F29" s="29"/>
      <c r="G29" s="140">
        <f>SUM(D29:F29)</f>
        <v>0.6</v>
      </c>
      <c r="H29" s="18"/>
      <c r="K29" s="113"/>
    </row>
    <row r="30" spans="1:11" ht="22.5" customHeight="1" x14ac:dyDescent="0.25">
      <c r="A30" s="24" t="s">
        <v>47</v>
      </c>
      <c r="B30" s="24"/>
      <c r="C30" s="17" t="s">
        <v>4</v>
      </c>
      <c r="D30" s="93">
        <f>SUM(D10:D29)</f>
        <v>11.899999999999999</v>
      </c>
      <c r="E30" s="93">
        <f>SUM(E10:E29)</f>
        <v>10.799999999999999</v>
      </c>
      <c r="F30" s="93">
        <f>SUM(F10:F29)</f>
        <v>142.30000000000001</v>
      </c>
      <c r="G30" s="148">
        <f>SUM(D30:F30)</f>
        <v>165</v>
      </c>
      <c r="H30" s="148">
        <f>SUM(H10:H29)</f>
        <v>23.700000000000003</v>
      </c>
      <c r="J30" s="113"/>
      <c r="K30" s="113"/>
    </row>
  </sheetData>
  <mergeCells count="12">
    <mergeCell ref="E1:G1"/>
    <mergeCell ref="E7:E9"/>
    <mergeCell ref="C5:F5"/>
    <mergeCell ref="F7:F9"/>
    <mergeCell ref="G7:G9"/>
    <mergeCell ref="D7:D9"/>
    <mergeCell ref="A7:A9"/>
    <mergeCell ref="A6:F6"/>
    <mergeCell ref="B7:B9"/>
    <mergeCell ref="C7:C9"/>
    <mergeCell ref="E2:H2"/>
    <mergeCell ref="H7:H9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J145"/>
  <sheetViews>
    <sheetView workbookViewId="0">
      <selection activeCell="O85" sqref="O85"/>
    </sheetView>
  </sheetViews>
  <sheetFormatPr defaultColWidth="9.140625" defaultRowHeight="16.5" x14ac:dyDescent="0.25"/>
  <cols>
    <col min="1" max="1" width="5.85546875" style="44" customWidth="1"/>
    <col min="2" max="2" width="5.7109375" style="44" customWidth="1"/>
    <col min="3" max="3" width="28.5703125" style="44" customWidth="1"/>
    <col min="4" max="4" width="34" style="44" customWidth="1"/>
    <col min="5" max="5" width="9.85546875" style="44" customWidth="1"/>
    <col min="6" max="6" width="10.5703125" style="44" customWidth="1"/>
    <col min="7" max="7" width="10.28515625" style="44" customWidth="1"/>
    <col min="8" max="8" width="8.7109375" style="44" customWidth="1"/>
    <col min="9" max="9" width="9.42578125" style="44" customWidth="1"/>
    <col min="10" max="10" width="9.140625" style="44" customWidth="1"/>
    <col min="11" max="16384" width="9.140625" style="44"/>
  </cols>
  <sheetData>
    <row r="1" spans="2:10" ht="17.25" customHeight="1" x14ac:dyDescent="0.25">
      <c r="B1" s="42"/>
      <c r="C1" s="42"/>
      <c r="D1" s="42"/>
      <c r="E1" s="32" t="s">
        <v>73</v>
      </c>
      <c r="F1" s="32"/>
      <c r="G1" s="32"/>
      <c r="H1" s="15"/>
      <c r="I1" s="42"/>
      <c r="J1" s="42"/>
    </row>
    <row r="2" spans="2:10" ht="17.25" customHeight="1" x14ac:dyDescent="0.25">
      <c r="B2" s="42"/>
      <c r="C2" s="42"/>
      <c r="D2" s="42"/>
      <c r="E2" s="230" t="s">
        <v>390</v>
      </c>
      <c r="F2" s="230"/>
      <c r="G2" s="230"/>
      <c r="H2" s="230"/>
      <c r="I2" s="43"/>
      <c r="J2" s="42"/>
    </row>
    <row r="3" spans="2:10" ht="15.75" customHeight="1" x14ac:dyDescent="0.25">
      <c r="B3" s="42"/>
      <c r="C3" s="42"/>
      <c r="D3" s="42"/>
      <c r="E3" s="32" t="s">
        <v>297</v>
      </c>
      <c r="F3" s="32"/>
      <c r="G3" s="32"/>
      <c r="H3" s="15"/>
      <c r="I3" s="43"/>
      <c r="J3" s="42"/>
    </row>
    <row r="4" spans="2:10" ht="15.75" customHeight="1" x14ac:dyDescent="0.25">
      <c r="B4" s="42"/>
      <c r="C4" s="42"/>
      <c r="D4" s="42"/>
      <c r="E4" s="220" t="s">
        <v>474</v>
      </c>
      <c r="F4" s="220"/>
      <c r="G4" s="33"/>
      <c r="H4" s="15"/>
      <c r="I4" s="222"/>
      <c r="J4" s="42"/>
    </row>
    <row r="5" spans="2:10" ht="15.75" customHeight="1" x14ac:dyDescent="0.25">
      <c r="B5" s="42"/>
      <c r="C5" s="42"/>
      <c r="D5" s="42"/>
      <c r="E5" s="15" t="s">
        <v>304</v>
      </c>
      <c r="F5" s="1"/>
      <c r="G5" s="1"/>
      <c r="H5" s="15"/>
      <c r="I5" s="222"/>
      <c r="J5" s="42"/>
    </row>
    <row r="6" spans="2:10" ht="23.25" customHeight="1" x14ac:dyDescent="0.25">
      <c r="B6" s="42"/>
      <c r="C6" s="267" t="s">
        <v>407</v>
      </c>
      <c r="D6" s="267"/>
      <c r="E6" s="267"/>
      <c r="F6" s="267"/>
      <c r="G6" s="267"/>
      <c r="H6" s="267"/>
      <c r="I6" s="267"/>
      <c r="J6" s="267"/>
    </row>
    <row r="7" spans="2:10" ht="14.25" customHeight="1" x14ac:dyDescent="0.25">
      <c r="B7" s="42"/>
      <c r="C7" s="267" t="s">
        <v>188</v>
      </c>
      <c r="D7" s="267"/>
      <c r="E7" s="267"/>
      <c r="F7" s="267"/>
      <c r="G7" s="267"/>
      <c r="H7" s="267"/>
      <c r="I7" s="267"/>
      <c r="J7" s="267"/>
    </row>
    <row r="8" spans="2:10" ht="13.5" customHeight="1" x14ac:dyDescent="0.25">
      <c r="B8" s="42"/>
      <c r="C8" s="263" t="s">
        <v>395</v>
      </c>
      <c r="D8" s="263"/>
      <c r="E8" s="263"/>
      <c r="F8" s="263"/>
      <c r="G8" s="263"/>
      <c r="H8" s="263"/>
      <c r="I8" s="263"/>
      <c r="J8" s="263"/>
    </row>
    <row r="9" spans="2:10" ht="16.5" customHeight="1" x14ac:dyDescent="0.25">
      <c r="B9" s="338" t="s">
        <v>54</v>
      </c>
      <c r="C9" s="340" t="s">
        <v>209</v>
      </c>
      <c r="D9" s="340" t="s">
        <v>180</v>
      </c>
      <c r="E9" s="338" t="s">
        <v>412</v>
      </c>
      <c r="F9" s="343" t="s">
        <v>181</v>
      </c>
      <c r="G9" s="343"/>
      <c r="H9" s="343"/>
      <c r="I9" s="343"/>
      <c r="J9" s="343"/>
    </row>
    <row r="10" spans="2:10" x14ac:dyDescent="0.25">
      <c r="B10" s="339"/>
      <c r="C10" s="340"/>
      <c r="D10" s="340"/>
      <c r="E10" s="339"/>
      <c r="F10" s="340" t="s">
        <v>408</v>
      </c>
      <c r="G10" s="343" t="s">
        <v>11</v>
      </c>
      <c r="H10" s="343"/>
      <c r="I10" s="340" t="s">
        <v>410</v>
      </c>
      <c r="J10" s="340" t="s">
        <v>409</v>
      </c>
    </row>
    <row r="11" spans="2:10" ht="16.5" customHeight="1" x14ac:dyDescent="0.25">
      <c r="B11" s="339"/>
      <c r="C11" s="340"/>
      <c r="D11" s="340"/>
      <c r="E11" s="339"/>
      <c r="F11" s="340"/>
      <c r="G11" s="340" t="s">
        <v>379</v>
      </c>
      <c r="H11" s="340" t="s">
        <v>411</v>
      </c>
      <c r="I11" s="340"/>
      <c r="J11" s="340"/>
    </row>
    <row r="12" spans="2:10" x14ac:dyDescent="0.25">
      <c r="B12" s="339"/>
      <c r="C12" s="340"/>
      <c r="D12" s="340"/>
      <c r="E12" s="339"/>
      <c r="F12" s="340"/>
      <c r="G12" s="340"/>
      <c r="H12" s="340"/>
      <c r="I12" s="340"/>
      <c r="J12" s="340"/>
    </row>
    <row r="13" spans="2:10" ht="45.75" customHeight="1" x14ac:dyDescent="0.25">
      <c r="B13" s="339"/>
      <c r="C13" s="338"/>
      <c r="D13" s="338"/>
      <c r="E13" s="339"/>
      <c r="F13" s="338"/>
      <c r="G13" s="338"/>
      <c r="H13" s="338"/>
      <c r="I13" s="338"/>
      <c r="J13" s="338"/>
    </row>
    <row r="14" spans="2:10" ht="15.75" customHeight="1" x14ac:dyDescent="0.25">
      <c r="B14" s="335" t="s">
        <v>221</v>
      </c>
      <c r="C14" s="335"/>
      <c r="D14" s="335"/>
      <c r="E14" s="335"/>
      <c r="F14" s="335"/>
      <c r="G14" s="335"/>
      <c r="H14" s="335"/>
      <c r="I14" s="335"/>
      <c r="J14" s="335"/>
    </row>
    <row r="15" spans="2:10" ht="16.5" customHeight="1" x14ac:dyDescent="0.25">
      <c r="B15" s="70" t="s">
        <v>31</v>
      </c>
      <c r="C15" s="79" t="s">
        <v>8</v>
      </c>
      <c r="D15" s="8" t="s">
        <v>178</v>
      </c>
      <c r="E15" s="181">
        <f t="shared" ref="E15:E21" si="0">SUM(F15:J15)</f>
        <v>173.6</v>
      </c>
      <c r="F15" s="181">
        <f>SUM('sav.f. 3 '!F15)</f>
        <v>173.6</v>
      </c>
      <c r="G15" s="181"/>
      <c r="H15" s="181"/>
      <c r="I15" s="181"/>
      <c r="J15" s="182"/>
    </row>
    <row r="16" spans="2:10" ht="33" customHeight="1" x14ac:dyDescent="0.25">
      <c r="B16" s="69" t="s">
        <v>32</v>
      </c>
      <c r="C16" s="47" t="s">
        <v>179</v>
      </c>
      <c r="D16" s="31" t="s">
        <v>205</v>
      </c>
      <c r="E16" s="152">
        <f t="shared" si="0"/>
        <v>58.2</v>
      </c>
      <c r="F16" s="152">
        <f>SUM('sav.f. 3 '!F17)</f>
        <v>58.2</v>
      </c>
      <c r="G16" s="152"/>
      <c r="H16" s="152"/>
      <c r="I16" s="152"/>
      <c r="J16" s="183"/>
    </row>
    <row r="17" spans="2:10" ht="16.5" customHeight="1" x14ac:dyDescent="0.25">
      <c r="B17" s="69" t="s">
        <v>33</v>
      </c>
      <c r="C17" s="46" t="s">
        <v>8</v>
      </c>
      <c r="D17" s="5" t="s">
        <v>206</v>
      </c>
      <c r="E17" s="160">
        <f t="shared" si="0"/>
        <v>2443.3000000000002</v>
      </c>
      <c r="F17" s="160">
        <f>SUM('sav.f. 3 '!F18:F21,'sav.f. 3 '!F23,'sav.f. 3 '!F72,'sav.f. 3 '!F103,'sav.f. 3 '!F116)</f>
        <v>2093.8000000000002</v>
      </c>
      <c r="G17" s="160">
        <f>SUM('Valst.f. 4'!F16:F24,'Valst.f. 4'!F29,'Valst.f. 4'!F33,'Valst.f. 4'!F36,'Valst.f. 4'!F51,'Valst.f. 4'!F53,'Valst.f. 4'!F26:F27)</f>
        <v>349.49999999999994</v>
      </c>
      <c r="H17" s="160"/>
      <c r="I17" s="160"/>
      <c r="J17" s="184"/>
    </row>
    <row r="18" spans="2:10" ht="16.5" customHeight="1" x14ac:dyDescent="0.25">
      <c r="B18" s="69" t="s">
        <v>34</v>
      </c>
      <c r="C18" s="64" t="s">
        <v>8</v>
      </c>
      <c r="D18" s="49" t="s">
        <v>121</v>
      </c>
      <c r="E18" s="160">
        <f t="shared" si="0"/>
        <v>7.2</v>
      </c>
      <c r="F18" s="160"/>
      <c r="G18" s="160">
        <f>SUM('Valst.f. 4'!F25)</f>
        <v>7.2</v>
      </c>
      <c r="H18" s="160"/>
      <c r="I18" s="160"/>
      <c r="J18" s="184"/>
    </row>
    <row r="19" spans="2:10" ht="16.5" customHeight="1" x14ac:dyDescent="0.25">
      <c r="B19" s="80" t="s">
        <v>35</v>
      </c>
      <c r="C19" s="64" t="s">
        <v>8</v>
      </c>
      <c r="D19" s="49" t="s">
        <v>21</v>
      </c>
      <c r="E19" s="160">
        <f t="shared" si="0"/>
        <v>5</v>
      </c>
      <c r="F19" s="160">
        <f>SUM('sav.f. 3 '!F22)</f>
        <v>5</v>
      </c>
      <c r="G19" s="160"/>
      <c r="H19" s="160"/>
      <c r="I19" s="160"/>
      <c r="J19" s="184"/>
    </row>
    <row r="20" spans="2:10" ht="30.75" customHeight="1" x14ac:dyDescent="0.25">
      <c r="B20" s="80" t="s">
        <v>36</v>
      </c>
      <c r="C20" s="64" t="s">
        <v>286</v>
      </c>
      <c r="D20" s="63" t="s">
        <v>406</v>
      </c>
      <c r="E20" s="160">
        <f t="shared" si="0"/>
        <v>102</v>
      </c>
      <c r="F20" s="160">
        <f>SUM('sav.f. 3 '!F24)</f>
        <v>102</v>
      </c>
      <c r="G20" s="162"/>
      <c r="H20" s="162"/>
      <c r="I20" s="160"/>
      <c r="J20" s="184"/>
    </row>
    <row r="21" spans="2:10" ht="18.75" customHeight="1" x14ac:dyDescent="0.25">
      <c r="B21" s="334" t="s">
        <v>428</v>
      </c>
      <c r="C21" s="334"/>
      <c r="D21" s="334"/>
      <c r="E21" s="162">
        <f t="shared" si="0"/>
        <v>2789.3</v>
      </c>
      <c r="F21" s="162">
        <f>SUM(F15:F20)</f>
        <v>2432.6000000000004</v>
      </c>
      <c r="G21" s="162">
        <f>SUM(G15:G20)</f>
        <v>356.69999999999993</v>
      </c>
      <c r="H21" s="162">
        <f>SUM(H15:H20)</f>
        <v>0</v>
      </c>
      <c r="I21" s="162">
        <f>SUM(I15:I20)</f>
        <v>0</v>
      </c>
      <c r="J21" s="162">
        <f>SUM(J15:J20)</f>
        <v>0</v>
      </c>
    </row>
    <row r="22" spans="2:10" ht="19.5" customHeight="1" x14ac:dyDescent="0.25">
      <c r="B22" s="335" t="s">
        <v>182</v>
      </c>
      <c r="C22" s="335"/>
      <c r="D22" s="335"/>
      <c r="E22" s="335"/>
      <c r="F22" s="335"/>
      <c r="G22" s="335"/>
      <c r="H22" s="335"/>
      <c r="I22" s="335"/>
      <c r="J22" s="335"/>
    </row>
    <row r="23" spans="2:10" ht="16.5" customHeight="1" x14ac:dyDescent="0.25">
      <c r="B23" s="69" t="s">
        <v>31</v>
      </c>
      <c r="C23" s="46" t="s">
        <v>76</v>
      </c>
      <c r="D23" s="47" t="s">
        <v>413</v>
      </c>
      <c r="E23" s="143">
        <f>SUM(F23:J23)</f>
        <v>3.5</v>
      </c>
      <c r="F23" s="52">
        <f>SUM('sav.f. 3 '!F25)</f>
        <v>3.5</v>
      </c>
      <c r="G23" s="156"/>
      <c r="H23" s="156"/>
      <c r="I23" s="156"/>
      <c r="J23" s="69"/>
    </row>
    <row r="24" spans="2:10" ht="16.5" customHeight="1" x14ac:dyDescent="0.25">
      <c r="B24" s="69" t="s">
        <v>32</v>
      </c>
      <c r="C24" s="46" t="s">
        <v>76</v>
      </c>
      <c r="D24" s="47" t="s">
        <v>434</v>
      </c>
      <c r="E24" s="143">
        <f>SUM(F24:J24)</f>
        <v>17.399999999999999</v>
      </c>
      <c r="F24" s="52">
        <f>SUM('sav.f. 3 '!F26)</f>
        <v>17.399999999999999</v>
      </c>
      <c r="G24" s="156"/>
      <c r="H24" s="156"/>
      <c r="I24" s="156"/>
      <c r="J24" s="69"/>
    </row>
    <row r="25" spans="2:10" ht="31.5" customHeight="1" x14ac:dyDescent="0.25">
      <c r="B25" s="69" t="s">
        <v>33</v>
      </c>
      <c r="C25" s="54" t="s">
        <v>76</v>
      </c>
      <c r="D25" s="55" t="s">
        <v>414</v>
      </c>
      <c r="E25" s="143">
        <f>SUM(F25:J25)</f>
        <v>2.5</v>
      </c>
      <c r="F25" s="52">
        <f>SUM('sav.f. 3 '!F27)</f>
        <v>2.5</v>
      </c>
      <c r="G25" s="156"/>
      <c r="H25" s="156"/>
      <c r="I25" s="156"/>
      <c r="J25" s="69"/>
    </row>
    <row r="26" spans="2:10" ht="19.5" customHeight="1" x14ac:dyDescent="0.25">
      <c r="B26" s="334" t="s">
        <v>427</v>
      </c>
      <c r="C26" s="334"/>
      <c r="D26" s="334"/>
      <c r="E26" s="185">
        <f t="shared" ref="E26:J26" si="1">SUM(E23:E25)</f>
        <v>23.4</v>
      </c>
      <c r="F26" s="185">
        <f t="shared" si="1"/>
        <v>23.4</v>
      </c>
      <c r="G26" s="186">
        <f t="shared" si="1"/>
        <v>0</v>
      </c>
      <c r="H26" s="187">
        <f t="shared" si="1"/>
        <v>0</v>
      </c>
      <c r="I26" s="187">
        <f t="shared" si="1"/>
        <v>0</v>
      </c>
      <c r="J26" s="187">
        <f t="shared" si="1"/>
        <v>0</v>
      </c>
    </row>
    <row r="27" spans="2:10" ht="18" customHeight="1" x14ac:dyDescent="0.25">
      <c r="B27" s="335" t="s">
        <v>185</v>
      </c>
      <c r="C27" s="335"/>
      <c r="D27" s="335"/>
      <c r="E27" s="335"/>
      <c r="F27" s="335"/>
      <c r="G27" s="335"/>
      <c r="H27" s="335"/>
      <c r="I27" s="335"/>
      <c r="J27" s="335"/>
    </row>
    <row r="28" spans="2:10" ht="34.5" customHeight="1" x14ac:dyDescent="0.25">
      <c r="B28" s="69" t="s">
        <v>31</v>
      </c>
      <c r="C28" s="5" t="s">
        <v>8</v>
      </c>
      <c r="D28" s="57" t="s">
        <v>110</v>
      </c>
      <c r="E28" s="189">
        <f>SUM(F28:J28)</f>
        <v>3</v>
      </c>
      <c r="F28" s="188">
        <f>SUM('sav.f. 3 '!F29)</f>
        <v>3</v>
      </c>
      <c r="G28" s="187"/>
      <c r="H28" s="187"/>
      <c r="I28" s="152"/>
      <c r="J28" s="183"/>
    </row>
    <row r="29" spans="2:10" ht="31.5" customHeight="1" x14ac:dyDescent="0.25">
      <c r="B29" s="69" t="s">
        <v>32</v>
      </c>
      <c r="C29" s="5" t="s">
        <v>8</v>
      </c>
      <c r="D29" s="57" t="s">
        <v>184</v>
      </c>
      <c r="E29" s="189">
        <f>SUM(F29:J29)</f>
        <v>18</v>
      </c>
      <c r="F29" s="188">
        <f>SUM('sav.f. 3 '!F30)</f>
        <v>18</v>
      </c>
      <c r="G29" s="187"/>
      <c r="H29" s="187"/>
      <c r="I29" s="187"/>
      <c r="J29" s="183"/>
    </row>
    <row r="30" spans="2:10" ht="21" customHeight="1" x14ac:dyDescent="0.25">
      <c r="B30" s="334" t="s">
        <v>426</v>
      </c>
      <c r="C30" s="334"/>
      <c r="D30" s="334"/>
      <c r="E30" s="187">
        <f>SUM(F30:J30)</f>
        <v>21</v>
      </c>
      <c r="F30" s="187">
        <f>SUM(F28:F29)</f>
        <v>21</v>
      </c>
      <c r="G30" s="187">
        <f>SUM(G26:G29)</f>
        <v>0</v>
      </c>
      <c r="H30" s="187">
        <f>SUM(H26:H29)</f>
        <v>0</v>
      </c>
      <c r="I30" s="187">
        <f>SUM(I26:I29)</f>
        <v>0</v>
      </c>
      <c r="J30" s="187">
        <f>SUM(J26:J29)</f>
        <v>0</v>
      </c>
    </row>
    <row r="31" spans="2:10" ht="18.75" customHeight="1" x14ac:dyDescent="0.25">
      <c r="B31" s="335" t="s">
        <v>186</v>
      </c>
      <c r="C31" s="335"/>
      <c r="D31" s="335"/>
      <c r="E31" s="335"/>
      <c r="F31" s="335"/>
      <c r="G31" s="335"/>
      <c r="H31" s="335"/>
      <c r="I31" s="335"/>
      <c r="J31" s="335"/>
    </row>
    <row r="32" spans="2:10" ht="18.75" customHeight="1" x14ac:dyDescent="0.25">
      <c r="B32" s="69" t="s">
        <v>31</v>
      </c>
      <c r="C32" s="5" t="s">
        <v>8</v>
      </c>
      <c r="D32" s="5" t="s">
        <v>405</v>
      </c>
      <c r="E32" s="167">
        <f>SUM(F32:J32)</f>
        <v>62.4</v>
      </c>
      <c r="F32" s="167">
        <f>SUM('sav.f. 3 '!F32)</f>
        <v>62.4</v>
      </c>
      <c r="G32" s="160"/>
      <c r="H32" s="160"/>
      <c r="I32" s="160"/>
      <c r="J32" s="184"/>
    </row>
    <row r="33" spans="2:10" ht="18.75" customHeight="1" x14ac:dyDescent="0.25">
      <c r="B33" s="69" t="s">
        <v>32</v>
      </c>
      <c r="C33" s="5" t="s">
        <v>8</v>
      </c>
      <c r="D33" s="5" t="s">
        <v>387</v>
      </c>
      <c r="E33" s="167">
        <f>SUM(F33:J33)</f>
        <v>30</v>
      </c>
      <c r="F33" s="167">
        <f>SUM('sav.f. 3 '!F33)</f>
        <v>30</v>
      </c>
      <c r="G33" s="160"/>
      <c r="H33" s="160"/>
      <c r="I33" s="160"/>
      <c r="J33" s="184"/>
    </row>
    <row r="34" spans="2:10" ht="18.75" customHeight="1" x14ac:dyDescent="0.25">
      <c r="B34" s="69" t="s">
        <v>33</v>
      </c>
      <c r="C34" s="5" t="s">
        <v>8</v>
      </c>
      <c r="D34" s="5" t="s">
        <v>302</v>
      </c>
      <c r="E34" s="169">
        <f>SUM(F34:J34)</f>
        <v>18</v>
      </c>
      <c r="F34" s="169">
        <f>'sav.f. 3 '!G34</f>
        <v>18</v>
      </c>
      <c r="G34" s="160"/>
      <c r="H34" s="160"/>
      <c r="I34" s="160"/>
      <c r="J34" s="184"/>
    </row>
    <row r="35" spans="2:10" ht="18.75" customHeight="1" x14ac:dyDescent="0.25">
      <c r="B35" s="69" t="s">
        <v>34</v>
      </c>
      <c r="C35" s="5" t="s">
        <v>8</v>
      </c>
      <c r="D35" s="5" t="s">
        <v>22</v>
      </c>
      <c r="E35" s="160">
        <f>SUM(F35:J35)</f>
        <v>70</v>
      </c>
      <c r="F35" s="160"/>
      <c r="G35" s="160"/>
      <c r="H35" s="190"/>
      <c r="I35" s="190">
        <f>SUM('sav.f. 3 '!F35)</f>
        <v>70</v>
      </c>
      <c r="J35" s="184"/>
    </row>
    <row r="36" spans="2:10" ht="18.75" customHeight="1" x14ac:dyDescent="0.25">
      <c r="B36" s="334" t="s">
        <v>425</v>
      </c>
      <c r="C36" s="334"/>
      <c r="D36" s="334"/>
      <c r="E36" s="191">
        <f>SUM(F36:J36)</f>
        <v>180.4</v>
      </c>
      <c r="F36" s="191">
        <f>SUM(F32:F35)</f>
        <v>110.4</v>
      </c>
      <c r="G36" s="191">
        <f>SUM(G32:G35)</f>
        <v>0</v>
      </c>
      <c r="H36" s="191">
        <f>SUM(H32:H35)</f>
        <v>0</v>
      </c>
      <c r="I36" s="191">
        <f>SUM(I32:I35)</f>
        <v>70</v>
      </c>
      <c r="J36" s="191">
        <f>SUM(J32:J35)</f>
        <v>0</v>
      </c>
    </row>
    <row r="37" spans="2:10" ht="18.75" customHeight="1" x14ac:dyDescent="0.25">
      <c r="B37" s="335" t="s">
        <v>187</v>
      </c>
      <c r="C37" s="335"/>
      <c r="D37" s="335"/>
      <c r="E37" s="335"/>
      <c r="F37" s="335"/>
      <c r="G37" s="335"/>
      <c r="H37" s="335"/>
      <c r="I37" s="335"/>
      <c r="J37" s="335"/>
    </row>
    <row r="38" spans="2:10" ht="18.75" customHeight="1" x14ac:dyDescent="0.25">
      <c r="B38" s="69" t="s">
        <v>31</v>
      </c>
      <c r="C38" s="5" t="s">
        <v>8</v>
      </c>
      <c r="D38" s="5" t="s">
        <v>64</v>
      </c>
      <c r="E38" s="152">
        <f>SUM(F38:J38)</f>
        <v>25</v>
      </c>
      <c r="F38" s="152">
        <f>SUM('sav.f. 3 '!F37)</f>
        <v>25</v>
      </c>
      <c r="G38" s="152"/>
      <c r="H38" s="152"/>
      <c r="I38" s="152"/>
      <c r="J38" s="183"/>
    </row>
    <row r="39" spans="2:10" ht="18.75" customHeight="1" x14ac:dyDescent="0.25">
      <c r="B39" s="334" t="s">
        <v>429</v>
      </c>
      <c r="C39" s="334"/>
      <c r="D39" s="334"/>
      <c r="E39" s="180">
        <f>SUM(F39:J39)</f>
        <v>25</v>
      </c>
      <c r="F39" s="180">
        <f>SUM(F38)</f>
        <v>25</v>
      </c>
      <c r="G39" s="180">
        <f>SUM(G38)</f>
        <v>0</v>
      </c>
      <c r="H39" s="180">
        <f>SUM(H38)</f>
        <v>0</v>
      </c>
      <c r="I39" s="180">
        <f>SUM(I38)</f>
        <v>0</v>
      </c>
      <c r="J39" s="180">
        <f>SUM(J38)</f>
        <v>0</v>
      </c>
    </row>
    <row r="40" spans="2:10" ht="18.75" customHeight="1" x14ac:dyDescent="0.25">
      <c r="B40" s="335" t="s">
        <v>189</v>
      </c>
      <c r="C40" s="335"/>
      <c r="D40" s="335"/>
      <c r="E40" s="335"/>
      <c r="F40" s="335"/>
      <c r="G40" s="335"/>
      <c r="H40" s="335"/>
      <c r="I40" s="335"/>
      <c r="J40" s="335"/>
    </row>
    <row r="41" spans="2:10" ht="18.75" customHeight="1" x14ac:dyDescent="0.25">
      <c r="B41" s="81" t="s">
        <v>31</v>
      </c>
      <c r="C41" s="82" t="s">
        <v>8</v>
      </c>
      <c r="D41" s="83" t="s">
        <v>190</v>
      </c>
      <c r="E41" s="181">
        <f>SUM(F41:J41)</f>
        <v>210</v>
      </c>
      <c r="F41" s="178"/>
      <c r="G41" s="178">
        <f>SUM('Valst.f. 4'!F31)</f>
        <v>210</v>
      </c>
      <c r="H41" s="181"/>
      <c r="I41" s="181"/>
      <c r="J41" s="182"/>
    </row>
    <row r="42" spans="2:10" ht="18.75" customHeight="1" x14ac:dyDescent="0.25">
      <c r="B42" s="334" t="s">
        <v>430</v>
      </c>
      <c r="C42" s="334"/>
      <c r="D42" s="334"/>
      <c r="E42" s="192">
        <f>SUM(F42:J42)</f>
        <v>210</v>
      </c>
      <c r="F42" s="192">
        <f>SUM(F41)</f>
        <v>0</v>
      </c>
      <c r="G42" s="192">
        <f>SUM(G41)</f>
        <v>210</v>
      </c>
      <c r="H42" s="192">
        <f>SUM(H41)</f>
        <v>0</v>
      </c>
      <c r="I42" s="192">
        <f>SUM(I41)</f>
        <v>0</v>
      </c>
      <c r="J42" s="180">
        <f>SUM(J41)</f>
        <v>0</v>
      </c>
    </row>
    <row r="43" spans="2:10" ht="18.75" customHeight="1" x14ac:dyDescent="0.25">
      <c r="B43" s="335" t="s">
        <v>191</v>
      </c>
      <c r="C43" s="335"/>
      <c r="D43" s="335"/>
      <c r="E43" s="335"/>
      <c r="F43" s="335"/>
      <c r="G43" s="335"/>
      <c r="H43" s="335"/>
      <c r="I43" s="335"/>
      <c r="J43" s="335"/>
    </row>
    <row r="44" spans="2:10" ht="18.75" customHeight="1" x14ac:dyDescent="0.25">
      <c r="B44" s="69" t="s">
        <v>31</v>
      </c>
      <c r="C44" s="5" t="s">
        <v>8</v>
      </c>
      <c r="D44" s="65" t="s">
        <v>282</v>
      </c>
      <c r="E44" s="178">
        <f>SUM(F44:J44)</f>
        <v>153</v>
      </c>
      <c r="F44" s="178"/>
      <c r="G44" s="178">
        <f>SUM('Valst.f. 4'!F30)</f>
        <v>153</v>
      </c>
      <c r="H44" s="181"/>
      <c r="I44" s="181"/>
      <c r="J44" s="183"/>
    </row>
    <row r="45" spans="2:10" ht="18.75" customHeight="1" x14ac:dyDescent="0.25">
      <c r="B45" s="333" t="s">
        <v>431</v>
      </c>
      <c r="C45" s="333"/>
      <c r="D45" s="333"/>
      <c r="E45" s="193">
        <f>SUM(F45:J45)</f>
        <v>153</v>
      </c>
      <c r="F45" s="193">
        <f>SUM(F44:F44)</f>
        <v>0</v>
      </c>
      <c r="G45" s="193">
        <f>SUM(G44:G44)</f>
        <v>153</v>
      </c>
      <c r="H45" s="193">
        <f>SUM(H44:H44)</f>
        <v>0</v>
      </c>
      <c r="I45" s="193">
        <f>SUM(I44:I44)</f>
        <v>0</v>
      </c>
      <c r="J45" s="194">
        <f>SUM(J44:J44)</f>
        <v>0</v>
      </c>
    </row>
    <row r="46" spans="2:10" s="84" customFormat="1" ht="18.75" customHeight="1" x14ac:dyDescent="0.2">
      <c r="B46" s="341" t="s">
        <v>193</v>
      </c>
      <c r="C46" s="341"/>
      <c r="D46" s="341"/>
      <c r="E46" s="341"/>
      <c r="F46" s="341"/>
      <c r="G46" s="341"/>
      <c r="H46" s="341"/>
      <c r="I46" s="341"/>
      <c r="J46" s="341"/>
    </row>
    <row r="47" spans="2:10" s="84" customFormat="1" ht="18" customHeight="1" x14ac:dyDescent="0.2">
      <c r="B47" s="85" t="s">
        <v>31</v>
      </c>
      <c r="C47" s="46" t="s">
        <v>8</v>
      </c>
      <c r="D47" s="46" t="s">
        <v>143</v>
      </c>
      <c r="E47" s="195">
        <f>SUM(F47:J47)</f>
        <v>480.3</v>
      </c>
      <c r="F47" s="195">
        <f>SUM('sav.f. 3 '!F31)</f>
        <v>2</v>
      </c>
      <c r="G47" s="195">
        <f>SUM('Valst.f. 4'!F28)</f>
        <v>478.3</v>
      </c>
      <c r="H47" s="195"/>
      <c r="I47" s="195"/>
      <c r="J47" s="153"/>
    </row>
    <row r="48" spans="2:10" s="84" customFormat="1" ht="18" customHeight="1" x14ac:dyDescent="0.25">
      <c r="B48" s="85" t="s">
        <v>32</v>
      </c>
      <c r="C48" s="46" t="s">
        <v>8</v>
      </c>
      <c r="D48" s="59" t="s">
        <v>105</v>
      </c>
      <c r="E48" s="195">
        <f t="shared" ref="E48:E64" si="2">SUM(F48:J48)</f>
        <v>732.4</v>
      </c>
      <c r="F48" s="195">
        <f>SUM('sav.f. 3 '!F39)</f>
        <v>732.4</v>
      </c>
      <c r="G48" s="195"/>
      <c r="H48" s="195"/>
      <c r="I48" s="195"/>
      <c r="J48" s="153"/>
    </row>
    <row r="49" spans="2:10" ht="18" customHeight="1" x14ac:dyDescent="0.25">
      <c r="B49" s="69" t="s">
        <v>33</v>
      </c>
      <c r="C49" s="46" t="s">
        <v>8</v>
      </c>
      <c r="D49" s="59" t="s">
        <v>5</v>
      </c>
      <c r="E49" s="195">
        <f t="shared" si="2"/>
        <v>30</v>
      </c>
      <c r="F49" s="188">
        <f>SUM('sav.f. 3 '!F55)</f>
        <v>30</v>
      </c>
      <c r="G49" s="188"/>
      <c r="H49" s="152"/>
      <c r="I49" s="152"/>
      <c r="J49" s="183"/>
    </row>
    <row r="50" spans="2:10" ht="18" customHeight="1" x14ac:dyDescent="0.25">
      <c r="B50" s="69" t="s">
        <v>34</v>
      </c>
      <c r="C50" s="46" t="s">
        <v>210</v>
      </c>
      <c r="D50" s="59" t="s">
        <v>283</v>
      </c>
      <c r="E50" s="195">
        <f t="shared" si="2"/>
        <v>3.8</v>
      </c>
      <c r="F50" s="188">
        <f>SUM('sav.f. 3 '!F41,'sav.f. 3 '!F56)</f>
        <v>3.8</v>
      </c>
      <c r="G50" s="188"/>
      <c r="H50" s="152"/>
      <c r="I50" s="152"/>
      <c r="J50" s="183"/>
    </row>
    <row r="51" spans="2:10" ht="18" customHeight="1" x14ac:dyDescent="0.25">
      <c r="B51" s="69" t="s">
        <v>35</v>
      </c>
      <c r="C51" s="46" t="s">
        <v>211</v>
      </c>
      <c r="D51" s="59" t="s">
        <v>283</v>
      </c>
      <c r="E51" s="195">
        <f t="shared" si="2"/>
        <v>8.1999999999999993</v>
      </c>
      <c r="F51" s="188">
        <f>SUM('sav.f. 3 '!F42,'sav.f. 3 '!F57)</f>
        <v>8.1999999999999993</v>
      </c>
      <c r="G51" s="188"/>
      <c r="H51" s="152"/>
      <c r="I51" s="152"/>
      <c r="J51" s="183"/>
    </row>
    <row r="52" spans="2:10" ht="18" customHeight="1" x14ac:dyDescent="0.25">
      <c r="B52" s="69" t="s">
        <v>36</v>
      </c>
      <c r="C52" s="46" t="s">
        <v>212</v>
      </c>
      <c r="D52" s="59" t="s">
        <v>283</v>
      </c>
      <c r="E52" s="195">
        <f t="shared" si="2"/>
        <v>9.4</v>
      </c>
      <c r="F52" s="188">
        <f>SUM('sav.f. 3 '!F43,'sav.f. 3 '!F58)</f>
        <v>9.4</v>
      </c>
      <c r="G52" s="188"/>
      <c r="H52" s="152"/>
      <c r="I52" s="152"/>
      <c r="J52" s="183"/>
    </row>
    <row r="53" spans="2:10" ht="18" customHeight="1" x14ac:dyDescent="0.25">
      <c r="B53" s="69" t="s">
        <v>37</v>
      </c>
      <c r="C53" s="46" t="s">
        <v>213</v>
      </c>
      <c r="D53" s="59" t="s">
        <v>283</v>
      </c>
      <c r="E53" s="195">
        <f t="shared" si="2"/>
        <v>5.8000000000000007</v>
      </c>
      <c r="F53" s="188">
        <f>SUM('sav.f. 3 '!F44,'sav.f. 3 '!F59)</f>
        <v>5.8000000000000007</v>
      </c>
      <c r="G53" s="188"/>
      <c r="H53" s="152"/>
      <c r="I53" s="152"/>
      <c r="J53" s="183"/>
    </row>
    <row r="54" spans="2:10" ht="18" customHeight="1" x14ac:dyDescent="0.25">
      <c r="B54" s="69" t="s">
        <v>38</v>
      </c>
      <c r="C54" s="46" t="s">
        <v>223</v>
      </c>
      <c r="D54" s="59" t="s">
        <v>283</v>
      </c>
      <c r="E54" s="195">
        <f t="shared" si="2"/>
        <v>83.4</v>
      </c>
      <c r="F54" s="188">
        <f>SUM('sav.f. 3 '!F45,'sav.f. 3 '!F60)</f>
        <v>83.4</v>
      </c>
      <c r="G54" s="188"/>
      <c r="H54" s="152"/>
      <c r="I54" s="152"/>
      <c r="J54" s="183"/>
    </row>
    <row r="55" spans="2:10" ht="18" customHeight="1" x14ac:dyDescent="0.25">
      <c r="B55" s="69" t="s">
        <v>39</v>
      </c>
      <c r="C55" s="46" t="s">
        <v>214</v>
      </c>
      <c r="D55" s="59" t="s">
        <v>283</v>
      </c>
      <c r="E55" s="195">
        <f t="shared" si="2"/>
        <v>10.5</v>
      </c>
      <c r="F55" s="188">
        <f>SUM('sav.f. 3 '!F46,'sav.f. 3 '!F61)</f>
        <v>10.5</v>
      </c>
      <c r="G55" s="188"/>
      <c r="H55" s="152"/>
      <c r="I55" s="152"/>
      <c r="J55" s="183"/>
    </row>
    <row r="56" spans="2:10" ht="18" customHeight="1" x14ac:dyDescent="0.25">
      <c r="B56" s="69" t="s">
        <v>40</v>
      </c>
      <c r="C56" s="46" t="s">
        <v>215</v>
      </c>
      <c r="D56" s="59" t="s">
        <v>283</v>
      </c>
      <c r="E56" s="195">
        <f t="shared" si="2"/>
        <v>3.8</v>
      </c>
      <c r="F56" s="188">
        <f>SUM('sav.f. 3 '!F47,'sav.f. 3 '!F62)</f>
        <v>3.8</v>
      </c>
      <c r="G56" s="188"/>
      <c r="H56" s="152"/>
      <c r="I56" s="152"/>
      <c r="J56" s="183"/>
    </row>
    <row r="57" spans="2:10" ht="18" customHeight="1" x14ac:dyDescent="0.25">
      <c r="B57" s="69" t="s">
        <v>41</v>
      </c>
      <c r="C57" s="46" t="s">
        <v>216</v>
      </c>
      <c r="D57" s="59" t="s">
        <v>283</v>
      </c>
      <c r="E57" s="195">
        <f t="shared" si="2"/>
        <v>17.100000000000001</v>
      </c>
      <c r="F57" s="188">
        <f>SUM('sav.f. 3 '!F48,'sav.f. 3 '!F63)</f>
        <v>17.100000000000001</v>
      </c>
      <c r="G57" s="188"/>
      <c r="H57" s="152"/>
      <c r="I57" s="152"/>
      <c r="J57" s="183"/>
    </row>
    <row r="58" spans="2:10" ht="18" customHeight="1" x14ac:dyDescent="0.25">
      <c r="B58" s="69" t="s">
        <v>42</v>
      </c>
      <c r="C58" s="46" t="s">
        <v>217</v>
      </c>
      <c r="D58" s="59" t="s">
        <v>283</v>
      </c>
      <c r="E58" s="195">
        <f t="shared" si="2"/>
        <v>3.3</v>
      </c>
      <c r="F58" s="188">
        <f>SUM('sav.f. 3 '!F49,'sav.f. 3 '!F64)</f>
        <v>3.3</v>
      </c>
      <c r="G58" s="188"/>
      <c r="H58" s="152"/>
      <c r="I58" s="152"/>
      <c r="J58" s="183"/>
    </row>
    <row r="59" spans="2:10" ht="18" customHeight="1" x14ac:dyDescent="0.25">
      <c r="B59" s="69" t="s">
        <v>43</v>
      </c>
      <c r="C59" s="46" t="s">
        <v>218</v>
      </c>
      <c r="D59" s="59" t="s">
        <v>283</v>
      </c>
      <c r="E59" s="195">
        <f t="shared" si="2"/>
        <v>7.2</v>
      </c>
      <c r="F59" s="188">
        <f>SUM('sav.f. 3 '!F50,'sav.f. 3 '!F65)</f>
        <v>7.2</v>
      </c>
      <c r="G59" s="188"/>
      <c r="H59" s="152"/>
      <c r="I59" s="152"/>
      <c r="J59" s="183"/>
    </row>
    <row r="60" spans="2:10" ht="18" customHeight="1" x14ac:dyDescent="0.25">
      <c r="B60" s="69" t="s">
        <v>44</v>
      </c>
      <c r="C60" s="46" t="s">
        <v>219</v>
      </c>
      <c r="D60" s="59" t="s">
        <v>283</v>
      </c>
      <c r="E60" s="195">
        <f t="shared" si="2"/>
        <v>7.5</v>
      </c>
      <c r="F60" s="188">
        <f>SUM('sav.f. 3 '!F51,'sav.f. 3 '!F66)</f>
        <v>7.5</v>
      </c>
      <c r="G60" s="188"/>
      <c r="H60" s="152"/>
      <c r="I60" s="152"/>
      <c r="J60" s="183"/>
    </row>
    <row r="61" spans="2:10" ht="18" customHeight="1" x14ac:dyDescent="0.25">
      <c r="B61" s="69" t="s">
        <v>46</v>
      </c>
      <c r="C61" s="46" t="s">
        <v>220</v>
      </c>
      <c r="D61" s="59" t="s">
        <v>283</v>
      </c>
      <c r="E61" s="195">
        <f t="shared" si="2"/>
        <v>51</v>
      </c>
      <c r="F61" s="188">
        <f>SUM('sav.f. 3 '!F52,'sav.f. 3 '!F67)</f>
        <v>51</v>
      </c>
      <c r="G61" s="188"/>
      <c r="H61" s="152"/>
      <c r="I61" s="152"/>
      <c r="J61" s="183"/>
    </row>
    <row r="62" spans="2:10" ht="18" customHeight="1" x14ac:dyDescent="0.25">
      <c r="B62" s="69" t="s">
        <v>47</v>
      </c>
      <c r="C62" s="46" t="s">
        <v>8</v>
      </c>
      <c r="D62" s="91" t="s">
        <v>15</v>
      </c>
      <c r="E62" s="195">
        <f t="shared" si="2"/>
        <v>10.199999999999999</v>
      </c>
      <c r="F62" s="152">
        <f>SUM('sav.f. 3 '!F54)</f>
        <v>10.199999999999999</v>
      </c>
      <c r="G62" s="152"/>
      <c r="H62" s="152"/>
      <c r="I62" s="152"/>
      <c r="J62" s="183"/>
    </row>
    <row r="63" spans="2:10" ht="18" customHeight="1" x14ac:dyDescent="0.25">
      <c r="B63" s="69" t="s">
        <v>48</v>
      </c>
      <c r="C63" s="46" t="s">
        <v>8</v>
      </c>
      <c r="D63" s="13" t="s">
        <v>380</v>
      </c>
      <c r="E63" s="195">
        <f t="shared" si="2"/>
        <v>871.8</v>
      </c>
      <c r="F63" s="152">
        <f>SUM('sav.f. 3 '!F36)</f>
        <v>25.5</v>
      </c>
      <c r="G63" s="152">
        <f>SUM('Valst.f. 4'!F59)</f>
        <v>846.3</v>
      </c>
      <c r="H63" s="152"/>
      <c r="I63" s="152"/>
      <c r="J63" s="183"/>
    </row>
    <row r="64" spans="2:10" ht="18" customHeight="1" x14ac:dyDescent="0.25">
      <c r="B64" s="69" t="s">
        <v>49</v>
      </c>
      <c r="C64" s="46" t="s">
        <v>8</v>
      </c>
      <c r="D64" s="59" t="s">
        <v>144</v>
      </c>
      <c r="E64" s="195">
        <f t="shared" si="2"/>
        <v>70.900000000000006</v>
      </c>
      <c r="F64" s="152">
        <f>SUM('sav.f. 3 '!F68)</f>
        <v>42.3</v>
      </c>
      <c r="G64" s="152"/>
      <c r="H64" s="152"/>
      <c r="I64" s="152"/>
      <c r="J64" s="184">
        <f>SUM(Spec.7!G10:H10)</f>
        <v>28.6</v>
      </c>
    </row>
    <row r="65" spans="2:10" ht="21.75" customHeight="1" x14ac:dyDescent="0.25">
      <c r="B65" s="334" t="s">
        <v>432</v>
      </c>
      <c r="C65" s="334"/>
      <c r="D65" s="334"/>
      <c r="E65" s="180">
        <f>SUM(F65:J65)</f>
        <v>2406.6</v>
      </c>
      <c r="F65" s="180">
        <f>SUM(F47:F64)</f>
        <v>1053.3999999999999</v>
      </c>
      <c r="G65" s="180">
        <f>SUM(G47:G64)</f>
        <v>1324.6</v>
      </c>
      <c r="H65" s="180">
        <f>SUM(H47:H64)</f>
        <v>0</v>
      </c>
      <c r="I65" s="180">
        <f>SUM(I47:I64)</f>
        <v>0</v>
      </c>
      <c r="J65" s="180">
        <f>SUM(J47:J64)</f>
        <v>28.6</v>
      </c>
    </row>
    <row r="66" spans="2:10" ht="19.5" customHeight="1" x14ac:dyDescent="0.25">
      <c r="B66" s="335" t="s">
        <v>194</v>
      </c>
      <c r="C66" s="335"/>
      <c r="D66" s="335"/>
      <c r="E66" s="335"/>
      <c r="F66" s="335"/>
      <c r="G66" s="335"/>
      <c r="H66" s="335"/>
      <c r="I66" s="335"/>
      <c r="J66" s="335"/>
    </row>
    <row r="67" spans="2:10" ht="31.5" customHeight="1" x14ac:dyDescent="0.25">
      <c r="B67" s="69" t="s">
        <v>31</v>
      </c>
      <c r="C67" s="5" t="s">
        <v>8</v>
      </c>
      <c r="D67" s="154" t="s">
        <v>436</v>
      </c>
      <c r="E67" s="178">
        <f>SUM(F67:J67)</f>
        <v>84.800000000000011</v>
      </c>
      <c r="F67" s="152">
        <f>SUM(AARP.6!I33:J33)</f>
        <v>84.800000000000011</v>
      </c>
      <c r="G67" s="181"/>
      <c r="H67" s="181"/>
      <c r="I67" s="181"/>
      <c r="J67" s="183"/>
    </row>
    <row r="68" spans="2:10" ht="17.25" customHeight="1" x14ac:dyDescent="0.25">
      <c r="B68" s="342" t="s">
        <v>433</v>
      </c>
      <c r="C68" s="342"/>
      <c r="D68" s="342"/>
      <c r="E68" s="196">
        <f>SUM(F68:J68)</f>
        <v>84.800000000000011</v>
      </c>
      <c r="F68" s="191">
        <f>SUM(F67:F67)</f>
        <v>84.800000000000011</v>
      </c>
      <c r="G68" s="191">
        <f>SUM(G67:G67)</f>
        <v>0</v>
      </c>
      <c r="H68" s="191">
        <f>SUM(H67:H67)</f>
        <v>0</v>
      </c>
      <c r="I68" s="191">
        <f>SUM(I67:I67)</f>
        <v>0</v>
      </c>
      <c r="J68" s="191">
        <f>SUM(J67:J67)</f>
        <v>0</v>
      </c>
    </row>
    <row r="69" spans="2:10" ht="15.75" customHeight="1" x14ac:dyDescent="0.25">
      <c r="B69" s="337" t="s">
        <v>195</v>
      </c>
      <c r="C69" s="337"/>
      <c r="D69" s="337"/>
      <c r="E69" s="337"/>
      <c r="F69" s="337"/>
      <c r="G69" s="337"/>
      <c r="H69" s="337"/>
      <c r="I69" s="337"/>
      <c r="J69" s="337"/>
    </row>
    <row r="70" spans="2:10" ht="15.75" customHeight="1" x14ac:dyDescent="0.25">
      <c r="B70" s="90" t="s">
        <v>31</v>
      </c>
      <c r="C70" s="39" t="s">
        <v>8</v>
      </c>
      <c r="D70" s="39" t="s">
        <v>16</v>
      </c>
      <c r="E70" s="167">
        <f>SUM(F70:J70)</f>
        <v>471.5</v>
      </c>
      <c r="F70" s="197">
        <f>SUM('sav.f. 3 '!F38)</f>
        <v>471.5</v>
      </c>
      <c r="G70" s="197"/>
      <c r="H70" s="197"/>
      <c r="I70" s="197"/>
      <c r="J70" s="184"/>
    </row>
    <row r="71" spans="2:10" ht="15.75" customHeight="1" x14ac:dyDescent="0.25">
      <c r="B71" s="342" t="s">
        <v>424</v>
      </c>
      <c r="C71" s="342"/>
      <c r="D71" s="342"/>
      <c r="E71" s="162">
        <f>SUM(E70)</f>
        <v>471.5</v>
      </c>
      <c r="F71" s="162">
        <f>SUM(F70)</f>
        <v>471.5</v>
      </c>
      <c r="G71" s="162">
        <f ca="1">SUM(G70:G129)</f>
        <v>0</v>
      </c>
      <c r="H71" s="162">
        <f ca="1">SUM(H70:H129)</f>
        <v>0</v>
      </c>
      <c r="I71" s="162">
        <f ca="1">SUM(I70:I129)</f>
        <v>0</v>
      </c>
      <c r="J71" s="162">
        <f ca="1">SUM(J70:J129)</f>
        <v>0</v>
      </c>
    </row>
    <row r="72" spans="2:10" ht="15.75" customHeight="1" x14ac:dyDescent="0.25">
      <c r="B72" s="337" t="s">
        <v>196</v>
      </c>
      <c r="C72" s="337"/>
      <c r="D72" s="337"/>
      <c r="E72" s="337"/>
      <c r="F72" s="337"/>
      <c r="G72" s="337"/>
      <c r="H72" s="337"/>
      <c r="I72" s="337"/>
      <c r="J72" s="337"/>
    </row>
    <row r="73" spans="2:10" ht="33.75" customHeight="1" x14ac:dyDescent="0.25">
      <c r="B73" s="90" t="s">
        <v>31</v>
      </c>
      <c r="C73" s="39" t="s">
        <v>8</v>
      </c>
      <c r="D73" s="150" t="s">
        <v>24</v>
      </c>
      <c r="E73" s="167">
        <f>SUM(F73:J73)</f>
        <v>3</v>
      </c>
      <c r="F73" s="197">
        <f>SUM('sav.f. 3 '!F53)</f>
        <v>3</v>
      </c>
      <c r="G73" s="197"/>
      <c r="H73" s="197"/>
      <c r="I73" s="197"/>
      <c r="J73" s="184"/>
    </row>
    <row r="74" spans="2:10" ht="15.75" customHeight="1" x14ac:dyDescent="0.25">
      <c r="B74" s="105" t="s">
        <v>32</v>
      </c>
      <c r="C74" s="39" t="s">
        <v>8</v>
      </c>
      <c r="D74" s="92" t="s">
        <v>399</v>
      </c>
      <c r="E74" s="167">
        <f>SUM(F74:J74)</f>
        <v>5.6</v>
      </c>
      <c r="F74" s="169">
        <f>SUM('sav.f. 3 '!F117)</f>
        <v>5.6</v>
      </c>
      <c r="G74" s="169"/>
      <c r="H74" s="169"/>
      <c r="I74" s="160"/>
      <c r="J74" s="198"/>
    </row>
    <row r="75" spans="2:10" ht="30" customHeight="1" x14ac:dyDescent="0.25">
      <c r="B75" s="105" t="s">
        <v>33</v>
      </c>
      <c r="C75" s="39" t="s">
        <v>8</v>
      </c>
      <c r="D75" s="54" t="s">
        <v>289</v>
      </c>
      <c r="E75" s="167">
        <f>SUM(F75:J75)</f>
        <v>7.7</v>
      </c>
      <c r="F75" s="199">
        <f>SUM('sav.f. 3 '!F118)</f>
        <v>0.3</v>
      </c>
      <c r="G75" s="199">
        <f>SUM('Valst.f. 4'!F50)</f>
        <v>7.4</v>
      </c>
      <c r="H75" s="199"/>
      <c r="I75" s="199"/>
      <c r="J75" s="198"/>
    </row>
    <row r="76" spans="2:10" ht="18.75" customHeight="1" x14ac:dyDescent="0.25">
      <c r="B76" s="336" t="s">
        <v>423</v>
      </c>
      <c r="C76" s="336"/>
      <c r="D76" s="336"/>
      <c r="E76" s="200">
        <f>SUM(E73:E75)</f>
        <v>16.3</v>
      </c>
      <c r="F76" s="200">
        <f>SUM(F73:F75)</f>
        <v>8.9</v>
      </c>
      <c r="G76" s="200">
        <f>SUM(G73:G75)</f>
        <v>7.4</v>
      </c>
      <c r="H76" s="200">
        <f>SUM(H73:H73)</f>
        <v>0</v>
      </c>
      <c r="I76" s="200">
        <f>SUM(I73:I73)</f>
        <v>0</v>
      </c>
      <c r="J76" s="201">
        <f>SUM(J73:J73)</f>
        <v>0</v>
      </c>
    </row>
    <row r="77" spans="2:10" ht="21" customHeight="1" x14ac:dyDescent="0.25">
      <c r="B77" s="335" t="s">
        <v>197</v>
      </c>
      <c r="C77" s="335"/>
      <c r="D77" s="335"/>
      <c r="E77" s="335"/>
      <c r="F77" s="335"/>
      <c r="G77" s="335"/>
      <c r="H77" s="335"/>
      <c r="I77" s="335"/>
      <c r="J77" s="335"/>
    </row>
    <row r="78" spans="2:10" ht="18.75" customHeight="1" x14ac:dyDescent="0.25">
      <c r="B78" s="69" t="s">
        <v>31</v>
      </c>
      <c r="C78" s="5" t="s">
        <v>8</v>
      </c>
      <c r="D78" s="5" t="s">
        <v>66</v>
      </c>
      <c r="E78" s="160">
        <f>SUM(F78:J78)</f>
        <v>195</v>
      </c>
      <c r="F78" s="160">
        <f>SUM('sav.f. 3 '!F69)</f>
        <v>94</v>
      </c>
      <c r="G78" s="152">
        <f>SUM('Valst.f. 4'!F58)</f>
        <v>101</v>
      </c>
      <c r="H78" s="152"/>
      <c r="I78" s="152"/>
      <c r="J78" s="183"/>
    </row>
    <row r="79" spans="2:10" ht="18.75" customHeight="1" x14ac:dyDescent="0.25">
      <c r="B79" s="69" t="s">
        <v>32</v>
      </c>
      <c r="C79" s="5" t="s">
        <v>8</v>
      </c>
      <c r="D79" s="5" t="s">
        <v>26</v>
      </c>
      <c r="E79" s="152">
        <f>SUM(F79:J79)</f>
        <v>5</v>
      </c>
      <c r="F79" s="152">
        <f>SUM('sav.f. 3 '!F70)</f>
        <v>5</v>
      </c>
      <c r="G79" s="152"/>
      <c r="H79" s="152"/>
      <c r="I79" s="152"/>
      <c r="J79" s="183"/>
    </row>
    <row r="80" spans="2:10" ht="29.25" customHeight="1" x14ac:dyDescent="0.25">
      <c r="B80" s="69" t="s">
        <v>33</v>
      </c>
      <c r="C80" s="5" t="s">
        <v>8</v>
      </c>
      <c r="D80" s="54" t="s">
        <v>435</v>
      </c>
      <c r="E80" s="152">
        <f>SUM(F80:J80)</f>
        <v>3</v>
      </c>
      <c r="F80" s="152">
        <f>SUM('sav.f. 3 '!F71)</f>
        <v>3</v>
      </c>
      <c r="G80" s="152"/>
      <c r="H80" s="152"/>
      <c r="I80" s="152"/>
      <c r="J80" s="183"/>
    </row>
    <row r="81" spans="2:10" ht="18.75" customHeight="1" x14ac:dyDescent="0.25">
      <c r="B81" s="69" t="s">
        <v>34</v>
      </c>
      <c r="C81" s="59" t="s">
        <v>112</v>
      </c>
      <c r="D81" s="59" t="s">
        <v>14</v>
      </c>
      <c r="E81" s="152">
        <f>SUM(F81:J81)</f>
        <v>93.199999999999989</v>
      </c>
      <c r="F81" s="152">
        <f>SUM('sav.f. 3 '!F73)</f>
        <v>20.100000000000001</v>
      </c>
      <c r="G81" s="152">
        <f>SUM('Valst.f. 4'!F55:F56)</f>
        <v>70.099999999999994</v>
      </c>
      <c r="H81" s="152"/>
      <c r="I81" s="152"/>
      <c r="J81" s="152">
        <f>SUM(Spec.7!G26)</f>
        <v>3</v>
      </c>
    </row>
    <row r="82" spans="2:10" ht="17.25" customHeight="1" x14ac:dyDescent="0.25">
      <c r="B82" s="334" t="s">
        <v>422</v>
      </c>
      <c r="C82" s="334"/>
      <c r="D82" s="334"/>
      <c r="E82" s="162">
        <f>SUM(F82:J82)</f>
        <v>296.2</v>
      </c>
      <c r="F82" s="162">
        <f>SUM(F78:F81)</f>
        <v>122.1</v>
      </c>
      <c r="G82" s="187">
        <f>SUM(G78:G81)</f>
        <v>171.1</v>
      </c>
      <c r="H82" s="187">
        <f>SUM(H78:H81)</f>
        <v>0</v>
      </c>
      <c r="I82" s="187">
        <f>SUM(I78:I81)</f>
        <v>0</v>
      </c>
      <c r="J82" s="187">
        <f>SUM(J78:J81)</f>
        <v>3</v>
      </c>
    </row>
    <row r="83" spans="2:10" ht="19.5" customHeight="1" x14ac:dyDescent="0.25">
      <c r="B83" s="335" t="s">
        <v>198</v>
      </c>
      <c r="C83" s="335"/>
      <c r="D83" s="335"/>
      <c r="E83" s="335"/>
      <c r="F83" s="335"/>
      <c r="G83" s="335"/>
      <c r="H83" s="335"/>
      <c r="I83" s="335"/>
      <c r="J83" s="335"/>
    </row>
    <row r="84" spans="2:10" ht="16.5" customHeight="1" x14ac:dyDescent="0.25">
      <c r="B84" s="69" t="s">
        <v>31</v>
      </c>
      <c r="C84" s="5" t="s">
        <v>17</v>
      </c>
      <c r="D84" s="5" t="s">
        <v>160</v>
      </c>
      <c r="E84" s="152">
        <f>SUM(F84:J84)</f>
        <v>434.50000000000006</v>
      </c>
      <c r="F84" s="152">
        <f>SUM('sav.f. 3 '!F78)</f>
        <v>433.90000000000003</v>
      </c>
      <c r="G84" s="152"/>
      <c r="H84" s="152"/>
      <c r="I84" s="152"/>
      <c r="J84" s="152">
        <f>SUM(Spec.7!G29)</f>
        <v>0.6</v>
      </c>
    </row>
    <row r="85" spans="2:10" ht="16.5" customHeight="1" x14ac:dyDescent="0.25">
      <c r="B85" s="69" t="s">
        <v>32</v>
      </c>
      <c r="C85" s="5" t="s">
        <v>18</v>
      </c>
      <c r="D85" s="5" t="s">
        <v>6</v>
      </c>
      <c r="E85" s="152">
        <f t="shared" ref="E85:E91" si="3">SUM(F85:J85)</f>
        <v>94</v>
      </c>
      <c r="F85" s="152">
        <f>SUM('sav.f. 3 '!F79)</f>
        <v>94</v>
      </c>
      <c r="G85" s="152"/>
      <c r="H85" s="152"/>
      <c r="I85" s="152"/>
      <c r="J85" s="183"/>
    </row>
    <row r="86" spans="2:10" ht="16.5" customHeight="1" x14ac:dyDescent="0.25">
      <c r="B86" s="69" t="s">
        <v>33</v>
      </c>
      <c r="C86" s="5" t="s">
        <v>8</v>
      </c>
      <c r="D86" s="5" t="s">
        <v>145</v>
      </c>
      <c r="E86" s="160">
        <f t="shared" si="3"/>
        <v>431.2</v>
      </c>
      <c r="F86" s="160"/>
      <c r="G86" s="160"/>
      <c r="H86" s="160"/>
      <c r="I86" s="160">
        <v>431.2</v>
      </c>
      <c r="J86" s="184"/>
    </row>
    <row r="87" spans="2:10" ht="16.5" customHeight="1" x14ac:dyDescent="0.25">
      <c r="B87" s="69" t="s">
        <v>34</v>
      </c>
      <c r="C87" s="5" t="s">
        <v>8</v>
      </c>
      <c r="D87" s="5" t="s">
        <v>356</v>
      </c>
      <c r="E87" s="160">
        <f t="shared" si="3"/>
        <v>150</v>
      </c>
      <c r="F87" s="160"/>
      <c r="G87" s="160">
        <f>SUM('Valst.f. 4'!I57)</f>
        <v>150</v>
      </c>
      <c r="H87" s="160"/>
      <c r="I87" s="160"/>
      <c r="J87" s="184"/>
    </row>
    <row r="88" spans="2:10" ht="16.5" customHeight="1" x14ac:dyDescent="0.25">
      <c r="B88" s="69" t="s">
        <v>35</v>
      </c>
      <c r="C88" s="5" t="s">
        <v>8</v>
      </c>
      <c r="D88" s="56" t="s">
        <v>371</v>
      </c>
      <c r="E88" s="160">
        <f t="shared" si="3"/>
        <v>5</v>
      </c>
      <c r="F88" s="160">
        <f>SUM('sav.f. 3 '!F75)</f>
        <v>5</v>
      </c>
      <c r="G88" s="160"/>
      <c r="H88" s="160"/>
      <c r="I88" s="160"/>
      <c r="J88" s="184"/>
    </row>
    <row r="89" spans="2:10" ht="19.5" customHeight="1" x14ac:dyDescent="0.25">
      <c r="B89" s="69" t="s">
        <v>36</v>
      </c>
      <c r="C89" s="5" t="s">
        <v>8</v>
      </c>
      <c r="D89" s="46" t="s">
        <v>372</v>
      </c>
      <c r="E89" s="160">
        <f t="shared" si="3"/>
        <v>20</v>
      </c>
      <c r="F89" s="160">
        <f>SUM('sav.f. 3 '!F77)</f>
        <v>20</v>
      </c>
      <c r="G89" s="160"/>
      <c r="H89" s="160"/>
      <c r="I89" s="160"/>
      <c r="J89" s="184"/>
    </row>
    <row r="90" spans="2:10" ht="19.5" customHeight="1" x14ac:dyDescent="0.25">
      <c r="B90" s="69" t="s">
        <v>37</v>
      </c>
      <c r="C90" s="5" t="s">
        <v>8</v>
      </c>
      <c r="D90" s="46" t="s">
        <v>404</v>
      </c>
      <c r="E90" s="160">
        <f t="shared" si="3"/>
        <v>35</v>
      </c>
      <c r="F90" s="160">
        <f>SUM('sav.f. 3 '!F76)</f>
        <v>35</v>
      </c>
      <c r="G90" s="160"/>
      <c r="H90" s="160"/>
      <c r="I90" s="160"/>
      <c r="J90" s="184"/>
    </row>
    <row r="91" spans="2:10" ht="20.25" customHeight="1" x14ac:dyDescent="0.25">
      <c r="B91" s="69" t="s">
        <v>38</v>
      </c>
      <c r="C91" s="5" t="s">
        <v>8</v>
      </c>
      <c r="D91" s="5" t="s">
        <v>365</v>
      </c>
      <c r="E91" s="160">
        <f t="shared" si="3"/>
        <v>290.8</v>
      </c>
      <c r="F91" s="160">
        <f>SUM('sav.f. 3 '!F98)</f>
        <v>290.8</v>
      </c>
      <c r="G91" s="160"/>
      <c r="H91" s="160"/>
      <c r="I91" s="160"/>
      <c r="J91" s="184"/>
    </row>
    <row r="92" spans="2:10" ht="18" customHeight="1" x14ac:dyDescent="0.25">
      <c r="B92" s="334" t="s">
        <v>421</v>
      </c>
      <c r="C92" s="334"/>
      <c r="D92" s="334"/>
      <c r="E92" s="162">
        <f>SUM(F92:J92)</f>
        <v>1460.5</v>
      </c>
      <c r="F92" s="191">
        <f>SUM(F84:F91)</f>
        <v>878.7</v>
      </c>
      <c r="G92" s="191">
        <f>SUM(G84:G91)</f>
        <v>150</v>
      </c>
      <c r="H92" s="191">
        <f>SUM(H84:H91)</f>
        <v>0</v>
      </c>
      <c r="I92" s="191">
        <f>SUM(I84:I91)</f>
        <v>431.2</v>
      </c>
      <c r="J92" s="191">
        <f>SUM(J84:J91)</f>
        <v>0.6</v>
      </c>
    </row>
    <row r="93" spans="2:10" ht="18" customHeight="1" x14ac:dyDescent="0.25">
      <c r="B93" s="335" t="s">
        <v>199</v>
      </c>
      <c r="C93" s="335"/>
      <c r="D93" s="335"/>
      <c r="E93" s="335"/>
      <c r="F93" s="335"/>
      <c r="G93" s="335"/>
      <c r="H93" s="335"/>
      <c r="I93" s="335"/>
      <c r="J93" s="335"/>
    </row>
    <row r="94" spans="2:10" ht="18" customHeight="1" x14ac:dyDescent="0.25">
      <c r="B94" s="69" t="s">
        <v>31</v>
      </c>
      <c r="C94" s="5" t="s">
        <v>8</v>
      </c>
      <c r="D94" s="56" t="s">
        <v>343</v>
      </c>
      <c r="E94" s="167">
        <f>SUM(F94:J94)</f>
        <v>180</v>
      </c>
      <c r="F94" s="178">
        <f>SUM('sav.f. 3 '!F80)</f>
        <v>180</v>
      </c>
      <c r="G94" s="197"/>
      <c r="H94" s="197"/>
      <c r="I94" s="197"/>
      <c r="J94" s="183"/>
    </row>
    <row r="95" spans="2:10" ht="18" customHeight="1" x14ac:dyDescent="0.25">
      <c r="B95" s="69" t="s">
        <v>32</v>
      </c>
      <c r="C95" s="5" t="s">
        <v>8</v>
      </c>
      <c r="D95" s="5" t="s">
        <v>437</v>
      </c>
      <c r="E95" s="178">
        <f>SUM(F95:J95)</f>
        <v>7</v>
      </c>
      <c r="F95" s="178">
        <f>SUM('sav.f. 3 '!F82)</f>
        <v>7</v>
      </c>
      <c r="G95" s="181"/>
      <c r="H95" s="181"/>
      <c r="I95" s="181"/>
      <c r="J95" s="183"/>
    </row>
    <row r="96" spans="2:10" ht="33" customHeight="1" x14ac:dyDescent="0.25">
      <c r="B96" s="69" t="s">
        <v>33</v>
      </c>
      <c r="C96" s="5" t="s">
        <v>8</v>
      </c>
      <c r="D96" s="104" t="s">
        <v>438</v>
      </c>
      <c r="E96" s="178">
        <f>SUM(F96:J96)</f>
        <v>10.5</v>
      </c>
      <c r="F96" s="178">
        <f>SUM('sav.f. 3 '!F105)</f>
        <v>10.5</v>
      </c>
      <c r="G96" s="181"/>
      <c r="H96" s="181"/>
      <c r="I96" s="181"/>
      <c r="J96" s="183"/>
    </row>
    <row r="97" spans="2:10" ht="21.75" customHeight="1" x14ac:dyDescent="0.25">
      <c r="B97" s="69" t="s">
        <v>34</v>
      </c>
      <c r="C97" s="5" t="s">
        <v>8</v>
      </c>
      <c r="D97" s="5" t="s">
        <v>299</v>
      </c>
      <c r="E97" s="178">
        <f>SUM(F97:J97)</f>
        <v>67</v>
      </c>
      <c r="F97" s="178">
        <f>SUM('sav.f. 3 '!F81)</f>
        <v>67</v>
      </c>
      <c r="G97" s="181"/>
      <c r="H97" s="181"/>
      <c r="I97" s="181"/>
      <c r="J97" s="183"/>
    </row>
    <row r="98" spans="2:10" ht="23.25" customHeight="1" x14ac:dyDescent="0.25">
      <c r="B98" s="334" t="s">
        <v>420</v>
      </c>
      <c r="C98" s="334"/>
      <c r="D98" s="334"/>
      <c r="E98" s="162">
        <f>SUM(F98:J98)</f>
        <v>264.5</v>
      </c>
      <c r="F98" s="162">
        <f>SUM(F94:F97)</f>
        <v>264.5</v>
      </c>
      <c r="G98" s="162">
        <f>SUM(G94:G95)</f>
        <v>0</v>
      </c>
      <c r="H98" s="162">
        <f>SUM(H94:H95)</f>
        <v>0</v>
      </c>
      <c r="I98" s="162">
        <f>SUM(I94:I97)</f>
        <v>0</v>
      </c>
      <c r="J98" s="187">
        <f>SUM(J94:J95)</f>
        <v>0</v>
      </c>
    </row>
    <row r="99" spans="2:10" ht="15.75" customHeight="1" x14ac:dyDescent="0.25">
      <c r="B99" s="335" t="s">
        <v>200</v>
      </c>
      <c r="C99" s="335"/>
      <c r="D99" s="335"/>
      <c r="E99" s="335"/>
      <c r="F99" s="335"/>
      <c r="G99" s="335"/>
      <c r="H99" s="335"/>
      <c r="I99" s="335"/>
      <c r="J99" s="335"/>
    </row>
    <row r="100" spans="2:10" ht="32.25" customHeight="1" x14ac:dyDescent="0.25">
      <c r="B100" s="70" t="s">
        <v>31</v>
      </c>
      <c r="C100" s="79" t="s">
        <v>319</v>
      </c>
      <c r="D100" s="8" t="s">
        <v>170</v>
      </c>
      <c r="E100" s="181">
        <f>SUM(F100:J100)</f>
        <v>524.79999999999995</v>
      </c>
      <c r="F100" s="181">
        <f>SUM('sav.f. 3 '!F83)</f>
        <v>255.8</v>
      </c>
      <c r="G100" s="181"/>
      <c r="H100" s="181">
        <f>SUM('MK 5'!F12)</f>
        <v>238.6</v>
      </c>
      <c r="I100" s="181"/>
      <c r="J100" s="181">
        <f>SUM(Spec.7!G12:H12)</f>
        <v>30.4</v>
      </c>
    </row>
    <row r="101" spans="2:10" ht="32.25" customHeight="1" x14ac:dyDescent="0.25">
      <c r="B101" s="69" t="s">
        <v>32</v>
      </c>
      <c r="C101" s="46" t="s">
        <v>320</v>
      </c>
      <c r="D101" s="5" t="s">
        <v>170</v>
      </c>
      <c r="E101" s="160">
        <f t="shared" ref="E101:E116" si="4">SUM(F101:J101)</f>
        <v>528</v>
      </c>
      <c r="F101" s="160">
        <f>SUM('sav.f. 3 '!F84)</f>
        <v>243.1</v>
      </c>
      <c r="G101" s="181"/>
      <c r="H101" s="160">
        <f>SUM('MK 5'!F13)</f>
        <v>255.9</v>
      </c>
      <c r="I101" s="160"/>
      <c r="J101" s="160">
        <f>SUM(Spec.7!G13)</f>
        <v>29</v>
      </c>
    </row>
    <row r="102" spans="2:10" ht="34.5" customHeight="1" x14ac:dyDescent="0.25">
      <c r="B102" s="69" t="s">
        <v>33</v>
      </c>
      <c r="C102" s="46" t="s">
        <v>321</v>
      </c>
      <c r="D102" s="5" t="s">
        <v>171</v>
      </c>
      <c r="E102" s="160">
        <f t="shared" si="4"/>
        <v>80.8</v>
      </c>
      <c r="F102" s="160">
        <f>SUM('sav.f. 3 '!F85)</f>
        <v>44</v>
      </c>
      <c r="G102" s="181"/>
      <c r="H102" s="160">
        <f>SUM('MK 5'!F14)</f>
        <v>33.1</v>
      </c>
      <c r="I102" s="160"/>
      <c r="J102" s="160">
        <f>SUM(Spec.7!G11:H11)</f>
        <v>3.7</v>
      </c>
    </row>
    <row r="103" spans="2:10" ht="18.75" customHeight="1" x14ac:dyDescent="0.25">
      <c r="B103" s="69" t="s">
        <v>34</v>
      </c>
      <c r="C103" s="46" t="s">
        <v>322</v>
      </c>
      <c r="D103" s="5" t="s">
        <v>357</v>
      </c>
      <c r="E103" s="167">
        <f t="shared" si="4"/>
        <v>279.39999999999998</v>
      </c>
      <c r="F103" s="197">
        <f>SUM('sav.f. 3 '!F86)</f>
        <v>72.3</v>
      </c>
      <c r="G103" s="181"/>
      <c r="H103" s="197">
        <f>SUM('MK 5'!F15)</f>
        <v>207.1</v>
      </c>
      <c r="I103" s="197"/>
      <c r="J103" s="160"/>
    </row>
    <row r="104" spans="2:10" ht="17.25" customHeight="1" x14ac:dyDescent="0.25">
      <c r="B104" s="69" t="s">
        <v>35</v>
      </c>
      <c r="C104" s="46" t="s">
        <v>323</v>
      </c>
      <c r="D104" s="5" t="s">
        <v>357</v>
      </c>
      <c r="E104" s="167">
        <f t="shared" si="4"/>
        <v>1.1000000000000001</v>
      </c>
      <c r="F104" s="197">
        <f>SUM('sav.f. 3 '!F87)</f>
        <v>1.1000000000000001</v>
      </c>
      <c r="G104" s="181"/>
      <c r="H104" s="197"/>
      <c r="I104" s="197"/>
      <c r="J104" s="160"/>
    </row>
    <row r="105" spans="2:10" ht="33" customHeight="1" x14ac:dyDescent="0.25">
      <c r="B105" s="69" t="s">
        <v>36</v>
      </c>
      <c r="C105" s="46" t="s">
        <v>324</v>
      </c>
      <c r="D105" s="5" t="s">
        <v>357</v>
      </c>
      <c r="E105" s="167">
        <f t="shared" si="4"/>
        <v>317.89999999999998</v>
      </c>
      <c r="F105" s="197">
        <f>SUM('sav.f. 3 '!F88)</f>
        <v>106.5</v>
      </c>
      <c r="G105" s="181"/>
      <c r="H105" s="197">
        <f>SUM('MK 5'!F16)</f>
        <v>209.9</v>
      </c>
      <c r="I105" s="197"/>
      <c r="J105" s="160">
        <f>SUM(Spec.7!G24)</f>
        <v>1.5</v>
      </c>
    </row>
    <row r="106" spans="2:10" ht="18" customHeight="1" x14ac:dyDescent="0.25">
      <c r="B106" s="69" t="s">
        <v>37</v>
      </c>
      <c r="C106" s="64" t="s">
        <v>325</v>
      </c>
      <c r="D106" s="5" t="s">
        <v>357</v>
      </c>
      <c r="E106" s="167">
        <f t="shared" si="4"/>
        <v>385.90000000000003</v>
      </c>
      <c r="F106" s="197">
        <f>SUM('sav.f. 3 '!F89)</f>
        <v>189.8</v>
      </c>
      <c r="G106" s="181"/>
      <c r="H106" s="197">
        <f>SUM('MK 5'!F17)</f>
        <v>192.8</v>
      </c>
      <c r="I106" s="197"/>
      <c r="J106" s="160">
        <f>SUM(Spec.7!G21)</f>
        <v>3.3</v>
      </c>
    </row>
    <row r="107" spans="2:10" ht="18" customHeight="1" x14ac:dyDescent="0.25">
      <c r="B107" s="69" t="s">
        <v>38</v>
      </c>
      <c r="C107" s="64" t="s">
        <v>326</v>
      </c>
      <c r="D107" s="5" t="s">
        <v>357</v>
      </c>
      <c r="E107" s="167">
        <f t="shared" si="4"/>
        <v>230.79999999999998</v>
      </c>
      <c r="F107" s="197">
        <f>SUM('sav.f. 3 '!F90)</f>
        <v>74.400000000000006</v>
      </c>
      <c r="G107" s="181"/>
      <c r="H107" s="197">
        <f>SUM('MK 5'!F18)</f>
        <v>156.19999999999999</v>
      </c>
      <c r="I107" s="197"/>
      <c r="J107" s="160">
        <f>SUM(Spec.7!G20)</f>
        <v>0.2</v>
      </c>
    </row>
    <row r="108" spans="2:10" ht="18" customHeight="1" x14ac:dyDescent="0.25">
      <c r="B108" s="69" t="s">
        <v>39</v>
      </c>
      <c r="C108" s="64" t="s">
        <v>327</v>
      </c>
      <c r="D108" s="5" t="s">
        <v>357</v>
      </c>
      <c r="E108" s="167">
        <f t="shared" si="4"/>
        <v>231.4</v>
      </c>
      <c r="F108" s="197">
        <f>SUM('sav.f. 3 '!F91)</f>
        <v>76</v>
      </c>
      <c r="G108" s="181"/>
      <c r="H108" s="197">
        <f>SUM('MK 5'!F19)</f>
        <v>155.4</v>
      </c>
      <c r="I108" s="197"/>
      <c r="J108" s="160"/>
    </row>
    <row r="109" spans="2:10" ht="18" customHeight="1" x14ac:dyDescent="0.25">
      <c r="B109" s="69" t="s">
        <v>40</v>
      </c>
      <c r="C109" s="5" t="s">
        <v>328</v>
      </c>
      <c r="D109" s="5" t="s">
        <v>357</v>
      </c>
      <c r="E109" s="167">
        <f t="shared" si="4"/>
        <v>346.5</v>
      </c>
      <c r="F109" s="197">
        <f>SUM('sav.f. 3 '!F92)</f>
        <v>116.1</v>
      </c>
      <c r="G109" s="181"/>
      <c r="H109" s="197">
        <f>SUM('MK 5'!F20)</f>
        <v>230</v>
      </c>
      <c r="I109" s="197"/>
      <c r="J109" s="160">
        <f>SUM(Spec.7!G18)</f>
        <v>0.4</v>
      </c>
    </row>
    <row r="110" spans="2:10" ht="18" customHeight="1" x14ac:dyDescent="0.25">
      <c r="B110" s="69" t="s">
        <v>41</v>
      </c>
      <c r="C110" s="5" t="s">
        <v>329</v>
      </c>
      <c r="D110" s="5" t="s">
        <v>357</v>
      </c>
      <c r="E110" s="167">
        <f t="shared" si="4"/>
        <v>385.9</v>
      </c>
      <c r="F110" s="197">
        <f>SUM('sav.f. 3 '!F93)</f>
        <v>163.9</v>
      </c>
      <c r="G110" s="181"/>
      <c r="H110" s="197">
        <f>SUM('MK 5'!F21)</f>
        <v>221.6</v>
      </c>
      <c r="I110" s="197"/>
      <c r="J110" s="160">
        <f>SUM(Spec.7!G19)</f>
        <v>0.4</v>
      </c>
    </row>
    <row r="111" spans="2:10" ht="18" customHeight="1" x14ac:dyDescent="0.25">
      <c r="B111" s="69" t="s">
        <v>42</v>
      </c>
      <c r="C111" s="15" t="s">
        <v>381</v>
      </c>
      <c r="D111" s="5" t="s">
        <v>357</v>
      </c>
      <c r="E111" s="160">
        <f t="shared" si="4"/>
        <v>910.90000000000009</v>
      </c>
      <c r="F111" s="160">
        <f>SUM('sav.f. 3 '!F94)</f>
        <v>380.2</v>
      </c>
      <c r="G111" s="181"/>
      <c r="H111" s="160">
        <f>SUM('MK 5'!F22)</f>
        <v>516</v>
      </c>
      <c r="I111" s="160"/>
      <c r="J111" s="160">
        <f>SUM(Spec.7!G16:H16)</f>
        <v>14.7</v>
      </c>
    </row>
    <row r="112" spans="2:10" ht="30.75" customHeight="1" x14ac:dyDescent="0.25">
      <c r="B112" s="69" t="s">
        <v>43</v>
      </c>
      <c r="C112" s="46" t="s">
        <v>331</v>
      </c>
      <c r="D112" s="5" t="s">
        <v>357</v>
      </c>
      <c r="E112" s="160">
        <f t="shared" si="4"/>
        <v>631.5</v>
      </c>
      <c r="F112" s="160">
        <f>SUM('sav.f. 3 '!F95)</f>
        <v>229.1</v>
      </c>
      <c r="G112" s="181"/>
      <c r="H112" s="160">
        <f>SUM('MK 5'!F23)</f>
        <v>402.2</v>
      </c>
      <c r="I112" s="160"/>
      <c r="J112" s="160">
        <f>SUM(Spec.7!G17)</f>
        <v>0.2</v>
      </c>
    </row>
    <row r="113" spans="2:10" ht="32.25" customHeight="1" x14ac:dyDescent="0.25">
      <c r="B113" s="69" t="s">
        <v>44</v>
      </c>
      <c r="C113" s="46" t="s">
        <v>330</v>
      </c>
      <c r="D113" s="5" t="s">
        <v>357</v>
      </c>
      <c r="E113" s="169">
        <f t="shared" si="4"/>
        <v>1273</v>
      </c>
      <c r="F113" s="160">
        <f>SUM('sav.f. 3 '!F96)</f>
        <v>287.3</v>
      </c>
      <c r="G113" s="160">
        <f>SUM('Valst.f. 4'!F60)</f>
        <v>17</v>
      </c>
      <c r="H113" s="160">
        <f>SUM('MK 5'!F24)</f>
        <v>961.2</v>
      </c>
      <c r="I113" s="160"/>
      <c r="J113" s="160">
        <f>SUM(Spec.7!G14)</f>
        <v>7.5</v>
      </c>
    </row>
    <row r="114" spans="2:10" ht="18.75" customHeight="1" x14ac:dyDescent="0.25">
      <c r="B114" s="69" t="s">
        <v>45</v>
      </c>
      <c r="C114" s="46" t="s">
        <v>25</v>
      </c>
      <c r="D114" s="60" t="s">
        <v>158</v>
      </c>
      <c r="E114" s="169">
        <f t="shared" si="4"/>
        <v>374</v>
      </c>
      <c r="F114" s="197">
        <f>SUM('sav.f. 3 '!F97)</f>
        <v>296.5</v>
      </c>
      <c r="G114" s="160"/>
      <c r="H114" s="197">
        <f>SUM('MK 5'!F25)</f>
        <v>41.9</v>
      </c>
      <c r="I114" s="197"/>
      <c r="J114" s="160">
        <f>SUM(Spec.7!G22:H22)</f>
        <v>35.6</v>
      </c>
    </row>
    <row r="115" spans="2:10" ht="18" customHeight="1" x14ac:dyDescent="0.25">
      <c r="B115" s="69" t="s">
        <v>46</v>
      </c>
      <c r="C115" s="5" t="s">
        <v>8</v>
      </c>
      <c r="D115" s="60" t="s">
        <v>67</v>
      </c>
      <c r="E115" s="169">
        <f t="shared" si="4"/>
        <v>97.5</v>
      </c>
      <c r="F115" s="160">
        <f>SUM('sav.f. 3 '!F99)</f>
        <v>61.4</v>
      </c>
      <c r="G115" s="160"/>
      <c r="H115" s="160">
        <f>SUM('MK 5'!G26)</f>
        <v>36.1</v>
      </c>
      <c r="I115" s="160"/>
      <c r="J115" s="160"/>
    </row>
    <row r="116" spans="2:10" ht="21.75" customHeight="1" x14ac:dyDescent="0.25">
      <c r="B116" s="69" t="s">
        <v>47</v>
      </c>
      <c r="C116" s="5" t="s">
        <v>8</v>
      </c>
      <c r="D116" s="60" t="s">
        <v>201</v>
      </c>
      <c r="E116" s="169">
        <f t="shared" si="4"/>
        <v>120.3</v>
      </c>
      <c r="F116" s="160"/>
      <c r="G116" s="160"/>
      <c r="H116" s="160"/>
      <c r="I116" s="160">
        <f>SUM('sav.f. 3 '!G100)</f>
        <v>120.3</v>
      </c>
      <c r="J116" s="160"/>
    </row>
    <row r="117" spans="2:10" ht="20.25" customHeight="1" x14ac:dyDescent="0.25">
      <c r="B117" s="69" t="s">
        <v>48</v>
      </c>
      <c r="C117" s="14" t="s">
        <v>8</v>
      </c>
      <c r="D117" s="58" t="s">
        <v>106</v>
      </c>
      <c r="E117" s="167">
        <f>SUM(F117:J117)</f>
        <v>4.9000000000000004</v>
      </c>
      <c r="F117" s="160">
        <f>SUM('sav.f. 3 '!F101)</f>
        <v>4.9000000000000004</v>
      </c>
      <c r="G117" s="160"/>
      <c r="H117" s="160"/>
      <c r="I117" s="160"/>
      <c r="J117" s="160"/>
    </row>
    <row r="118" spans="2:10" ht="21" customHeight="1" x14ac:dyDescent="0.25">
      <c r="B118" s="69" t="s">
        <v>49</v>
      </c>
      <c r="C118" s="5" t="s">
        <v>8</v>
      </c>
      <c r="D118" s="56" t="s">
        <v>315</v>
      </c>
      <c r="E118" s="160">
        <f>SUM(F118:J118)</f>
        <v>7</v>
      </c>
      <c r="F118" s="160">
        <f>SUM('sav.f. 3 '!G28)</f>
        <v>7</v>
      </c>
      <c r="G118" s="160"/>
      <c r="H118" s="160"/>
      <c r="I118" s="160"/>
      <c r="J118" s="160"/>
    </row>
    <row r="119" spans="2:10" ht="21" customHeight="1" x14ac:dyDescent="0.25">
      <c r="B119" s="69" t="s">
        <v>50</v>
      </c>
      <c r="C119" s="5" t="s">
        <v>8</v>
      </c>
      <c r="D119" s="5" t="s">
        <v>158</v>
      </c>
      <c r="E119" s="160">
        <f>SUM(F119:J119)</f>
        <v>65</v>
      </c>
      <c r="F119" s="160"/>
      <c r="G119" s="160"/>
      <c r="H119" s="160">
        <f>SUM('MK 5'!F28)</f>
        <v>65</v>
      </c>
      <c r="I119" s="160"/>
      <c r="J119" s="160"/>
    </row>
    <row r="120" spans="2:10" ht="18" customHeight="1" x14ac:dyDescent="0.25">
      <c r="B120" s="69" t="s">
        <v>51</v>
      </c>
      <c r="C120" s="14" t="s">
        <v>8</v>
      </c>
      <c r="D120" s="58" t="s">
        <v>172</v>
      </c>
      <c r="E120" s="167">
        <f>SUM(F120:J120)</f>
        <v>74</v>
      </c>
      <c r="F120" s="160"/>
      <c r="G120" s="160"/>
      <c r="H120" s="160">
        <f>SUM('MK 5'!F27)</f>
        <v>74</v>
      </c>
      <c r="I120" s="160"/>
      <c r="J120" s="184"/>
    </row>
    <row r="121" spans="2:10" ht="23.25" customHeight="1" x14ac:dyDescent="0.25">
      <c r="B121" s="334" t="s">
        <v>419</v>
      </c>
      <c r="C121" s="334"/>
      <c r="D121" s="334"/>
      <c r="E121" s="162">
        <f>SUM(F121:J121)</f>
        <v>6870.5999999999995</v>
      </c>
      <c r="F121" s="162">
        <f>SUM(F100:F120)</f>
        <v>2609.4</v>
      </c>
      <c r="G121" s="162">
        <f>SUM(G100:G120)</f>
        <v>17</v>
      </c>
      <c r="H121" s="162">
        <f>SUM(H100:H120)</f>
        <v>3997</v>
      </c>
      <c r="I121" s="162">
        <f>SUM(I100:I120)</f>
        <v>120.3</v>
      </c>
      <c r="J121" s="162">
        <f>SUM(J100:J120)</f>
        <v>126.9</v>
      </c>
    </row>
    <row r="122" spans="2:10" ht="21.75" customHeight="1" x14ac:dyDescent="0.25">
      <c r="B122" s="335" t="s">
        <v>202</v>
      </c>
      <c r="C122" s="335"/>
      <c r="D122" s="335"/>
      <c r="E122" s="335"/>
      <c r="F122" s="335"/>
      <c r="G122" s="335"/>
      <c r="H122" s="335"/>
      <c r="I122" s="335"/>
      <c r="J122" s="335"/>
    </row>
    <row r="123" spans="2:10" ht="34.5" customHeight="1" x14ac:dyDescent="0.25">
      <c r="B123" s="69" t="s">
        <v>31</v>
      </c>
      <c r="C123" s="86" t="s">
        <v>107</v>
      </c>
      <c r="D123" s="65" t="s">
        <v>203</v>
      </c>
      <c r="E123" s="178">
        <f>SUM(F123:J123)</f>
        <v>142.1</v>
      </c>
      <c r="F123" s="181">
        <f>SUM('sav.f. 3 '!F104)</f>
        <v>112.5</v>
      </c>
      <c r="G123" s="181"/>
      <c r="H123" s="178"/>
      <c r="I123" s="178"/>
      <c r="J123" s="152">
        <f>SUM(Spec.7!G25:H25)</f>
        <v>29.6</v>
      </c>
    </row>
    <row r="124" spans="2:10" ht="18.75" customHeight="1" x14ac:dyDescent="0.25">
      <c r="B124" s="90" t="s">
        <v>32</v>
      </c>
      <c r="C124" s="5" t="s">
        <v>8</v>
      </c>
      <c r="D124" s="60" t="s">
        <v>156</v>
      </c>
      <c r="E124" s="189">
        <f t="shared" ref="E124:E142" si="5">SUM(F124:J124)</f>
        <v>598</v>
      </c>
      <c r="F124" s="152">
        <f>SUM('sav.f. 3 '!F106:F109)</f>
        <v>202.5</v>
      </c>
      <c r="G124" s="152">
        <f>SUM('Valst.f. 4'!F52,'Valst.f. 4'!F54)</f>
        <v>395.5</v>
      </c>
      <c r="H124" s="189"/>
      <c r="I124" s="189"/>
      <c r="J124" s="183"/>
    </row>
    <row r="125" spans="2:10" ht="18.75" customHeight="1" x14ac:dyDescent="0.25">
      <c r="B125" s="69" t="s">
        <v>33</v>
      </c>
      <c r="C125" s="5" t="s">
        <v>8</v>
      </c>
      <c r="D125" s="5" t="s">
        <v>108</v>
      </c>
      <c r="E125" s="152">
        <f t="shared" si="5"/>
        <v>1.5</v>
      </c>
      <c r="F125" s="152">
        <f>SUM('sav.f. 3 '!F113)</f>
        <v>1.5</v>
      </c>
      <c r="G125" s="152"/>
      <c r="H125" s="152"/>
      <c r="I125" s="152"/>
      <c r="J125" s="183"/>
    </row>
    <row r="126" spans="2:10" ht="18.75" customHeight="1" x14ac:dyDescent="0.25">
      <c r="B126" s="69" t="s">
        <v>34</v>
      </c>
      <c r="C126" s="5" t="s">
        <v>8</v>
      </c>
      <c r="D126" s="60" t="s">
        <v>19</v>
      </c>
      <c r="E126" s="189">
        <f t="shared" si="5"/>
        <v>15</v>
      </c>
      <c r="F126" s="152">
        <f>SUM('sav.f. 3 '!F110)</f>
        <v>15</v>
      </c>
      <c r="G126" s="152"/>
      <c r="H126" s="189"/>
      <c r="I126" s="189"/>
      <c r="J126" s="183"/>
    </row>
    <row r="127" spans="2:10" ht="16.5" customHeight="1" x14ac:dyDescent="0.25">
      <c r="B127" s="69" t="s">
        <v>35</v>
      </c>
      <c r="C127" s="5" t="s">
        <v>8</v>
      </c>
      <c r="D127" s="5" t="s">
        <v>284</v>
      </c>
      <c r="E127" s="52">
        <f t="shared" si="5"/>
        <v>1555.3000000000002</v>
      </c>
      <c r="F127" s="52">
        <f>584.5+2.1</f>
        <v>586.6</v>
      </c>
      <c r="G127" s="52">
        <f>SUM('Valst.f. 4'!F32,'Valst.f. 4'!F34)</f>
        <v>138.20000000000002</v>
      </c>
      <c r="H127" s="52"/>
      <c r="I127" s="52">
        <v>830.5</v>
      </c>
      <c r="J127" s="69"/>
    </row>
    <row r="128" spans="2:10" ht="16.5" customHeight="1" x14ac:dyDescent="0.25">
      <c r="B128" s="69" t="s">
        <v>36</v>
      </c>
      <c r="C128" s="5" t="s">
        <v>8</v>
      </c>
      <c r="D128" s="5" t="s">
        <v>354</v>
      </c>
      <c r="E128" s="152">
        <f t="shared" si="5"/>
        <v>3</v>
      </c>
      <c r="F128" s="152">
        <f>SUM('sav.f. 3 '!F114)</f>
        <v>3</v>
      </c>
      <c r="G128" s="152"/>
      <c r="H128" s="143"/>
      <c r="I128" s="143"/>
      <c r="J128" s="69"/>
    </row>
    <row r="129" spans="2:10" ht="16.5" customHeight="1" x14ac:dyDescent="0.25">
      <c r="B129" s="69" t="s">
        <v>37</v>
      </c>
      <c r="C129" s="5" t="s">
        <v>8</v>
      </c>
      <c r="D129" s="5" t="s">
        <v>285</v>
      </c>
      <c r="E129" s="152">
        <f t="shared" si="5"/>
        <v>3</v>
      </c>
      <c r="F129" s="152">
        <f>SUM('sav.f. 3 '!F115)</f>
        <v>3</v>
      </c>
      <c r="G129" s="152"/>
      <c r="H129" s="143"/>
      <c r="I129" s="143"/>
      <c r="J129" s="69"/>
    </row>
    <row r="130" spans="2:10" ht="19.5" customHeight="1" x14ac:dyDescent="0.25">
      <c r="B130" s="69" t="s">
        <v>38</v>
      </c>
      <c r="C130" s="5" t="s">
        <v>8</v>
      </c>
      <c r="D130" s="59" t="s">
        <v>127</v>
      </c>
      <c r="E130" s="152">
        <f t="shared" si="5"/>
        <v>57</v>
      </c>
      <c r="F130" s="152"/>
      <c r="G130" s="152">
        <f>SUM('Valst.f. 4'!F35)</f>
        <v>57</v>
      </c>
      <c r="H130" s="143"/>
      <c r="I130" s="143"/>
      <c r="J130" s="69"/>
    </row>
    <row r="131" spans="2:10" ht="31.5" customHeight="1" x14ac:dyDescent="0.25">
      <c r="B131" s="69" t="s">
        <v>39</v>
      </c>
      <c r="C131" s="62" t="s">
        <v>319</v>
      </c>
      <c r="D131" s="87" t="s">
        <v>127</v>
      </c>
      <c r="E131" s="178">
        <f t="shared" si="5"/>
        <v>10</v>
      </c>
      <c r="F131" s="151"/>
      <c r="G131" s="152">
        <f>SUM('Valst.f. 4'!F37)</f>
        <v>10</v>
      </c>
      <c r="H131" s="143"/>
      <c r="I131" s="143"/>
      <c r="J131" s="143"/>
    </row>
    <row r="132" spans="2:10" ht="31.5" customHeight="1" x14ac:dyDescent="0.25">
      <c r="B132" s="69" t="s">
        <v>40</v>
      </c>
      <c r="C132" s="46" t="s">
        <v>320</v>
      </c>
      <c r="D132" s="88" t="s">
        <v>127</v>
      </c>
      <c r="E132" s="178">
        <f t="shared" si="5"/>
        <v>10</v>
      </c>
      <c r="F132" s="151"/>
      <c r="G132" s="152">
        <f>SUM('Valst.f. 4'!F38)</f>
        <v>10</v>
      </c>
      <c r="H132" s="143"/>
      <c r="I132" s="143"/>
      <c r="J132" s="143"/>
    </row>
    <row r="133" spans="2:10" ht="28.5" customHeight="1" x14ac:dyDescent="0.25">
      <c r="B133" s="69" t="s">
        <v>41</v>
      </c>
      <c r="C133" s="46" t="s">
        <v>321</v>
      </c>
      <c r="D133" s="63" t="s">
        <v>127</v>
      </c>
      <c r="E133" s="178">
        <f t="shared" si="5"/>
        <v>0.2</v>
      </c>
      <c r="F133" s="189"/>
      <c r="G133" s="152">
        <f>SUM('Valst.f. 4'!F39)</f>
        <v>0.2</v>
      </c>
      <c r="H133" s="143"/>
      <c r="I133" s="143"/>
      <c r="J133" s="69"/>
    </row>
    <row r="134" spans="2:10" ht="20.25" customHeight="1" x14ac:dyDescent="0.25">
      <c r="B134" s="69" t="s">
        <v>42</v>
      </c>
      <c r="C134" s="46" t="s">
        <v>322</v>
      </c>
      <c r="D134" s="63" t="s">
        <v>127</v>
      </c>
      <c r="E134" s="178">
        <f t="shared" si="5"/>
        <v>14</v>
      </c>
      <c r="F134" s="189"/>
      <c r="G134" s="152">
        <f>SUM('Valst.f. 4'!F40)</f>
        <v>14</v>
      </c>
      <c r="H134" s="143"/>
      <c r="I134" s="143"/>
      <c r="J134" s="69"/>
    </row>
    <row r="135" spans="2:10" ht="34.5" customHeight="1" x14ac:dyDescent="0.25">
      <c r="B135" s="69" t="s">
        <v>43</v>
      </c>
      <c r="C135" s="46" t="s">
        <v>324</v>
      </c>
      <c r="D135" s="59" t="s">
        <v>127</v>
      </c>
      <c r="E135" s="152">
        <f t="shared" si="5"/>
        <v>12</v>
      </c>
      <c r="F135" s="152"/>
      <c r="G135" s="152">
        <f>SUM('Valst.f. 4'!F41)</f>
        <v>12</v>
      </c>
      <c r="H135" s="143"/>
      <c r="I135" s="143"/>
      <c r="J135" s="143"/>
    </row>
    <row r="136" spans="2:10" ht="18" customHeight="1" x14ac:dyDescent="0.25">
      <c r="B136" s="69" t="s">
        <v>44</v>
      </c>
      <c r="C136" s="64" t="s">
        <v>325</v>
      </c>
      <c r="D136" s="63" t="s">
        <v>127</v>
      </c>
      <c r="E136" s="178">
        <f t="shared" si="5"/>
        <v>8</v>
      </c>
      <c r="F136" s="152"/>
      <c r="G136" s="152">
        <f>SUM('Valst.f. 4'!F42)</f>
        <v>8</v>
      </c>
      <c r="H136" s="52"/>
      <c r="I136" s="52"/>
      <c r="J136" s="69"/>
    </row>
    <row r="137" spans="2:10" ht="18" customHeight="1" x14ac:dyDescent="0.25">
      <c r="B137" s="69" t="s">
        <v>45</v>
      </c>
      <c r="C137" s="64" t="s">
        <v>326</v>
      </c>
      <c r="D137" s="49" t="s">
        <v>127</v>
      </c>
      <c r="E137" s="178">
        <f t="shared" si="5"/>
        <v>12</v>
      </c>
      <c r="F137" s="152"/>
      <c r="G137" s="152">
        <f>SUM('Valst.f. 4'!F43)</f>
        <v>12</v>
      </c>
      <c r="H137" s="52"/>
      <c r="I137" s="52"/>
      <c r="J137" s="69"/>
    </row>
    <row r="138" spans="2:10" ht="17.25" customHeight="1" x14ac:dyDescent="0.25">
      <c r="B138" s="69" t="s">
        <v>46</v>
      </c>
      <c r="C138" s="64" t="s">
        <v>327</v>
      </c>
      <c r="D138" s="63" t="s">
        <v>127</v>
      </c>
      <c r="E138" s="189">
        <f t="shared" si="5"/>
        <v>11</v>
      </c>
      <c r="F138" s="152"/>
      <c r="G138" s="152">
        <f>SUM('Valst.f. 4'!F44)</f>
        <v>11</v>
      </c>
      <c r="H138" s="52"/>
      <c r="I138" s="52"/>
      <c r="J138" s="69"/>
    </row>
    <row r="139" spans="2:10" ht="17.25" customHeight="1" x14ac:dyDescent="0.25">
      <c r="B139" s="69" t="s">
        <v>47</v>
      </c>
      <c r="C139" s="5" t="s">
        <v>328</v>
      </c>
      <c r="D139" s="63" t="s">
        <v>127</v>
      </c>
      <c r="E139" s="152">
        <f t="shared" si="5"/>
        <v>14</v>
      </c>
      <c r="F139" s="152"/>
      <c r="G139" s="152">
        <f>SUM('Valst.f. 4'!F45)</f>
        <v>14</v>
      </c>
      <c r="H139" s="52"/>
      <c r="I139" s="52"/>
      <c r="J139" s="69"/>
    </row>
    <row r="140" spans="2:10" ht="17.25" customHeight="1" x14ac:dyDescent="0.25">
      <c r="B140" s="69" t="s">
        <v>48</v>
      </c>
      <c r="C140" s="5" t="s">
        <v>329</v>
      </c>
      <c r="D140" s="49" t="s">
        <v>127</v>
      </c>
      <c r="E140" s="189">
        <f t="shared" si="5"/>
        <v>11</v>
      </c>
      <c r="F140" s="152"/>
      <c r="G140" s="152">
        <f>SUM('Valst.f. 4'!F46)</f>
        <v>11</v>
      </c>
      <c r="H140" s="52"/>
      <c r="I140" s="52"/>
      <c r="J140" s="69"/>
    </row>
    <row r="141" spans="2:10" ht="17.25" customHeight="1" x14ac:dyDescent="0.25">
      <c r="B141" s="69" t="s">
        <v>49</v>
      </c>
      <c r="C141" s="5" t="s">
        <v>382</v>
      </c>
      <c r="D141" s="63" t="s">
        <v>127</v>
      </c>
      <c r="E141" s="178">
        <f t="shared" si="5"/>
        <v>23</v>
      </c>
      <c r="F141" s="152"/>
      <c r="G141" s="152">
        <f>SUM('Valst.f. 4'!F47)</f>
        <v>23</v>
      </c>
      <c r="H141" s="52"/>
      <c r="I141" s="52"/>
      <c r="J141" s="69"/>
    </row>
    <row r="142" spans="2:10" ht="32.25" customHeight="1" x14ac:dyDescent="0.25">
      <c r="B142" s="69" t="s">
        <v>50</v>
      </c>
      <c r="C142" s="46" t="s">
        <v>331</v>
      </c>
      <c r="D142" s="49" t="s">
        <v>127</v>
      </c>
      <c r="E142" s="189">
        <f t="shared" si="5"/>
        <v>28</v>
      </c>
      <c r="F142" s="152"/>
      <c r="G142" s="152">
        <f>SUM('Valst.f. 4'!F48)</f>
        <v>28</v>
      </c>
      <c r="H142" s="224"/>
      <c r="I142" s="224"/>
      <c r="J142" s="69"/>
    </row>
    <row r="143" spans="2:10" ht="30" customHeight="1" x14ac:dyDescent="0.25">
      <c r="B143" s="69" t="s">
        <v>51</v>
      </c>
      <c r="C143" s="46" t="s">
        <v>330</v>
      </c>
      <c r="D143" s="49" t="s">
        <v>127</v>
      </c>
      <c r="E143" s="189">
        <f>SUM(F143:J143)</f>
        <v>33.5</v>
      </c>
      <c r="F143" s="152"/>
      <c r="G143" s="152">
        <f>SUM('Valst.f. 4'!F49)</f>
        <v>33.5</v>
      </c>
      <c r="H143" s="224"/>
      <c r="I143" s="224"/>
      <c r="J143" s="69"/>
    </row>
    <row r="144" spans="2:10" ht="18.75" customHeight="1" x14ac:dyDescent="0.25">
      <c r="B144" s="334" t="s">
        <v>418</v>
      </c>
      <c r="C144" s="334"/>
      <c r="D144" s="334"/>
      <c r="E144" s="185">
        <f>SUM(F144:J144)</f>
        <v>2561.6</v>
      </c>
      <c r="F144" s="185">
        <f>SUM(F123:F143)</f>
        <v>924.1</v>
      </c>
      <c r="G144" s="185">
        <f>SUM(G123:G143)</f>
        <v>777.40000000000009</v>
      </c>
      <c r="H144" s="186">
        <f>SUM(H123:H143)</f>
        <v>0</v>
      </c>
      <c r="I144" s="185">
        <f>SUM(I123:I143)</f>
        <v>830.5</v>
      </c>
      <c r="J144" s="187">
        <f>SUM(J123:J143)</f>
        <v>29.6</v>
      </c>
    </row>
    <row r="145" spans="2:10" ht="18.75" customHeight="1" x14ac:dyDescent="0.25">
      <c r="B145" s="334" t="s">
        <v>417</v>
      </c>
      <c r="C145" s="334"/>
      <c r="D145" s="334"/>
      <c r="E145" s="202">
        <f>SUM(E21,E26,E30,E36,E39,E42,E45,E65,E68,E71,E76,E82,E92,E98,E121,E144)</f>
        <v>17834.699999999997</v>
      </c>
      <c r="F145" s="203">
        <f>SUM(F21,F26,F30,F36,F39,F45,F65,F71,F76,F82,F92,F98,F121,F144,F68)</f>
        <v>9029.7999999999993</v>
      </c>
      <c r="G145" s="185">
        <f>SUM(G21+G26+G30+G36+G39+G42+G45+G65+G144,G92,G121,G82+G76)</f>
        <v>3167.2</v>
      </c>
      <c r="H145" s="186">
        <f>SUM(,H121,H92)</f>
        <v>3997</v>
      </c>
      <c r="I145" s="186">
        <f>SUM(I30,I82,I92,I98,I121,I144,I39,I65,I36,I21)</f>
        <v>1452</v>
      </c>
      <c r="J145" s="162">
        <f>SUM(J21,J65,J82,J92,J121,J144)</f>
        <v>188.70000000000002</v>
      </c>
    </row>
  </sheetData>
  <mergeCells count="48">
    <mergeCell ref="E2:H2"/>
    <mergeCell ref="B14:J14"/>
    <mergeCell ref="B65:D65"/>
    <mergeCell ref="B68:D68"/>
    <mergeCell ref="B71:D71"/>
    <mergeCell ref="D9:D13"/>
    <mergeCell ref="F10:F13"/>
    <mergeCell ref="G10:H10"/>
    <mergeCell ref="C8:J8"/>
    <mergeCell ref="J10:J13"/>
    <mergeCell ref="C9:C13"/>
    <mergeCell ref="E9:E13"/>
    <mergeCell ref="F9:J9"/>
    <mergeCell ref="G11:G13"/>
    <mergeCell ref="H11:H13"/>
    <mergeCell ref="C6:J6"/>
    <mergeCell ref="C7:J7"/>
    <mergeCell ref="B30:D30"/>
    <mergeCell ref="B9:B13"/>
    <mergeCell ref="B122:J122"/>
    <mergeCell ref="B40:J40"/>
    <mergeCell ref="B39:D39"/>
    <mergeCell ref="B22:J22"/>
    <mergeCell ref="B99:J99"/>
    <mergeCell ref="I10:I13"/>
    <mergeCell ref="B46:J46"/>
    <mergeCell ref="B66:J66"/>
    <mergeCell ref="B31:J31"/>
    <mergeCell ref="B36:D36"/>
    <mergeCell ref="B37:J37"/>
    <mergeCell ref="B121:D121"/>
    <mergeCell ref="B72:J72"/>
    <mergeCell ref="B42:D42"/>
    <mergeCell ref="B43:J43"/>
    <mergeCell ref="B21:D21"/>
    <mergeCell ref="B26:D26"/>
    <mergeCell ref="B27:J27"/>
    <mergeCell ref="B45:D45"/>
    <mergeCell ref="B145:D145"/>
    <mergeCell ref="B82:D82"/>
    <mergeCell ref="B83:J83"/>
    <mergeCell ref="B92:D92"/>
    <mergeCell ref="B93:J93"/>
    <mergeCell ref="B144:D144"/>
    <mergeCell ref="B98:D98"/>
    <mergeCell ref="B76:D76"/>
    <mergeCell ref="B77:J77"/>
    <mergeCell ref="B69:J69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</vt:vector>
  </TitlesOfParts>
  <Company>Lazdiju raj.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2016-04-04T11:38:20Z</cp:lastPrinted>
  <dcterms:created xsi:type="dcterms:W3CDTF">2001-02-14T07:46:15Z</dcterms:created>
  <dcterms:modified xsi:type="dcterms:W3CDTF">2016-04-04T11:38:39Z</dcterms:modified>
</cp:coreProperties>
</file>