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4455" windowWidth="11655" windowHeight="3660" activeTab="0"/>
  </bookViews>
  <sheets>
    <sheet name="pajamos 1" sheetId="1" r:id="rId1"/>
    <sheet name="Asignav2" sheetId="2" r:id="rId2"/>
    <sheet name="sav.f. 3 " sheetId="3" r:id="rId3"/>
    <sheet name="Valst.f. 4" sheetId="4" r:id="rId4"/>
    <sheet name="MK 5" sheetId="5" r:id="rId5"/>
    <sheet name="Apl.pr.6" sheetId="6" r:id="rId6"/>
    <sheet name="Spec.7" sheetId="7" r:id="rId7"/>
    <sheet name="Progr.8" sheetId="8" r:id="rId8"/>
    <sheet name="Likuciai 9" sheetId="9" r:id="rId9"/>
  </sheets>
  <definedNames/>
  <calcPr fullCalcOnLoad="1"/>
</workbook>
</file>

<file path=xl/sharedStrings.xml><?xml version="1.0" encoding="utf-8"?>
<sst xmlns="http://schemas.openxmlformats.org/spreadsheetml/2006/main" count="1796" uniqueCount="535">
  <si>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</si>
  <si>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</si>
  <si>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</si>
  <si>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</si>
  <si>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</si>
  <si>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</si>
  <si>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</si>
  <si>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</si>
  <si>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</si>
  <si>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</si>
  <si>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</si>
  <si>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</si>
  <si>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</si>
  <si>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Bendri asignavimai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</si>
  <si>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</si>
  <si>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</si>
  <si>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</si>
  <si>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</si>
  <si>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</si>
  <si>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</si>
  <si>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</si>
  <si>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</si>
  <si>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</si>
  <si>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</si>
  <si>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Lazdijų sporto centras</t>
  </si>
  <si>
    <t>Kitos bendros paslaugos</t>
  </si>
  <si>
    <t>Etnokultūros plėtojimo programa</t>
  </si>
  <si>
    <t>Daugiabučių namų modernizavimo programa</t>
  </si>
  <si>
    <t>Lazdijų meno mokykla</t>
  </si>
  <si>
    <t>Vaikų ir paauglių nusikalstamumo prevencijos programa</t>
  </si>
  <si>
    <t>Nevyriausybinių organizacijų rėmimas</t>
  </si>
  <si>
    <t>Dantų protezavimas</t>
  </si>
  <si>
    <t>Kitos priemonės, susijusios su socialiai pažeidžiamais asmenimis</t>
  </si>
  <si>
    <t>Poilsio ir sporto priemonės</t>
  </si>
  <si>
    <t>Palūkanos už depozitus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</si>
  <si>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</si>
  <si>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</si>
  <si>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</si>
  <si>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</si>
  <si>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</si>
  <si>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</si>
  <si>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</si>
  <si>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</si>
  <si>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</si>
  <si>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</si>
  <si>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</si>
  <si>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</si>
  <si>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</si>
  <si>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</si>
  <si>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</si>
  <si>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</si>
  <si>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</si>
  <si>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</si>
  <si>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</si>
  <si>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</si>
  <si>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</si>
  <si>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</si>
  <si>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</si>
  <si>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</si>
  <si>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</si>
  <si>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</si>
  <si>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</si>
  <si>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</si>
  <si>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</si>
  <si>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</si>
  <si>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</si>
  <si>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</si>
  <si>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</si>
  <si>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</si>
  <si>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</si>
  <si>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</si>
  <si>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</si>
  <si>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</si>
  <si>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</si>
  <si>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</si>
  <si>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</si>
  <si>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Vaikų vasaros poilsio stovyklų programa</t>
  </si>
  <si>
    <t>Eil Nr.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</si>
  <si>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</si>
  <si>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</si>
  <si>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</si>
  <si>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</si>
  <si>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</si>
  <si>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</si>
  <si>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</si>
  <si>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</si>
  <si>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</si>
  <si>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</si>
  <si>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</si>
  <si>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</si>
  <si>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</si>
  <si>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</si>
  <si>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</si>
  <si>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</si>
  <si>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</si>
  <si>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</si>
  <si>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</si>
  <si>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</si>
  <si>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</si>
  <si>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</si>
  <si>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</si>
  <si>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3.7.</t>
  </si>
  <si>
    <t>3.8.</t>
  </si>
  <si>
    <t>PAJAMOS</t>
  </si>
  <si>
    <t>IŠLAIDOS</t>
  </si>
  <si>
    <t>I.  Žalos aplinkai kompensavimo priemonėms</t>
  </si>
  <si>
    <t>1. Vandens telkinių (pakrančių) tvarkymui</t>
  </si>
  <si>
    <t>2. Įžuvinimo medžiagos įsigijimui</t>
  </si>
  <si>
    <t>II. Gamtosaugos objektų projektavimui, statybai, remontui, eksploatacijai</t>
  </si>
  <si>
    <t>1. Rajono sąvartynų (šiukšlynų) tvarkymui</t>
  </si>
  <si>
    <t>2. Veisiejų RP gamtinių takų atnaujinimui, visuomenei skirtų poilsiaviečių priežiūrai</t>
  </si>
  <si>
    <t>III. Aplinkos teršimo šaltinių pašalinimui</t>
  </si>
  <si>
    <t>IV. Gyventojų sveikatos apsaugai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</si>
  <si>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</si>
  <si>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</si>
  <si>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</si>
  <si>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</si>
  <si>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</si>
  <si>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</si>
  <si>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</si>
  <si>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</si>
  <si>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1. Visuomenės aplinkosauginio informavimo ir švietimo priemonių vykdymui</t>
  </si>
  <si>
    <t>Atliekų tvarkymas</t>
  </si>
  <si>
    <t>Maisto iš intervencinių atsargų programai</t>
  </si>
  <si>
    <t>Studijų rėmimo programa</t>
  </si>
  <si>
    <t xml:space="preserve">Aplinkos apsaugos rėmimo specialioji programa </t>
  </si>
  <si>
    <t>Socialinės globos centras „Židinys“</t>
  </si>
  <si>
    <t>Vaikų laikinosios priežiūros užtikrinimas</t>
  </si>
  <si>
    <t>26.</t>
  </si>
  <si>
    <t>Nevyriausybinių organizacijų socialinės veiklos programų rėmimas</t>
  </si>
  <si>
    <t>Lazdijų rajono policijos komisariato programa</t>
  </si>
  <si>
    <t>27.</t>
  </si>
  <si>
    <t xml:space="preserve"> Lazdijų rajono savivaldybės tarybos</t>
  </si>
  <si>
    <t>Jaunimo politikos įgyvendinimo programa</t>
  </si>
  <si>
    <t>Visuomenės sveikatos biuras</t>
  </si>
  <si>
    <t xml:space="preserve">                                             SPECIALIOJI PROGRAMA                                              </t>
  </si>
  <si>
    <t>(litais)</t>
  </si>
  <si>
    <t xml:space="preserve">                                    Lazdijų rajono savivaldybės tarybos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</si>
  <si>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</si>
  <si>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</si>
  <si>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</si>
  <si>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</si>
  <si>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</si>
  <si>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</si>
  <si>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</si>
  <si>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</si>
  <si>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</si>
  <si>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</si>
  <si>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</si>
  <si>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</si>
  <si>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Socialinės pašalpos</t>
  </si>
  <si>
    <t>Parama mirties atveju</t>
  </si>
  <si>
    <t>Išmokų administravimas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</si>
  <si>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</si>
  <si>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</si>
  <si>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</si>
  <si>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</si>
  <si>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</si>
  <si>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</si>
  <si>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</si>
  <si>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</si>
  <si>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</si>
  <si>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Globa asmenims su sunkia negalia, iš jų: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</si>
  <si>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</si>
  <si>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</si>
  <si>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</si>
  <si>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</si>
  <si>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</si>
  <si>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</si>
  <si>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</si>
  <si>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</si>
  <si>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</si>
  <si>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</si>
  <si>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UAB „Lazdijų vanduo“ vandentvarkos gerinimas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</si>
  <si>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</si>
  <si>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</si>
  <si>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</si>
  <si>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</si>
  <si>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</si>
  <si>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</si>
  <si>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</si>
  <si>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</si>
  <si>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</si>
  <si>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</si>
  <si>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Kompensacijų skaičiavimas ir mokėjimas</t>
  </si>
  <si>
    <t>Socialinių paslaugų teikimas</t>
  </si>
  <si>
    <t>Pedagoginė psichologinė tarnyba</t>
  </si>
  <si>
    <t>Papildomos švietimo paslaugos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</si>
  <si>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</si>
  <si>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</si>
  <si>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</si>
  <si>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</si>
  <si>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</si>
  <si>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</si>
  <si>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</si>
  <si>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</si>
  <si>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</si>
  <si>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</si>
  <si>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</si>
  <si>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</si>
  <si>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</si>
  <si>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</si>
  <si>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</si>
  <si>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</si>
  <si>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Papildomo ugdymo įstaigos</t>
  </si>
  <si>
    <t>Valst. kalbos vartojimo ir taisyklingumo kontrolė</t>
  </si>
  <si>
    <t>Medicinos punktų paslaugų kokybės gerinimas</t>
  </si>
  <si>
    <t>Švietimo, kultūros ir sporto skyriaus išlaikymas</t>
  </si>
  <si>
    <t>Pradinis ugdymas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</si>
  <si>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</si>
  <si>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</si>
  <si>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</si>
  <si>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</si>
  <si>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</si>
  <si>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</si>
  <si>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mokinio krepšeliui</t>
  </si>
  <si>
    <t>Paskolų grąžinimas ir jų aptarnavimas</t>
  </si>
  <si>
    <t>02. Vaikų ir jaunimo užimtumo ir socializacijos programa</t>
  </si>
  <si>
    <t>Iš viso:</t>
  </si>
  <si>
    <t>savival-         dybės           lėšos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</si>
  <si>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</si>
  <si>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</si>
  <si>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</si>
  <si>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</si>
  <si>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</si>
  <si>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</si>
  <si>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</si>
  <si>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</si>
  <si>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</si>
  <si>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</si>
  <si>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</si>
  <si>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</si>
  <si>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</si>
  <si>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</si>
  <si>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Med. punktų slaugos paslaugų kokybės gerinimas</t>
  </si>
  <si>
    <t>13. Kultūros ir sporto plėtojimo programa</t>
  </si>
  <si>
    <t>14. Nevyriausybinių organizacijų rėmimo programa</t>
  </si>
  <si>
    <t>15. Švietimo programa</t>
  </si>
  <si>
    <t>Neformalusis švietimas ir sporto priemonės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</si>
  <si>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</si>
  <si>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</si>
  <si>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</si>
  <si>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Šildymo išlaidų ir išlaidų vandeniui kompensavimas</t>
  </si>
  <si>
    <t>Duomenų teikimas valst. suteiktos pagalbos registrui</t>
  </si>
  <si>
    <t>Iš viso asignavimų programoms: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</si>
  <si>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</si>
  <si>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</si>
  <si>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</si>
  <si>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</si>
  <si>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</si>
  <si>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</si>
  <si>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</si>
  <si>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</si>
  <si>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</si>
  <si>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miesto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</si>
  <si>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</si>
  <si>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</si>
  <si>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</si>
  <si>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</si>
  <si>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</si>
  <si>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</si>
  <si>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Teizų seniūnija</t>
  </si>
  <si>
    <t>Veisiejų miesto seniūnija</t>
  </si>
  <si>
    <t>Veisiejų seniūnija</t>
  </si>
  <si>
    <t>1. Metelių RP gamtos mokyklos-lankytojų centro veiklai ir gamtinių takų atnaujinimui, visuomenei skirtų poilsiaviečių priežiūrai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</si>
  <si>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</si>
  <si>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</si>
  <si>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</si>
  <si>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</si>
  <si>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</si>
  <si>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</si>
  <si>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</si>
  <si>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</si>
  <si>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</si>
  <si>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</si>
  <si>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</si>
  <si>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</si>
  <si>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</si>
  <si>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</si>
  <si>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</si>
  <si>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</si>
  <si>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</si>
  <si>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</si>
  <si>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</si>
  <si>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</si>
  <si>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</si>
  <si>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</si>
  <si>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</si>
  <si>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</si>
  <si>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</si>
  <si>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</si>
  <si>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</si>
  <si>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</si>
  <si>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</si>
  <si>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</si>
  <si>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</si>
  <si>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</si>
  <si>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</si>
  <si>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</si>
  <si>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</si>
  <si>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</si>
  <si>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</si>
  <si>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</si>
  <si>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</si>
  <si>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</si>
  <si>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</si>
  <si>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</si>
  <si>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</si>
  <si>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</si>
  <si>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</si>
  <si>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</si>
  <si>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</si>
  <si>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</si>
  <si>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</si>
  <si>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</si>
  <si>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</si>
  <si>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</si>
  <si>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</si>
  <si>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</si>
  <si>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</si>
  <si>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</si>
  <si>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</si>
  <si>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</si>
  <si>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</si>
  <si>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</si>
  <si>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</si>
  <si>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</si>
  <si>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</si>
  <si>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</si>
  <si>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 xml:space="preserve">                     SAVIVALDYBĖS SAVARANKIŠKOSIOMS IR KITOMS FUNKCIJOMS VYKDYTI</t>
  </si>
  <si>
    <t>Pašalpų ir kompensacijų skaičiavimas ir mokėjimas, iš jų:</t>
  </si>
  <si>
    <t>1. Savivaldybės visuomenės sveikatos rėmimo specialiosios programos vykdymui</t>
  </si>
  <si>
    <t>Melioracija</t>
  </si>
  <si>
    <t>Atliekų tvarkymas ir gatvių apšvietimas</t>
  </si>
  <si>
    <t>Socialinės išmokos ir kompensacijos</t>
  </si>
  <si>
    <t>Maisto iš intervencinių atsargų programa</t>
  </si>
  <si>
    <t>VšĮ „Lazdijų pirminės sveikatos priežiūros centras“</t>
  </si>
  <si>
    <t>Savivaldybės administracijos Finansų skyrius</t>
  </si>
  <si>
    <t>Bendrosios dotacijos kompensacija</t>
  </si>
  <si>
    <t>Finansų skyrius</t>
  </si>
  <si>
    <t>Bendruomenių rėmimo programa</t>
  </si>
  <si>
    <t>Papildomos ugdymo įstaigos</t>
  </si>
  <si>
    <t>VšĮ „Lazdijų kultūros centras“</t>
  </si>
  <si>
    <t>Jaunimo poilsio organizavimo programa</t>
  </si>
  <si>
    <t>Priešgaisrinių tarnybų organizavimas</t>
  </si>
  <si>
    <t>Veisiejų gimnazija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</si>
  <si>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</si>
  <si>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</si>
  <si>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</si>
  <si>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</si>
  <si>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VšĮ „Lazdijų švietimo centras“</t>
  </si>
  <si>
    <t>Europos Sąjungos finansinės paramos lėšos</t>
  </si>
  <si>
    <t xml:space="preserve">                                                        4 priedas</t>
  </si>
  <si>
    <t>Sandoriams dėl turto bei finansiniams įsipareigo-    jimams vykdyti</t>
  </si>
  <si>
    <t>70.</t>
  </si>
  <si>
    <t>101.</t>
  </si>
  <si>
    <t xml:space="preserve"> 6 priedas</t>
  </si>
  <si>
    <t>Iš viso pajamų su likučiu:</t>
  </si>
  <si>
    <t xml:space="preserve">valstybi-      nėms funkcijoms          </t>
  </si>
  <si>
    <t>biudžetinių įstaigų pajamos</t>
  </si>
  <si>
    <t>8 priedas</t>
  </si>
  <si>
    <t xml:space="preserve">2. Medžių (krūmų) sodinukų įsigijimui </t>
  </si>
  <si>
    <t>Iš viso išlaidų:</t>
  </si>
  <si>
    <t>Religinių bendruomenių rėmimas</t>
  </si>
  <si>
    <t>105.</t>
  </si>
  <si>
    <t>Bendruomenių rėmimas</t>
  </si>
  <si>
    <t>Nevyriausybinių organizacijų rėmimo programa</t>
  </si>
  <si>
    <t>Nevyriausybinių organizacijų socialinės veiklos rėmimo programa</t>
  </si>
  <si>
    <t>Verslo rėmimo programa</t>
  </si>
  <si>
    <t xml:space="preserve">Veisiejų gimnazija </t>
  </si>
  <si>
    <t>106.</t>
  </si>
  <si>
    <t>telkinius</t>
  </si>
  <si>
    <t>Alytaus apskrities priešgaisrinės gelbėjimo valdybos Lazdijų priešgaisrinė gelbėjimo tarnyba</t>
  </si>
  <si>
    <t>redakcija)</t>
  </si>
  <si>
    <t>iš jų: Lazdijų rajono Kučiūnų seniūnijos melioracijos statinių asociacija</t>
  </si>
  <si>
    <t>Savivaldybės administracijos Finansų sk.</t>
  </si>
  <si>
    <t>Kitoms savivaldybėms pervestos MK lėšos</t>
  </si>
  <si>
    <t>Kitoms savivaldybėms pervestos lėšos</t>
  </si>
  <si>
    <t>15</t>
  </si>
  <si>
    <t>12.1</t>
  </si>
  <si>
    <t>Bendri asignavi         mai</t>
  </si>
  <si>
    <t>Lazdijų savivaldybės viešoji biblioteka</t>
  </si>
  <si>
    <t>(2011 m. lapkričio      d. sprendimo Nr. 5TS-</t>
  </si>
  <si>
    <t>iš jų: darbo užmokesčiui</t>
  </si>
  <si>
    <t>Slaugos lovų išlaikymas ir nakvynės paslaugos</t>
  </si>
  <si>
    <t>18.1.</t>
  </si>
  <si>
    <t>2.1.3.</t>
  </si>
  <si>
    <t xml:space="preserve">     Investiciniams projektans finansuoti</t>
  </si>
  <si>
    <t>Skolintos lėšos</t>
  </si>
  <si>
    <t>2.3.</t>
  </si>
  <si>
    <t>6.1.</t>
  </si>
  <si>
    <t>IŠ VISO</t>
  </si>
  <si>
    <t>IŠ VISO SAVIVALDYBĖS BIUDŽETO PAJAMŲ</t>
  </si>
  <si>
    <t>iš jų: mero fondas</t>
  </si>
  <si>
    <t>Vaikų teisių apsauga</t>
  </si>
  <si>
    <t>Jaunimo teisių apsauga</t>
  </si>
  <si>
    <t>Narkotinių ir psichotropinių medžiagų vartojimo prevencijos ir kontrolės programa</t>
  </si>
  <si>
    <t>Priešgaisrinių tarnybų organizavimas, iš jų:</t>
  </si>
  <si>
    <t>Gabių vaikų rėmimo programa</t>
  </si>
  <si>
    <t>Socialinė parama mokiniams, iš jų:</t>
  </si>
  <si>
    <t>VšĮ Kultūros centro pastato rekonstrukcija (VIP)</t>
  </si>
  <si>
    <t>17.1.</t>
  </si>
  <si>
    <t>17.2.</t>
  </si>
  <si>
    <t>17.3.</t>
  </si>
  <si>
    <t>17.4.</t>
  </si>
  <si>
    <t>35.1.</t>
  </si>
  <si>
    <t>Valst. žemės ir kt. valstybinio turto valdymas, naudojimas ir disponavimas patikėjimo teise</t>
  </si>
  <si>
    <t>1. Maudyklų vandens kokybės stebėsenos programos vykdymui</t>
  </si>
  <si>
    <t>1. Miško sklypų, kuriuose medžioklė nėra uždrausta, savininkų, valdytojų ir naudotojų       rėmimui</t>
  </si>
  <si>
    <t xml:space="preserve">                                                        redakcija)</t>
  </si>
  <si>
    <t>2.4.</t>
  </si>
  <si>
    <t>Kitos dotacijos ir lėšos iš kitų valdymo lygių</t>
  </si>
  <si>
    <t>Iš kitų savivaldybių gautos mokinio krepšelio lėšos</t>
  </si>
  <si>
    <t>Lazdijų mokykla-darželis „Kregždutė“</t>
  </si>
  <si>
    <t>Lazdijų mokykla-darželis „Vyturėlis“</t>
  </si>
  <si>
    <t>Seirijų lopšelis-darželis „Žibutė“</t>
  </si>
  <si>
    <t>Veisiejų lopšelis-darželis „Ąžuoliukas“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</si>
  <si>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</si>
  <si>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</si>
  <si>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</si>
  <si>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</si>
  <si>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</si>
  <si>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</si>
  <si>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</si>
  <si>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</si>
  <si>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</si>
  <si>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</si>
  <si>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5 priedas</t>
  </si>
  <si>
    <t xml:space="preserve">                         redakcija)</t>
  </si>
  <si>
    <t xml:space="preserve">                                                                                                                              Iš viso </t>
  </si>
  <si>
    <t xml:space="preserve">2013 METŲ LAZDIJŲ RAJONO SAVIVALDYBĖS BIUDŽETO PAJAMOS </t>
  </si>
  <si>
    <t xml:space="preserve">     2013 METŲ LAZDIJŲ RAJONO SAVIVALDYBĖS BIUDŽETO SPECIALIOSIOS TIKSLINĖS DOTACIJOS</t>
  </si>
  <si>
    <t xml:space="preserve">                                                                                                                     (Lt)</t>
  </si>
  <si>
    <t xml:space="preserve">7. </t>
  </si>
  <si>
    <t xml:space="preserve">     Specialiųjų ugdymo poreikių mokiniams</t>
  </si>
  <si>
    <t xml:space="preserve">ASIGNAVIMAI VALSTYBINĖMS (VALSTYBĖS PERDUOTOMS SAVIVALDYBĖMS) FUNKCIJOMS VYKDYTI, </t>
  </si>
  <si>
    <t>Specialiųjų ugdymosi poreikių mokiniams</t>
  </si>
  <si>
    <t>(2013 m.         d. sprendimo Nr.</t>
  </si>
  <si>
    <t xml:space="preserve">(2013 m.             d. sprendimo Nr. </t>
  </si>
  <si>
    <t>2013 M. LAZDIJŲ RAJONO SAVIVALDYBĖS BIUDŽETINIŲ ĮSTAIGŲ PAJAMOS</t>
  </si>
  <si>
    <t>2013 METŲ LAZDIJŲ RAJONO SAVIVALDYBĖS BIUDŽETO ASIGNAVIMAI</t>
  </si>
  <si>
    <t>Lazdijų rajono savivaldybės taryba</t>
  </si>
  <si>
    <t>iš jų: VšĮ Lazdijų švietimo centras</t>
  </si>
  <si>
    <t xml:space="preserve">         Savivaldybės administracija</t>
  </si>
  <si>
    <t>19.1.</t>
  </si>
  <si>
    <t>19.2.</t>
  </si>
  <si>
    <t xml:space="preserve">Asignavimų valdytojas, lėšų šaltinis, paskirtis                                                                      </t>
  </si>
  <si>
    <t>Turtui įsigyti</t>
  </si>
  <si>
    <t>Savivaldybės biudžeto lėšos</t>
  </si>
  <si>
    <t xml:space="preserve">1.1.1. </t>
  </si>
  <si>
    <t>1.1.2.</t>
  </si>
  <si>
    <t>1.1.3.</t>
  </si>
  <si>
    <t>Atliekų tvarkymas  (ARATC)</t>
  </si>
  <si>
    <t>1.1.4.</t>
  </si>
  <si>
    <t>1.1.5.</t>
  </si>
  <si>
    <t>1.1.6.</t>
  </si>
  <si>
    <t>1.1.7.</t>
  </si>
  <si>
    <t>1.1.8.</t>
  </si>
  <si>
    <t>1.1.9.</t>
  </si>
  <si>
    <t>1.1.10.</t>
  </si>
  <si>
    <t>1.2.1.</t>
  </si>
  <si>
    <t>Biudžetinių įstaigų pajamos</t>
  </si>
  <si>
    <t>2.2.1.</t>
  </si>
  <si>
    <t>3.1.1.</t>
  </si>
  <si>
    <t>3.2.1.</t>
  </si>
  <si>
    <t>4.1.</t>
  </si>
  <si>
    <t>4.1.1.</t>
  </si>
  <si>
    <t>4.2.</t>
  </si>
  <si>
    <t>4.2.1.</t>
  </si>
  <si>
    <t>5.1.</t>
  </si>
  <si>
    <t>5.1.1.</t>
  </si>
  <si>
    <t>5.2.</t>
  </si>
  <si>
    <t>5.2.1.</t>
  </si>
  <si>
    <t>6.1.1.</t>
  </si>
  <si>
    <t>6.2.</t>
  </si>
  <si>
    <t>6.2.1.</t>
  </si>
  <si>
    <t>7.1.</t>
  </si>
  <si>
    <t>7.1.1.</t>
  </si>
  <si>
    <t>7.2.</t>
  </si>
  <si>
    <t>7.2.1.</t>
  </si>
  <si>
    <t>8.1.</t>
  </si>
  <si>
    <t>8.1.1.</t>
  </si>
  <si>
    <t>8.2.</t>
  </si>
  <si>
    <t>8.2.1.</t>
  </si>
  <si>
    <t>9.1.</t>
  </si>
  <si>
    <t>9.1.1.</t>
  </si>
  <si>
    <t>10.1.</t>
  </si>
  <si>
    <t>10.1.1.</t>
  </si>
  <si>
    <t>11.1.</t>
  </si>
  <si>
    <t>11.1.1.</t>
  </si>
  <si>
    <t>12.1.</t>
  </si>
  <si>
    <t>12.1.1.</t>
  </si>
  <si>
    <t>13.1.</t>
  </si>
  <si>
    <t>13.1.1.</t>
  </si>
  <si>
    <t>14.1.</t>
  </si>
  <si>
    <t>14.1.1.</t>
  </si>
  <si>
    <t>15.1.</t>
  </si>
  <si>
    <t>15.1.1.</t>
  </si>
  <si>
    <t>7 priedas</t>
  </si>
  <si>
    <t>bendrosios dotacijos kompensa-cija</t>
  </si>
  <si>
    <t>iš jų: Alytaus regiono atliekų tvarkymo centras</t>
  </si>
  <si>
    <t>23.1.</t>
  </si>
  <si>
    <t>Meno kolektyvų populiarinimo programa</t>
  </si>
  <si>
    <t>SPECIALIŲJŲ UGDYMOSI POREIKIŲ MOKINIAMS IR VALSTYBĖS INVESTICIJŲ PROGRAMOS PROJEKTAMS FINANSUOTI</t>
  </si>
  <si>
    <t xml:space="preserve">2012 METŲ LAZDIJŲ RAJONO SAVIVALDYBĖS NEPANAUDOTŲ BIUDŽETO LĖŠŲ   </t>
  </si>
  <si>
    <t>PASKIRSTYMAS ĮSISKOLINIMAMS DENGTI</t>
  </si>
  <si>
    <t xml:space="preserve">2013 M. LAZDIJŲ RAJONO SAVIVALDYBĖS APLINKOS APSAUGOS RĖMIMO </t>
  </si>
  <si>
    <t>2. Veisiejų RP bendro naudojimo gamtinių takų ir poilsiaviečių priežiūrai</t>
  </si>
  <si>
    <t>3. Į Dusios ežerą įtekančių upelių cheminių vandens tyrimų atlikimui</t>
  </si>
  <si>
    <t>2. Gyvūnų priežiūros taisyklių įgyvendinimui</t>
  </si>
  <si>
    <t>3. Baltajo ežero  monitoringo programos parengimui ir vykdymui</t>
  </si>
  <si>
    <t xml:space="preserve">                        2013 METŲ LAZDIJŲ RAJONO SAVIVALDYBĖS BIUDŽETO ASIGNAVIMAI</t>
  </si>
  <si>
    <t>Turto įsigijimui</t>
  </si>
  <si>
    <t>Finansinių įsipareigojimų vykdymas</t>
  </si>
  <si>
    <t>Miško sklypų, kuriuose medžioklė nėra uždrausta, savininkų, valdytojų ir naudotojų rėmimui</t>
  </si>
  <si>
    <t>1.2.2.</t>
  </si>
  <si>
    <t>Savivaldybės visuomenės sveikatos rėmimo specialiosios programos vykdymui</t>
  </si>
  <si>
    <t>Kitos aplinkosaugos priemonių grupės</t>
  </si>
  <si>
    <t>1.2.3.</t>
  </si>
  <si>
    <t>Pirminės sveikatos priežiūros paslaugų gerinimas</t>
  </si>
  <si>
    <t xml:space="preserve">                                     Lazdijų rajono savivaldybės tarybos</t>
  </si>
  <si>
    <t xml:space="preserve">        9 priedas</t>
  </si>
  <si>
    <t xml:space="preserve"> 2013 METŲ LAZDIJŲ RAJONO SAVIVALDYBĖS BIUDŽETO ASIGNAVIMAI</t>
  </si>
  <si>
    <t>2013 m. vasario       d. sprendimo Nr. 5TS-</t>
  </si>
  <si>
    <t xml:space="preserve">                                                       2013 m. vasario       d. sprendimo Nr. 5TS-</t>
  </si>
  <si>
    <t xml:space="preserve">                         2013 m. vasario       d. sprendimo Nr. 5TS-</t>
  </si>
  <si>
    <t xml:space="preserve">                                     2013 m. vasario       d. sprendimo Nr. 5TS-</t>
  </si>
  <si>
    <t>2013 m. vasario 28 d. sprendimo Nr. 5TS-618</t>
  </si>
  <si>
    <t xml:space="preserve">3 priedas  </t>
  </si>
  <si>
    <t xml:space="preserve">2 priedas  </t>
  </si>
  <si>
    <t>(2013 m. birželio           d. sprendimo Nr. 5TS-</t>
  </si>
  <si>
    <t>(2013 m. birželio       d. sprendimo Nr. 5TS-</t>
  </si>
  <si>
    <t xml:space="preserve">                                                        (2013 m. birželio     d. sprendimo Nr. 5TS-</t>
  </si>
  <si>
    <t xml:space="preserve">(2013 m. birželio           d. sprendimo Nr. </t>
  </si>
  <si>
    <t xml:space="preserve">                         (2013 m. birželio           d. sprendimo Nr. 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</si>
</sst>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27]yyyy\ &quot;m.&quot;\ mmmm\ d\ &quot;d.&quot;"/>
  </numFmts>
  <fonts count="45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3" borderId="0" xfId="0" applyFont="1" applyFill="1" applyAlignment="1">
      <alignment/>
    </xf>
    <xf numFmtId="17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vertical="center"/>
    </xf>
    <xf numFmtId="180" fontId="3" fillId="34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B8" sqref="B8:G8"/>
    </sheetView>
  </sheetViews>
  <sheetFormatPr defaultColWidth="9.140625" defaultRowHeight="12.75"/>
  <cols>
    <col min="1" max="1" width="7.57421875" style="58" customWidth="1"/>
    <col min="2" max="3" width="9.140625" style="58" customWidth="1"/>
    <col min="4" max="4" width="10.140625" style="58" bestFit="1" customWidth="1"/>
    <col min="5" max="6" width="9.140625" style="58" customWidth="1"/>
    <col min="7" max="7" width="26.421875" style="58" customWidth="1"/>
    <col min="8" max="8" width="11.57421875" style="92" customWidth="1"/>
    <col min="9" max="9" width="9.140625" style="58" hidden="1" customWidth="1"/>
    <col min="10" max="10" width="10.140625" style="58" bestFit="1" customWidth="1"/>
    <col min="11" max="13" width="9.140625" style="58" customWidth="1"/>
    <col min="14" max="14" width="11.57421875" style="58" bestFit="1" customWidth="1"/>
    <col min="15" max="16384" width="9.140625" style="58" customWidth="1"/>
  </cols>
  <sheetData>
    <row r="1" spans="6:8" ht="15.75" customHeight="1">
      <c r="F1" s="173" t="s">
        <v>83</v>
      </c>
      <c r="G1" s="173"/>
      <c r="H1" s="173"/>
    </row>
    <row r="2" spans="6:9" ht="15.75" customHeight="1">
      <c r="F2" s="173" t="s">
        <v>527</v>
      </c>
      <c r="G2" s="173"/>
      <c r="H2" s="173"/>
      <c r="I2" s="173"/>
    </row>
    <row r="3" spans="6:7" ht="18" customHeight="1">
      <c r="F3" s="173" t="s">
        <v>115</v>
      </c>
      <c r="G3" s="173"/>
    </row>
    <row r="4" spans="6:7" ht="20.25" customHeight="1">
      <c r="F4" s="91" t="s">
        <v>530</v>
      </c>
      <c r="G4" s="91"/>
    </row>
    <row r="5" spans="6:8" ht="18" customHeight="1">
      <c r="F5" s="1" t="s">
        <v>373</v>
      </c>
      <c r="G5" s="1"/>
      <c r="H5" s="1"/>
    </row>
    <row r="6" spans="2:8" ht="18" customHeight="1">
      <c r="B6" s="168" t="s">
        <v>430</v>
      </c>
      <c r="C6" s="168"/>
      <c r="D6" s="168"/>
      <c r="E6" s="168"/>
      <c r="F6" s="168"/>
      <c r="G6" s="168"/>
      <c r="H6" s="168"/>
    </row>
    <row r="7" spans="2:8" ht="14.25" customHeight="1">
      <c r="B7" s="174" t="s">
        <v>432</v>
      </c>
      <c r="C7" s="174"/>
      <c r="D7" s="174"/>
      <c r="E7" s="174"/>
      <c r="F7" s="174"/>
      <c r="G7" s="174"/>
      <c r="H7" s="174"/>
    </row>
    <row r="8" spans="1:8" ht="16.5" customHeight="1">
      <c r="A8" s="12" t="s">
        <v>77</v>
      </c>
      <c r="B8" s="169" t="s">
        <v>7</v>
      </c>
      <c r="C8" s="169"/>
      <c r="D8" s="169"/>
      <c r="E8" s="169"/>
      <c r="F8" s="169"/>
      <c r="G8" s="169"/>
      <c r="H8" s="84" t="s">
        <v>84</v>
      </c>
    </row>
    <row r="9" spans="1:8" ht="18" customHeight="1">
      <c r="A9" s="62" t="s">
        <v>39</v>
      </c>
      <c r="B9" s="170" t="s">
        <v>10</v>
      </c>
      <c r="C9" s="171"/>
      <c r="D9" s="171"/>
      <c r="E9" s="171"/>
      <c r="F9" s="171"/>
      <c r="G9" s="172"/>
      <c r="H9" s="61">
        <f>SUM(H10:H18)</f>
        <v>20431000</v>
      </c>
    </row>
    <row r="10" spans="1:8" ht="18.75" customHeight="1">
      <c r="A10" s="62" t="s">
        <v>63</v>
      </c>
      <c r="B10" s="153" t="s">
        <v>9</v>
      </c>
      <c r="C10" s="153"/>
      <c r="D10" s="153"/>
      <c r="E10" s="153"/>
      <c r="F10" s="153"/>
      <c r="G10" s="153"/>
      <c r="H10" s="66">
        <v>7230000</v>
      </c>
    </row>
    <row r="11" spans="1:8" ht="18" customHeight="1">
      <c r="A11" s="93" t="s">
        <v>64</v>
      </c>
      <c r="B11" s="150" t="s">
        <v>87</v>
      </c>
      <c r="C11" s="150"/>
      <c r="D11" s="150"/>
      <c r="E11" s="150"/>
      <c r="F11" s="150"/>
      <c r="G11" s="150"/>
      <c r="H11" s="94">
        <v>4642000</v>
      </c>
    </row>
    <row r="12" spans="1:8" ht="31.5" customHeight="1">
      <c r="A12" s="93" t="s">
        <v>66</v>
      </c>
      <c r="B12" s="150" t="s">
        <v>88</v>
      </c>
      <c r="C12" s="150"/>
      <c r="D12" s="150"/>
      <c r="E12" s="150"/>
      <c r="F12" s="150"/>
      <c r="G12" s="150"/>
      <c r="H12" s="94">
        <v>6094000</v>
      </c>
    </row>
    <row r="13" spans="1:8" ht="18" customHeight="1">
      <c r="A13" s="62" t="s">
        <v>90</v>
      </c>
      <c r="B13" s="153" t="s">
        <v>0</v>
      </c>
      <c r="C13" s="153"/>
      <c r="D13" s="153"/>
      <c r="E13" s="153"/>
      <c r="F13" s="153"/>
      <c r="G13" s="153"/>
      <c r="H13" s="12">
        <v>410000</v>
      </c>
    </row>
    <row r="14" spans="1:8" ht="18" customHeight="1">
      <c r="A14" s="62" t="s">
        <v>91</v>
      </c>
      <c r="B14" s="153" t="s">
        <v>1</v>
      </c>
      <c r="C14" s="153"/>
      <c r="D14" s="153"/>
      <c r="E14" s="153"/>
      <c r="F14" s="153"/>
      <c r="G14" s="153"/>
      <c r="H14" s="12">
        <v>280000</v>
      </c>
    </row>
    <row r="15" spans="1:8" ht="18" customHeight="1">
      <c r="A15" s="62" t="s">
        <v>92</v>
      </c>
      <c r="B15" s="153" t="s">
        <v>78</v>
      </c>
      <c r="C15" s="153"/>
      <c r="D15" s="153"/>
      <c r="E15" s="153"/>
      <c r="F15" s="153"/>
      <c r="G15" s="153"/>
      <c r="H15" s="12">
        <v>30000</v>
      </c>
    </row>
    <row r="16" spans="1:8" ht="18" customHeight="1">
      <c r="A16" s="62" t="s">
        <v>93</v>
      </c>
      <c r="B16" s="146" t="s">
        <v>79</v>
      </c>
      <c r="C16" s="146"/>
      <c r="D16" s="146"/>
      <c r="E16" s="146"/>
      <c r="F16" s="146"/>
      <c r="G16" s="146"/>
      <c r="H16" s="66">
        <v>40000</v>
      </c>
    </row>
    <row r="17" spans="1:8" ht="18" customHeight="1">
      <c r="A17" s="62" t="s">
        <v>94</v>
      </c>
      <c r="B17" s="146" t="s">
        <v>3</v>
      </c>
      <c r="C17" s="146"/>
      <c r="D17" s="146"/>
      <c r="E17" s="146"/>
      <c r="F17" s="146"/>
      <c r="G17" s="146"/>
      <c r="H17" s="66">
        <v>90000</v>
      </c>
    </row>
    <row r="18" spans="1:8" ht="18" customHeight="1">
      <c r="A18" s="62" t="s">
        <v>95</v>
      </c>
      <c r="B18" s="146" t="s">
        <v>118</v>
      </c>
      <c r="C18" s="146"/>
      <c r="D18" s="146"/>
      <c r="E18" s="146"/>
      <c r="F18" s="146"/>
      <c r="G18" s="146"/>
      <c r="H18" s="66">
        <v>1615000</v>
      </c>
    </row>
    <row r="19" spans="1:8" ht="18.75" customHeight="1">
      <c r="A19" s="62" t="s">
        <v>119</v>
      </c>
      <c r="B19" s="146" t="s">
        <v>120</v>
      </c>
      <c r="C19" s="146"/>
      <c r="D19" s="146"/>
      <c r="E19" s="146"/>
      <c r="F19" s="146"/>
      <c r="G19" s="146"/>
      <c r="H19" s="66">
        <v>1600000</v>
      </c>
    </row>
    <row r="20" spans="1:8" ht="18" customHeight="1">
      <c r="A20" s="62" t="s">
        <v>40</v>
      </c>
      <c r="B20" s="170" t="s">
        <v>11</v>
      </c>
      <c r="C20" s="171"/>
      <c r="D20" s="171"/>
      <c r="E20" s="171"/>
      <c r="F20" s="171"/>
      <c r="G20" s="172"/>
      <c r="H20" s="61">
        <f>SUM(H22:H28)</f>
        <v>30962093</v>
      </c>
    </row>
    <row r="21" spans="1:8" ht="18" customHeight="1">
      <c r="A21" s="62" t="s">
        <v>65</v>
      </c>
      <c r="B21" s="146" t="s">
        <v>89</v>
      </c>
      <c r="C21" s="146"/>
      <c r="D21" s="146"/>
      <c r="E21" s="146"/>
      <c r="F21" s="146"/>
      <c r="G21" s="146"/>
      <c r="H21" s="66">
        <f>SUM(H22:H25)</f>
        <v>28493593</v>
      </c>
    </row>
    <row r="22" spans="1:8" ht="18" customHeight="1">
      <c r="A22" s="62" t="s">
        <v>96</v>
      </c>
      <c r="B22" s="146" t="s">
        <v>38</v>
      </c>
      <c r="C22" s="146"/>
      <c r="D22" s="146"/>
      <c r="E22" s="146"/>
      <c r="F22" s="146"/>
      <c r="G22" s="146"/>
      <c r="H22" s="66">
        <v>14419093</v>
      </c>
    </row>
    <row r="23" spans="1:8" ht="18" customHeight="1">
      <c r="A23" s="62" t="s">
        <v>97</v>
      </c>
      <c r="B23" s="146" t="s">
        <v>80</v>
      </c>
      <c r="C23" s="146"/>
      <c r="D23" s="146"/>
      <c r="E23" s="146"/>
      <c r="F23" s="146"/>
      <c r="G23" s="146"/>
      <c r="H23" s="131">
        <v>13718000</v>
      </c>
    </row>
    <row r="24" spans="1:8" ht="18" customHeight="1">
      <c r="A24" s="62"/>
      <c r="B24" s="147" t="s">
        <v>434</v>
      </c>
      <c r="C24" s="148"/>
      <c r="D24" s="148"/>
      <c r="E24" s="148"/>
      <c r="F24" s="148"/>
      <c r="G24" s="149"/>
      <c r="H24" s="131">
        <v>56500</v>
      </c>
    </row>
    <row r="25" spans="1:8" ht="18" customHeight="1">
      <c r="A25" s="62" t="s">
        <v>386</v>
      </c>
      <c r="B25" s="147" t="s">
        <v>387</v>
      </c>
      <c r="C25" s="148"/>
      <c r="D25" s="148"/>
      <c r="E25" s="148"/>
      <c r="F25" s="148"/>
      <c r="G25" s="149"/>
      <c r="H25" s="66">
        <v>300000</v>
      </c>
    </row>
    <row r="26" spans="1:8" ht="18" customHeight="1">
      <c r="A26" s="62" t="s">
        <v>67</v>
      </c>
      <c r="B26" s="147" t="s">
        <v>338</v>
      </c>
      <c r="C26" s="148"/>
      <c r="D26" s="148"/>
      <c r="E26" s="148"/>
      <c r="F26" s="148"/>
      <c r="G26" s="149"/>
      <c r="H26" s="66">
        <v>2163000</v>
      </c>
    </row>
    <row r="27" spans="1:8" ht="18" customHeight="1">
      <c r="A27" s="62" t="s">
        <v>389</v>
      </c>
      <c r="B27" s="147" t="s">
        <v>351</v>
      </c>
      <c r="C27" s="148"/>
      <c r="D27" s="148"/>
      <c r="E27" s="148"/>
      <c r="F27" s="148"/>
      <c r="G27" s="149"/>
      <c r="H27" s="97">
        <v>305500</v>
      </c>
    </row>
    <row r="28" spans="1:8" ht="18.75" customHeight="1" hidden="1">
      <c r="A28" s="62" t="s">
        <v>410</v>
      </c>
      <c r="B28" s="147" t="s">
        <v>411</v>
      </c>
      <c r="C28" s="148"/>
      <c r="D28" s="148"/>
      <c r="E28" s="148"/>
      <c r="F28" s="148"/>
      <c r="G28" s="149"/>
      <c r="H28" s="132"/>
    </row>
    <row r="29" spans="1:8" ht="18.75" customHeight="1">
      <c r="A29" s="62" t="s">
        <v>41</v>
      </c>
      <c r="B29" s="170" t="s">
        <v>21</v>
      </c>
      <c r="C29" s="171"/>
      <c r="D29" s="171"/>
      <c r="E29" s="171"/>
      <c r="F29" s="171"/>
      <c r="G29" s="172"/>
      <c r="H29" s="61">
        <f>SUM(H30:H38)</f>
        <v>738000</v>
      </c>
    </row>
    <row r="30" spans="1:8" ht="17.25" customHeight="1">
      <c r="A30" s="64" t="s">
        <v>70</v>
      </c>
      <c r="B30" s="166" t="s">
        <v>34</v>
      </c>
      <c r="C30" s="166"/>
      <c r="D30" s="166"/>
      <c r="E30" s="166"/>
      <c r="F30" s="166"/>
      <c r="G30" s="167"/>
      <c r="H30" s="12">
        <v>25000</v>
      </c>
    </row>
    <row r="31" spans="1:8" ht="15.75" customHeight="1">
      <c r="A31" s="95" t="s">
        <v>68</v>
      </c>
      <c r="B31" s="151" t="s">
        <v>35</v>
      </c>
      <c r="C31" s="152"/>
      <c r="D31" s="152"/>
      <c r="E31" s="152"/>
      <c r="F31" s="152"/>
      <c r="G31" s="152"/>
      <c r="H31" s="12"/>
    </row>
    <row r="32" spans="1:8" ht="15.75" customHeight="1">
      <c r="A32" s="96"/>
      <c r="B32" s="164" t="s">
        <v>371</v>
      </c>
      <c r="C32" s="165"/>
      <c r="D32" s="165"/>
      <c r="E32" s="165"/>
      <c r="F32" s="165"/>
      <c r="G32" s="165"/>
      <c r="H32" s="12">
        <v>140000</v>
      </c>
    </row>
    <row r="33" spans="1:8" ht="16.5" customHeight="1">
      <c r="A33" s="63" t="s">
        <v>69</v>
      </c>
      <c r="B33" s="162" t="s">
        <v>81</v>
      </c>
      <c r="C33" s="162"/>
      <c r="D33" s="162"/>
      <c r="E33" s="162"/>
      <c r="F33" s="162"/>
      <c r="G33" s="163"/>
      <c r="H33" s="66">
        <v>60000</v>
      </c>
    </row>
    <row r="34" spans="1:8" ht="16.5" customHeight="1">
      <c r="A34" s="62" t="s">
        <v>98</v>
      </c>
      <c r="B34" s="146" t="s">
        <v>36</v>
      </c>
      <c r="C34" s="146"/>
      <c r="D34" s="146"/>
      <c r="E34" s="146"/>
      <c r="F34" s="146"/>
      <c r="G34" s="146"/>
      <c r="H34" s="97">
        <v>50000</v>
      </c>
    </row>
    <row r="35" spans="1:8" ht="16.5" customHeight="1">
      <c r="A35" s="62" t="s">
        <v>99</v>
      </c>
      <c r="B35" s="146" t="s">
        <v>37</v>
      </c>
      <c r="C35" s="146"/>
      <c r="D35" s="146"/>
      <c r="E35" s="146"/>
      <c r="F35" s="146"/>
      <c r="G35" s="146"/>
      <c r="H35" s="97">
        <v>48000</v>
      </c>
    </row>
    <row r="36" spans="1:8" ht="16.5" customHeight="1">
      <c r="A36" s="62" t="s">
        <v>100</v>
      </c>
      <c r="B36" s="146" t="s">
        <v>82</v>
      </c>
      <c r="C36" s="146"/>
      <c r="D36" s="146"/>
      <c r="E36" s="146"/>
      <c r="F36" s="146"/>
      <c r="G36" s="146"/>
      <c r="H36" s="97">
        <v>401000</v>
      </c>
    </row>
    <row r="37" spans="1:8" ht="16.5" customHeight="1">
      <c r="A37" s="62" t="s">
        <v>101</v>
      </c>
      <c r="B37" s="146" t="s">
        <v>21</v>
      </c>
      <c r="C37" s="146"/>
      <c r="D37" s="146"/>
      <c r="E37" s="146"/>
      <c r="F37" s="146"/>
      <c r="G37" s="146"/>
      <c r="H37" s="97">
        <v>10000</v>
      </c>
    </row>
    <row r="38" spans="1:8" ht="19.5" customHeight="1">
      <c r="A38" s="62" t="s">
        <v>102</v>
      </c>
      <c r="B38" s="146" t="s">
        <v>2</v>
      </c>
      <c r="C38" s="146"/>
      <c r="D38" s="146"/>
      <c r="E38" s="146"/>
      <c r="F38" s="146"/>
      <c r="G38" s="146"/>
      <c r="H38" s="97">
        <v>4000</v>
      </c>
    </row>
    <row r="39" spans="1:12" ht="19.5" customHeight="1">
      <c r="A39" s="62" t="s">
        <v>42</v>
      </c>
      <c r="B39" s="157" t="s">
        <v>12</v>
      </c>
      <c r="C39" s="157"/>
      <c r="D39" s="157"/>
      <c r="E39" s="157"/>
      <c r="F39" s="157"/>
      <c r="G39" s="157"/>
      <c r="H39" s="98">
        <v>25000</v>
      </c>
      <c r="I39" s="99"/>
      <c r="J39" s="99"/>
      <c r="K39" s="99"/>
      <c r="L39" s="99"/>
    </row>
    <row r="40" spans="1:8" ht="18" customHeight="1">
      <c r="A40" s="62" t="s">
        <v>43</v>
      </c>
      <c r="B40" s="154" t="s">
        <v>391</v>
      </c>
      <c r="C40" s="155"/>
      <c r="D40" s="155"/>
      <c r="E40" s="155"/>
      <c r="F40" s="155"/>
      <c r="G40" s="156"/>
      <c r="H40" s="98">
        <f>SUM(H9+H20+H29+H39)</f>
        <v>52156093</v>
      </c>
    </row>
    <row r="41" spans="1:8" ht="18" customHeight="1" hidden="1">
      <c r="A41" s="62" t="s">
        <v>44</v>
      </c>
      <c r="B41" s="154" t="s">
        <v>391</v>
      </c>
      <c r="C41" s="155"/>
      <c r="D41" s="155"/>
      <c r="E41" s="155"/>
      <c r="F41" s="155"/>
      <c r="G41" s="156"/>
      <c r="H41" s="133"/>
    </row>
    <row r="42" spans="1:8" ht="18" customHeight="1" hidden="1">
      <c r="A42" s="62" t="s">
        <v>390</v>
      </c>
      <c r="B42" s="154" t="s">
        <v>391</v>
      </c>
      <c r="C42" s="155"/>
      <c r="D42" s="155"/>
      <c r="E42" s="155"/>
      <c r="F42" s="155"/>
      <c r="G42" s="156"/>
      <c r="H42" s="66"/>
    </row>
    <row r="43" spans="1:8" ht="18" customHeight="1" hidden="1">
      <c r="A43" s="62" t="s">
        <v>46</v>
      </c>
      <c r="B43" s="159" t="s">
        <v>412</v>
      </c>
      <c r="C43" s="160"/>
      <c r="D43" s="160"/>
      <c r="E43" s="160"/>
      <c r="F43" s="160"/>
      <c r="G43" s="161"/>
      <c r="H43" s="131"/>
    </row>
    <row r="44" spans="1:8" ht="16.5" customHeight="1">
      <c r="A44" s="62" t="s">
        <v>44</v>
      </c>
      <c r="B44" s="159" t="s">
        <v>388</v>
      </c>
      <c r="C44" s="160"/>
      <c r="D44" s="160"/>
      <c r="E44" s="160"/>
      <c r="F44" s="160"/>
      <c r="G44" s="161"/>
      <c r="H44" s="66">
        <v>3348000</v>
      </c>
    </row>
    <row r="45" spans="1:8" s="100" customFormat="1" ht="16.5" customHeight="1">
      <c r="A45" s="62" t="s">
        <v>433</v>
      </c>
      <c r="B45" s="158" t="s">
        <v>392</v>
      </c>
      <c r="C45" s="158"/>
      <c r="D45" s="158"/>
      <c r="E45" s="158"/>
      <c r="F45" s="158"/>
      <c r="G45" s="158"/>
      <c r="H45" s="61">
        <f>SUM(H40:H41,H44,H43)</f>
        <v>55504093</v>
      </c>
    </row>
  </sheetData>
  <sheetProtection/>
  <mergeCells count="43">
    <mergeCell ref="B10:G10"/>
    <mergeCell ref="B22:G22"/>
    <mergeCell ref="B29:G29"/>
    <mergeCell ref="B25:G25"/>
    <mergeCell ref="F1:H1"/>
    <mergeCell ref="F2:I2"/>
    <mergeCell ref="F3:G3"/>
    <mergeCell ref="B18:G18"/>
    <mergeCell ref="B7:H7"/>
    <mergeCell ref="B17:G17"/>
    <mergeCell ref="B12:G12"/>
    <mergeCell ref="B14:G14"/>
    <mergeCell ref="B6:H6"/>
    <mergeCell ref="B42:G42"/>
    <mergeCell ref="B43:G43"/>
    <mergeCell ref="B8:G8"/>
    <mergeCell ref="B21:G21"/>
    <mergeCell ref="B9:G9"/>
    <mergeCell ref="B15:G15"/>
    <mergeCell ref="B20:G20"/>
    <mergeCell ref="B19:G19"/>
    <mergeCell ref="B33:G33"/>
    <mergeCell ref="B32:G32"/>
    <mergeCell ref="B35:G35"/>
    <mergeCell ref="B23:G23"/>
    <mergeCell ref="B30:G30"/>
    <mergeCell ref="B24:G24"/>
    <mergeCell ref="B41:G41"/>
    <mergeCell ref="B39:G39"/>
    <mergeCell ref="B40:G40"/>
    <mergeCell ref="B45:G45"/>
    <mergeCell ref="B37:G37"/>
    <mergeCell ref="B44:G44"/>
    <mergeCell ref="B36:G36"/>
    <mergeCell ref="B28:G28"/>
    <mergeCell ref="B27:G27"/>
    <mergeCell ref="B38:G38"/>
    <mergeCell ref="B11:G11"/>
    <mergeCell ref="B26:G26"/>
    <mergeCell ref="B31:G31"/>
    <mergeCell ref="B16:G16"/>
    <mergeCell ref="B13:G13"/>
    <mergeCell ref="B34:G34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showZeros="0" zoomScalePageLayoutView="0" workbookViewId="0" topLeftCell="A1">
      <selection activeCell="L44" sqref="L44"/>
    </sheetView>
  </sheetViews>
  <sheetFormatPr defaultColWidth="9.140625" defaultRowHeight="12.75"/>
  <cols>
    <col min="1" max="1" width="3.7109375" style="0" customWidth="1"/>
    <col min="2" max="2" width="41.00390625" style="0" customWidth="1"/>
    <col min="3" max="3" width="10.8515625" style="0" customWidth="1"/>
    <col min="4" max="4" width="10.57421875" style="0" customWidth="1"/>
    <col min="5" max="5" width="11.140625" style="0" customWidth="1"/>
    <col min="6" max="6" width="11.7109375" style="0" customWidth="1"/>
  </cols>
  <sheetData>
    <row r="1" spans="1:6" ht="17.25" customHeight="1">
      <c r="A1" s="58"/>
      <c r="B1" s="58"/>
      <c r="C1" s="173" t="s">
        <v>83</v>
      </c>
      <c r="D1" s="173"/>
      <c r="E1" s="173"/>
      <c r="F1" s="173"/>
    </row>
    <row r="2" spans="1:6" ht="15.75" customHeight="1">
      <c r="A2" s="58"/>
      <c r="B2" s="58"/>
      <c r="C2" s="173" t="s">
        <v>523</v>
      </c>
      <c r="D2" s="173"/>
      <c r="E2" s="173"/>
      <c r="F2" s="173"/>
    </row>
    <row r="3" spans="1:6" ht="15.75" customHeight="1">
      <c r="A3" s="58"/>
      <c r="B3" s="58"/>
      <c r="C3" s="173" t="s">
        <v>529</v>
      </c>
      <c r="D3" s="173"/>
      <c r="E3" s="173"/>
      <c r="F3" s="173"/>
    </row>
    <row r="4" spans="1:6" ht="13.5" customHeight="1" hidden="1">
      <c r="A4" s="58"/>
      <c r="B4" s="58"/>
      <c r="C4" s="1" t="s">
        <v>382</v>
      </c>
      <c r="D4" s="1"/>
      <c r="E4" s="1"/>
      <c r="F4" s="58"/>
    </row>
    <row r="5" spans="1:6" ht="14.25" customHeight="1" hidden="1">
      <c r="A5" s="58"/>
      <c r="B5" s="58"/>
      <c r="C5" s="1" t="s">
        <v>373</v>
      </c>
      <c r="D5" s="1"/>
      <c r="E5" s="1"/>
      <c r="F5" s="58"/>
    </row>
    <row r="6" spans="1:6" ht="13.5" customHeight="1">
      <c r="A6" s="58"/>
      <c r="B6" s="58"/>
      <c r="C6" s="91" t="s">
        <v>530</v>
      </c>
      <c r="D6" s="91"/>
      <c r="E6" s="92"/>
      <c r="F6" s="58"/>
    </row>
    <row r="7" spans="1:6" ht="13.5" customHeight="1">
      <c r="A7" s="58"/>
      <c r="B7" s="58"/>
      <c r="C7" s="1" t="s">
        <v>373</v>
      </c>
      <c r="D7" s="1"/>
      <c r="E7" s="1"/>
      <c r="F7" s="58"/>
    </row>
    <row r="8" spans="1:6" ht="18" customHeight="1">
      <c r="A8" s="168" t="s">
        <v>522</v>
      </c>
      <c r="B8" s="168"/>
      <c r="C8" s="168"/>
      <c r="D8" s="168"/>
      <c r="E8" s="168"/>
      <c r="F8" s="168"/>
    </row>
    <row r="9" spans="1:6" ht="17.25" customHeight="1">
      <c r="A9" s="58"/>
      <c r="B9" s="168" t="s">
        <v>266</v>
      </c>
      <c r="C9" s="168"/>
      <c r="D9" s="168"/>
      <c r="E9" s="168"/>
      <c r="F9" s="168"/>
    </row>
    <row r="10" spans="1:6" ht="12.75" customHeight="1">
      <c r="A10" s="58"/>
      <c r="B10" s="175" t="s">
        <v>136</v>
      </c>
      <c r="C10" s="175"/>
      <c r="D10" s="175"/>
      <c r="E10" s="175"/>
      <c r="F10" s="175"/>
    </row>
    <row r="11" spans="1:6" ht="13.5" customHeight="1">
      <c r="A11" s="176" t="s">
        <v>62</v>
      </c>
      <c r="B11" s="176" t="s">
        <v>268</v>
      </c>
      <c r="C11" s="176" t="s">
        <v>139</v>
      </c>
      <c r="D11" s="179" t="s">
        <v>166</v>
      </c>
      <c r="E11" s="180"/>
      <c r="F11" s="181"/>
    </row>
    <row r="12" spans="1:6" ht="13.5" customHeight="1">
      <c r="A12" s="177"/>
      <c r="B12" s="177"/>
      <c r="C12" s="177"/>
      <c r="D12" s="179" t="s">
        <v>116</v>
      </c>
      <c r="E12" s="181"/>
      <c r="F12" s="176" t="s">
        <v>353</v>
      </c>
    </row>
    <row r="13" spans="1:6" ht="12.75" customHeight="1">
      <c r="A13" s="177"/>
      <c r="B13" s="177"/>
      <c r="C13" s="177"/>
      <c r="D13" s="176" t="s">
        <v>4</v>
      </c>
      <c r="E13" s="176" t="s">
        <v>117</v>
      </c>
      <c r="F13" s="177"/>
    </row>
    <row r="14" spans="1:6" ht="66" customHeight="1">
      <c r="A14" s="178"/>
      <c r="B14" s="178"/>
      <c r="C14" s="178"/>
      <c r="D14" s="178"/>
      <c r="E14" s="178"/>
      <c r="F14" s="178"/>
    </row>
    <row r="15" spans="1:6" ht="13.5" customHeight="1">
      <c r="A15" s="62" t="s">
        <v>39</v>
      </c>
      <c r="B15" s="10" t="s">
        <v>8</v>
      </c>
      <c r="C15" s="11">
        <f>SUM(D15,F15)</f>
        <v>27469315</v>
      </c>
      <c r="D15" s="121">
        <f>SUM('sav.f. 3 '!G15,'sav.f. 3 '!G18:G22,'sav.f. 3 '!G24,'sav.f. 3 '!G25,'sav.f. 3 '!G26:G31,'sav.f. 3 '!G33:G37,'sav.f. 3 '!G39,'sav.f. 3 '!G55:G58,'sav.f. 3 '!G73:G79,'sav.f. 3 '!G81:G83,'sav.f. 3 '!G87:G89,'sav.f. 3 '!G108:G112,'sav.f. 3 '!G114:G122,'Valst.f. 4'!G14:G30,'Valst.f. 4'!G35,'Valst.f. 4'!G53,'Valst.f. 4'!G55,'Apl.pr.6'!I35,'MK 5'!G31)</f>
        <v>24545570</v>
      </c>
      <c r="E15" s="121">
        <f>SUM('sav.f. 3 '!H15,'sav.f. 3 '!H18:H22,'sav.f. 3 '!H24,'sav.f. 3 '!H25,'sav.f. 3 '!H26:H31,'sav.f. 3 '!H33:H39,'sav.f. 3 '!H55:H58,'sav.f. 3 '!H73:H79,'sav.f. 3 '!H81:H83,'sav.f. 3 '!H87:H89,'sav.f. 3 '!H108:H112,'sav.f. 3 '!H114:H122,'Valst.f. 4'!H14:H30,'Valst.f. 4'!H35,'Valst.f. 4'!H53,'Valst.f. 4'!H55,'Apl.pr.6'!J35)</f>
        <v>4801680</v>
      </c>
      <c r="F15" s="121">
        <f>SUM('sav.f. 3 '!I15,'sav.f. 3 '!I18:I22,'sav.f. 3 '!I24,'sav.f. 3 '!I25,'sav.f. 3 '!I26:I31,'sav.f. 3 '!I33:I39,'sav.f. 3 '!I55:I58,'sav.f. 3 '!I73:I79,'sav.f. 3 '!I81:I83,'sav.f. 3 '!I87:I89,'sav.f. 3 '!I108:I112,'sav.f. 3 '!I114:I122,'Valst.f. 4'!I14:I30,'Valst.f. 4'!I35,'Valst.f. 4'!I53,'Valst.f. 4'!I55,'Apl.pr.6'!K35,'Valst.f. 4'!I56)</f>
        <v>2923745</v>
      </c>
    </row>
    <row r="16" spans="1:9" ht="14.25" customHeight="1">
      <c r="A16" s="62" t="s">
        <v>40</v>
      </c>
      <c r="B16" s="10" t="s">
        <v>212</v>
      </c>
      <c r="C16" s="25">
        <f>SUM(D16,F16)</f>
        <v>156800</v>
      </c>
      <c r="D16" s="13">
        <f>SUM('sav.f. 3 '!G17)</f>
        <v>153800</v>
      </c>
      <c r="E16" s="13">
        <f>SUM('sav.f. 3 '!H17)</f>
        <v>102700</v>
      </c>
      <c r="F16" s="13">
        <f>SUM('sav.f. 3 '!I17)</f>
        <v>3000</v>
      </c>
      <c r="I16" s="67"/>
    </row>
    <row r="17" spans="1:6" ht="14.25" customHeight="1">
      <c r="A17" s="62" t="s">
        <v>41</v>
      </c>
      <c r="B17" s="31" t="s">
        <v>413</v>
      </c>
      <c r="C17" s="25">
        <f aca="true" t="shared" si="0" ref="C17:C54">SUM(D17,F17)</f>
        <v>1582240</v>
      </c>
      <c r="D17" s="13">
        <f>SUM('sav.f. 3 '!G90+'Valst.f. 4'!G37+'MK 5'!G13+'Spec.7'!F14)</f>
        <v>1582240</v>
      </c>
      <c r="E17" s="13">
        <f>SUM('sav.f. 3 '!H90+'Valst.f. 4'!H37+'MK 5'!H13+'Spec.7'!G14)</f>
        <v>1010540</v>
      </c>
      <c r="F17" s="13">
        <f>SUM('sav.f. 3 '!I90+'Valst.f. 4'!I37+'Spec.7'!H14)</f>
        <v>0</v>
      </c>
    </row>
    <row r="18" spans="1:6" ht="14.25" customHeight="1">
      <c r="A18" s="62" t="s">
        <v>42</v>
      </c>
      <c r="B18" s="10" t="s">
        <v>414</v>
      </c>
      <c r="C18" s="25">
        <f t="shared" si="0"/>
        <v>1501900</v>
      </c>
      <c r="D18" s="13">
        <f>SUM('sav.f. 3 '!G91+'Valst.f. 4'!G38+'MK 5'!G14+'Spec.7'!F15)</f>
        <v>1501900</v>
      </c>
      <c r="E18" s="13">
        <f>SUM('sav.f. 3 '!H91+'Valst.f. 4'!H38+'MK 5'!H14+'Spec.7'!G15)</f>
        <v>937300</v>
      </c>
      <c r="F18" s="13">
        <f>SUM('sav.f. 3 '!I91+'Valst.f. 4'!I38+'Spec.7'!H15)</f>
        <v>0</v>
      </c>
    </row>
    <row r="19" spans="1:6" ht="14.25" customHeight="1">
      <c r="A19" s="62" t="s">
        <v>43</v>
      </c>
      <c r="B19" s="10" t="s">
        <v>415</v>
      </c>
      <c r="C19" s="25">
        <f t="shared" si="0"/>
        <v>240491</v>
      </c>
      <c r="D19" s="13">
        <f>SUM('sav.f. 3 '!G92+'Valst.f. 4'!G39+'MK 5'!G15+'Spec.7'!F12)</f>
        <v>218990</v>
      </c>
      <c r="E19" s="13">
        <f>SUM('sav.f. 3 '!H92+'Valst.f. 4'!H39+'MK 5'!H15+'Spec.7'!G12)</f>
        <v>131720</v>
      </c>
      <c r="F19" s="13">
        <f>SUM('sav.f. 3 '!I92+'Valst.f. 4'!I39+'Spec.7'!H12)</f>
        <v>21501</v>
      </c>
    </row>
    <row r="20" spans="1:6" ht="15" customHeight="1">
      <c r="A20" s="62" t="s">
        <v>44</v>
      </c>
      <c r="B20" s="10" t="s">
        <v>416</v>
      </c>
      <c r="C20" s="25">
        <f t="shared" si="0"/>
        <v>631280</v>
      </c>
      <c r="D20" s="13">
        <f>SUM('sav.f. 3 '!G93+'Valst.f. 4'!G40+'MK 5'!G16+'Spec.7'!F13)</f>
        <v>631280</v>
      </c>
      <c r="E20" s="13">
        <f>SUM('sav.f. 3 '!H93+'Valst.f. 4'!H40+'MK 5'!H16+'Spec.7'!G13)</f>
        <v>381140</v>
      </c>
      <c r="F20" s="13">
        <f>SUM('sav.f. 3 '!I93+'Valst.f. 4'!I40+'Spec.7'!H13)</f>
        <v>0</v>
      </c>
    </row>
    <row r="21" spans="1:6" ht="14.25" customHeight="1">
      <c r="A21" s="62" t="s">
        <v>45</v>
      </c>
      <c r="B21" s="10" t="s">
        <v>417</v>
      </c>
      <c r="C21" s="25">
        <f t="shared" si="0"/>
        <v>867429</v>
      </c>
      <c r="D21" s="13">
        <f>SUM('sav.f. 3 '!G94+'Valst.f. 4'!G41+'MK 5'!G17)</f>
        <v>764600</v>
      </c>
      <c r="E21" s="13">
        <f>SUM('sav.f. 3 '!H94+'Valst.f. 4'!H41+'MK 5'!H17)</f>
        <v>507140</v>
      </c>
      <c r="F21" s="13">
        <f>SUM('sav.f. 3 '!I94+'Valst.f. 4'!I41+'MK 5'!I17)</f>
        <v>102829</v>
      </c>
    </row>
    <row r="22" spans="1:6" ht="14.25" customHeight="1">
      <c r="A22" s="62" t="s">
        <v>46</v>
      </c>
      <c r="B22" s="10" t="s">
        <v>418</v>
      </c>
      <c r="C22" s="25">
        <f t="shared" si="0"/>
        <v>594450</v>
      </c>
      <c r="D22" s="13">
        <f>SUM('sav.f. 3 '!G95+'Valst.f. 4'!G42+'MK 5'!G18)</f>
        <v>594450</v>
      </c>
      <c r="E22" s="13">
        <f>SUM('sav.f. 3 '!H95+'Valst.f. 4'!H42+'MK 5'!H18)</f>
        <v>406170</v>
      </c>
      <c r="F22" s="13">
        <f>SUM('sav.f. 3 '!I95+'Valst.f. 4'!I42)</f>
        <v>0</v>
      </c>
    </row>
    <row r="23" spans="1:6" ht="14.25" customHeight="1">
      <c r="A23" s="62" t="s">
        <v>47</v>
      </c>
      <c r="B23" s="10" t="s">
        <v>419</v>
      </c>
      <c r="C23" s="25">
        <f t="shared" si="0"/>
        <v>1055291</v>
      </c>
      <c r="D23" s="13">
        <f>SUM('sav.f. 3 '!G96+'Valst.f. 4'!G43+'MK 5'!G19)</f>
        <v>1025780</v>
      </c>
      <c r="E23" s="13">
        <f>SUM('sav.f. 3 '!H96+'Valst.f. 4'!H43+'MK 5'!H19)</f>
        <v>680360</v>
      </c>
      <c r="F23" s="13">
        <f>SUM('sav.f. 3 '!I96+'Valst.f. 4'!I43+'MK 5'!I19)</f>
        <v>29511</v>
      </c>
    </row>
    <row r="24" spans="1:6" ht="14.25" customHeight="1">
      <c r="A24" s="62" t="s">
        <v>48</v>
      </c>
      <c r="B24" s="8" t="s">
        <v>420</v>
      </c>
      <c r="C24" s="25">
        <f t="shared" si="0"/>
        <v>1040527</v>
      </c>
      <c r="D24" s="13">
        <f>SUM('sav.f. 3 '!G97+'Valst.f. 4'!G44+'MK 5'!G20+'Spec.7'!F22)</f>
        <v>1040527</v>
      </c>
      <c r="E24" s="13">
        <f>SUM('sav.f. 3 '!H97+'Valst.f. 4'!H44+'MK 5'!H20+'Spec.7'!G22)</f>
        <v>677430</v>
      </c>
      <c r="F24" s="13">
        <f>SUM('sav.f. 3 '!I97+'Valst.f. 4'!I44+'Spec.7'!H22)</f>
        <v>0</v>
      </c>
    </row>
    <row r="25" spans="1:6" ht="14.25" customHeight="1">
      <c r="A25" s="62" t="s">
        <v>49</v>
      </c>
      <c r="B25" s="8" t="s">
        <v>421</v>
      </c>
      <c r="C25" s="25">
        <f t="shared" si="0"/>
        <v>789267</v>
      </c>
      <c r="D25" s="13">
        <f>SUM('sav.f. 3 '!G98+'Valst.f. 4'!G45+'MK 5'!G21+'Spec.7'!F21)</f>
        <v>769230</v>
      </c>
      <c r="E25" s="13">
        <f>SUM('sav.f. 3 '!H98+'Valst.f. 4'!H45+'MK 5'!H21+'Spec.7'!G21)</f>
        <v>510400</v>
      </c>
      <c r="F25" s="13">
        <f>SUM('sav.f. 3 '!I98+'Valst.f. 4'!I45+'Spec.7'!H21)</f>
        <v>20037</v>
      </c>
    </row>
    <row r="26" spans="1:6" ht="14.25" customHeight="1">
      <c r="A26" s="62" t="s">
        <v>50</v>
      </c>
      <c r="B26" s="8" t="s">
        <v>422</v>
      </c>
      <c r="C26" s="25">
        <f t="shared" si="0"/>
        <v>684230</v>
      </c>
      <c r="D26" s="13">
        <f>SUM('sav.f. 3 '!G99+'Valst.f. 4'!G46+'MK 5'!G22)</f>
        <v>684230</v>
      </c>
      <c r="E26" s="13">
        <f>SUM('sav.f. 3 '!H99+'Valst.f. 4'!H46+'MK 5'!H22)</f>
        <v>455360</v>
      </c>
      <c r="F26" s="13">
        <f>SUM('sav.f. 3 '!I99+'Valst.f. 4'!I46+'MK 5'!I22)</f>
        <v>0</v>
      </c>
    </row>
    <row r="27" spans="1:6" ht="14.25" customHeight="1">
      <c r="A27" s="62" t="s">
        <v>51</v>
      </c>
      <c r="B27" s="12" t="s">
        <v>423</v>
      </c>
      <c r="C27" s="25">
        <f t="shared" si="0"/>
        <v>1346176</v>
      </c>
      <c r="D27" s="13">
        <f>SUM('sav.f. 3 '!G100+'Valst.f. 4'!G47+'MK 5'!G23+'Spec.7'!F19)</f>
        <v>1323333</v>
      </c>
      <c r="E27" s="13">
        <f>SUM('sav.f. 3 '!H100+'Valst.f. 4'!H47+'MK 5'!H23+'Spec.7'!G19)</f>
        <v>869280</v>
      </c>
      <c r="F27" s="13">
        <f>SUM('sav.f. 3 '!I100+'Valst.f. 4'!I47+'Spec.7'!H19+'MK 5'!I23)</f>
        <v>22843</v>
      </c>
    </row>
    <row r="28" spans="1:6" ht="14.25" customHeight="1">
      <c r="A28" s="62" t="s">
        <v>52</v>
      </c>
      <c r="B28" s="12" t="s">
        <v>424</v>
      </c>
      <c r="C28" s="25">
        <f t="shared" si="0"/>
        <v>1400227</v>
      </c>
      <c r="D28" s="13">
        <f>SUM('sav.f. 3 '!G101+'Valst.f. 4'!G48+'MK 5'!G24+'Spec.7'!F20)</f>
        <v>1373350</v>
      </c>
      <c r="E28" s="13">
        <f>SUM('sav.f. 3 '!H101+'Valst.f. 4'!H48+'MK 5'!H24+'Spec.7'!G20)</f>
        <v>889350</v>
      </c>
      <c r="F28" s="13">
        <f>SUM('sav.f. 3 '!I101+'Valst.f. 4'!I48+'Spec.7'!H20+'MK 5'!I24)</f>
        <v>26877</v>
      </c>
    </row>
    <row r="29" spans="1:6" ht="14.25" customHeight="1">
      <c r="A29" s="62" t="s">
        <v>53</v>
      </c>
      <c r="B29" s="10" t="s">
        <v>369</v>
      </c>
      <c r="C29" s="25">
        <f t="shared" si="0"/>
        <v>2478099</v>
      </c>
      <c r="D29" s="13">
        <f>SUM('sav.f. 3 '!G102+'Valst.f. 4'!G49+'MK 5'!G25+'Spec.7'!F17)</f>
        <v>2451210</v>
      </c>
      <c r="E29" s="13">
        <f>SUM('sav.f. 3 '!H102+'Valst.f. 4'!H49+'MK 5'!H25+'Spec.7'!G17)</f>
        <v>1624250</v>
      </c>
      <c r="F29" s="13">
        <f>SUM('sav.f. 3 '!I102+'Valst.f. 4'!I49+'Spec.7'!H17+'MK 5'!I25)</f>
        <v>26889</v>
      </c>
    </row>
    <row r="30" spans="1:6" ht="14.25" customHeight="1">
      <c r="A30" s="62" t="s">
        <v>54</v>
      </c>
      <c r="B30" s="10" t="s">
        <v>425</v>
      </c>
      <c r="C30" s="25">
        <f t="shared" si="0"/>
        <v>4257700</v>
      </c>
      <c r="D30" s="13">
        <f>SUM('sav.f. 3 '!G104+'Valst.f. 4'!G51+'Valst.f. 4'!G57+'MK 5'!G27+'Spec.7'!F16)</f>
        <v>4257700</v>
      </c>
      <c r="E30" s="13">
        <f>SUM('sav.f. 3 '!H104+'Valst.f. 4'!H51+'Valst.f. 4'!H57+'MK 5'!H27+'Spec.7'!G16)</f>
        <v>2829214</v>
      </c>
      <c r="F30" s="13">
        <f>SUM('MK 5'!I27)</f>
        <v>0</v>
      </c>
    </row>
    <row r="31" spans="1:6" ht="14.25" customHeight="1">
      <c r="A31" s="62" t="s">
        <v>55</v>
      </c>
      <c r="B31" s="10" t="s">
        <v>426</v>
      </c>
      <c r="C31" s="25">
        <f t="shared" si="0"/>
        <v>2016791</v>
      </c>
      <c r="D31" s="13">
        <f>SUM('sav.f. 3 '!G103+'Valst.f. 4'!G50+'MK 5'!G26+'Spec.7'!F18)</f>
        <v>1992603</v>
      </c>
      <c r="E31" s="13">
        <f>SUM('sav.f. 3 '!H103+'Valst.f. 4'!H50+'MK 5'!H26+'Spec.7'!G18)</f>
        <v>1291810</v>
      </c>
      <c r="F31" s="13">
        <f>SUM('sav.f. 3 '!I103+'Valst.f. 4'!I50+'Spec.7'!H18)</f>
        <v>24188</v>
      </c>
    </row>
    <row r="32" spans="1:6" ht="14.25" customHeight="1">
      <c r="A32" s="62" t="s">
        <v>56</v>
      </c>
      <c r="B32" s="10" t="s">
        <v>28</v>
      </c>
      <c r="C32" s="25">
        <f t="shared" si="0"/>
        <v>1873600</v>
      </c>
      <c r="D32" s="13">
        <f>SUM('sav.f. 3 '!G105+'MK 5'!G28+'Spec.7'!F23)</f>
        <v>1073600</v>
      </c>
      <c r="E32" s="13">
        <f>SUM('sav.f. 3 '!H105+'MK 5'!H28+'Spec.7'!F24)</f>
        <v>771840</v>
      </c>
      <c r="F32" s="13">
        <f>SUM('sav.f. 3 '!I105)</f>
        <v>800000</v>
      </c>
    </row>
    <row r="33" spans="1:6" ht="14.25" customHeight="1">
      <c r="A33" s="62" t="s">
        <v>57</v>
      </c>
      <c r="B33" s="10" t="s">
        <v>24</v>
      </c>
      <c r="C33" s="25">
        <f t="shared" si="0"/>
        <v>880500</v>
      </c>
      <c r="D33" s="13">
        <f>SUM('sav.f. 3 '!G86+'sav.f. 3 '!G106+'MK 5'!G29+'Spec.7'!F25)</f>
        <v>880500</v>
      </c>
      <c r="E33" s="13">
        <f>SUM('sav.f. 3 '!H86+'sav.f. 3 '!H106+'MK 5'!H29+'Spec.7'!G25)</f>
        <v>515900</v>
      </c>
      <c r="F33" s="13">
        <f>SUM('sav.f. 3 '!I86+'sav.f. 3 '!I106+'Spec.7'!H25)</f>
        <v>0</v>
      </c>
    </row>
    <row r="34" spans="1:6" ht="14.25" customHeight="1">
      <c r="A34" s="62" t="s">
        <v>58</v>
      </c>
      <c r="B34" s="37" t="s">
        <v>186</v>
      </c>
      <c r="C34" s="25">
        <f t="shared" si="0"/>
        <v>122930</v>
      </c>
      <c r="D34" s="13">
        <f>SUM('sav.f. 3 '!G107+'MK 5'!G30)</f>
        <v>122930</v>
      </c>
      <c r="E34" s="13">
        <f>SUM('sav.f. 3 '!H107+'MK 5'!H30)</f>
        <v>83170</v>
      </c>
      <c r="F34" s="101">
        <f>SUM('sav.f. 3 '!I107)</f>
        <v>0</v>
      </c>
    </row>
    <row r="35" spans="1:6" ht="14.25" customHeight="1">
      <c r="A35" s="62" t="s">
        <v>59</v>
      </c>
      <c r="B35" s="10" t="s">
        <v>381</v>
      </c>
      <c r="C35" s="11">
        <f t="shared" si="0"/>
        <v>1204400</v>
      </c>
      <c r="D35" s="13">
        <f>SUM('sav.f. 3 '!G84+'Spec.7'!F27)</f>
        <v>1134400</v>
      </c>
      <c r="E35" s="13">
        <f>SUM('sav.f. 3 '!H84+'Spec.7'!G27)</f>
        <v>704600</v>
      </c>
      <c r="F35" s="13">
        <f>SUM('sav.f. 3 '!I84+'Spec.7'!H27)</f>
        <v>70000</v>
      </c>
    </row>
    <row r="36" spans="1:9" ht="14.25" customHeight="1">
      <c r="A36" s="62" t="s">
        <v>60</v>
      </c>
      <c r="B36" s="10" t="s">
        <v>19</v>
      </c>
      <c r="C36" s="25">
        <f t="shared" si="0"/>
        <v>238100</v>
      </c>
      <c r="D36" s="13">
        <f>SUM('sav.f. 3 '!G85)</f>
        <v>238100</v>
      </c>
      <c r="E36" s="13">
        <f>SUM('sav.f. 3 '!H85)</f>
        <v>150640</v>
      </c>
      <c r="F36" s="13">
        <f>SUM('sav.f. 3 '!I85)</f>
        <v>0</v>
      </c>
      <c r="I36" s="58"/>
    </row>
    <row r="37" spans="1:6" ht="14.25" customHeight="1">
      <c r="A37" s="62" t="s">
        <v>61</v>
      </c>
      <c r="B37" s="10" t="s">
        <v>134</v>
      </c>
      <c r="C37" s="25">
        <f t="shared" si="0"/>
        <v>115000</v>
      </c>
      <c r="D37" s="13">
        <f>SUM('sav.f. 3 '!G80)</f>
        <v>115000</v>
      </c>
      <c r="E37" s="13">
        <f>SUM('sav.f. 3 '!H80)</f>
        <v>85000</v>
      </c>
      <c r="F37" s="101">
        <f>SUM('sav.f. 3 '!I80)</f>
        <v>0</v>
      </c>
    </row>
    <row r="38" spans="1:6" ht="14.25" customHeight="1">
      <c r="A38" s="62" t="s">
        <v>71</v>
      </c>
      <c r="B38" s="10" t="s">
        <v>126</v>
      </c>
      <c r="C38" s="25">
        <f t="shared" si="0"/>
        <v>390450</v>
      </c>
      <c r="D38" s="13">
        <f>SUM('sav.f. 3 '!G113+'Valst.f. 4'!G52+'Spec.7'!F26)</f>
        <v>390450</v>
      </c>
      <c r="E38" s="13">
        <f>SUM('sav.f. 3 '!H113+'Valst.f. 4'!H52+'Spec.7'!G26)</f>
        <v>221750</v>
      </c>
      <c r="F38" s="13">
        <f>SUM('sav.f. 3 '!I113+'Valst.f. 4'!I52+'Spec.7'!H26)</f>
        <v>0</v>
      </c>
    </row>
    <row r="39" spans="1:6" ht="14.25" customHeight="1">
      <c r="A39" s="62" t="s">
        <v>85</v>
      </c>
      <c r="B39" s="10" t="s">
        <v>250</v>
      </c>
      <c r="C39" s="25">
        <f t="shared" si="0"/>
        <v>16100</v>
      </c>
      <c r="D39" s="13">
        <f>SUM('sav.f. 3 '!G41+'sav.f. 3 '!G59)</f>
        <v>16100</v>
      </c>
      <c r="E39" s="13">
        <f>SUM('sav.f. 3 '!H41+'sav.f. 3 '!H59)</f>
        <v>0</v>
      </c>
      <c r="F39" s="13">
        <f>SUM('sav.f. 3 '!I41+'sav.f. 3 '!I59)</f>
        <v>0</v>
      </c>
    </row>
    <row r="40" spans="1:6" ht="14.25" customHeight="1">
      <c r="A40" s="62" t="s">
        <v>128</v>
      </c>
      <c r="B40" s="10" t="s">
        <v>251</v>
      </c>
      <c r="C40" s="25">
        <f t="shared" si="0"/>
        <v>34700</v>
      </c>
      <c r="D40" s="13">
        <f>SUM('sav.f. 3 '!G42+'sav.f. 3 '!G60)</f>
        <v>34700</v>
      </c>
      <c r="E40" s="13">
        <f>SUM('sav.f. 3 '!H42+'sav.f. 3 '!H60)</f>
        <v>0</v>
      </c>
      <c r="F40" s="13">
        <f>SUM('sav.f. 3 '!I42+'sav.f. 3 '!I60)</f>
        <v>0</v>
      </c>
    </row>
    <row r="41" spans="1:6" ht="14.25" customHeight="1">
      <c r="A41" s="62" t="s">
        <v>131</v>
      </c>
      <c r="B41" s="10" t="s">
        <v>252</v>
      </c>
      <c r="C41" s="25">
        <f t="shared" si="0"/>
        <v>40100</v>
      </c>
      <c r="D41" s="13">
        <f>SUM('sav.f. 3 '!G43+'sav.f. 3 '!G61)</f>
        <v>40100</v>
      </c>
      <c r="E41" s="13">
        <f>SUM('sav.f. 3 '!H43+'sav.f. 3 '!H61)</f>
        <v>0</v>
      </c>
      <c r="F41" s="13">
        <f>SUM('sav.f. 3 '!I43+'sav.f. 3 '!I61)</f>
        <v>0</v>
      </c>
    </row>
    <row r="42" spans="1:6" ht="14.25" customHeight="1">
      <c r="A42" s="62" t="s">
        <v>269</v>
      </c>
      <c r="B42" s="10" t="s">
        <v>253</v>
      </c>
      <c r="C42" s="25">
        <f t="shared" si="0"/>
        <v>27900</v>
      </c>
      <c r="D42" s="13">
        <f>SUM('sav.f. 3 '!G44+'sav.f. 3 '!G62)</f>
        <v>27900</v>
      </c>
      <c r="E42" s="13">
        <f>SUM('sav.f. 3 '!H44+'sav.f. 3 '!H62)</f>
        <v>0</v>
      </c>
      <c r="F42" s="13">
        <f>SUM('sav.f. 3 '!I44+'sav.f. 3 '!I62)</f>
        <v>0</v>
      </c>
    </row>
    <row r="43" spans="1:6" ht="14.25" customHeight="1">
      <c r="A43" s="62" t="s">
        <v>154</v>
      </c>
      <c r="B43" s="10" t="s">
        <v>267</v>
      </c>
      <c r="C43" s="11">
        <f t="shared" si="0"/>
        <v>320400</v>
      </c>
      <c r="D43" s="13">
        <f>SUM('sav.f. 3 '!G45+'sav.f. 3 '!G63)</f>
        <v>320400</v>
      </c>
      <c r="E43" s="13">
        <f>SUM('sav.f. 3 '!H45+'sav.f. 3 '!H63)</f>
        <v>0</v>
      </c>
      <c r="F43" s="13">
        <f>SUM('sav.f. 3 '!I45+'sav.f. 3 '!I63)</f>
        <v>0</v>
      </c>
    </row>
    <row r="44" spans="1:6" ht="14.25" customHeight="1">
      <c r="A44" s="62" t="s">
        <v>155</v>
      </c>
      <c r="B44" s="10" t="s">
        <v>255</v>
      </c>
      <c r="C44" s="25">
        <f t="shared" si="0"/>
        <v>49100</v>
      </c>
      <c r="D44" s="13">
        <f>SUM('sav.f. 3 '!G46+'sav.f. 3 '!G64)</f>
        <v>49100</v>
      </c>
      <c r="E44" s="13">
        <f>SUM('sav.f. 3 '!H46+'sav.f. 3 '!H64)</f>
        <v>0</v>
      </c>
      <c r="F44" s="13">
        <f>SUM('sav.f. 3 '!I46+'sav.f. 3 '!I64)</f>
        <v>0</v>
      </c>
    </row>
    <row r="45" spans="1:6" ht="14.25" customHeight="1">
      <c r="A45" s="62" t="s">
        <v>156</v>
      </c>
      <c r="B45" s="10" t="s">
        <v>256</v>
      </c>
      <c r="C45" s="25">
        <f t="shared" si="0"/>
        <v>23200</v>
      </c>
      <c r="D45" s="13">
        <f>SUM('sav.f. 3 '!G47+'sav.f. 3 '!G65)</f>
        <v>23200</v>
      </c>
      <c r="E45" s="13">
        <f>SUM('sav.f. 3 '!H47+'sav.f. 3 '!H65)</f>
        <v>0</v>
      </c>
      <c r="F45" s="13">
        <f>SUM('sav.f. 3 '!I47+'sav.f. 3 '!I65)</f>
        <v>0</v>
      </c>
    </row>
    <row r="46" spans="1:6" ht="14.25" customHeight="1">
      <c r="A46" s="62" t="s">
        <v>157</v>
      </c>
      <c r="B46" s="10" t="s">
        <v>257</v>
      </c>
      <c r="C46" s="25">
        <f t="shared" si="0"/>
        <v>83700</v>
      </c>
      <c r="D46" s="13">
        <f>SUM('sav.f. 3 '!G48+'sav.f. 3 '!G66)</f>
        <v>83700</v>
      </c>
      <c r="E46" s="13">
        <f>SUM('sav.f. 3 '!H48+'sav.f. 3 '!H66)</f>
        <v>0</v>
      </c>
      <c r="F46" s="13">
        <f>SUM('sav.f. 3 '!I48+'sav.f. 3 '!I66)</f>
        <v>0</v>
      </c>
    </row>
    <row r="47" spans="1:6" ht="14.25" customHeight="1">
      <c r="A47" s="62" t="s">
        <v>158</v>
      </c>
      <c r="B47" s="10" t="s">
        <v>258</v>
      </c>
      <c r="C47" s="25">
        <f t="shared" si="0"/>
        <v>16700</v>
      </c>
      <c r="D47" s="13">
        <f>SUM('sav.f. 3 '!G49+'sav.f. 3 '!G67)</f>
        <v>16700</v>
      </c>
      <c r="E47" s="13">
        <f>SUM('sav.f. 3 '!H49+'sav.f. 3 '!H67)</f>
        <v>0</v>
      </c>
      <c r="F47" s="13">
        <f>SUM('sav.f. 3 '!I49+'sav.f. 3 '!I67)</f>
        <v>0</v>
      </c>
    </row>
    <row r="48" spans="1:6" ht="14.25" customHeight="1">
      <c r="A48" s="62" t="s">
        <v>159</v>
      </c>
      <c r="B48" s="10" t="s">
        <v>259</v>
      </c>
      <c r="C48" s="25">
        <f t="shared" si="0"/>
        <v>46300</v>
      </c>
      <c r="D48" s="13">
        <f>SUM('sav.f. 3 '!G50+'sav.f. 3 '!G68)</f>
        <v>46300</v>
      </c>
      <c r="E48" s="13">
        <f>SUM('sav.f. 3 '!H50+'sav.f. 3 '!H68)</f>
        <v>0</v>
      </c>
      <c r="F48" s="13">
        <f>SUM('sav.f. 3 '!I50+'sav.f. 3 '!I68)</f>
        <v>0</v>
      </c>
    </row>
    <row r="49" spans="1:6" ht="14.25" customHeight="1">
      <c r="A49" s="62" t="s">
        <v>160</v>
      </c>
      <c r="B49" s="10" t="s">
        <v>260</v>
      </c>
      <c r="C49" s="25">
        <f t="shared" si="0"/>
        <v>24800</v>
      </c>
      <c r="D49" s="13">
        <f>SUM('sav.f. 3 '!G51+'sav.f. 3 '!G69)</f>
        <v>24800</v>
      </c>
      <c r="E49" s="13">
        <f>SUM('sav.f. 3 '!H51+'sav.f. 3 '!H69)</f>
        <v>0</v>
      </c>
      <c r="F49" s="13">
        <f>SUM('sav.f. 3 '!I51+'sav.f. 3 '!I69)</f>
        <v>0</v>
      </c>
    </row>
    <row r="50" spans="1:6" ht="14.25" customHeight="1">
      <c r="A50" s="62" t="s">
        <v>161</v>
      </c>
      <c r="B50" s="10" t="s">
        <v>261</v>
      </c>
      <c r="C50" s="25">
        <f t="shared" si="0"/>
        <v>19100</v>
      </c>
      <c r="D50" s="13">
        <f>SUM('sav.f. 3 '!G52+'sav.f. 3 '!G70)</f>
        <v>19100</v>
      </c>
      <c r="E50" s="13">
        <f>SUM('sav.f. 3 '!H52+'sav.f. 3 '!H70)</f>
        <v>0</v>
      </c>
      <c r="F50" s="13">
        <f>SUM('sav.f. 3 '!I52+'sav.f. 3 '!I70)</f>
        <v>0</v>
      </c>
    </row>
    <row r="51" spans="1:6" ht="14.25" customHeight="1">
      <c r="A51" s="62" t="s">
        <v>163</v>
      </c>
      <c r="B51" s="10" t="s">
        <v>262</v>
      </c>
      <c r="C51" s="11">
        <f t="shared" si="0"/>
        <v>189300</v>
      </c>
      <c r="D51" s="13">
        <f>SUM('sav.f. 3 '!G53+'sav.f. 3 '!G71)</f>
        <v>189300</v>
      </c>
      <c r="E51" s="13">
        <f>SUM('sav.f. 3 '!H53+'sav.f. 3 '!H71)</f>
        <v>0</v>
      </c>
      <c r="F51" s="13">
        <f>SUM('sav.f. 3 '!I53+'sav.f. 3 '!I71)</f>
        <v>0</v>
      </c>
    </row>
    <row r="52" spans="1:6" ht="14.25" customHeight="1">
      <c r="A52" s="62" t="s">
        <v>164</v>
      </c>
      <c r="B52" s="10" t="s">
        <v>263</v>
      </c>
      <c r="C52" s="25">
        <f>SUM(D52,F52)</f>
        <v>27800</v>
      </c>
      <c r="D52" s="13">
        <f>SUM('sav.f. 3 '!G54+'sav.f. 3 '!G72)</f>
        <v>27800</v>
      </c>
      <c r="E52" s="13">
        <f>SUM('sav.f. 3 '!H54+'sav.f. 3 '!H72)</f>
        <v>0</v>
      </c>
      <c r="F52" s="13">
        <f>SUM('sav.f. 3 '!I54+'sav.f. 3 '!I72)</f>
        <v>0</v>
      </c>
    </row>
    <row r="53" spans="1:6" ht="15.75" customHeight="1">
      <c r="A53" s="62" t="s">
        <v>195</v>
      </c>
      <c r="B53" s="10" t="s">
        <v>375</v>
      </c>
      <c r="C53" s="25">
        <f t="shared" si="0"/>
        <v>1632700</v>
      </c>
      <c r="D53" s="13">
        <f>SUM('sav.f. 3 '!G23)</f>
        <v>390070</v>
      </c>
      <c r="E53" s="13">
        <f>SUM('sav.f. 3 '!H23)</f>
        <v>0</v>
      </c>
      <c r="F53" s="13">
        <f>SUM('sav.f. 3 '!I23)</f>
        <v>1242630</v>
      </c>
    </row>
    <row r="54" spans="1:6" ht="18.75" customHeight="1">
      <c r="A54" s="62" t="s">
        <v>196</v>
      </c>
      <c r="B54" s="10" t="s">
        <v>376</v>
      </c>
      <c r="C54" s="25">
        <f t="shared" si="0"/>
        <v>15000</v>
      </c>
      <c r="D54" s="13">
        <v>15000</v>
      </c>
      <c r="E54" s="13"/>
      <c r="F54" s="13"/>
    </row>
    <row r="55" spans="1:6" ht="21.75" customHeight="1">
      <c r="A55" s="83"/>
      <c r="B55" s="61" t="s">
        <v>218</v>
      </c>
      <c r="C55" s="122">
        <f>SUM(C15:C54)</f>
        <v>55504093</v>
      </c>
      <c r="D55" s="122">
        <f>SUM(D15:D54)</f>
        <v>50190043</v>
      </c>
      <c r="E55" s="15">
        <f>SUM(E15:E53)</f>
        <v>20638744</v>
      </c>
      <c r="F55" s="15">
        <f>SUM(F15:F53)</f>
        <v>5314050</v>
      </c>
    </row>
    <row r="56" spans="1:6" ht="13.5" customHeight="1">
      <c r="A56" s="102"/>
      <c r="B56" s="102"/>
      <c r="C56" s="102"/>
      <c r="D56" s="102"/>
      <c r="E56" s="102"/>
      <c r="F56" s="102"/>
    </row>
    <row r="57" spans="1:6" ht="15">
      <c r="A57" s="102"/>
      <c r="B57" s="102"/>
      <c r="C57" s="102"/>
      <c r="D57" s="102"/>
      <c r="E57" s="102"/>
      <c r="F57" s="102"/>
    </row>
  </sheetData>
  <sheetProtection/>
  <mergeCells count="14">
    <mergeCell ref="A11:A14"/>
    <mergeCell ref="B11:B14"/>
    <mergeCell ref="C11:C14"/>
    <mergeCell ref="D11:F11"/>
    <mergeCell ref="D12:E12"/>
    <mergeCell ref="F12:F14"/>
    <mergeCell ref="D13:D14"/>
    <mergeCell ref="E13:E14"/>
    <mergeCell ref="A8:F8"/>
    <mergeCell ref="B9:F9"/>
    <mergeCell ref="B10:F10"/>
    <mergeCell ref="C1:F1"/>
    <mergeCell ref="C2:F2"/>
    <mergeCell ref="C3:F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I100" sqref="I100"/>
    </sheetView>
  </sheetViews>
  <sheetFormatPr defaultColWidth="9.140625" defaultRowHeight="12.75"/>
  <cols>
    <col min="1" max="1" width="4.8515625" style="58" customWidth="1"/>
    <col min="2" max="2" width="5.421875" style="58" customWidth="1"/>
    <col min="3" max="3" width="5.8515625" style="58" customWidth="1"/>
    <col min="4" max="4" width="30.421875" style="58" customWidth="1"/>
    <col min="5" max="5" width="44.57421875" style="58" customWidth="1"/>
    <col min="6" max="6" width="11.140625" style="58" customWidth="1"/>
    <col min="7" max="7" width="11.8515625" style="58" customWidth="1"/>
    <col min="8" max="8" width="9.28125" style="58" customWidth="1"/>
    <col min="9" max="9" width="12.00390625" style="58" customWidth="1"/>
    <col min="10" max="16384" width="9.140625" style="58" customWidth="1"/>
  </cols>
  <sheetData>
    <row r="1" spans="5:8" ht="15.75">
      <c r="E1" s="91"/>
      <c r="F1" s="91" t="s">
        <v>83</v>
      </c>
      <c r="G1" s="91"/>
      <c r="H1" s="91"/>
    </row>
    <row r="2" spans="5:9" ht="15.75">
      <c r="E2" s="91"/>
      <c r="F2" s="173" t="s">
        <v>527</v>
      </c>
      <c r="G2" s="173"/>
      <c r="H2" s="173"/>
      <c r="I2" s="173"/>
    </row>
    <row r="3" spans="5:9" ht="17.25" customHeight="1">
      <c r="E3" s="91"/>
      <c r="F3" s="173" t="s">
        <v>528</v>
      </c>
      <c r="G3" s="173"/>
      <c r="H3" s="173"/>
      <c r="I3" s="173"/>
    </row>
    <row r="4" spans="5:8" ht="12.75" customHeight="1" hidden="1">
      <c r="E4" s="91"/>
      <c r="F4" s="91" t="s">
        <v>438</v>
      </c>
      <c r="G4" s="1"/>
      <c r="H4" s="1"/>
    </row>
    <row r="5" spans="5:8" ht="14.25" customHeight="1" hidden="1">
      <c r="E5" s="91"/>
      <c r="F5" s="1" t="s">
        <v>373</v>
      </c>
      <c r="G5" s="1"/>
      <c r="H5" s="1"/>
    </row>
    <row r="6" spans="5:8" ht="14.25" customHeight="1">
      <c r="E6" s="91"/>
      <c r="F6" s="91" t="s">
        <v>531</v>
      </c>
      <c r="G6" s="91"/>
      <c r="H6" s="92"/>
    </row>
    <row r="7" spans="5:8" ht="15" customHeight="1">
      <c r="E7" s="91"/>
      <c r="F7" s="1" t="s">
        <v>373</v>
      </c>
      <c r="G7" s="1"/>
      <c r="H7" s="1"/>
    </row>
    <row r="8" spans="4:9" ht="16.5" customHeight="1">
      <c r="D8" s="183" t="s">
        <v>511</v>
      </c>
      <c r="E8" s="183"/>
      <c r="F8" s="183"/>
      <c r="G8" s="183"/>
      <c r="H8" s="183"/>
      <c r="I8" s="183"/>
    </row>
    <row r="9" spans="4:9" ht="16.5" customHeight="1">
      <c r="D9" s="184" t="s">
        <v>329</v>
      </c>
      <c r="E9" s="184"/>
      <c r="F9" s="184"/>
      <c r="G9" s="184"/>
      <c r="H9" s="184"/>
      <c r="I9" s="184"/>
    </row>
    <row r="10" spans="4:9" ht="13.5" customHeight="1">
      <c r="D10" s="185" t="s">
        <v>136</v>
      </c>
      <c r="E10" s="185"/>
      <c r="F10" s="185"/>
      <c r="G10" s="185"/>
      <c r="H10" s="185"/>
      <c r="I10" s="185"/>
    </row>
    <row r="11" spans="1:9" ht="15" customHeight="1">
      <c r="A11" s="176" t="s">
        <v>62</v>
      </c>
      <c r="B11" s="176" t="s">
        <v>167</v>
      </c>
      <c r="C11" s="176" t="s">
        <v>168</v>
      </c>
      <c r="D11" s="182" t="s">
        <v>247</v>
      </c>
      <c r="E11" s="182" t="s">
        <v>138</v>
      </c>
      <c r="F11" s="176" t="s">
        <v>380</v>
      </c>
      <c r="G11" s="182" t="s">
        <v>166</v>
      </c>
      <c r="H11" s="182"/>
      <c r="I11" s="182"/>
    </row>
    <row r="12" spans="1:9" ht="15" customHeight="1">
      <c r="A12" s="177"/>
      <c r="B12" s="177"/>
      <c r="C12" s="177"/>
      <c r="D12" s="182"/>
      <c r="E12" s="182"/>
      <c r="F12" s="177"/>
      <c r="G12" s="182" t="s">
        <v>116</v>
      </c>
      <c r="H12" s="182"/>
      <c r="I12" s="176" t="s">
        <v>353</v>
      </c>
    </row>
    <row r="13" spans="1:9" ht="9.75" customHeight="1">
      <c r="A13" s="177"/>
      <c r="B13" s="177"/>
      <c r="C13" s="177"/>
      <c r="D13" s="182"/>
      <c r="E13" s="182"/>
      <c r="F13" s="177"/>
      <c r="G13" s="182" t="s">
        <v>4</v>
      </c>
      <c r="H13" s="182" t="s">
        <v>117</v>
      </c>
      <c r="I13" s="177"/>
    </row>
    <row r="14" spans="1:9" ht="66" customHeight="1">
      <c r="A14" s="178"/>
      <c r="B14" s="178"/>
      <c r="C14" s="178"/>
      <c r="D14" s="182"/>
      <c r="E14" s="182"/>
      <c r="F14" s="178"/>
      <c r="G14" s="182"/>
      <c r="H14" s="182"/>
      <c r="I14" s="178"/>
    </row>
    <row r="15" spans="1:9" ht="17.25" customHeight="1">
      <c r="A15" s="62" t="s">
        <v>39</v>
      </c>
      <c r="B15" s="62" t="s">
        <v>140</v>
      </c>
      <c r="C15" s="62" t="s">
        <v>140</v>
      </c>
      <c r="D15" s="10" t="s">
        <v>8</v>
      </c>
      <c r="E15" s="11" t="s">
        <v>211</v>
      </c>
      <c r="F15" s="11">
        <f aca="true" t="shared" si="0" ref="F15:F46">SUM(G15+I15)</f>
        <v>356600</v>
      </c>
      <c r="G15" s="13">
        <v>356600</v>
      </c>
      <c r="H15" s="13">
        <v>188000</v>
      </c>
      <c r="I15" s="13"/>
    </row>
    <row r="16" spans="1:9" ht="17.25" customHeight="1">
      <c r="A16" s="62" t="s">
        <v>63</v>
      </c>
      <c r="B16" s="62"/>
      <c r="C16" s="62"/>
      <c r="D16" s="29"/>
      <c r="E16" s="25" t="s">
        <v>393</v>
      </c>
      <c r="F16" s="11">
        <f t="shared" si="0"/>
        <v>24000</v>
      </c>
      <c r="G16" s="13">
        <v>24000</v>
      </c>
      <c r="H16" s="13"/>
      <c r="I16" s="13"/>
    </row>
    <row r="17" spans="1:9" ht="27.75" customHeight="1">
      <c r="A17" s="62" t="s">
        <v>40</v>
      </c>
      <c r="B17" s="62" t="s">
        <v>140</v>
      </c>
      <c r="C17" s="62" t="s">
        <v>140</v>
      </c>
      <c r="D17" s="29" t="s">
        <v>212</v>
      </c>
      <c r="E17" s="25" t="s">
        <v>245</v>
      </c>
      <c r="F17" s="25">
        <f t="shared" si="0"/>
        <v>156800</v>
      </c>
      <c r="G17" s="13">
        <v>153800</v>
      </c>
      <c r="H17" s="13">
        <v>102700</v>
      </c>
      <c r="I17" s="13">
        <v>3000</v>
      </c>
    </row>
    <row r="18" spans="1:9" ht="17.25" customHeight="1">
      <c r="A18" s="62" t="s">
        <v>41</v>
      </c>
      <c r="B18" s="62" t="s">
        <v>140</v>
      </c>
      <c r="C18" s="62" t="s">
        <v>140</v>
      </c>
      <c r="D18" s="10" t="s">
        <v>8</v>
      </c>
      <c r="E18" s="11" t="s">
        <v>246</v>
      </c>
      <c r="F18" s="139">
        <f t="shared" si="0"/>
        <v>3937020</v>
      </c>
      <c r="G18" s="13">
        <v>3746020</v>
      </c>
      <c r="H18" s="13">
        <v>2195000</v>
      </c>
      <c r="I18" s="13">
        <v>191000</v>
      </c>
    </row>
    <row r="19" spans="1:9" ht="21.75" customHeight="1">
      <c r="A19" s="103" t="s">
        <v>42</v>
      </c>
      <c r="B19" s="62" t="s">
        <v>140</v>
      </c>
      <c r="C19" s="62" t="s">
        <v>140</v>
      </c>
      <c r="D19" s="10" t="s">
        <v>8</v>
      </c>
      <c r="E19" s="14" t="s">
        <v>205</v>
      </c>
      <c r="F19" s="86">
        <f t="shared" si="0"/>
        <v>13000</v>
      </c>
      <c r="G19" s="13">
        <v>13000</v>
      </c>
      <c r="H19" s="13">
        <v>9900</v>
      </c>
      <c r="I19" s="13"/>
    </row>
    <row r="20" spans="1:9" ht="17.25" customHeight="1">
      <c r="A20" s="104" t="s">
        <v>43</v>
      </c>
      <c r="B20" s="62" t="s">
        <v>140</v>
      </c>
      <c r="C20" s="62" t="s">
        <v>140</v>
      </c>
      <c r="D20" s="10" t="s">
        <v>8</v>
      </c>
      <c r="E20" s="11" t="s">
        <v>143</v>
      </c>
      <c r="F20" s="86">
        <f t="shared" si="0"/>
        <v>14800</v>
      </c>
      <c r="G20" s="13">
        <v>14800</v>
      </c>
      <c r="H20" s="13">
        <v>11300</v>
      </c>
      <c r="I20" s="13"/>
    </row>
    <row r="21" spans="1:9" ht="17.25" customHeight="1">
      <c r="A21" s="62" t="s">
        <v>44</v>
      </c>
      <c r="B21" s="62" t="s">
        <v>140</v>
      </c>
      <c r="C21" s="62" t="s">
        <v>140</v>
      </c>
      <c r="D21" s="10" t="s">
        <v>8</v>
      </c>
      <c r="E21" s="33" t="s">
        <v>22</v>
      </c>
      <c r="F21" s="25">
        <f t="shared" si="0"/>
        <v>30000</v>
      </c>
      <c r="G21" s="26">
        <v>30000</v>
      </c>
      <c r="H21" s="26"/>
      <c r="I21" s="26"/>
    </row>
    <row r="22" spans="1:9" ht="17.25" customHeight="1">
      <c r="A22" s="63" t="s">
        <v>45</v>
      </c>
      <c r="B22" s="62" t="s">
        <v>140</v>
      </c>
      <c r="C22" s="62" t="s">
        <v>140</v>
      </c>
      <c r="D22" s="10" t="s">
        <v>8</v>
      </c>
      <c r="E22" s="33" t="s">
        <v>25</v>
      </c>
      <c r="F22" s="86">
        <f t="shared" si="0"/>
        <v>245200</v>
      </c>
      <c r="G22" s="13">
        <v>245200</v>
      </c>
      <c r="H22" s="13"/>
      <c r="I22" s="13"/>
    </row>
    <row r="23" spans="1:9" ht="30.75" customHeight="1">
      <c r="A23" s="62" t="s">
        <v>46</v>
      </c>
      <c r="B23" s="62" t="s">
        <v>140</v>
      </c>
      <c r="C23" s="62" t="s">
        <v>140</v>
      </c>
      <c r="D23" s="37" t="s">
        <v>337</v>
      </c>
      <c r="E23" s="59" t="s">
        <v>513</v>
      </c>
      <c r="F23" s="25">
        <f t="shared" si="0"/>
        <v>1632700</v>
      </c>
      <c r="G23" s="13">
        <v>390070</v>
      </c>
      <c r="H23" s="13"/>
      <c r="I23" s="13">
        <v>1242630</v>
      </c>
    </row>
    <row r="24" spans="1:9" ht="17.25" customHeight="1">
      <c r="A24" s="105" t="s">
        <v>47</v>
      </c>
      <c r="B24" s="105" t="s">
        <v>177</v>
      </c>
      <c r="C24" s="62" t="s">
        <v>140</v>
      </c>
      <c r="D24" s="10" t="s">
        <v>8</v>
      </c>
      <c r="E24" s="29" t="s">
        <v>76</v>
      </c>
      <c r="F24" s="25">
        <f t="shared" si="0"/>
        <v>15000</v>
      </c>
      <c r="G24" s="12">
        <v>15000</v>
      </c>
      <c r="H24" s="13"/>
      <c r="I24" s="13"/>
    </row>
    <row r="25" spans="1:9" ht="17.25" customHeight="1">
      <c r="A25" s="105" t="s">
        <v>48</v>
      </c>
      <c r="B25" s="105" t="s">
        <v>177</v>
      </c>
      <c r="C25" s="62" t="s">
        <v>140</v>
      </c>
      <c r="D25" s="10" t="s">
        <v>8</v>
      </c>
      <c r="E25" s="29" t="s">
        <v>343</v>
      </c>
      <c r="F25" s="25">
        <f>SUM(G25+I25)</f>
        <v>4000</v>
      </c>
      <c r="G25" s="12">
        <v>4000</v>
      </c>
      <c r="H25" s="13"/>
      <c r="I25" s="13"/>
    </row>
    <row r="26" spans="1:9" ht="32.25" customHeight="1">
      <c r="A26" s="105" t="s">
        <v>50</v>
      </c>
      <c r="B26" s="105" t="s">
        <v>177</v>
      </c>
      <c r="C26" s="64" t="s">
        <v>140</v>
      </c>
      <c r="D26" s="52" t="s">
        <v>8</v>
      </c>
      <c r="E26" s="16" t="s">
        <v>29</v>
      </c>
      <c r="F26" s="25">
        <f t="shared" si="0"/>
        <v>10000</v>
      </c>
      <c r="G26" s="6">
        <v>10000</v>
      </c>
      <c r="H26" s="49"/>
      <c r="I26" s="49"/>
    </row>
    <row r="27" spans="1:9" ht="32.25" customHeight="1">
      <c r="A27" s="62" t="s">
        <v>51</v>
      </c>
      <c r="B27" s="105" t="s">
        <v>177</v>
      </c>
      <c r="C27" s="62" t="s">
        <v>140</v>
      </c>
      <c r="D27" s="52" t="s">
        <v>8</v>
      </c>
      <c r="E27" s="16" t="s">
        <v>396</v>
      </c>
      <c r="F27" s="11">
        <f t="shared" si="0"/>
        <v>3000</v>
      </c>
      <c r="G27" s="127">
        <v>3000</v>
      </c>
      <c r="H27" s="127"/>
      <c r="I27" s="127"/>
    </row>
    <row r="28" spans="1:9" ht="15.75" customHeight="1">
      <c r="A28" s="62" t="s">
        <v>52</v>
      </c>
      <c r="B28" s="105" t="s">
        <v>53</v>
      </c>
      <c r="C28" s="62" t="s">
        <v>140</v>
      </c>
      <c r="D28" s="10" t="s">
        <v>8</v>
      </c>
      <c r="E28" s="23" t="s">
        <v>398</v>
      </c>
      <c r="F28" s="130">
        <f t="shared" si="0"/>
        <v>10000</v>
      </c>
      <c r="G28" s="12">
        <v>10000</v>
      </c>
      <c r="H28" s="13"/>
      <c r="I28" s="13"/>
    </row>
    <row r="29" spans="1:9" ht="16.5" customHeight="1">
      <c r="A29" s="62" t="s">
        <v>53</v>
      </c>
      <c r="B29" s="62" t="s">
        <v>174</v>
      </c>
      <c r="C29" s="62" t="s">
        <v>174</v>
      </c>
      <c r="D29" s="10" t="s">
        <v>8</v>
      </c>
      <c r="E29" s="10" t="s">
        <v>130</v>
      </c>
      <c r="F29" s="12">
        <f t="shared" si="0"/>
        <v>38000</v>
      </c>
      <c r="G29" s="12">
        <v>38000</v>
      </c>
      <c r="H29" s="12"/>
      <c r="I29" s="15"/>
    </row>
    <row r="30" spans="1:9" ht="15.75" customHeight="1">
      <c r="A30" s="62" t="s">
        <v>54</v>
      </c>
      <c r="B30" s="105" t="s">
        <v>174</v>
      </c>
      <c r="C30" s="62" t="s">
        <v>174</v>
      </c>
      <c r="D30" s="10" t="s">
        <v>8</v>
      </c>
      <c r="E30" s="40" t="s">
        <v>220</v>
      </c>
      <c r="F30" s="12">
        <f t="shared" si="0"/>
        <v>105770</v>
      </c>
      <c r="G30" s="12">
        <v>74020</v>
      </c>
      <c r="H30" s="12"/>
      <c r="I30" s="12">
        <v>31750</v>
      </c>
    </row>
    <row r="31" spans="1:9" ht="15.75" customHeight="1">
      <c r="A31" s="62" t="s">
        <v>55</v>
      </c>
      <c r="B31" s="62" t="s">
        <v>179</v>
      </c>
      <c r="C31" s="62" t="s">
        <v>174</v>
      </c>
      <c r="D31" s="10" t="s">
        <v>8</v>
      </c>
      <c r="E31" s="12" t="s">
        <v>397</v>
      </c>
      <c r="F31" s="11">
        <f>SUM(G31+I31)</f>
        <v>4000</v>
      </c>
      <c r="G31" s="12">
        <v>4000</v>
      </c>
      <c r="H31" s="12"/>
      <c r="I31" s="12"/>
    </row>
    <row r="32" spans="1:9" ht="31.5" customHeight="1">
      <c r="A32" s="62" t="s">
        <v>401</v>
      </c>
      <c r="B32" s="62" t="s">
        <v>179</v>
      </c>
      <c r="C32" s="62" t="s">
        <v>174</v>
      </c>
      <c r="D32" s="52" t="s">
        <v>8</v>
      </c>
      <c r="E32" s="10" t="s">
        <v>372</v>
      </c>
      <c r="F32" s="25">
        <f>SUM(G32+I32)</f>
        <v>4000</v>
      </c>
      <c r="G32" s="12">
        <v>4000</v>
      </c>
      <c r="H32" s="12"/>
      <c r="I32" s="12"/>
    </row>
    <row r="33" spans="1:9" ht="15.75" customHeight="1">
      <c r="A33" s="62" t="s">
        <v>56</v>
      </c>
      <c r="B33" s="62" t="s">
        <v>178</v>
      </c>
      <c r="C33" s="62" t="s">
        <v>178</v>
      </c>
      <c r="D33" s="10" t="s">
        <v>8</v>
      </c>
      <c r="E33" s="12" t="s">
        <v>73</v>
      </c>
      <c r="F33" s="25">
        <f t="shared" si="0"/>
        <v>207743</v>
      </c>
      <c r="G33" s="127">
        <v>207743</v>
      </c>
      <c r="H33" s="12"/>
      <c r="I33" s="12"/>
    </row>
    <row r="34" spans="1:9" ht="15.75" customHeight="1">
      <c r="A34" s="62" t="s">
        <v>57</v>
      </c>
      <c r="B34" s="62" t="s">
        <v>178</v>
      </c>
      <c r="C34" s="62" t="s">
        <v>178</v>
      </c>
      <c r="D34" s="10" t="s">
        <v>8</v>
      </c>
      <c r="E34" s="12" t="s">
        <v>368</v>
      </c>
      <c r="F34" s="25">
        <f t="shared" si="0"/>
        <v>25000</v>
      </c>
      <c r="G34" s="12">
        <v>25000</v>
      </c>
      <c r="H34" s="12"/>
      <c r="I34" s="15"/>
    </row>
    <row r="35" spans="1:9" ht="15.75" customHeight="1">
      <c r="A35" s="62" t="s">
        <v>58</v>
      </c>
      <c r="B35" s="62" t="s">
        <v>178</v>
      </c>
      <c r="C35" s="62" t="s">
        <v>178</v>
      </c>
      <c r="D35" s="10" t="s">
        <v>8</v>
      </c>
      <c r="E35" s="12" t="s">
        <v>23</v>
      </c>
      <c r="F35" s="25">
        <f t="shared" si="0"/>
        <v>174000</v>
      </c>
      <c r="G35" s="12">
        <v>174000</v>
      </c>
      <c r="H35" s="12"/>
      <c r="I35" s="15"/>
    </row>
    <row r="36" spans="1:9" ht="15.75" customHeight="1">
      <c r="A36" s="62" t="s">
        <v>59</v>
      </c>
      <c r="B36" s="62" t="s">
        <v>182</v>
      </c>
      <c r="C36" s="62" t="s">
        <v>178</v>
      </c>
      <c r="D36" s="10" t="s">
        <v>8</v>
      </c>
      <c r="E36" s="33" t="s">
        <v>169</v>
      </c>
      <c r="F36" s="11">
        <f t="shared" si="0"/>
        <v>40000</v>
      </c>
      <c r="G36" s="12">
        <v>40000</v>
      </c>
      <c r="H36" s="12"/>
      <c r="I36" s="15"/>
    </row>
    <row r="37" spans="1:9" ht="15.75" customHeight="1">
      <c r="A37" s="62" t="s">
        <v>60</v>
      </c>
      <c r="B37" s="62" t="s">
        <v>48</v>
      </c>
      <c r="C37" s="62" t="s">
        <v>178</v>
      </c>
      <c r="D37" s="10" t="s">
        <v>8</v>
      </c>
      <c r="E37" s="12" t="s">
        <v>17</v>
      </c>
      <c r="F37" s="25">
        <f t="shared" si="0"/>
        <v>2485995</v>
      </c>
      <c r="G37" s="127">
        <v>210000</v>
      </c>
      <c r="H37" s="12"/>
      <c r="I37" s="12">
        <v>2275995</v>
      </c>
    </row>
    <row r="38" spans="1:9" ht="31.5" customHeight="1" hidden="1">
      <c r="A38" s="62" t="s">
        <v>61</v>
      </c>
      <c r="B38" s="62"/>
      <c r="C38" s="62"/>
      <c r="D38" s="10"/>
      <c r="E38" s="40" t="s">
        <v>374</v>
      </c>
      <c r="F38" s="25">
        <f t="shared" si="0"/>
        <v>0</v>
      </c>
      <c r="G38" s="12"/>
      <c r="H38" s="12"/>
      <c r="I38" s="12"/>
    </row>
    <row r="39" spans="1:9" ht="14.25" customHeight="1">
      <c r="A39" s="62" t="s">
        <v>61</v>
      </c>
      <c r="B39" s="62" t="s">
        <v>179</v>
      </c>
      <c r="C39" s="62" t="s">
        <v>182</v>
      </c>
      <c r="D39" s="10" t="s">
        <v>8</v>
      </c>
      <c r="E39" s="34" t="s">
        <v>122</v>
      </c>
      <c r="F39" s="25">
        <f t="shared" si="0"/>
        <v>2093050</v>
      </c>
      <c r="G39" s="12">
        <v>2093050</v>
      </c>
      <c r="H39" s="12">
        <v>222270</v>
      </c>
      <c r="I39" s="12"/>
    </row>
    <row r="40" spans="1:9" ht="14.25" customHeight="1">
      <c r="A40" s="62" t="s">
        <v>501</v>
      </c>
      <c r="B40" s="62" t="s">
        <v>179</v>
      </c>
      <c r="C40" s="62" t="s">
        <v>182</v>
      </c>
      <c r="D40" s="10" t="s">
        <v>8</v>
      </c>
      <c r="E40" s="34" t="s">
        <v>500</v>
      </c>
      <c r="F40" s="25">
        <f t="shared" si="0"/>
        <v>1600000</v>
      </c>
      <c r="G40" s="12">
        <v>1600000</v>
      </c>
      <c r="H40" s="12"/>
      <c r="I40" s="12"/>
    </row>
    <row r="41" spans="1:9" ht="14.25" customHeight="1">
      <c r="A41" s="62" t="s">
        <v>52</v>
      </c>
      <c r="B41" s="62" t="s">
        <v>179</v>
      </c>
      <c r="C41" s="62" t="s">
        <v>182</v>
      </c>
      <c r="D41" s="10" t="s">
        <v>250</v>
      </c>
      <c r="E41" s="34" t="s">
        <v>122</v>
      </c>
      <c r="F41" s="25">
        <f t="shared" si="0"/>
        <v>11700</v>
      </c>
      <c r="G41" s="12">
        <v>11700</v>
      </c>
      <c r="H41" s="12"/>
      <c r="I41" s="12"/>
    </row>
    <row r="42" spans="1:9" ht="14.25" customHeight="1">
      <c r="A42" s="62" t="s">
        <v>85</v>
      </c>
      <c r="B42" s="62" t="s">
        <v>179</v>
      </c>
      <c r="C42" s="62" t="s">
        <v>182</v>
      </c>
      <c r="D42" s="10" t="s">
        <v>251</v>
      </c>
      <c r="E42" s="34" t="s">
        <v>122</v>
      </c>
      <c r="F42" s="25">
        <f t="shared" si="0"/>
        <v>23700</v>
      </c>
      <c r="G42" s="12">
        <v>23700</v>
      </c>
      <c r="H42" s="12"/>
      <c r="I42" s="12"/>
    </row>
    <row r="43" spans="1:9" ht="14.25" customHeight="1">
      <c r="A43" s="62" t="s">
        <v>128</v>
      </c>
      <c r="B43" s="62" t="s">
        <v>179</v>
      </c>
      <c r="C43" s="62" t="s">
        <v>182</v>
      </c>
      <c r="D43" s="10" t="s">
        <v>252</v>
      </c>
      <c r="E43" s="34" t="s">
        <v>122</v>
      </c>
      <c r="F43" s="25">
        <f t="shared" si="0"/>
        <v>21800</v>
      </c>
      <c r="G43" s="12">
        <v>21800</v>
      </c>
      <c r="H43" s="12"/>
      <c r="I43" s="12"/>
    </row>
    <row r="44" spans="1:9" ht="14.25" customHeight="1">
      <c r="A44" s="62" t="s">
        <v>131</v>
      </c>
      <c r="B44" s="62" t="s">
        <v>179</v>
      </c>
      <c r="C44" s="62" t="s">
        <v>182</v>
      </c>
      <c r="D44" s="10" t="s">
        <v>253</v>
      </c>
      <c r="E44" s="34" t="s">
        <v>122</v>
      </c>
      <c r="F44" s="25">
        <f t="shared" si="0"/>
        <v>18600</v>
      </c>
      <c r="G44" s="12">
        <v>18600</v>
      </c>
      <c r="H44" s="12"/>
      <c r="I44" s="12"/>
    </row>
    <row r="45" spans="1:9" ht="14.25" customHeight="1">
      <c r="A45" s="62" t="s">
        <v>269</v>
      </c>
      <c r="B45" s="62" t="s">
        <v>179</v>
      </c>
      <c r="C45" s="62" t="s">
        <v>182</v>
      </c>
      <c r="D45" s="10" t="s">
        <v>267</v>
      </c>
      <c r="E45" s="34" t="s">
        <v>122</v>
      </c>
      <c r="F45" s="11">
        <f t="shared" si="0"/>
        <v>189100</v>
      </c>
      <c r="G45" s="12">
        <v>189100</v>
      </c>
      <c r="H45" s="12"/>
      <c r="I45" s="12"/>
    </row>
    <row r="46" spans="1:9" ht="14.25" customHeight="1">
      <c r="A46" s="62" t="s">
        <v>154</v>
      </c>
      <c r="B46" s="62" t="s">
        <v>179</v>
      </c>
      <c r="C46" s="62" t="s">
        <v>182</v>
      </c>
      <c r="D46" s="10" t="s">
        <v>255</v>
      </c>
      <c r="E46" s="34" t="s">
        <v>122</v>
      </c>
      <c r="F46" s="25">
        <f t="shared" si="0"/>
        <v>24700</v>
      </c>
      <c r="G46" s="12">
        <v>24700</v>
      </c>
      <c r="H46" s="12"/>
      <c r="I46" s="12"/>
    </row>
    <row r="47" spans="1:9" ht="14.25" customHeight="1">
      <c r="A47" s="62" t="s">
        <v>155</v>
      </c>
      <c r="B47" s="62" t="s">
        <v>179</v>
      </c>
      <c r="C47" s="62" t="s">
        <v>182</v>
      </c>
      <c r="D47" s="10" t="s">
        <v>256</v>
      </c>
      <c r="E47" s="34" t="s">
        <v>122</v>
      </c>
      <c r="F47" s="25">
        <f aca="true" t="shared" si="1" ref="F47:F78">SUM(G47+I47)</f>
        <v>15600</v>
      </c>
      <c r="G47" s="12">
        <v>15600</v>
      </c>
      <c r="H47" s="12"/>
      <c r="I47" s="12"/>
    </row>
    <row r="48" spans="1:9" ht="14.25" customHeight="1">
      <c r="A48" s="62" t="s">
        <v>156</v>
      </c>
      <c r="B48" s="62" t="s">
        <v>179</v>
      </c>
      <c r="C48" s="62" t="s">
        <v>182</v>
      </c>
      <c r="D48" s="10" t="s">
        <v>257</v>
      </c>
      <c r="E48" s="34" t="s">
        <v>122</v>
      </c>
      <c r="F48" s="25">
        <f t="shared" si="1"/>
        <v>49400</v>
      </c>
      <c r="G48" s="12">
        <v>49400</v>
      </c>
      <c r="H48" s="12"/>
      <c r="I48" s="12"/>
    </row>
    <row r="49" spans="1:9" ht="14.25" customHeight="1">
      <c r="A49" s="62" t="s">
        <v>157</v>
      </c>
      <c r="B49" s="62" t="s">
        <v>179</v>
      </c>
      <c r="C49" s="62" t="s">
        <v>182</v>
      </c>
      <c r="D49" s="10" t="s">
        <v>258</v>
      </c>
      <c r="E49" s="34" t="s">
        <v>122</v>
      </c>
      <c r="F49" s="25">
        <f t="shared" si="1"/>
        <v>12800</v>
      </c>
      <c r="G49" s="12">
        <v>12800</v>
      </c>
      <c r="H49" s="12"/>
      <c r="I49" s="12"/>
    </row>
    <row r="50" spans="1:9" ht="14.25" customHeight="1">
      <c r="A50" s="62" t="s">
        <v>158</v>
      </c>
      <c r="B50" s="62" t="s">
        <v>179</v>
      </c>
      <c r="C50" s="62" t="s">
        <v>182</v>
      </c>
      <c r="D50" s="10" t="s">
        <v>259</v>
      </c>
      <c r="E50" s="34" t="s">
        <v>122</v>
      </c>
      <c r="F50" s="25">
        <f t="shared" si="1"/>
        <v>18000</v>
      </c>
      <c r="G50" s="12">
        <v>18000</v>
      </c>
      <c r="H50" s="12"/>
      <c r="I50" s="12"/>
    </row>
    <row r="51" spans="1:9" ht="14.25" customHeight="1">
      <c r="A51" s="62" t="s">
        <v>159</v>
      </c>
      <c r="B51" s="62" t="s">
        <v>179</v>
      </c>
      <c r="C51" s="62" t="s">
        <v>182</v>
      </c>
      <c r="D51" s="10" t="s">
        <v>260</v>
      </c>
      <c r="E51" s="34" t="s">
        <v>122</v>
      </c>
      <c r="F51" s="25">
        <v>18500</v>
      </c>
      <c r="G51" s="12">
        <v>18500</v>
      </c>
      <c r="H51" s="12"/>
      <c r="I51" s="12"/>
    </row>
    <row r="52" spans="1:9" ht="14.25" customHeight="1">
      <c r="A52" s="62" t="s">
        <v>160</v>
      </c>
      <c r="B52" s="62" t="s">
        <v>179</v>
      </c>
      <c r="C52" s="62" t="s">
        <v>182</v>
      </c>
      <c r="D52" s="10" t="s">
        <v>261</v>
      </c>
      <c r="E52" s="34" t="s">
        <v>122</v>
      </c>
      <c r="F52" s="25">
        <f t="shared" si="1"/>
        <v>12200</v>
      </c>
      <c r="G52" s="12">
        <v>12200</v>
      </c>
      <c r="H52" s="12"/>
      <c r="I52" s="12"/>
    </row>
    <row r="53" spans="1:9" ht="14.25" customHeight="1">
      <c r="A53" s="62" t="s">
        <v>161</v>
      </c>
      <c r="B53" s="62" t="s">
        <v>179</v>
      </c>
      <c r="C53" s="62" t="s">
        <v>182</v>
      </c>
      <c r="D53" s="10" t="s">
        <v>262</v>
      </c>
      <c r="E53" s="34" t="s">
        <v>122</v>
      </c>
      <c r="F53" s="11">
        <f t="shared" si="1"/>
        <v>120800</v>
      </c>
      <c r="G53" s="12">
        <v>120800</v>
      </c>
      <c r="H53" s="12"/>
      <c r="I53" s="12"/>
    </row>
    <row r="54" spans="1:9" ht="14.25" customHeight="1">
      <c r="A54" s="62" t="s">
        <v>163</v>
      </c>
      <c r="B54" s="62" t="s">
        <v>179</v>
      </c>
      <c r="C54" s="62" t="s">
        <v>182</v>
      </c>
      <c r="D54" s="10" t="s">
        <v>263</v>
      </c>
      <c r="E54" s="34" t="s">
        <v>122</v>
      </c>
      <c r="F54" s="25">
        <f t="shared" si="1"/>
        <v>17300</v>
      </c>
      <c r="G54" s="12">
        <v>17300</v>
      </c>
      <c r="H54" s="12"/>
      <c r="I54" s="12"/>
    </row>
    <row r="55" spans="1:9" ht="14.25" customHeight="1">
      <c r="A55" s="62" t="s">
        <v>164</v>
      </c>
      <c r="B55" s="62" t="s">
        <v>49</v>
      </c>
      <c r="C55" s="62" t="s">
        <v>180</v>
      </c>
      <c r="D55" s="10" t="s">
        <v>8</v>
      </c>
      <c r="E55" s="20" t="s">
        <v>27</v>
      </c>
      <c r="F55" s="25">
        <f t="shared" si="1"/>
        <v>30000</v>
      </c>
      <c r="G55" s="12">
        <v>30000</v>
      </c>
      <c r="H55" s="12"/>
      <c r="I55" s="12"/>
    </row>
    <row r="56" spans="1:9" ht="15" customHeight="1">
      <c r="A56" s="62" t="s">
        <v>195</v>
      </c>
      <c r="B56" s="62" t="s">
        <v>176</v>
      </c>
      <c r="C56" s="62" t="s">
        <v>180</v>
      </c>
      <c r="D56" s="10" t="s">
        <v>8</v>
      </c>
      <c r="E56" s="20" t="s">
        <v>16</v>
      </c>
      <c r="F56" s="25">
        <f t="shared" si="1"/>
        <v>50000</v>
      </c>
      <c r="G56" s="12"/>
      <c r="H56" s="12"/>
      <c r="I56" s="12">
        <v>50000</v>
      </c>
    </row>
    <row r="57" spans="1:9" ht="15.75" customHeight="1">
      <c r="A57" s="62" t="s">
        <v>196</v>
      </c>
      <c r="B57" s="62" t="s">
        <v>179</v>
      </c>
      <c r="C57" s="62" t="s">
        <v>180</v>
      </c>
      <c r="D57" s="10" t="s">
        <v>8</v>
      </c>
      <c r="E57" s="34" t="s">
        <v>173</v>
      </c>
      <c r="F57" s="11">
        <f t="shared" si="1"/>
        <v>35000</v>
      </c>
      <c r="G57" s="127">
        <v>35000</v>
      </c>
      <c r="H57" s="12"/>
      <c r="I57" s="12"/>
    </row>
    <row r="58" spans="1:9" ht="15.75" customHeight="1">
      <c r="A58" s="62" t="s">
        <v>197</v>
      </c>
      <c r="B58" s="62" t="s">
        <v>179</v>
      </c>
      <c r="C58" s="62" t="s">
        <v>180</v>
      </c>
      <c r="D58" s="10" t="s">
        <v>8</v>
      </c>
      <c r="E58" s="34" t="s">
        <v>5</v>
      </c>
      <c r="F58" s="25">
        <f t="shared" si="1"/>
        <v>50000</v>
      </c>
      <c r="G58" s="12">
        <v>20000</v>
      </c>
      <c r="H58" s="12"/>
      <c r="I58" s="12">
        <v>30000</v>
      </c>
    </row>
    <row r="59" spans="1:9" ht="15.75" customHeight="1">
      <c r="A59" s="62" t="s">
        <v>198</v>
      </c>
      <c r="B59" s="62" t="s">
        <v>179</v>
      </c>
      <c r="C59" s="62" t="s">
        <v>180</v>
      </c>
      <c r="D59" s="10" t="s">
        <v>250</v>
      </c>
      <c r="E59" s="34" t="s">
        <v>5</v>
      </c>
      <c r="F59" s="25">
        <f t="shared" si="1"/>
        <v>4400</v>
      </c>
      <c r="G59" s="13">
        <v>4400</v>
      </c>
      <c r="H59" s="12"/>
      <c r="I59" s="12"/>
    </row>
    <row r="60" spans="1:9" ht="15.75" customHeight="1">
      <c r="A60" s="62" t="s">
        <v>199</v>
      </c>
      <c r="B60" s="62" t="s">
        <v>179</v>
      </c>
      <c r="C60" s="62" t="s">
        <v>180</v>
      </c>
      <c r="D60" s="10" t="s">
        <v>251</v>
      </c>
      <c r="E60" s="34" t="s">
        <v>5</v>
      </c>
      <c r="F60" s="25">
        <f t="shared" si="1"/>
        <v>11000</v>
      </c>
      <c r="G60" s="12">
        <v>11000</v>
      </c>
      <c r="H60" s="12"/>
      <c r="I60" s="12"/>
    </row>
    <row r="61" spans="1:9" ht="15.75" customHeight="1">
      <c r="A61" s="62" t="s">
        <v>270</v>
      </c>
      <c r="B61" s="62" t="s">
        <v>179</v>
      </c>
      <c r="C61" s="62" t="s">
        <v>180</v>
      </c>
      <c r="D61" s="10" t="s">
        <v>252</v>
      </c>
      <c r="E61" s="34" t="s">
        <v>5</v>
      </c>
      <c r="F61" s="25">
        <f t="shared" si="1"/>
        <v>18300</v>
      </c>
      <c r="G61" s="12">
        <v>18300</v>
      </c>
      <c r="H61" s="12"/>
      <c r="I61" s="12"/>
    </row>
    <row r="62" spans="1:9" ht="15.75" customHeight="1">
      <c r="A62" s="62" t="s">
        <v>271</v>
      </c>
      <c r="B62" s="62" t="s">
        <v>179</v>
      </c>
      <c r="C62" s="62" t="s">
        <v>180</v>
      </c>
      <c r="D62" s="10" t="s">
        <v>253</v>
      </c>
      <c r="E62" s="20" t="s">
        <v>5</v>
      </c>
      <c r="F62" s="12">
        <f t="shared" si="1"/>
        <v>9300</v>
      </c>
      <c r="G62" s="12">
        <v>9300</v>
      </c>
      <c r="H62" s="12"/>
      <c r="I62" s="12"/>
    </row>
    <row r="63" spans="1:9" ht="14.25" customHeight="1">
      <c r="A63" s="62" t="s">
        <v>272</v>
      </c>
      <c r="B63" s="62" t="s">
        <v>179</v>
      </c>
      <c r="C63" s="62" t="s">
        <v>180</v>
      </c>
      <c r="D63" s="10" t="s">
        <v>254</v>
      </c>
      <c r="E63" s="20" t="s">
        <v>5</v>
      </c>
      <c r="F63" s="12">
        <f t="shared" si="1"/>
        <v>131300</v>
      </c>
      <c r="G63" s="12">
        <v>131300</v>
      </c>
      <c r="H63" s="12"/>
      <c r="I63" s="12"/>
    </row>
    <row r="64" spans="1:9" ht="15.75" customHeight="1">
      <c r="A64" s="62" t="s">
        <v>273</v>
      </c>
      <c r="B64" s="62" t="s">
        <v>179</v>
      </c>
      <c r="C64" s="62" t="s">
        <v>180</v>
      </c>
      <c r="D64" s="10" t="s">
        <v>255</v>
      </c>
      <c r="E64" s="34" t="s">
        <v>5</v>
      </c>
      <c r="F64" s="12">
        <f t="shared" si="1"/>
        <v>24400</v>
      </c>
      <c r="G64" s="12">
        <v>24400</v>
      </c>
      <c r="H64" s="12"/>
      <c r="I64" s="12"/>
    </row>
    <row r="65" spans="1:9" ht="15.75" customHeight="1">
      <c r="A65" s="62" t="s">
        <v>274</v>
      </c>
      <c r="B65" s="62" t="s">
        <v>179</v>
      </c>
      <c r="C65" s="62" t="s">
        <v>180</v>
      </c>
      <c r="D65" s="10" t="s">
        <v>256</v>
      </c>
      <c r="E65" s="34" t="s">
        <v>5</v>
      </c>
      <c r="F65" s="11">
        <f t="shared" si="1"/>
        <v>7600</v>
      </c>
      <c r="G65" s="12">
        <v>7600</v>
      </c>
      <c r="H65" s="12"/>
      <c r="I65" s="12"/>
    </row>
    <row r="66" spans="1:9" ht="15.75" customHeight="1">
      <c r="A66" s="62" t="s">
        <v>275</v>
      </c>
      <c r="B66" s="62" t="s">
        <v>179</v>
      </c>
      <c r="C66" s="62" t="s">
        <v>180</v>
      </c>
      <c r="D66" s="10" t="s">
        <v>257</v>
      </c>
      <c r="E66" s="34" t="s">
        <v>5</v>
      </c>
      <c r="F66" s="11">
        <f t="shared" si="1"/>
        <v>34300</v>
      </c>
      <c r="G66" s="12">
        <v>34300</v>
      </c>
      <c r="H66" s="12"/>
      <c r="I66" s="12"/>
    </row>
    <row r="67" spans="1:9" ht="15.75" customHeight="1">
      <c r="A67" s="62" t="s">
        <v>276</v>
      </c>
      <c r="B67" s="62" t="s">
        <v>179</v>
      </c>
      <c r="C67" s="62" t="s">
        <v>180</v>
      </c>
      <c r="D67" s="10" t="s">
        <v>258</v>
      </c>
      <c r="E67" s="34" t="s">
        <v>5</v>
      </c>
      <c r="F67" s="11">
        <f t="shared" si="1"/>
        <v>3900</v>
      </c>
      <c r="G67" s="12">
        <v>3900</v>
      </c>
      <c r="H67" s="12"/>
      <c r="I67" s="12"/>
    </row>
    <row r="68" spans="1:9" ht="15.75" customHeight="1">
      <c r="A68" s="62" t="s">
        <v>277</v>
      </c>
      <c r="B68" s="62" t="s">
        <v>179</v>
      </c>
      <c r="C68" s="62" t="s">
        <v>180</v>
      </c>
      <c r="D68" s="10" t="s">
        <v>259</v>
      </c>
      <c r="E68" s="34" t="s">
        <v>5</v>
      </c>
      <c r="F68" s="11">
        <f t="shared" si="1"/>
        <v>28300</v>
      </c>
      <c r="G68" s="12">
        <v>28300</v>
      </c>
      <c r="H68" s="12"/>
      <c r="I68" s="12"/>
    </row>
    <row r="69" spans="1:9" ht="15.75" customHeight="1">
      <c r="A69" s="62" t="s">
        <v>278</v>
      </c>
      <c r="B69" s="62" t="s">
        <v>179</v>
      </c>
      <c r="C69" s="62" t="s">
        <v>180</v>
      </c>
      <c r="D69" s="10" t="s">
        <v>260</v>
      </c>
      <c r="E69" s="34" t="s">
        <v>5</v>
      </c>
      <c r="F69" s="25">
        <f t="shared" si="1"/>
        <v>6300</v>
      </c>
      <c r="G69" s="12">
        <v>6300</v>
      </c>
      <c r="H69" s="12"/>
      <c r="I69" s="12"/>
    </row>
    <row r="70" spans="1:9" ht="13.5" customHeight="1">
      <c r="A70" s="62" t="s">
        <v>279</v>
      </c>
      <c r="B70" s="62" t="s">
        <v>179</v>
      </c>
      <c r="C70" s="62" t="s">
        <v>180</v>
      </c>
      <c r="D70" s="10" t="s">
        <v>261</v>
      </c>
      <c r="E70" s="34" t="s">
        <v>5</v>
      </c>
      <c r="F70" s="25">
        <f t="shared" si="1"/>
        <v>6900</v>
      </c>
      <c r="G70" s="12">
        <v>6900</v>
      </c>
      <c r="H70" s="12"/>
      <c r="I70" s="12"/>
    </row>
    <row r="71" spans="1:9" ht="13.5" customHeight="1">
      <c r="A71" s="62" t="s">
        <v>280</v>
      </c>
      <c r="B71" s="62" t="s">
        <v>179</v>
      </c>
      <c r="C71" s="62" t="s">
        <v>180</v>
      </c>
      <c r="D71" s="10" t="s">
        <v>262</v>
      </c>
      <c r="E71" s="34" t="s">
        <v>5</v>
      </c>
      <c r="F71" s="25">
        <f t="shared" si="1"/>
        <v>68500</v>
      </c>
      <c r="G71" s="12">
        <v>68500</v>
      </c>
      <c r="H71" s="12"/>
      <c r="I71" s="12"/>
    </row>
    <row r="72" spans="1:9" ht="13.5" customHeight="1">
      <c r="A72" s="62" t="s">
        <v>281</v>
      </c>
      <c r="B72" s="62" t="s">
        <v>179</v>
      </c>
      <c r="C72" s="62" t="s">
        <v>180</v>
      </c>
      <c r="D72" s="10" t="s">
        <v>263</v>
      </c>
      <c r="E72" s="34" t="s">
        <v>5</v>
      </c>
      <c r="F72" s="12">
        <f t="shared" si="1"/>
        <v>10500</v>
      </c>
      <c r="G72" s="3">
        <v>10500</v>
      </c>
      <c r="H72" s="12"/>
      <c r="I72" s="12"/>
    </row>
    <row r="73" spans="1:9" ht="15.75" customHeight="1">
      <c r="A73" s="62" t="s">
        <v>282</v>
      </c>
      <c r="B73" s="62" t="s">
        <v>179</v>
      </c>
      <c r="C73" s="62" t="s">
        <v>180</v>
      </c>
      <c r="D73" s="10" t="s">
        <v>8</v>
      </c>
      <c r="E73" s="34" t="s">
        <v>171</v>
      </c>
      <c r="F73" s="12">
        <f t="shared" si="1"/>
        <v>50000</v>
      </c>
      <c r="G73" s="12">
        <v>50000</v>
      </c>
      <c r="H73" s="12"/>
      <c r="I73" s="12"/>
    </row>
    <row r="74" spans="1:9" ht="17.25" customHeight="1">
      <c r="A74" s="62" t="s">
        <v>283</v>
      </c>
      <c r="B74" s="62" t="s">
        <v>50</v>
      </c>
      <c r="C74" s="62" t="s">
        <v>175</v>
      </c>
      <c r="D74" s="10" t="s">
        <v>8</v>
      </c>
      <c r="E74" s="138" t="s">
        <v>74</v>
      </c>
      <c r="F74" s="12">
        <f t="shared" si="1"/>
        <v>20000</v>
      </c>
      <c r="G74" s="12">
        <v>20000</v>
      </c>
      <c r="H74" s="12"/>
      <c r="I74" s="12"/>
    </row>
    <row r="75" spans="1:9" ht="15" customHeight="1">
      <c r="A75" s="62" t="s">
        <v>284</v>
      </c>
      <c r="B75" s="62" t="s">
        <v>50</v>
      </c>
      <c r="C75" s="62" t="s">
        <v>175</v>
      </c>
      <c r="D75" s="10" t="s">
        <v>8</v>
      </c>
      <c r="E75" s="138" t="s">
        <v>336</v>
      </c>
      <c r="F75" s="12">
        <f t="shared" si="1"/>
        <v>20000</v>
      </c>
      <c r="G75" s="12"/>
      <c r="H75" s="12"/>
      <c r="I75" s="12">
        <v>20000</v>
      </c>
    </row>
    <row r="76" spans="1:9" ht="15" customHeight="1">
      <c r="A76" s="62" t="s">
        <v>285</v>
      </c>
      <c r="B76" s="62" t="s">
        <v>50</v>
      </c>
      <c r="C76" s="62" t="s">
        <v>175</v>
      </c>
      <c r="D76" s="10" t="s">
        <v>8</v>
      </c>
      <c r="E76" s="138" t="s">
        <v>519</v>
      </c>
      <c r="F76" s="12">
        <f t="shared" si="1"/>
        <v>40000</v>
      </c>
      <c r="G76" s="12">
        <v>40000</v>
      </c>
      <c r="H76" s="12"/>
      <c r="I76" s="12"/>
    </row>
    <row r="77" spans="1:9" ht="15.75" customHeight="1">
      <c r="A77" s="62" t="s">
        <v>286</v>
      </c>
      <c r="B77" s="62" t="s">
        <v>50</v>
      </c>
      <c r="C77" s="62" t="s">
        <v>175</v>
      </c>
      <c r="D77" s="10" t="s">
        <v>8</v>
      </c>
      <c r="E77" s="27" t="s">
        <v>31</v>
      </c>
      <c r="F77" s="12">
        <f t="shared" si="1"/>
        <v>15000</v>
      </c>
      <c r="G77" s="12">
        <v>15000</v>
      </c>
      <c r="H77" s="12"/>
      <c r="I77" s="12"/>
    </row>
    <row r="78" spans="1:9" ht="15.75" customHeight="1">
      <c r="A78" s="104" t="s">
        <v>287</v>
      </c>
      <c r="B78" s="62" t="s">
        <v>50</v>
      </c>
      <c r="C78" s="62" t="s">
        <v>175</v>
      </c>
      <c r="D78" s="10" t="s">
        <v>8</v>
      </c>
      <c r="E78" s="34" t="s">
        <v>206</v>
      </c>
      <c r="F78" s="12">
        <f t="shared" si="1"/>
        <v>10000</v>
      </c>
      <c r="G78" s="12">
        <v>10000</v>
      </c>
      <c r="H78" s="12"/>
      <c r="I78" s="12"/>
    </row>
    <row r="79" spans="1:9" ht="15.75" customHeight="1">
      <c r="A79" s="62" t="s">
        <v>288</v>
      </c>
      <c r="B79" s="62" t="s">
        <v>140</v>
      </c>
      <c r="C79" s="62" t="s">
        <v>175</v>
      </c>
      <c r="D79" s="10" t="s">
        <v>8</v>
      </c>
      <c r="E79" s="39" t="s">
        <v>14</v>
      </c>
      <c r="F79" s="86">
        <f aca="true" t="shared" si="2" ref="F79:F107">SUM(G79+I79)</f>
        <v>35090</v>
      </c>
      <c r="G79" s="13">
        <v>35090</v>
      </c>
      <c r="H79" s="13">
        <v>24520</v>
      </c>
      <c r="I79" s="13"/>
    </row>
    <row r="80" spans="1:9" ht="15" customHeight="1">
      <c r="A80" s="62" t="s">
        <v>289</v>
      </c>
      <c r="B80" s="62" t="s">
        <v>50</v>
      </c>
      <c r="C80" s="62" t="s">
        <v>175</v>
      </c>
      <c r="D80" s="34" t="s">
        <v>134</v>
      </c>
      <c r="E80" s="34" t="s">
        <v>15</v>
      </c>
      <c r="F80" s="25">
        <f t="shared" si="2"/>
        <v>115000</v>
      </c>
      <c r="G80" s="12">
        <v>115000</v>
      </c>
      <c r="H80" s="12">
        <v>85000</v>
      </c>
      <c r="I80" s="13"/>
    </row>
    <row r="81" spans="1:9" ht="15" customHeight="1">
      <c r="A81" s="62" t="s">
        <v>290</v>
      </c>
      <c r="B81" s="62" t="s">
        <v>51</v>
      </c>
      <c r="C81" s="62" t="s">
        <v>179</v>
      </c>
      <c r="D81" s="10" t="s">
        <v>8</v>
      </c>
      <c r="E81" s="10" t="s">
        <v>172</v>
      </c>
      <c r="F81" s="25">
        <f t="shared" si="2"/>
        <v>1138800</v>
      </c>
      <c r="G81" s="12">
        <v>1138800</v>
      </c>
      <c r="H81" s="12"/>
      <c r="I81" s="12"/>
    </row>
    <row r="82" spans="1:9" ht="15" customHeight="1">
      <c r="A82" s="62" t="s">
        <v>291</v>
      </c>
      <c r="B82" s="62" t="s">
        <v>51</v>
      </c>
      <c r="C82" s="62" t="s">
        <v>179</v>
      </c>
      <c r="D82" s="10" t="s">
        <v>8</v>
      </c>
      <c r="E82" s="23" t="s">
        <v>26</v>
      </c>
      <c r="F82" s="25">
        <f t="shared" si="2"/>
        <v>20000</v>
      </c>
      <c r="G82" s="12">
        <v>20000</v>
      </c>
      <c r="H82" s="12"/>
      <c r="I82" s="12"/>
    </row>
    <row r="83" spans="1:9" ht="15.75" customHeight="1">
      <c r="A83" s="62" t="s">
        <v>292</v>
      </c>
      <c r="B83" s="62" t="s">
        <v>51</v>
      </c>
      <c r="C83" s="62" t="s">
        <v>179</v>
      </c>
      <c r="D83" s="52" t="s">
        <v>8</v>
      </c>
      <c r="E83" s="10" t="s">
        <v>502</v>
      </c>
      <c r="F83" s="25">
        <f t="shared" si="2"/>
        <v>60000</v>
      </c>
      <c r="G83" s="12">
        <v>60000</v>
      </c>
      <c r="H83" s="12"/>
      <c r="I83" s="12"/>
    </row>
    <row r="84" spans="1:9" ht="15" customHeight="1">
      <c r="A84" s="62" t="s">
        <v>293</v>
      </c>
      <c r="B84" s="62" t="s">
        <v>51</v>
      </c>
      <c r="C84" s="62" t="s">
        <v>179</v>
      </c>
      <c r="D84" s="12" t="s">
        <v>18</v>
      </c>
      <c r="E84" s="12" t="s">
        <v>191</v>
      </c>
      <c r="F84" s="12">
        <f t="shared" si="2"/>
        <v>1200400</v>
      </c>
      <c r="G84" s="12">
        <v>1130400</v>
      </c>
      <c r="H84" s="12">
        <v>704600</v>
      </c>
      <c r="I84" s="12">
        <v>70000</v>
      </c>
    </row>
    <row r="85" spans="1:9" ht="15" customHeight="1">
      <c r="A85" s="62" t="s">
        <v>294</v>
      </c>
      <c r="B85" s="62" t="s">
        <v>51</v>
      </c>
      <c r="C85" s="62" t="s">
        <v>179</v>
      </c>
      <c r="D85" s="27" t="s">
        <v>19</v>
      </c>
      <c r="E85" s="12" t="s">
        <v>6</v>
      </c>
      <c r="F85" s="25">
        <f t="shared" si="2"/>
        <v>238100</v>
      </c>
      <c r="G85" s="12">
        <v>238100</v>
      </c>
      <c r="H85" s="12">
        <v>150640</v>
      </c>
      <c r="I85" s="12"/>
    </row>
    <row r="86" spans="1:9" ht="15" customHeight="1">
      <c r="A86" s="62" t="s">
        <v>295</v>
      </c>
      <c r="B86" s="62" t="s">
        <v>51</v>
      </c>
      <c r="C86" s="62" t="s">
        <v>179</v>
      </c>
      <c r="D86" s="37" t="s">
        <v>24</v>
      </c>
      <c r="E86" s="12" t="s">
        <v>33</v>
      </c>
      <c r="F86" s="25">
        <f t="shared" si="2"/>
        <v>9000</v>
      </c>
      <c r="G86" s="12">
        <v>9000</v>
      </c>
      <c r="H86" s="12"/>
      <c r="I86" s="12"/>
    </row>
    <row r="87" spans="1:9" ht="15" customHeight="1">
      <c r="A87" s="62" t="s">
        <v>354</v>
      </c>
      <c r="B87" s="62" t="s">
        <v>52</v>
      </c>
      <c r="C87" s="62" t="s">
        <v>179</v>
      </c>
      <c r="D87" s="10" t="s">
        <v>8</v>
      </c>
      <c r="E87" s="23" t="s">
        <v>365</v>
      </c>
      <c r="F87" s="12">
        <f t="shared" si="2"/>
        <v>125300</v>
      </c>
      <c r="G87" s="12">
        <v>125300</v>
      </c>
      <c r="H87" s="12"/>
      <c r="I87" s="12"/>
    </row>
    <row r="88" spans="1:9" ht="15" customHeight="1">
      <c r="A88" s="62" t="s">
        <v>296</v>
      </c>
      <c r="B88" s="62" t="s">
        <v>52</v>
      </c>
      <c r="C88" s="62" t="s">
        <v>179</v>
      </c>
      <c r="D88" s="10" t="s">
        <v>8</v>
      </c>
      <c r="E88" s="23" t="s">
        <v>363</v>
      </c>
      <c r="F88" s="12">
        <f t="shared" si="2"/>
        <v>35000</v>
      </c>
      <c r="G88" s="12">
        <v>35000</v>
      </c>
      <c r="H88" s="12"/>
      <c r="I88" s="12"/>
    </row>
    <row r="89" spans="1:9" ht="15" customHeight="1">
      <c r="A89" s="62" t="s">
        <v>297</v>
      </c>
      <c r="B89" s="62" t="s">
        <v>52</v>
      </c>
      <c r="C89" s="62" t="s">
        <v>179</v>
      </c>
      <c r="D89" s="10" t="s">
        <v>8</v>
      </c>
      <c r="E89" s="12" t="s">
        <v>366</v>
      </c>
      <c r="F89" s="12">
        <f t="shared" si="2"/>
        <v>28000</v>
      </c>
      <c r="G89" s="12">
        <v>28000</v>
      </c>
      <c r="H89" s="12"/>
      <c r="I89" s="12"/>
    </row>
    <row r="90" spans="1:9" ht="30.75" customHeight="1">
      <c r="A90" s="62" t="s">
        <v>298</v>
      </c>
      <c r="B90" s="62" t="s">
        <v>53</v>
      </c>
      <c r="C90" s="62" t="s">
        <v>176</v>
      </c>
      <c r="D90" s="31" t="s">
        <v>413</v>
      </c>
      <c r="E90" s="45" t="s">
        <v>201</v>
      </c>
      <c r="F90" s="25">
        <f t="shared" si="2"/>
        <v>786440</v>
      </c>
      <c r="G90" s="12">
        <v>786440</v>
      </c>
      <c r="H90" s="12">
        <v>498940</v>
      </c>
      <c r="I90" s="12"/>
    </row>
    <row r="91" spans="1:9" ht="30.75" customHeight="1">
      <c r="A91" s="62" t="s">
        <v>299</v>
      </c>
      <c r="B91" s="62" t="s">
        <v>53</v>
      </c>
      <c r="C91" s="62" t="s">
        <v>176</v>
      </c>
      <c r="D91" s="10" t="s">
        <v>414</v>
      </c>
      <c r="E91" s="45" t="s">
        <v>201</v>
      </c>
      <c r="F91" s="25">
        <f t="shared" si="2"/>
        <v>691900</v>
      </c>
      <c r="G91" s="12">
        <v>691900</v>
      </c>
      <c r="H91" s="12">
        <v>423600</v>
      </c>
      <c r="I91" s="12"/>
    </row>
    <row r="92" spans="1:9" ht="19.5" customHeight="1">
      <c r="A92" s="62" t="s">
        <v>300</v>
      </c>
      <c r="B92" s="62" t="s">
        <v>53</v>
      </c>
      <c r="C92" s="62" t="s">
        <v>176</v>
      </c>
      <c r="D92" s="10" t="s">
        <v>415</v>
      </c>
      <c r="E92" s="45" t="s">
        <v>202</v>
      </c>
      <c r="F92" s="25">
        <f t="shared" si="2"/>
        <v>156391</v>
      </c>
      <c r="G92" s="12">
        <v>134890</v>
      </c>
      <c r="H92" s="12">
        <v>77520</v>
      </c>
      <c r="I92" s="12">
        <v>21501</v>
      </c>
    </row>
    <row r="93" spans="1:9" ht="33" customHeight="1">
      <c r="A93" s="62" t="s">
        <v>301</v>
      </c>
      <c r="B93" s="62" t="s">
        <v>53</v>
      </c>
      <c r="C93" s="62" t="s">
        <v>176</v>
      </c>
      <c r="D93" s="10" t="s">
        <v>416</v>
      </c>
      <c r="E93" s="12" t="s">
        <v>202</v>
      </c>
      <c r="F93" s="12">
        <f t="shared" si="2"/>
        <v>366980</v>
      </c>
      <c r="G93" s="12">
        <v>366980</v>
      </c>
      <c r="H93" s="12">
        <v>205740</v>
      </c>
      <c r="I93" s="12"/>
    </row>
    <row r="94" spans="1:9" ht="17.25" customHeight="1">
      <c r="A94" s="62" t="s">
        <v>302</v>
      </c>
      <c r="B94" s="62" t="s">
        <v>53</v>
      </c>
      <c r="C94" s="62" t="s">
        <v>176</v>
      </c>
      <c r="D94" s="10" t="s">
        <v>417</v>
      </c>
      <c r="E94" s="12" t="s">
        <v>203</v>
      </c>
      <c r="F94" s="12">
        <f t="shared" si="2"/>
        <v>297829</v>
      </c>
      <c r="G94" s="12">
        <v>195000</v>
      </c>
      <c r="H94" s="12">
        <v>103540</v>
      </c>
      <c r="I94" s="12">
        <v>102829</v>
      </c>
    </row>
    <row r="95" spans="1:9" ht="15.75" customHeight="1">
      <c r="A95" s="62" t="s">
        <v>303</v>
      </c>
      <c r="B95" s="62" t="s">
        <v>53</v>
      </c>
      <c r="C95" s="62" t="s">
        <v>176</v>
      </c>
      <c r="D95" s="10" t="s">
        <v>418</v>
      </c>
      <c r="E95" s="12" t="s">
        <v>203</v>
      </c>
      <c r="F95" s="12">
        <f t="shared" si="2"/>
        <v>116150</v>
      </c>
      <c r="G95" s="12">
        <v>116150</v>
      </c>
      <c r="H95" s="12">
        <v>65870</v>
      </c>
      <c r="I95" s="12"/>
    </row>
    <row r="96" spans="1:9" ht="31.5" customHeight="1">
      <c r="A96" s="62" t="s">
        <v>304</v>
      </c>
      <c r="B96" s="62" t="s">
        <v>53</v>
      </c>
      <c r="C96" s="62" t="s">
        <v>176</v>
      </c>
      <c r="D96" s="10" t="s">
        <v>419</v>
      </c>
      <c r="E96" s="33" t="s">
        <v>203</v>
      </c>
      <c r="F96" s="12">
        <f t="shared" si="2"/>
        <v>268191</v>
      </c>
      <c r="G96" s="12">
        <v>241350</v>
      </c>
      <c r="H96" s="12">
        <v>125160</v>
      </c>
      <c r="I96" s="12">
        <v>26841</v>
      </c>
    </row>
    <row r="97" spans="1:9" ht="15.75" customHeight="1">
      <c r="A97" s="62" t="s">
        <v>305</v>
      </c>
      <c r="B97" s="62" t="s">
        <v>53</v>
      </c>
      <c r="C97" s="62" t="s">
        <v>176</v>
      </c>
      <c r="D97" s="8" t="s">
        <v>420</v>
      </c>
      <c r="E97" s="33" t="s">
        <v>203</v>
      </c>
      <c r="F97" s="11">
        <f t="shared" si="2"/>
        <v>313127</v>
      </c>
      <c r="G97" s="12">
        <v>313127</v>
      </c>
      <c r="H97" s="12">
        <v>169630</v>
      </c>
      <c r="I97" s="12"/>
    </row>
    <row r="98" spans="1:9" ht="15.75" customHeight="1">
      <c r="A98" s="62" t="s">
        <v>306</v>
      </c>
      <c r="B98" s="62" t="s">
        <v>53</v>
      </c>
      <c r="C98" s="62" t="s">
        <v>176</v>
      </c>
      <c r="D98" s="8" t="s">
        <v>421</v>
      </c>
      <c r="E98" s="45" t="s">
        <v>203</v>
      </c>
      <c r="F98" s="11">
        <f t="shared" si="2"/>
        <v>202867</v>
      </c>
      <c r="G98" s="12">
        <v>182830</v>
      </c>
      <c r="H98" s="12">
        <v>101500</v>
      </c>
      <c r="I98" s="12">
        <v>20037</v>
      </c>
    </row>
    <row r="99" spans="1:9" ht="15.75" customHeight="1">
      <c r="A99" s="62" t="s">
        <v>307</v>
      </c>
      <c r="B99" s="62" t="s">
        <v>53</v>
      </c>
      <c r="C99" s="62" t="s">
        <v>176</v>
      </c>
      <c r="D99" s="10" t="s">
        <v>422</v>
      </c>
      <c r="E99" s="33" t="s">
        <v>203</v>
      </c>
      <c r="F99" s="11">
        <f t="shared" si="2"/>
        <v>112430</v>
      </c>
      <c r="G99" s="12">
        <v>112430</v>
      </c>
      <c r="H99" s="12">
        <v>56760</v>
      </c>
      <c r="I99" s="12"/>
    </row>
    <row r="100" spans="1:9" ht="15.75" customHeight="1">
      <c r="A100" s="62" t="s">
        <v>308</v>
      </c>
      <c r="B100" s="62" t="s">
        <v>53</v>
      </c>
      <c r="C100" s="62" t="s">
        <v>176</v>
      </c>
      <c r="D100" s="12" t="s">
        <v>423</v>
      </c>
      <c r="E100" s="33" t="s">
        <v>203</v>
      </c>
      <c r="F100" s="11">
        <f t="shared" si="2"/>
        <v>361543</v>
      </c>
      <c r="G100" s="12">
        <v>338700</v>
      </c>
      <c r="H100" s="12">
        <v>184080</v>
      </c>
      <c r="I100" s="12">
        <v>22843</v>
      </c>
    </row>
    <row r="101" spans="1:9" ht="15.75" customHeight="1">
      <c r="A101" s="62" t="s">
        <v>309</v>
      </c>
      <c r="B101" s="62" t="s">
        <v>53</v>
      </c>
      <c r="C101" s="62" t="s">
        <v>176</v>
      </c>
      <c r="D101" s="12" t="s">
        <v>424</v>
      </c>
      <c r="E101" s="45" t="s">
        <v>203</v>
      </c>
      <c r="F101" s="25">
        <f t="shared" si="2"/>
        <v>404327</v>
      </c>
      <c r="G101" s="12">
        <v>377450</v>
      </c>
      <c r="H101" s="12">
        <v>186850</v>
      </c>
      <c r="I101" s="12">
        <v>26877</v>
      </c>
    </row>
    <row r="102" spans="1:9" ht="15.75" customHeight="1">
      <c r="A102" s="62" t="s">
        <v>310</v>
      </c>
      <c r="B102" s="62" t="s">
        <v>53</v>
      </c>
      <c r="C102" s="62" t="s">
        <v>176</v>
      </c>
      <c r="D102" s="12" t="s">
        <v>345</v>
      </c>
      <c r="E102" s="45" t="s">
        <v>203</v>
      </c>
      <c r="F102" s="25">
        <f t="shared" si="2"/>
        <v>670789</v>
      </c>
      <c r="G102" s="12">
        <v>643900</v>
      </c>
      <c r="H102" s="12">
        <v>353350</v>
      </c>
      <c r="I102" s="12">
        <v>26889</v>
      </c>
    </row>
    <row r="103" spans="1:9" ht="30" customHeight="1">
      <c r="A103" s="62" t="s">
        <v>311</v>
      </c>
      <c r="B103" s="62" t="s">
        <v>53</v>
      </c>
      <c r="C103" s="62" t="s">
        <v>176</v>
      </c>
      <c r="D103" s="10" t="s">
        <v>426</v>
      </c>
      <c r="E103" s="45" t="s">
        <v>203</v>
      </c>
      <c r="F103" s="25">
        <f t="shared" si="2"/>
        <v>551488</v>
      </c>
      <c r="G103" s="12">
        <v>527300</v>
      </c>
      <c r="H103" s="12">
        <v>290910</v>
      </c>
      <c r="I103" s="12">
        <v>24188</v>
      </c>
    </row>
    <row r="104" spans="1:9" ht="33.75" customHeight="1">
      <c r="A104" s="62" t="s">
        <v>312</v>
      </c>
      <c r="B104" s="62" t="s">
        <v>53</v>
      </c>
      <c r="C104" s="62" t="s">
        <v>176</v>
      </c>
      <c r="D104" s="10" t="s">
        <v>425</v>
      </c>
      <c r="E104" s="45" t="s">
        <v>203</v>
      </c>
      <c r="F104" s="25">
        <f t="shared" si="2"/>
        <v>808200</v>
      </c>
      <c r="G104" s="12">
        <v>808200</v>
      </c>
      <c r="H104" s="12">
        <v>413864</v>
      </c>
      <c r="I104" s="12"/>
    </row>
    <row r="105" spans="1:9" ht="14.25" customHeight="1">
      <c r="A105" s="62" t="s">
        <v>313</v>
      </c>
      <c r="B105" s="62" t="s">
        <v>53</v>
      </c>
      <c r="C105" s="62" t="s">
        <v>176</v>
      </c>
      <c r="D105" s="8" t="s">
        <v>28</v>
      </c>
      <c r="E105" s="27" t="s">
        <v>189</v>
      </c>
      <c r="F105" s="25">
        <f t="shared" si="2"/>
        <v>1692000</v>
      </c>
      <c r="G105" s="12">
        <v>892000</v>
      </c>
      <c r="H105" s="12">
        <v>679840</v>
      </c>
      <c r="I105" s="12">
        <v>800000</v>
      </c>
    </row>
    <row r="106" spans="1:9" ht="15" customHeight="1">
      <c r="A106" s="62" t="s">
        <v>314</v>
      </c>
      <c r="B106" s="62" t="s">
        <v>51</v>
      </c>
      <c r="C106" s="62" t="s">
        <v>176</v>
      </c>
      <c r="D106" s="53" t="s">
        <v>24</v>
      </c>
      <c r="E106" s="27" t="s">
        <v>189</v>
      </c>
      <c r="F106" s="25">
        <f t="shared" si="2"/>
        <v>761200</v>
      </c>
      <c r="G106" s="12">
        <v>761200</v>
      </c>
      <c r="H106" s="12">
        <v>450000</v>
      </c>
      <c r="I106" s="12"/>
    </row>
    <row r="107" spans="1:9" ht="15.75" customHeight="1">
      <c r="A107" s="62" t="s">
        <v>315</v>
      </c>
      <c r="B107" s="62" t="s">
        <v>53</v>
      </c>
      <c r="C107" s="62" t="s">
        <v>176</v>
      </c>
      <c r="D107" s="8" t="s">
        <v>186</v>
      </c>
      <c r="E107" s="34" t="s">
        <v>187</v>
      </c>
      <c r="F107" s="25">
        <f t="shared" si="2"/>
        <v>43830</v>
      </c>
      <c r="G107" s="12">
        <v>43830</v>
      </c>
      <c r="H107" s="12">
        <v>22770</v>
      </c>
      <c r="I107" s="12"/>
    </row>
    <row r="108" spans="1:9" ht="15.75" customHeight="1">
      <c r="A108" s="62" t="s">
        <v>316</v>
      </c>
      <c r="B108" s="62" t="s">
        <v>53</v>
      </c>
      <c r="C108" s="62" t="s">
        <v>176</v>
      </c>
      <c r="D108" s="37" t="s">
        <v>8</v>
      </c>
      <c r="E108" s="20" t="s">
        <v>75</v>
      </c>
      <c r="F108" s="25">
        <f aca="true" t="shared" si="3" ref="F108:F122">SUM(G108+I108)</f>
        <v>118100</v>
      </c>
      <c r="G108" s="12">
        <v>118100</v>
      </c>
      <c r="H108" s="12"/>
      <c r="I108" s="12"/>
    </row>
    <row r="109" spans="1:9" ht="15.75" customHeight="1">
      <c r="A109" s="62" t="s">
        <v>317</v>
      </c>
      <c r="B109" s="62" t="s">
        <v>53</v>
      </c>
      <c r="C109" s="62" t="s">
        <v>176</v>
      </c>
      <c r="D109" s="37" t="s">
        <v>8</v>
      </c>
      <c r="E109" s="22" t="s">
        <v>239</v>
      </c>
      <c r="F109" s="25">
        <f t="shared" si="3"/>
        <v>208000</v>
      </c>
      <c r="G109" s="12">
        <v>208000</v>
      </c>
      <c r="H109" s="12"/>
      <c r="I109" s="12"/>
    </row>
    <row r="110" spans="1:9" ht="14.25" customHeight="1">
      <c r="A110" s="62" t="s">
        <v>318</v>
      </c>
      <c r="B110" s="62" t="s">
        <v>53</v>
      </c>
      <c r="C110" s="62" t="s">
        <v>176</v>
      </c>
      <c r="D110" s="37" t="s">
        <v>8</v>
      </c>
      <c r="E110" s="34" t="s">
        <v>124</v>
      </c>
      <c r="F110" s="25">
        <f t="shared" si="3"/>
        <v>15000</v>
      </c>
      <c r="G110" s="12">
        <v>15000</v>
      </c>
      <c r="H110" s="12"/>
      <c r="I110" s="12"/>
    </row>
    <row r="111" spans="1:9" ht="15.75" customHeight="1">
      <c r="A111" s="62" t="s">
        <v>319</v>
      </c>
      <c r="B111" s="62" t="s">
        <v>53</v>
      </c>
      <c r="C111" s="62" t="s">
        <v>176</v>
      </c>
      <c r="D111" s="52" t="s">
        <v>8</v>
      </c>
      <c r="E111" s="52" t="s">
        <v>188</v>
      </c>
      <c r="F111" s="12">
        <f t="shared" si="3"/>
        <v>45000</v>
      </c>
      <c r="G111" s="12">
        <v>20000</v>
      </c>
      <c r="H111" s="12"/>
      <c r="I111" s="12">
        <v>25000</v>
      </c>
    </row>
    <row r="112" spans="1:9" ht="15.75" customHeight="1">
      <c r="A112" s="62" t="s">
        <v>320</v>
      </c>
      <c r="B112" s="62" t="s">
        <v>140</v>
      </c>
      <c r="C112" s="62" t="s">
        <v>176</v>
      </c>
      <c r="D112" s="37" t="s">
        <v>8</v>
      </c>
      <c r="E112" s="33" t="s">
        <v>207</v>
      </c>
      <c r="F112" s="86">
        <f t="shared" si="3"/>
        <v>346700</v>
      </c>
      <c r="G112" s="13">
        <v>346700</v>
      </c>
      <c r="H112" s="13">
        <v>231110</v>
      </c>
      <c r="I112" s="12"/>
    </row>
    <row r="113" spans="1:9" ht="29.25" customHeight="1">
      <c r="A113" s="62" t="s">
        <v>321</v>
      </c>
      <c r="B113" s="62" t="s">
        <v>54</v>
      </c>
      <c r="C113" s="62" t="s">
        <v>48</v>
      </c>
      <c r="D113" s="52" t="s">
        <v>126</v>
      </c>
      <c r="E113" s="20" t="s">
        <v>181</v>
      </c>
      <c r="F113" s="12">
        <f t="shared" si="3"/>
        <v>232450</v>
      </c>
      <c r="G113" s="12">
        <v>232450</v>
      </c>
      <c r="H113" s="12">
        <v>177470</v>
      </c>
      <c r="I113" s="12"/>
    </row>
    <row r="114" spans="1:9" ht="31.5" customHeight="1">
      <c r="A114" s="62" t="s">
        <v>322</v>
      </c>
      <c r="B114" s="62" t="s">
        <v>54</v>
      </c>
      <c r="C114" s="62" t="s">
        <v>48</v>
      </c>
      <c r="D114" s="52" t="s">
        <v>8</v>
      </c>
      <c r="E114" s="23" t="s">
        <v>367</v>
      </c>
      <c r="F114" s="12">
        <f t="shared" si="3"/>
        <v>30000</v>
      </c>
      <c r="G114" s="12">
        <v>30000</v>
      </c>
      <c r="H114" s="15"/>
      <c r="I114" s="12"/>
    </row>
    <row r="115" spans="1:9" ht="16.5" customHeight="1">
      <c r="A115" s="62" t="s">
        <v>323</v>
      </c>
      <c r="B115" s="95" t="s">
        <v>54</v>
      </c>
      <c r="C115" s="62" t="s">
        <v>48</v>
      </c>
      <c r="D115" s="55" t="s">
        <v>8</v>
      </c>
      <c r="E115" s="27" t="s">
        <v>185</v>
      </c>
      <c r="F115" s="25">
        <f t="shared" si="3"/>
        <v>840000</v>
      </c>
      <c r="G115" s="25">
        <v>840000</v>
      </c>
      <c r="H115" s="15"/>
      <c r="I115" s="12"/>
    </row>
    <row r="116" spans="1:9" ht="16.5" customHeight="1">
      <c r="A116" s="62" t="s">
        <v>324</v>
      </c>
      <c r="B116" s="95" t="s">
        <v>54</v>
      </c>
      <c r="C116" s="62" t="s">
        <v>48</v>
      </c>
      <c r="D116" s="55" t="s">
        <v>8</v>
      </c>
      <c r="E116" s="27" t="s">
        <v>20</v>
      </c>
      <c r="F116" s="25">
        <f t="shared" si="3"/>
        <v>44000</v>
      </c>
      <c r="G116" s="25">
        <v>44000</v>
      </c>
      <c r="H116" s="15"/>
      <c r="I116" s="12"/>
    </row>
    <row r="117" spans="1:9" ht="16.5" customHeight="1">
      <c r="A117" s="62" t="s">
        <v>325</v>
      </c>
      <c r="B117" s="95" t="s">
        <v>54</v>
      </c>
      <c r="C117" s="62" t="s">
        <v>48</v>
      </c>
      <c r="D117" s="55" t="s">
        <v>8</v>
      </c>
      <c r="E117" s="22" t="s">
        <v>183</v>
      </c>
      <c r="F117" s="25">
        <f t="shared" si="3"/>
        <v>80000</v>
      </c>
      <c r="G117" s="25">
        <v>80000</v>
      </c>
      <c r="H117" s="15"/>
      <c r="I117" s="12"/>
    </row>
    <row r="118" spans="1:9" ht="16.5" customHeight="1">
      <c r="A118" s="62" t="s">
        <v>355</v>
      </c>
      <c r="B118" s="95" t="s">
        <v>54</v>
      </c>
      <c r="C118" s="62" t="s">
        <v>48</v>
      </c>
      <c r="D118" s="55" t="s">
        <v>8</v>
      </c>
      <c r="E118" s="27" t="s">
        <v>184</v>
      </c>
      <c r="F118" s="25">
        <f t="shared" si="3"/>
        <v>2000</v>
      </c>
      <c r="G118" s="25">
        <v>2000</v>
      </c>
      <c r="H118" s="15"/>
      <c r="I118" s="12"/>
    </row>
    <row r="119" spans="1:9" ht="16.5" customHeight="1">
      <c r="A119" s="106" t="s">
        <v>326</v>
      </c>
      <c r="B119" s="62" t="s">
        <v>54</v>
      </c>
      <c r="C119" s="62" t="s">
        <v>48</v>
      </c>
      <c r="D119" s="55" t="s">
        <v>8</v>
      </c>
      <c r="E119" s="27" t="s">
        <v>127</v>
      </c>
      <c r="F119" s="25">
        <f t="shared" si="3"/>
        <v>10000</v>
      </c>
      <c r="G119" s="12">
        <v>10000</v>
      </c>
      <c r="H119" s="12"/>
      <c r="I119" s="12"/>
    </row>
    <row r="120" spans="1:9" ht="16.5" customHeight="1">
      <c r="A120" s="62" t="s">
        <v>327</v>
      </c>
      <c r="B120" s="62">
        <v>16</v>
      </c>
      <c r="C120" s="62" t="s">
        <v>48</v>
      </c>
      <c r="D120" s="55" t="s">
        <v>8</v>
      </c>
      <c r="E120" s="27" t="s">
        <v>384</v>
      </c>
      <c r="F120" s="25">
        <f t="shared" si="3"/>
        <v>22000</v>
      </c>
      <c r="G120" s="12">
        <v>22000</v>
      </c>
      <c r="H120" s="12"/>
      <c r="I120" s="12"/>
    </row>
    <row r="121" spans="1:9" ht="16.5" customHeight="1">
      <c r="A121" s="62" t="s">
        <v>328</v>
      </c>
      <c r="B121" s="95" t="s">
        <v>54</v>
      </c>
      <c r="C121" s="62" t="s">
        <v>48</v>
      </c>
      <c r="D121" s="55" t="s">
        <v>8</v>
      </c>
      <c r="E121" s="37" t="s">
        <v>123</v>
      </c>
      <c r="F121" s="25">
        <f t="shared" si="3"/>
        <v>12000</v>
      </c>
      <c r="G121" s="25">
        <v>12000</v>
      </c>
      <c r="H121" s="15"/>
      <c r="I121" s="12"/>
    </row>
    <row r="122" spans="1:9" ht="16.5" customHeight="1">
      <c r="A122" s="62" t="s">
        <v>364</v>
      </c>
      <c r="B122" s="95" t="s">
        <v>54</v>
      </c>
      <c r="C122" s="62" t="s">
        <v>48</v>
      </c>
      <c r="D122" s="55" t="s">
        <v>8</v>
      </c>
      <c r="E122" s="40" t="s">
        <v>346</v>
      </c>
      <c r="F122" s="25">
        <f t="shared" si="3"/>
        <v>5000</v>
      </c>
      <c r="G122" s="90">
        <v>5000</v>
      </c>
      <c r="H122" s="15"/>
      <c r="I122" s="12"/>
    </row>
    <row r="123" spans="1:9" ht="15.75" customHeight="1">
      <c r="A123" s="62" t="s">
        <v>370</v>
      </c>
      <c r="B123" s="62"/>
      <c r="C123" s="12"/>
      <c r="D123" s="169" t="s">
        <v>165</v>
      </c>
      <c r="E123" s="169"/>
      <c r="F123" s="15">
        <f>SUM(F15,F17:F23,F24:F31,F33:F39,F41:F122)</f>
        <v>26461500</v>
      </c>
      <c r="G123" s="15">
        <f>SUM(G15,G17:G23,G24:G31,G33:G39,G41:G122)</f>
        <v>21450120</v>
      </c>
      <c r="H123" s="15">
        <f>SUM(H15,H17:H23,H24:H31,H33:H39,H41:H122)</f>
        <v>8512434</v>
      </c>
      <c r="I123" s="15">
        <f>SUM(I15,I17:I23,I24:I31,I33:I39,I41:I122)</f>
        <v>5011380</v>
      </c>
    </row>
    <row r="124" ht="15.75">
      <c r="D124" s="107"/>
    </row>
  </sheetData>
  <sheetProtection/>
  <mergeCells count="17">
    <mergeCell ref="F3:I3"/>
    <mergeCell ref="F11:F14"/>
    <mergeCell ref="G11:I11"/>
    <mergeCell ref="A11:A14"/>
    <mergeCell ref="B11:B14"/>
    <mergeCell ref="C11:C14"/>
    <mergeCell ref="D11:D14"/>
    <mergeCell ref="F2:I2"/>
    <mergeCell ref="D123:E123"/>
    <mergeCell ref="G12:H12"/>
    <mergeCell ref="I12:I14"/>
    <mergeCell ref="G13:G14"/>
    <mergeCell ref="H13:H14"/>
    <mergeCell ref="D8:I8"/>
    <mergeCell ref="D9:I9"/>
    <mergeCell ref="D10:I10"/>
    <mergeCell ref="E11:E14"/>
  </mergeCells>
  <printOptions/>
  <pageMargins left="0" right="0" top="0.7874015748031497" bottom="0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2" sqref="D62"/>
    </sheetView>
  </sheetViews>
  <sheetFormatPr defaultColWidth="9.140625" defaultRowHeight="12.75"/>
  <cols>
    <col min="1" max="1" width="5.57421875" style="1" customWidth="1"/>
    <col min="2" max="2" width="5.7109375" style="1" customWidth="1"/>
    <col min="3" max="3" width="6.140625" style="1" customWidth="1"/>
    <col min="4" max="4" width="34.57421875" style="1" customWidth="1"/>
    <col min="5" max="5" width="45.140625" style="1" customWidth="1"/>
    <col min="6" max="6" width="10.00390625" style="1" customWidth="1"/>
    <col min="7" max="7" width="9.8515625" style="1" customWidth="1"/>
    <col min="8" max="8" width="10.00390625" style="1" customWidth="1"/>
    <col min="9" max="9" width="10.7109375" style="1" customWidth="1"/>
    <col min="10" max="10" width="9.140625" style="1" customWidth="1"/>
    <col min="11" max="11" width="11.57421875" style="1" bestFit="1" customWidth="1"/>
    <col min="12" max="12" width="9.140625" style="1" customWidth="1"/>
    <col min="13" max="13" width="11.57421875" style="1" bestFit="1" customWidth="1"/>
    <col min="14" max="16384" width="9.140625" style="1" customWidth="1"/>
  </cols>
  <sheetData>
    <row r="1" spans="5:8" ht="16.5">
      <c r="E1" s="189" t="s">
        <v>137</v>
      </c>
      <c r="F1" s="189"/>
      <c r="G1" s="189"/>
      <c r="H1" s="189"/>
    </row>
    <row r="2" spans="5:8" ht="16.5">
      <c r="E2" s="173" t="s">
        <v>524</v>
      </c>
      <c r="F2" s="173"/>
      <c r="G2" s="173"/>
      <c r="H2" s="173"/>
    </row>
    <row r="3" spans="5:8" ht="13.5" customHeight="1">
      <c r="E3" s="173" t="s">
        <v>352</v>
      </c>
      <c r="F3" s="173"/>
      <c r="G3" s="173"/>
      <c r="H3" s="173"/>
    </row>
    <row r="4" spans="1:9" ht="15.75" customHeight="1">
      <c r="A4" s="58"/>
      <c r="B4" s="58"/>
      <c r="C4" s="58"/>
      <c r="D4" s="58"/>
      <c r="E4" s="173" t="s">
        <v>532</v>
      </c>
      <c r="F4" s="173"/>
      <c r="G4" s="173"/>
      <c r="H4" s="173"/>
      <c r="I4" s="58"/>
    </row>
    <row r="5" spans="1:9" ht="14.25" customHeight="1">
      <c r="A5" s="58"/>
      <c r="B5" s="58"/>
      <c r="C5" s="58"/>
      <c r="D5" s="58"/>
      <c r="E5" s="91" t="s">
        <v>409</v>
      </c>
      <c r="F5" s="58"/>
      <c r="G5" s="58"/>
      <c r="H5" s="58"/>
      <c r="I5" s="58"/>
    </row>
    <row r="6" spans="3:9" ht="16.5" customHeight="1">
      <c r="C6" s="68" t="s">
        <v>431</v>
      </c>
      <c r="D6" s="68"/>
      <c r="E6" s="68"/>
      <c r="F6" s="68"/>
      <c r="G6" s="68"/>
      <c r="H6" s="68"/>
      <c r="I6" s="68"/>
    </row>
    <row r="7" spans="1:9" ht="15" customHeight="1">
      <c r="A7" s="168" t="s">
        <v>435</v>
      </c>
      <c r="B7" s="168"/>
      <c r="C7" s="168"/>
      <c r="D7" s="168"/>
      <c r="E7" s="168"/>
      <c r="F7" s="168"/>
      <c r="G7" s="168"/>
      <c r="H7" s="168"/>
      <c r="I7" s="168"/>
    </row>
    <row r="8" spans="1:9" ht="15" customHeight="1">
      <c r="A8" s="168" t="s">
        <v>503</v>
      </c>
      <c r="B8" s="168"/>
      <c r="C8" s="168"/>
      <c r="D8" s="168"/>
      <c r="E8" s="168"/>
      <c r="F8" s="168"/>
      <c r="G8" s="168"/>
      <c r="H8" s="168"/>
      <c r="I8" s="168"/>
    </row>
    <row r="9" spans="1:9" ht="14.25" customHeight="1">
      <c r="A9" s="128"/>
      <c r="B9" s="128"/>
      <c r="C9" s="128"/>
      <c r="D9" s="188" t="s">
        <v>136</v>
      </c>
      <c r="E9" s="188"/>
      <c r="F9" s="188"/>
      <c r="G9" s="188"/>
      <c r="H9" s="188"/>
      <c r="I9" s="188"/>
    </row>
    <row r="10" spans="1:9" ht="6" customHeight="1" hidden="1">
      <c r="A10" s="182" t="s">
        <v>62</v>
      </c>
      <c r="B10" s="182" t="s">
        <v>193</v>
      </c>
      <c r="C10" s="182" t="s">
        <v>192</v>
      </c>
      <c r="D10" s="182" t="s">
        <v>247</v>
      </c>
      <c r="E10" s="182" t="s">
        <v>138</v>
      </c>
      <c r="F10" s="176" t="s">
        <v>139</v>
      </c>
      <c r="G10" s="182"/>
      <c r="H10" s="182"/>
      <c r="I10" s="182"/>
    </row>
    <row r="11" spans="1:9" ht="18" customHeight="1">
      <c r="A11" s="182"/>
      <c r="B11" s="182"/>
      <c r="C11" s="182"/>
      <c r="D11" s="182"/>
      <c r="E11" s="182"/>
      <c r="F11" s="177"/>
      <c r="G11" s="182" t="s">
        <v>116</v>
      </c>
      <c r="H11" s="182"/>
      <c r="I11" s="176" t="s">
        <v>512</v>
      </c>
    </row>
    <row r="12" spans="1:9" ht="12.75" customHeight="1">
      <c r="A12" s="182"/>
      <c r="B12" s="182"/>
      <c r="C12" s="182"/>
      <c r="D12" s="182"/>
      <c r="E12" s="182"/>
      <c r="F12" s="177"/>
      <c r="G12" s="182" t="s">
        <v>4</v>
      </c>
      <c r="H12" s="182" t="s">
        <v>117</v>
      </c>
      <c r="I12" s="177"/>
    </row>
    <row r="13" spans="1:9" ht="93" customHeight="1">
      <c r="A13" s="182"/>
      <c r="B13" s="182"/>
      <c r="C13" s="182"/>
      <c r="D13" s="182"/>
      <c r="E13" s="182"/>
      <c r="F13" s="178"/>
      <c r="G13" s="182"/>
      <c r="H13" s="182"/>
      <c r="I13" s="178"/>
    </row>
    <row r="14" spans="1:9" ht="16.5" customHeight="1">
      <c r="A14" s="4" t="s">
        <v>39</v>
      </c>
      <c r="B14" s="4" t="s">
        <v>140</v>
      </c>
      <c r="C14" s="4" t="s">
        <v>140</v>
      </c>
      <c r="D14" s="10" t="s">
        <v>8</v>
      </c>
      <c r="E14" s="11" t="s">
        <v>141</v>
      </c>
      <c r="F14" s="25">
        <f aca="true" t="shared" si="0" ref="F14:F26">SUM(G14+I14)</f>
        <v>1220</v>
      </c>
      <c r="G14" s="13">
        <v>1220</v>
      </c>
      <c r="H14" s="13">
        <v>930</v>
      </c>
      <c r="I14" s="13"/>
    </row>
    <row r="15" spans="1:9" ht="16.5" customHeight="1">
      <c r="A15" s="4" t="s">
        <v>40</v>
      </c>
      <c r="B15" s="4" t="s">
        <v>140</v>
      </c>
      <c r="C15" s="4" t="s">
        <v>140</v>
      </c>
      <c r="D15" s="10" t="s">
        <v>8</v>
      </c>
      <c r="E15" s="11" t="s">
        <v>243</v>
      </c>
      <c r="F15" s="25">
        <f t="shared" si="0"/>
        <v>2000</v>
      </c>
      <c r="G15" s="13">
        <v>2000</v>
      </c>
      <c r="H15" s="13">
        <v>1530</v>
      </c>
      <c r="I15" s="13"/>
    </row>
    <row r="16" spans="1:9" ht="16.5" customHeight="1">
      <c r="A16" s="4" t="s">
        <v>41</v>
      </c>
      <c r="B16" s="4" t="s">
        <v>140</v>
      </c>
      <c r="C16" s="4" t="s">
        <v>140</v>
      </c>
      <c r="D16" s="10" t="s">
        <v>8</v>
      </c>
      <c r="E16" s="11" t="s">
        <v>142</v>
      </c>
      <c r="F16" s="25">
        <f t="shared" si="0"/>
        <v>38900</v>
      </c>
      <c r="G16" s="13">
        <v>38900</v>
      </c>
      <c r="H16" s="13">
        <v>24400</v>
      </c>
      <c r="I16" s="13"/>
    </row>
    <row r="17" spans="1:9" ht="16.5" customHeight="1">
      <c r="A17" s="4" t="s">
        <v>42</v>
      </c>
      <c r="B17" s="4" t="s">
        <v>140</v>
      </c>
      <c r="C17" s="4" t="s">
        <v>140</v>
      </c>
      <c r="D17" s="10" t="s">
        <v>8</v>
      </c>
      <c r="E17" s="11" t="s">
        <v>394</v>
      </c>
      <c r="F17" s="25">
        <f t="shared" si="0"/>
        <v>151300</v>
      </c>
      <c r="G17" s="13">
        <v>151300</v>
      </c>
      <c r="H17" s="13">
        <v>108110</v>
      </c>
      <c r="I17" s="13"/>
    </row>
    <row r="18" spans="1:9" ht="16.5" customHeight="1">
      <c r="A18" s="4" t="s">
        <v>43</v>
      </c>
      <c r="B18" s="4" t="s">
        <v>140</v>
      </c>
      <c r="C18" s="4" t="s">
        <v>140</v>
      </c>
      <c r="D18" s="10" t="s">
        <v>8</v>
      </c>
      <c r="E18" s="11" t="s">
        <v>395</v>
      </c>
      <c r="F18" s="25">
        <f t="shared" si="0"/>
        <v>32000</v>
      </c>
      <c r="G18" s="13">
        <v>32000</v>
      </c>
      <c r="H18" s="13">
        <v>22830</v>
      </c>
      <c r="I18" s="13"/>
    </row>
    <row r="19" spans="1:9" ht="16.5" customHeight="1">
      <c r="A19" s="4" t="s">
        <v>44</v>
      </c>
      <c r="B19" s="4" t="s">
        <v>140</v>
      </c>
      <c r="C19" s="4" t="s">
        <v>140</v>
      </c>
      <c r="D19" s="10" t="s">
        <v>8</v>
      </c>
      <c r="E19" s="11" t="s">
        <v>205</v>
      </c>
      <c r="F19" s="25">
        <f t="shared" si="0"/>
        <v>26400</v>
      </c>
      <c r="G19" s="13">
        <v>26400</v>
      </c>
      <c r="H19" s="13">
        <v>20200</v>
      </c>
      <c r="I19" s="13"/>
    </row>
    <row r="20" spans="1:9" ht="16.5" customHeight="1">
      <c r="A20" s="43" t="s">
        <v>45</v>
      </c>
      <c r="B20" s="4" t="s">
        <v>140</v>
      </c>
      <c r="C20" s="4" t="s">
        <v>140</v>
      </c>
      <c r="D20" s="10" t="s">
        <v>8</v>
      </c>
      <c r="E20" s="11" t="s">
        <v>143</v>
      </c>
      <c r="F20" s="25">
        <f t="shared" si="0"/>
        <v>76000</v>
      </c>
      <c r="G20" s="13">
        <v>76000</v>
      </c>
      <c r="H20" s="13">
        <v>58030</v>
      </c>
      <c r="I20" s="13"/>
    </row>
    <row r="21" spans="1:9" ht="16.5" customHeight="1">
      <c r="A21" s="4" t="s">
        <v>46</v>
      </c>
      <c r="B21" s="4" t="s">
        <v>140</v>
      </c>
      <c r="C21" s="4" t="s">
        <v>140</v>
      </c>
      <c r="D21" s="10" t="s">
        <v>8</v>
      </c>
      <c r="E21" s="25" t="s">
        <v>144</v>
      </c>
      <c r="F21" s="25">
        <f t="shared" si="0"/>
        <v>43346</v>
      </c>
      <c r="G21" s="26">
        <v>43346</v>
      </c>
      <c r="H21" s="26">
        <v>5250</v>
      </c>
      <c r="I21" s="26"/>
    </row>
    <row r="22" spans="1:9" ht="37.5" customHeight="1">
      <c r="A22" s="48" t="s">
        <v>47</v>
      </c>
      <c r="B22" s="4" t="s">
        <v>140</v>
      </c>
      <c r="C22" s="4" t="s">
        <v>140</v>
      </c>
      <c r="D22" s="52" t="s">
        <v>8</v>
      </c>
      <c r="E22" s="14" t="s">
        <v>406</v>
      </c>
      <c r="F22" s="25">
        <f t="shared" si="0"/>
        <v>7300</v>
      </c>
      <c r="G22" s="13">
        <v>7300</v>
      </c>
      <c r="H22" s="13"/>
      <c r="I22" s="13"/>
    </row>
    <row r="23" spans="1:9" ht="17.25" customHeight="1">
      <c r="A23" s="48" t="s">
        <v>48</v>
      </c>
      <c r="B23" s="4" t="s">
        <v>140</v>
      </c>
      <c r="C23" s="4" t="s">
        <v>140</v>
      </c>
      <c r="D23" s="10" t="s">
        <v>8</v>
      </c>
      <c r="E23" s="33" t="s">
        <v>145</v>
      </c>
      <c r="F23" s="25">
        <f t="shared" si="0"/>
        <v>24000</v>
      </c>
      <c r="G23" s="13">
        <v>24000</v>
      </c>
      <c r="H23" s="13"/>
      <c r="I23" s="13"/>
    </row>
    <row r="24" spans="1:9" ht="17.25" customHeight="1">
      <c r="A24" s="48" t="s">
        <v>49</v>
      </c>
      <c r="B24" s="4" t="s">
        <v>140</v>
      </c>
      <c r="C24" s="4" t="s">
        <v>177</v>
      </c>
      <c r="D24" s="10" t="s">
        <v>8</v>
      </c>
      <c r="E24" s="11" t="s">
        <v>147</v>
      </c>
      <c r="F24" s="25">
        <f t="shared" si="0"/>
        <v>9600</v>
      </c>
      <c r="G24" s="12">
        <v>9600</v>
      </c>
      <c r="H24" s="12">
        <v>6400</v>
      </c>
      <c r="I24" s="12"/>
    </row>
    <row r="25" spans="1:9" ht="17.25" customHeight="1">
      <c r="A25" s="4" t="s">
        <v>50</v>
      </c>
      <c r="B25" s="4" t="s">
        <v>140</v>
      </c>
      <c r="C25" s="4" t="s">
        <v>177</v>
      </c>
      <c r="D25" s="10" t="s">
        <v>8</v>
      </c>
      <c r="E25" s="33" t="s">
        <v>148</v>
      </c>
      <c r="F25" s="25">
        <f t="shared" si="0"/>
        <v>40096</v>
      </c>
      <c r="G25" s="12">
        <v>40096</v>
      </c>
      <c r="H25" s="13">
        <v>23360</v>
      </c>
      <c r="I25" s="13"/>
    </row>
    <row r="26" spans="1:9" ht="17.25" customHeight="1">
      <c r="A26" s="4" t="s">
        <v>51</v>
      </c>
      <c r="B26" s="4" t="s">
        <v>179</v>
      </c>
      <c r="C26" s="4" t="s">
        <v>174</v>
      </c>
      <c r="D26" s="10" t="s">
        <v>8</v>
      </c>
      <c r="E26" s="12" t="s">
        <v>344</v>
      </c>
      <c r="F26" s="12">
        <f t="shared" si="0"/>
        <v>1292831</v>
      </c>
      <c r="G26" s="12">
        <v>1292831</v>
      </c>
      <c r="H26" s="13">
        <v>985260</v>
      </c>
      <c r="I26" s="13"/>
    </row>
    <row r="27" spans="1:9" ht="17.25" customHeight="1">
      <c r="A27" s="48" t="s">
        <v>52</v>
      </c>
      <c r="B27" s="4" t="s">
        <v>140</v>
      </c>
      <c r="C27" s="4" t="s">
        <v>178</v>
      </c>
      <c r="D27" s="10" t="s">
        <v>8</v>
      </c>
      <c r="E27" s="23" t="s">
        <v>149</v>
      </c>
      <c r="F27" s="12">
        <f aca="true" t="shared" si="1" ref="F27:F54">SUM(G27+I27)</f>
        <v>643900</v>
      </c>
      <c r="G27" s="12">
        <v>643900</v>
      </c>
      <c r="H27" s="13">
        <v>328000</v>
      </c>
      <c r="I27" s="13"/>
    </row>
    <row r="28" spans="1:9" ht="17.25" customHeight="1">
      <c r="A28" s="48" t="s">
        <v>53</v>
      </c>
      <c r="B28" s="4" t="s">
        <v>175</v>
      </c>
      <c r="C28" s="4" t="s">
        <v>178</v>
      </c>
      <c r="D28" s="52" t="s">
        <v>8</v>
      </c>
      <c r="E28" s="47" t="s">
        <v>228</v>
      </c>
      <c r="F28" s="11">
        <f t="shared" si="1"/>
        <v>230000</v>
      </c>
      <c r="G28" s="12">
        <v>230000</v>
      </c>
      <c r="H28" s="13">
        <v>78000</v>
      </c>
      <c r="I28" s="13"/>
    </row>
    <row r="29" spans="1:9" ht="17.25" customHeight="1">
      <c r="A29" s="48" t="s">
        <v>54</v>
      </c>
      <c r="B29" s="4" t="s">
        <v>180</v>
      </c>
      <c r="C29" s="4" t="s">
        <v>178</v>
      </c>
      <c r="D29" s="10" t="s">
        <v>8</v>
      </c>
      <c r="E29" s="33" t="s">
        <v>146</v>
      </c>
      <c r="F29" s="11">
        <f t="shared" si="1"/>
        <v>364200</v>
      </c>
      <c r="G29" s="13">
        <v>364200</v>
      </c>
      <c r="H29" s="13">
        <v>17070</v>
      </c>
      <c r="I29" s="13"/>
    </row>
    <row r="30" spans="1:9" ht="33.75" customHeight="1">
      <c r="A30" s="48" t="s">
        <v>55</v>
      </c>
      <c r="B30" s="4" t="s">
        <v>54</v>
      </c>
      <c r="C30" s="4" t="s">
        <v>48</v>
      </c>
      <c r="D30" s="52" t="s">
        <v>8</v>
      </c>
      <c r="E30" s="54" t="s">
        <v>330</v>
      </c>
      <c r="F30" s="11">
        <f t="shared" si="1"/>
        <v>9543300</v>
      </c>
      <c r="G30" s="12">
        <f>SUM(G31:G34)</f>
        <v>9543300</v>
      </c>
      <c r="H30" s="12">
        <f>SUM(H31:H34)</f>
        <v>200000</v>
      </c>
      <c r="I30" s="12"/>
    </row>
    <row r="31" spans="1:9" ht="15" customHeight="1">
      <c r="A31" s="110" t="s">
        <v>401</v>
      </c>
      <c r="B31" s="110" t="s">
        <v>54</v>
      </c>
      <c r="C31" s="110" t="s">
        <v>48</v>
      </c>
      <c r="D31" s="115" t="s">
        <v>8</v>
      </c>
      <c r="E31" s="116" t="s">
        <v>150</v>
      </c>
      <c r="F31" s="60">
        <f t="shared" si="1"/>
        <v>8253180</v>
      </c>
      <c r="G31" s="90">
        <v>8253180</v>
      </c>
      <c r="H31" s="90"/>
      <c r="I31" s="15"/>
    </row>
    <row r="32" spans="1:9" ht="15" customHeight="1">
      <c r="A32" s="110" t="s">
        <v>402</v>
      </c>
      <c r="B32" s="110" t="s">
        <v>54</v>
      </c>
      <c r="C32" s="110" t="s">
        <v>48</v>
      </c>
      <c r="D32" s="115" t="s">
        <v>8</v>
      </c>
      <c r="E32" s="116" t="s">
        <v>242</v>
      </c>
      <c r="F32" s="60">
        <f t="shared" si="1"/>
        <v>450000</v>
      </c>
      <c r="G32" s="90">
        <v>450000</v>
      </c>
      <c r="H32" s="90"/>
      <c r="I32" s="15"/>
    </row>
    <row r="33" spans="1:9" ht="15" customHeight="1">
      <c r="A33" s="110" t="s">
        <v>403</v>
      </c>
      <c r="B33" s="110" t="s">
        <v>54</v>
      </c>
      <c r="C33" s="110" t="s">
        <v>48</v>
      </c>
      <c r="D33" s="115" t="s">
        <v>8</v>
      </c>
      <c r="E33" s="112" t="s">
        <v>151</v>
      </c>
      <c r="F33" s="60">
        <f t="shared" si="1"/>
        <v>480000</v>
      </c>
      <c r="G33" s="90">
        <v>480000</v>
      </c>
      <c r="H33" s="114"/>
      <c r="I33" s="15"/>
    </row>
    <row r="34" spans="1:9" ht="15" customHeight="1">
      <c r="A34" s="110" t="s">
        <v>404</v>
      </c>
      <c r="B34" s="110" t="s">
        <v>140</v>
      </c>
      <c r="C34" s="110" t="s">
        <v>48</v>
      </c>
      <c r="D34" s="115" t="s">
        <v>8</v>
      </c>
      <c r="E34" s="112" t="s">
        <v>152</v>
      </c>
      <c r="F34" s="60">
        <f t="shared" si="1"/>
        <v>360120</v>
      </c>
      <c r="G34" s="90">
        <v>360120</v>
      </c>
      <c r="H34" s="90">
        <v>200000</v>
      </c>
      <c r="I34" s="15"/>
    </row>
    <row r="35" spans="1:9" ht="15" customHeight="1">
      <c r="A35" s="4" t="s">
        <v>56</v>
      </c>
      <c r="B35" s="4" t="s">
        <v>54</v>
      </c>
      <c r="C35" s="4" t="s">
        <v>48</v>
      </c>
      <c r="D35" s="10" t="s">
        <v>8</v>
      </c>
      <c r="E35" s="45" t="s">
        <v>399</v>
      </c>
      <c r="F35" s="25">
        <f t="shared" si="1"/>
        <v>250590</v>
      </c>
      <c r="G35" s="12">
        <v>250590</v>
      </c>
      <c r="H35" s="12">
        <v>32240</v>
      </c>
      <c r="I35" s="15"/>
    </row>
    <row r="36" spans="1:9" ht="15" customHeight="1">
      <c r="A36" s="4" t="s">
        <v>385</v>
      </c>
      <c r="B36" s="4">
        <v>1</v>
      </c>
      <c r="C36" s="4" t="s">
        <v>48</v>
      </c>
      <c r="D36" s="10" t="s">
        <v>8</v>
      </c>
      <c r="E36" s="112" t="s">
        <v>152</v>
      </c>
      <c r="F36" s="25">
        <f t="shared" si="1"/>
        <v>42220</v>
      </c>
      <c r="G36" s="12">
        <v>42220</v>
      </c>
      <c r="H36" s="12">
        <v>32240</v>
      </c>
      <c r="I36" s="15"/>
    </row>
    <row r="37" spans="1:9" ht="15" customHeight="1">
      <c r="A37" s="4" t="s">
        <v>57</v>
      </c>
      <c r="B37" s="4" t="s">
        <v>54</v>
      </c>
      <c r="C37" s="4" t="s">
        <v>48</v>
      </c>
      <c r="D37" s="31" t="s">
        <v>413</v>
      </c>
      <c r="E37" s="45" t="s">
        <v>153</v>
      </c>
      <c r="F37" s="25">
        <f t="shared" si="1"/>
        <v>40000</v>
      </c>
      <c r="G37" s="12">
        <v>40000</v>
      </c>
      <c r="H37" s="12"/>
      <c r="I37" s="15"/>
    </row>
    <row r="38" spans="1:9" ht="15" customHeight="1">
      <c r="A38" s="4" t="s">
        <v>58</v>
      </c>
      <c r="B38" s="4" t="s">
        <v>54</v>
      </c>
      <c r="C38" s="4" t="s">
        <v>48</v>
      </c>
      <c r="D38" s="10" t="s">
        <v>414</v>
      </c>
      <c r="E38" s="45" t="s">
        <v>153</v>
      </c>
      <c r="F38" s="25">
        <f t="shared" si="1"/>
        <v>42000</v>
      </c>
      <c r="G38" s="12">
        <v>42000</v>
      </c>
      <c r="H38" s="12"/>
      <c r="I38" s="15"/>
    </row>
    <row r="39" spans="1:9" ht="15" customHeight="1">
      <c r="A39" s="4" t="s">
        <v>59</v>
      </c>
      <c r="B39" s="4" t="s">
        <v>54</v>
      </c>
      <c r="C39" s="4" t="s">
        <v>48</v>
      </c>
      <c r="D39" s="10" t="s">
        <v>415</v>
      </c>
      <c r="E39" s="45" t="s">
        <v>153</v>
      </c>
      <c r="F39" s="25">
        <f t="shared" si="1"/>
        <v>2000</v>
      </c>
      <c r="G39" s="12">
        <v>2000</v>
      </c>
      <c r="H39" s="12"/>
      <c r="I39" s="15"/>
    </row>
    <row r="40" spans="1:9" ht="15" customHeight="1">
      <c r="A40" s="4" t="s">
        <v>60</v>
      </c>
      <c r="B40" s="4" t="s">
        <v>54</v>
      </c>
      <c r="C40" s="4" t="s">
        <v>48</v>
      </c>
      <c r="D40" s="10" t="s">
        <v>416</v>
      </c>
      <c r="E40" s="45" t="s">
        <v>153</v>
      </c>
      <c r="F40" s="25">
        <f t="shared" si="1"/>
        <v>4000</v>
      </c>
      <c r="G40" s="12">
        <v>4000</v>
      </c>
      <c r="H40" s="12"/>
      <c r="I40" s="15"/>
    </row>
    <row r="41" spans="1:9" ht="15" customHeight="1">
      <c r="A41" s="4" t="s">
        <v>61</v>
      </c>
      <c r="B41" s="4" t="s">
        <v>54</v>
      </c>
      <c r="C41" s="4" t="s">
        <v>48</v>
      </c>
      <c r="D41" s="10" t="s">
        <v>417</v>
      </c>
      <c r="E41" s="45" t="s">
        <v>153</v>
      </c>
      <c r="F41" s="25">
        <f t="shared" si="1"/>
        <v>34000</v>
      </c>
      <c r="G41" s="12">
        <v>34000</v>
      </c>
      <c r="H41" s="12"/>
      <c r="I41" s="15"/>
    </row>
    <row r="42" spans="1:9" ht="15" customHeight="1">
      <c r="A42" s="4" t="s">
        <v>71</v>
      </c>
      <c r="B42" s="4" t="s">
        <v>54</v>
      </c>
      <c r="C42" s="4" t="s">
        <v>48</v>
      </c>
      <c r="D42" s="10" t="s">
        <v>418</v>
      </c>
      <c r="E42" s="45" t="s">
        <v>153</v>
      </c>
      <c r="F42" s="25">
        <f t="shared" si="1"/>
        <v>27400</v>
      </c>
      <c r="G42" s="12">
        <v>27400</v>
      </c>
      <c r="H42" s="12"/>
      <c r="I42" s="15"/>
    </row>
    <row r="43" spans="1:9" ht="30.75" customHeight="1">
      <c r="A43" s="4" t="s">
        <v>85</v>
      </c>
      <c r="B43" s="4" t="s">
        <v>54</v>
      </c>
      <c r="C43" s="4" t="s">
        <v>48</v>
      </c>
      <c r="D43" s="10" t="s">
        <v>419</v>
      </c>
      <c r="E43" s="45" t="s">
        <v>153</v>
      </c>
      <c r="F43" s="25">
        <f t="shared" si="1"/>
        <v>49000</v>
      </c>
      <c r="G43" s="12">
        <v>49000</v>
      </c>
      <c r="H43" s="12"/>
      <c r="I43" s="15"/>
    </row>
    <row r="44" spans="1:9" ht="15" customHeight="1">
      <c r="A44" s="4" t="s">
        <v>128</v>
      </c>
      <c r="B44" s="4" t="s">
        <v>54</v>
      </c>
      <c r="C44" s="4" t="s">
        <v>48</v>
      </c>
      <c r="D44" s="8" t="s">
        <v>420</v>
      </c>
      <c r="E44" s="45" t="s">
        <v>153</v>
      </c>
      <c r="F44" s="25">
        <f t="shared" si="1"/>
        <v>43000</v>
      </c>
      <c r="G44" s="12">
        <v>43000</v>
      </c>
      <c r="H44" s="12"/>
      <c r="I44" s="15"/>
    </row>
    <row r="45" spans="1:9" ht="15" customHeight="1">
      <c r="A45" s="4" t="s">
        <v>131</v>
      </c>
      <c r="B45" s="4" t="s">
        <v>54</v>
      </c>
      <c r="C45" s="4" t="s">
        <v>48</v>
      </c>
      <c r="D45" s="8" t="s">
        <v>421</v>
      </c>
      <c r="E45" s="45" t="s">
        <v>153</v>
      </c>
      <c r="F45" s="25">
        <f t="shared" si="1"/>
        <v>43200</v>
      </c>
      <c r="G45" s="12">
        <v>43200</v>
      </c>
      <c r="H45" s="12"/>
      <c r="I45" s="15"/>
    </row>
    <row r="46" spans="1:9" ht="15" customHeight="1">
      <c r="A46" s="4" t="s">
        <v>269</v>
      </c>
      <c r="B46" s="4" t="s">
        <v>54</v>
      </c>
      <c r="C46" s="4" t="s">
        <v>48</v>
      </c>
      <c r="D46" s="8" t="s">
        <v>422</v>
      </c>
      <c r="E46" s="45" t="s">
        <v>153</v>
      </c>
      <c r="F46" s="25">
        <f t="shared" si="1"/>
        <v>43000</v>
      </c>
      <c r="G46" s="12">
        <v>43000</v>
      </c>
      <c r="H46" s="12"/>
      <c r="I46" s="15"/>
    </row>
    <row r="47" spans="1:9" ht="15" customHeight="1">
      <c r="A47" s="4" t="s">
        <v>154</v>
      </c>
      <c r="B47" s="4" t="s">
        <v>54</v>
      </c>
      <c r="C47" s="4" t="s">
        <v>48</v>
      </c>
      <c r="D47" s="12" t="s">
        <v>423</v>
      </c>
      <c r="E47" s="12" t="s">
        <v>153</v>
      </c>
      <c r="F47" s="25">
        <f t="shared" si="1"/>
        <v>63000</v>
      </c>
      <c r="G47" s="12">
        <v>63000</v>
      </c>
      <c r="H47" s="12"/>
      <c r="I47" s="15"/>
    </row>
    <row r="48" spans="1:9" ht="15" customHeight="1">
      <c r="A48" s="4" t="s">
        <v>155</v>
      </c>
      <c r="B48" s="4" t="s">
        <v>54</v>
      </c>
      <c r="C48" s="4" t="s">
        <v>48</v>
      </c>
      <c r="D48" s="12" t="s">
        <v>424</v>
      </c>
      <c r="E48" s="12" t="s">
        <v>153</v>
      </c>
      <c r="F48" s="12">
        <f t="shared" si="1"/>
        <v>60000</v>
      </c>
      <c r="G48" s="12">
        <v>60000</v>
      </c>
      <c r="H48" s="12"/>
      <c r="I48" s="15"/>
    </row>
    <row r="49" spans="1:9" ht="15" customHeight="1">
      <c r="A49" s="4" t="s">
        <v>156</v>
      </c>
      <c r="B49" s="4" t="s">
        <v>54</v>
      </c>
      <c r="C49" s="4" t="s">
        <v>48</v>
      </c>
      <c r="D49" s="12" t="s">
        <v>345</v>
      </c>
      <c r="E49" s="12" t="s">
        <v>153</v>
      </c>
      <c r="F49" s="25">
        <f t="shared" si="1"/>
        <v>110710</v>
      </c>
      <c r="G49" s="12">
        <v>110710</v>
      </c>
      <c r="H49" s="12"/>
      <c r="I49" s="15"/>
    </row>
    <row r="50" spans="1:9" ht="30.75" customHeight="1">
      <c r="A50" s="4" t="s">
        <v>157</v>
      </c>
      <c r="B50" s="4" t="s">
        <v>54</v>
      </c>
      <c r="C50" s="4" t="s">
        <v>48</v>
      </c>
      <c r="D50" s="10" t="s">
        <v>426</v>
      </c>
      <c r="E50" s="12" t="s">
        <v>153</v>
      </c>
      <c r="F50" s="12">
        <f t="shared" si="1"/>
        <v>119000</v>
      </c>
      <c r="G50" s="12">
        <v>119000</v>
      </c>
      <c r="H50" s="12"/>
      <c r="I50" s="15"/>
    </row>
    <row r="51" spans="1:9" ht="16.5" customHeight="1">
      <c r="A51" s="4" t="s">
        <v>158</v>
      </c>
      <c r="B51" s="4" t="s">
        <v>54</v>
      </c>
      <c r="C51" s="4" t="s">
        <v>48</v>
      </c>
      <c r="D51" s="10" t="s">
        <v>425</v>
      </c>
      <c r="E51" s="12" t="s">
        <v>153</v>
      </c>
      <c r="F51" s="12">
        <f t="shared" si="1"/>
        <v>167000</v>
      </c>
      <c r="G51" s="12">
        <v>167000</v>
      </c>
      <c r="H51" s="12"/>
      <c r="I51" s="15"/>
    </row>
    <row r="52" spans="1:9" ht="16.5" customHeight="1">
      <c r="A52" s="4" t="s">
        <v>159</v>
      </c>
      <c r="B52" s="4" t="s">
        <v>54</v>
      </c>
      <c r="C52" s="4" t="s">
        <v>48</v>
      </c>
      <c r="D52" s="8" t="s">
        <v>126</v>
      </c>
      <c r="E52" s="45" t="s">
        <v>190</v>
      </c>
      <c r="F52" s="11">
        <f>SUM(G52+I52)</f>
        <v>58000</v>
      </c>
      <c r="G52" s="24">
        <v>58000</v>
      </c>
      <c r="H52" s="12">
        <v>44280</v>
      </c>
      <c r="I52" s="15"/>
    </row>
    <row r="53" spans="1:9" ht="16.5" customHeight="1">
      <c r="A53" s="4" t="s">
        <v>160</v>
      </c>
      <c r="B53" s="4" t="s">
        <v>54</v>
      </c>
      <c r="C53" s="4" t="s">
        <v>48</v>
      </c>
      <c r="D53" s="8" t="s">
        <v>8</v>
      </c>
      <c r="E53" s="45" t="s">
        <v>162</v>
      </c>
      <c r="F53" s="25">
        <f t="shared" si="1"/>
        <v>300800</v>
      </c>
      <c r="G53" s="24">
        <v>300800</v>
      </c>
      <c r="H53" s="12">
        <v>7970</v>
      </c>
      <c r="I53" s="15"/>
    </row>
    <row r="54" spans="1:9" ht="16.5" customHeight="1">
      <c r="A54" s="109" t="s">
        <v>405</v>
      </c>
      <c r="B54" s="110" t="s">
        <v>140</v>
      </c>
      <c r="C54" s="110" t="s">
        <v>48</v>
      </c>
      <c r="D54" s="111" t="s">
        <v>8</v>
      </c>
      <c r="E54" s="112" t="s">
        <v>152</v>
      </c>
      <c r="F54" s="60">
        <f t="shared" si="1"/>
        <v>10440</v>
      </c>
      <c r="G54" s="113">
        <v>10440</v>
      </c>
      <c r="H54" s="90">
        <v>7970</v>
      </c>
      <c r="I54" s="114"/>
    </row>
    <row r="55" spans="1:9" ht="15.75" customHeight="1">
      <c r="A55" s="50" t="s">
        <v>161</v>
      </c>
      <c r="B55" s="4" t="s">
        <v>54</v>
      </c>
      <c r="C55" s="4" t="s">
        <v>48</v>
      </c>
      <c r="D55" s="10" t="s">
        <v>8</v>
      </c>
      <c r="E55" s="33" t="s">
        <v>194</v>
      </c>
      <c r="F55" s="11">
        <f>SUM(G55+I55)</f>
        <v>436000</v>
      </c>
      <c r="G55" s="24">
        <v>436000</v>
      </c>
      <c r="H55" s="12"/>
      <c r="I55" s="15"/>
    </row>
    <row r="56" spans="1:9" ht="15.75" customHeight="1">
      <c r="A56" s="50" t="s">
        <v>163</v>
      </c>
      <c r="B56" s="4">
        <v>13</v>
      </c>
      <c r="C56" s="4" t="s">
        <v>179</v>
      </c>
      <c r="D56" s="10" t="s">
        <v>8</v>
      </c>
      <c r="E56" s="45" t="s">
        <v>400</v>
      </c>
      <c r="F56" s="25">
        <f>SUM(G56+I56)</f>
        <v>300000</v>
      </c>
      <c r="G56" s="24"/>
      <c r="H56" s="12"/>
      <c r="I56" s="12">
        <v>300000</v>
      </c>
    </row>
    <row r="57" spans="1:9" ht="15.75" customHeight="1">
      <c r="A57" s="4" t="s">
        <v>164</v>
      </c>
      <c r="B57" s="4">
        <v>15</v>
      </c>
      <c r="C57" s="4" t="s">
        <v>176</v>
      </c>
      <c r="D57" s="10" t="s">
        <v>425</v>
      </c>
      <c r="E57" s="45" t="s">
        <v>436</v>
      </c>
      <c r="F57" s="25">
        <f>SUM(G57+I57)</f>
        <v>56500</v>
      </c>
      <c r="G57" s="12">
        <v>56500</v>
      </c>
      <c r="H57" s="127">
        <v>12050</v>
      </c>
      <c r="I57" s="12"/>
    </row>
    <row r="58" spans="1:9" ht="15.75" customHeight="1">
      <c r="A58" s="4" t="s">
        <v>195</v>
      </c>
      <c r="B58" s="48"/>
      <c r="C58" s="5"/>
      <c r="D58" s="186" t="s">
        <v>165</v>
      </c>
      <c r="E58" s="187"/>
      <c r="F58" s="30">
        <f>SUM(F14:F30,F35,F37:F53,F55,F56,F57)</f>
        <v>14775593</v>
      </c>
      <c r="G58" s="30">
        <f>SUM(G14:G30,G35,G37:G53,G55,G57)</f>
        <v>14475593</v>
      </c>
      <c r="H58" s="30">
        <f>SUM(H14:H30,H35,H37:H53,H55,H57)</f>
        <v>1975910</v>
      </c>
      <c r="I58" s="28">
        <f>SUM(I56:I57)</f>
        <v>300000</v>
      </c>
    </row>
  </sheetData>
  <sheetProtection/>
  <mergeCells count="19">
    <mergeCell ref="E1:H1"/>
    <mergeCell ref="E2:H2"/>
    <mergeCell ref="E3:H3"/>
    <mergeCell ref="A10:A13"/>
    <mergeCell ref="B10:B13"/>
    <mergeCell ref="C10:C13"/>
    <mergeCell ref="D10:D13"/>
    <mergeCell ref="E4:H4"/>
    <mergeCell ref="A7:I7"/>
    <mergeCell ref="A8:I8"/>
    <mergeCell ref="D58:E58"/>
    <mergeCell ref="D9:I9"/>
    <mergeCell ref="E10:E13"/>
    <mergeCell ref="F10:F13"/>
    <mergeCell ref="G10:I10"/>
    <mergeCell ref="G11:H11"/>
    <mergeCell ref="I11:I13"/>
    <mergeCell ref="G12:G13"/>
    <mergeCell ref="H12:H13"/>
  </mergeCells>
  <printOptions/>
  <pageMargins left="0.15748031496062992" right="0" top="0.984251968503937" bottom="0.3937007874015748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57421875" style="58" customWidth="1"/>
    <col min="2" max="2" width="8.57421875" style="58" customWidth="1"/>
    <col min="3" max="3" width="10.00390625" style="58" customWidth="1"/>
    <col min="4" max="4" width="38.8515625" style="58" customWidth="1"/>
    <col min="5" max="5" width="28.00390625" style="58" customWidth="1"/>
    <col min="6" max="6" width="10.57421875" style="58" customWidth="1"/>
    <col min="7" max="7" width="10.7109375" style="58" customWidth="1"/>
    <col min="8" max="8" width="11.57421875" style="58" customWidth="1"/>
    <col min="9" max="9" width="9.421875" style="58" customWidth="1"/>
    <col min="10" max="16384" width="9.140625" style="58" customWidth="1"/>
  </cols>
  <sheetData>
    <row r="1" spans="5:8" ht="18.75" customHeight="1">
      <c r="E1" s="189" t="s">
        <v>83</v>
      </c>
      <c r="F1" s="189"/>
      <c r="G1" s="189"/>
      <c r="H1" s="189"/>
    </row>
    <row r="2" spans="5:8" ht="17.25" customHeight="1">
      <c r="E2" s="173" t="s">
        <v>525</v>
      </c>
      <c r="F2" s="173"/>
      <c r="G2" s="173"/>
      <c r="H2" s="173"/>
    </row>
    <row r="3" spans="5:8" ht="21.75" customHeight="1">
      <c r="E3" s="173" t="s">
        <v>427</v>
      </c>
      <c r="F3" s="173"/>
      <c r="G3" s="173"/>
      <c r="H3" s="173"/>
    </row>
    <row r="4" spans="5:8" ht="18" customHeight="1">
      <c r="E4" s="193" t="s">
        <v>534</v>
      </c>
      <c r="F4" s="193"/>
      <c r="G4" s="193"/>
      <c r="H4" s="193"/>
    </row>
    <row r="5" ht="18" customHeight="1">
      <c r="E5" s="129" t="s">
        <v>428</v>
      </c>
    </row>
    <row r="6" spans="3:8" ht="17.25" customHeight="1">
      <c r="C6" s="68" t="s">
        <v>431</v>
      </c>
      <c r="D6" s="68"/>
      <c r="E6" s="68"/>
      <c r="F6" s="68"/>
      <c r="G6" s="68"/>
      <c r="H6" s="68"/>
    </row>
    <row r="7" spans="3:8" ht="16.5" customHeight="1">
      <c r="C7" s="168" t="s">
        <v>200</v>
      </c>
      <c r="D7" s="168"/>
      <c r="E7" s="168"/>
      <c r="F7" s="168"/>
      <c r="G7" s="168"/>
      <c r="H7" s="168"/>
    </row>
    <row r="8" spans="1:8" ht="14.25" customHeight="1">
      <c r="A8" s="59"/>
      <c r="B8" s="59"/>
      <c r="C8" s="59"/>
      <c r="D8" s="185" t="s">
        <v>136</v>
      </c>
      <c r="E8" s="185"/>
      <c r="F8" s="185"/>
      <c r="G8" s="185"/>
      <c r="H8" s="185"/>
    </row>
    <row r="9" spans="1:8" ht="8.25" customHeight="1" hidden="1">
      <c r="A9" s="182" t="s">
        <v>62</v>
      </c>
      <c r="B9" s="182" t="s">
        <v>209</v>
      </c>
      <c r="C9" s="182" t="s">
        <v>210</v>
      </c>
      <c r="D9" s="182" t="s">
        <v>248</v>
      </c>
      <c r="E9" s="182" t="s">
        <v>138</v>
      </c>
      <c r="F9" s="176" t="s">
        <v>139</v>
      </c>
      <c r="G9" s="182"/>
      <c r="H9" s="182"/>
    </row>
    <row r="10" spans="1:9" ht="14.25" customHeight="1">
      <c r="A10" s="182"/>
      <c r="B10" s="182"/>
      <c r="C10" s="182"/>
      <c r="D10" s="182"/>
      <c r="E10" s="182"/>
      <c r="F10" s="177"/>
      <c r="G10" s="182" t="s">
        <v>116</v>
      </c>
      <c r="H10" s="182"/>
      <c r="I10" s="176" t="s">
        <v>512</v>
      </c>
    </row>
    <row r="11" spans="1:9" ht="12.75" customHeight="1">
      <c r="A11" s="182"/>
      <c r="B11" s="182"/>
      <c r="C11" s="182"/>
      <c r="D11" s="182"/>
      <c r="E11" s="182"/>
      <c r="F11" s="177"/>
      <c r="G11" s="182" t="s">
        <v>4</v>
      </c>
      <c r="H11" s="182" t="s">
        <v>117</v>
      </c>
      <c r="I11" s="177"/>
    </row>
    <row r="12" spans="1:9" ht="51.75" customHeight="1">
      <c r="A12" s="182"/>
      <c r="B12" s="182"/>
      <c r="C12" s="182"/>
      <c r="D12" s="182"/>
      <c r="E12" s="182"/>
      <c r="F12" s="178"/>
      <c r="G12" s="182"/>
      <c r="H12" s="182"/>
      <c r="I12" s="178"/>
    </row>
    <row r="13" spans="1:9" ht="16.5" customHeight="1">
      <c r="A13" s="62" t="s">
        <v>39</v>
      </c>
      <c r="B13" s="62" t="s">
        <v>53</v>
      </c>
      <c r="C13" s="62" t="s">
        <v>176</v>
      </c>
      <c r="D13" s="31" t="s">
        <v>413</v>
      </c>
      <c r="E13" s="12" t="s">
        <v>208</v>
      </c>
      <c r="F13" s="12">
        <f>SUM(G13+I13)</f>
        <v>687800</v>
      </c>
      <c r="G13" s="12">
        <v>687800</v>
      </c>
      <c r="H13" s="12">
        <v>511600</v>
      </c>
      <c r="I13" s="12"/>
    </row>
    <row r="14" spans="1:9" ht="16.5" customHeight="1">
      <c r="A14" s="62" t="s">
        <v>40</v>
      </c>
      <c r="B14" s="62" t="s">
        <v>53</v>
      </c>
      <c r="C14" s="62" t="s">
        <v>176</v>
      </c>
      <c r="D14" s="10" t="s">
        <v>414</v>
      </c>
      <c r="E14" s="12" t="s">
        <v>208</v>
      </c>
      <c r="F14" s="12">
        <f aca="true" t="shared" si="0" ref="F14:F34">SUM(G14+I14)</f>
        <v>690000</v>
      </c>
      <c r="G14" s="12">
        <v>690000</v>
      </c>
      <c r="H14" s="12">
        <v>513700</v>
      </c>
      <c r="I14" s="12"/>
    </row>
    <row r="15" spans="1:9" ht="16.5" customHeight="1">
      <c r="A15" s="62" t="s">
        <v>41</v>
      </c>
      <c r="B15" s="62" t="s">
        <v>53</v>
      </c>
      <c r="C15" s="62" t="s">
        <v>176</v>
      </c>
      <c r="D15" s="10" t="s">
        <v>415</v>
      </c>
      <c r="E15" s="12" t="s">
        <v>208</v>
      </c>
      <c r="F15" s="12">
        <f t="shared" si="0"/>
        <v>73100</v>
      </c>
      <c r="G15" s="12">
        <v>73100</v>
      </c>
      <c r="H15" s="12">
        <v>54200</v>
      </c>
      <c r="I15" s="12"/>
    </row>
    <row r="16" spans="1:9" ht="16.5" customHeight="1">
      <c r="A16" s="62" t="s">
        <v>42</v>
      </c>
      <c r="B16" s="62" t="s">
        <v>53</v>
      </c>
      <c r="C16" s="62" t="s">
        <v>176</v>
      </c>
      <c r="D16" s="10" t="s">
        <v>416</v>
      </c>
      <c r="E16" s="12" t="s">
        <v>208</v>
      </c>
      <c r="F16" s="12">
        <f t="shared" si="0"/>
        <v>235300</v>
      </c>
      <c r="G16" s="12">
        <v>235300</v>
      </c>
      <c r="H16" s="12">
        <v>175400</v>
      </c>
      <c r="I16" s="12"/>
    </row>
    <row r="17" spans="1:9" ht="16.5" customHeight="1">
      <c r="A17" s="62" t="s">
        <v>43</v>
      </c>
      <c r="B17" s="62" t="s">
        <v>53</v>
      </c>
      <c r="C17" s="62" t="s">
        <v>176</v>
      </c>
      <c r="D17" s="10" t="s">
        <v>417</v>
      </c>
      <c r="E17" s="12" t="s">
        <v>203</v>
      </c>
      <c r="F17" s="12">
        <f t="shared" si="0"/>
        <v>535600</v>
      </c>
      <c r="G17" s="12">
        <v>535600</v>
      </c>
      <c r="H17" s="12">
        <v>403600</v>
      </c>
      <c r="I17" s="12"/>
    </row>
    <row r="18" spans="1:9" ht="16.5" customHeight="1">
      <c r="A18" s="62" t="s">
        <v>44</v>
      </c>
      <c r="B18" s="62" t="s">
        <v>53</v>
      </c>
      <c r="C18" s="62" t="s">
        <v>176</v>
      </c>
      <c r="D18" s="10" t="s">
        <v>418</v>
      </c>
      <c r="E18" s="12" t="s">
        <v>203</v>
      </c>
      <c r="F18" s="12">
        <f t="shared" si="0"/>
        <v>450900</v>
      </c>
      <c r="G18" s="12">
        <v>450900</v>
      </c>
      <c r="H18" s="12">
        <v>340300</v>
      </c>
      <c r="I18" s="12"/>
    </row>
    <row r="19" spans="1:9" ht="16.5" customHeight="1">
      <c r="A19" s="62" t="s">
        <v>45</v>
      </c>
      <c r="B19" s="62" t="s">
        <v>53</v>
      </c>
      <c r="C19" s="62" t="s">
        <v>176</v>
      </c>
      <c r="D19" s="10" t="s">
        <v>419</v>
      </c>
      <c r="E19" s="12" t="s">
        <v>203</v>
      </c>
      <c r="F19" s="12">
        <f t="shared" si="0"/>
        <v>738100</v>
      </c>
      <c r="G19" s="12">
        <v>735430</v>
      </c>
      <c r="H19" s="12">
        <v>555200</v>
      </c>
      <c r="I19" s="12">
        <v>2670</v>
      </c>
    </row>
    <row r="20" spans="1:9" ht="16.5" customHeight="1">
      <c r="A20" s="62" t="s">
        <v>46</v>
      </c>
      <c r="B20" s="62" t="s">
        <v>53</v>
      </c>
      <c r="C20" s="62" t="s">
        <v>176</v>
      </c>
      <c r="D20" s="8" t="s">
        <v>420</v>
      </c>
      <c r="E20" s="12" t="s">
        <v>203</v>
      </c>
      <c r="F20" s="12">
        <f t="shared" si="0"/>
        <v>674400</v>
      </c>
      <c r="G20" s="12">
        <v>674400</v>
      </c>
      <c r="H20" s="12">
        <v>507800</v>
      </c>
      <c r="I20" s="12"/>
    </row>
    <row r="21" spans="1:9" ht="16.5" customHeight="1">
      <c r="A21" s="62" t="s">
        <v>47</v>
      </c>
      <c r="B21" s="62" t="s">
        <v>53</v>
      </c>
      <c r="C21" s="62" t="s">
        <v>176</v>
      </c>
      <c r="D21" s="8" t="s">
        <v>421</v>
      </c>
      <c r="E21" s="12" t="s">
        <v>203</v>
      </c>
      <c r="F21" s="12">
        <f t="shared" si="0"/>
        <v>543000</v>
      </c>
      <c r="G21" s="12">
        <v>543000</v>
      </c>
      <c r="H21" s="12">
        <v>408900</v>
      </c>
      <c r="I21" s="12"/>
    </row>
    <row r="22" spans="1:9" ht="16.5" customHeight="1">
      <c r="A22" s="62" t="s">
        <v>48</v>
      </c>
      <c r="B22" s="62" t="s">
        <v>53</v>
      </c>
      <c r="C22" s="62" t="s">
        <v>176</v>
      </c>
      <c r="D22" s="8" t="s">
        <v>422</v>
      </c>
      <c r="E22" s="12" t="s">
        <v>203</v>
      </c>
      <c r="F22" s="12">
        <f t="shared" si="0"/>
        <v>528800</v>
      </c>
      <c r="G22" s="12">
        <v>528800</v>
      </c>
      <c r="H22" s="12">
        <v>398600</v>
      </c>
      <c r="I22" s="12"/>
    </row>
    <row r="23" spans="1:9" ht="16.5" customHeight="1">
      <c r="A23" s="62" t="s">
        <v>49</v>
      </c>
      <c r="B23" s="62" t="s">
        <v>53</v>
      </c>
      <c r="C23" s="62" t="s">
        <v>176</v>
      </c>
      <c r="D23" s="12" t="s">
        <v>423</v>
      </c>
      <c r="E23" s="12" t="s">
        <v>203</v>
      </c>
      <c r="F23" s="12">
        <f t="shared" si="0"/>
        <v>921233</v>
      </c>
      <c r="G23" s="12">
        <v>921233</v>
      </c>
      <c r="H23" s="12">
        <v>685200</v>
      </c>
      <c r="I23" s="12"/>
    </row>
    <row r="24" spans="1:9" ht="16.5" customHeight="1">
      <c r="A24" s="62" t="s">
        <v>50</v>
      </c>
      <c r="B24" s="62" t="s">
        <v>53</v>
      </c>
      <c r="C24" s="62" t="s">
        <v>176</v>
      </c>
      <c r="D24" s="12" t="s">
        <v>424</v>
      </c>
      <c r="E24" s="12" t="s">
        <v>203</v>
      </c>
      <c r="F24" s="12">
        <f t="shared" si="0"/>
        <v>935300</v>
      </c>
      <c r="G24" s="12">
        <v>935300</v>
      </c>
      <c r="H24" s="12">
        <v>702500</v>
      </c>
      <c r="I24" s="12"/>
    </row>
    <row r="25" spans="1:9" ht="16.5" customHeight="1">
      <c r="A25" s="62" t="s">
        <v>51</v>
      </c>
      <c r="B25" s="62" t="s">
        <v>53</v>
      </c>
      <c r="C25" s="62" t="s">
        <v>176</v>
      </c>
      <c r="D25" s="12" t="s">
        <v>345</v>
      </c>
      <c r="E25" s="12" t="s">
        <v>203</v>
      </c>
      <c r="F25" s="12">
        <f t="shared" si="0"/>
        <v>1695300</v>
      </c>
      <c r="G25" s="12">
        <v>1695300</v>
      </c>
      <c r="H25" s="12">
        <v>1270900</v>
      </c>
      <c r="I25" s="12"/>
    </row>
    <row r="26" spans="1:9" ht="16.5" customHeight="1">
      <c r="A26" s="62" t="s">
        <v>52</v>
      </c>
      <c r="B26" s="62" t="s">
        <v>53</v>
      </c>
      <c r="C26" s="62" t="s">
        <v>176</v>
      </c>
      <c r="D26" s="10" t="s">
        <v>426</v>
      </c>
      <c r="E26" s="12" t="s">
        <v>203</v>
      </c>
      <c r="F26" s="12">
        <f t="shared" si="0"/>
        <v>1344803</v>
      </c>
      <c r="G26" s="12">
        <v>1344803</v>
      </c>
      <c r="H26" s="12">
        <v>1000900</v>
      </c>
      <c r="I26" s="12"/>
    </row>
    <row r="27" spans="1:9" ht="16.5" customHeight="1">
      <c r="A27" s="62" t="s">
        <v>53</v>
      </c>
      <c r="B27" s="62" t="s">
        <v>53</v>
      </c>
      <c r="C27" s="62" t="s">
        <v>176</v>
      </c>
      <c r="D27" s="10" t="s">
        <v>425</v>
      </c>
      <c r="E27" s="12" t="s">
        <v>203</v>
      </c>
      <c r="F27" s="12">
        <f t="shared" si="0"/>
        <v>3206000</v>
      </c>
      <c r="G27" s="12">
        <v>3206000</v>
      </c>
      <c r="H27" s="12">
        <v>2403300</v>
      </c>
      <c r="I27" s="12"/>
    </row>
    <row r="28" spans="1:9" ht="16.5" customHeight="1">
      <c r="A28" s="62" t="s">
        <v>54</v>
      </c>
      <c r="B28" s="62" t="s">
        <v>53</v>
      </c>
      <c r="C28" s="62" t="s">
        <v>176</v>
      </c>
      <c r="D28" s="10" t="s">
        <v>28</v>
      </c>
      <c r="E28" s="12" t="s">
        <v>204</v>
      </c>
      <c r="F28" s="12">
        <f t="shared" si="0"/>
        <v>74600</v>
      </c>
      <c r="G28" s="12">
        <v>74600</v>
      </c>
      <c r="H28" s="12">
        <v>57000</v>
      </c>
      <c r="I28" s="12"/>
    </row>
    <row r="29" spans="1:9" ht="16.5" customHeight="1">
      <c r="A29" s="62" t="s">
        <v>55</v>
      </c>
      <c r="B29" s="62">
        <v>13</v>
      </c>
      <c r="C29" s="62" t="s">
        <v>176</v>
      </c>
      <c r="D29" s="10" t="s">
        <v>24</v>
      </c>
      <c r="E29" s="20" t="s">
        <v>341</v>
      </c>
      <c r="F29" s="12">
        <f t="shared" si="0"/>
        <v>86300</v>
      </c>
      <c r="G29" s="12">
        <v>86300</v>
      </c>
      <c r="H29" s="12">
        <v>65900</v>
      </c>
      <c r="I29" s="12"/>
    </row>
    <row r="30" spans="1:9" ht="16.5" customHeight="1">
      <c r="A30" s="62" t="s">
        <v>56</v>
      </c>
      <c r="B30" s="62">
        <v>15</v>
      </c>
      <c r="C30" s="62" t="s">
        <v>176</v>
      </c>
      <c r="D30" s="20" t="s">
        <v>186</v>
      </c>
      <c r="E30" s="20" t="s">
        <v>187</v>
      </c>
      <c r="F30" s="12">
        <f t="shared" si="0"/>
        <v>79100</v>
      </c>
      <c r="G30" s="12">
        <v>79100</v>
      </c>
      <c r="H30" s="12">
        <v>60400</v>
      </c>
      <c r="I30" s="12"/>
    </row>
    <row r="31" spans="1:9" ht="16.5" customHeight="1">
      <c r="A31" s="62" t="s">
        <v>57</v>
      </c>
      <c r="B31" s="62">
        <v>15</v>
      </c>
      <c r="C31" s="62" t="s">
        <v>176</v>
      </c>
      <c r="D31" s="20" t="s">
        <v>8</v>
      </c>
      <c r="E31" s="20"/>
      <c r="F31" s="12">
        <f t="shared" si="0"/>
        <v>203364</v>
      </c>
      <c r="G31" s="12">
        <f>SUM(G32:G33)</f>
        <v>203364</v>
      </c>
      <c r="H31" s="12"/>
      <c r="I31" s="12"/>
    </row>
    <row r="32" spans="1:9" ht="16.5" customHeight="1">
      <c r="A32" s="62" t="s">
        <v>444</v>
      </c>
      <c r="B32" s="62">
        <v>15</v>
      </c>
      <c r="C32" s="62" t="s">
        <v>176</v>
      </c>
      <c r="D32" s="34" t="s">
        <v>442</v>
      </c>
      <c r="E32" s="20" t="s">
        <v>187</v>
      </c>
      <c r="F32" s="12">
        <f t="shared" si="0"/>
        <v>61200</v>
      </c>
      <c r="G32" s="12">
        <v>61200</v>
      </c>
      <c r="H32" s="12"/>
      <c r="I32" s="12"/>
    </row>
    <row r="33" spans="1:9" ht="16.5" customHeight="1">
      <c r="A33" s="62" t="s">
        <v>445</v>
      </c>
      <c r="B33" s="62">
        <v>15</v>
      </c>
      <c r="C33" s="62" t="s">
        <v>176</v>
      </c>
      <c r="D33" s="20" t="s">
        <v>443</v>
      </c>
      <c r="E33" s="20" t="s">
        <v>203</v>
      </c>
      <c r="F33" s="12">
        <f t="shared" si="0"/>
        <v>142164</v>
      </c>
      <c r="G33" s="12">
        <v>142164</v>
      </c>
      <c r="H33" s="12"/>
      <c r="I33" s="12"/>
    </row>
    <row r="34" spans="1:9" ht="16.5" customHeight="1">
      <c r="A34" s="62" t="s">
        <v>58</v>
      </c>
      <c r="B34" s="147" t="s">
        <v>377</v>
      </c>
      <c r="C34" s="148"/>
      <c r="D34" s="148"/>
      <c r="E34" s="149"/>
      <c r="F34" s="12">
        <f t="shared" si="0"/>
        <v>15000</v>
      </c>
      <c r="G34" s="12">
        <v>15000</v>
      </c>
      <c r="H34" s="12"/>
      <c r="I34" s="12"/>
    </row>
    <row r="35" spans="1:9" ht="16.5" customHeight="1">
      <c r="A35" s="62" t="s">
        <v>59</v>
      </c>
      <c r="B35" s="190" t="s">
        <v>429</v>
      </c>
      <c r="C35" s="191"/>
      <c r="D35" s="191"/>
      <c r="E35" s="192"/>
      <c r="F35" s="15">
        <f>SUM(F13:F30,F32:F33,F34)</f>
        <v>13718000</v>
      </c>
      <c r="G35" s="15">
        <f>SUM(G13:G30,G32:G33,G34)</f>
        <v>13715330</v>
      </c>
      <c r="H35" s="15">
        <f>SUM(H13:H30)</f>
        <v>10115400</v>
      </c>
      <c r="I35" s="15">
        <f>SUM(I13:I31)</f>
        <v>2670</v>
      </c>
    </row>
    <row r="37" ht="15.75">
      <c r="E37" s="108"/>
    </row>
  </sheetData>
  <sheetProtection/>
  <mergeCells count="19">
    <mergeCell ref="B34:E34"/>
    <mergeCell ref="B35:E35"/>
    <mergeCell ref="E4:H4"/>
    <mergeCell ref="E1:H1"/>
    <mergeCell ref="E2:H2"/>
    <mergeCell ref="E3:H3"/>
    <mergeCell ref="A9:A12"/>
    <mergeCell ref="B9:B12"/>
    <mergeCell ref="C9:C12"/>
    <mergeCell ref="D9:D12"/>
    <mergeCell ref="C7:H7"/>
    <mergeCell ref="D8:H8"/>
    <mergeCell ref="I10:I12"/>
    <mergeCell ref="E9:E12"/>
    <mergeCell ref="F9:F12"/>
    <mergeCell ref="G9:H9"/>
    <mergeCell ref="G10:H10"/>
    <mergeCell ref="G11:G12"/>
    <mergeCell ref="H11:H12"/>
  </mergeCells>
  <printOptions/>
  <pageMargins left="0.35433070866141736" right="0.1968503937007874" top="0.7874015748031497" bottom="0" header="0.5118110236220472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2" sqref="F2:I2"/>
    </sheetView>
  </sheetViews>
  <sheetFormatPr defaultColWidth="9.140625" defaultRowHeight="12.75"/>
  <cols>
    <col min="1" max="3" width="9.140625" style="58" customWidth="1"/>
    <col min="4" max="4" width="6.421875" style="58" customWidth="1"/>
    <col min="5" max="5" width="9.140625" style="58" customWidth="1"/>
    <col min="6" max="6" width="12.28125" style="58" customWidth="1"/>
    <col min="7" max="7" width="9.140625" style="58" customWidth="1"/>
    <col min="8" max="8" width="10.8515625" style="58" customWidth="1"/>
    <col min="9" max="9" width="12.00390625" style="58" customWidth="1"/>
    <col min="10" max="10" width="9.57421875" style="58" bestFit="1" customWidth="1"/>
    <col min="11" max="11" width="12.7109375" style="58" bestFit="1" customWidth="1"/>
    <col min="12" max="12" width="9.140625" style="58" customWidth="1"/>
    <col min="13" max="13" width="10.8515625" style="58" bestFit="1" customWidth="1"/>
    <col min="14" max="16384" width="9.140625" style="58" customWidth="1"/>
  </cols>
  <sheetData>
    <row r="1" ht="19.5" customHeight="1">
      <c r="F1" s="58" t="s">
        <v>132</v>
      </c>
    </row>
    <row r="2" spans="6:9" ht="19.5" customHeight="1">
      <c r="F2" s="173" t="s">
        <v>523</v>
      </c>
      <c r="G2" s="173"/>
      <c r="H2" s="173"/>
      <c r="I2" s="173"/>
    </row>
    <row r="3" spans="6:9" ht="24" customHeight="1">
      <c r="F3" s="209" t="s">
        <v>356</v>
      </c>
      <c r="G3" s="209"/>
      <c r="H3" s="209"/>
      <c r="I3" s="209"/>
    </row>
    <row r="4" ht="0.75" customHeight="1">
      <c r="F4" s="58" t="s">
        <v>437</v>
      </c>
    </row>
    <row r="5" ht="14.25" customHeight="1" hidden="1">
      <c r="F5" s="58" t="s">
        <v>373</v>
      </c>
    </row>
    <row r="6" spans="1:9" ht="16.5" customHeight="1">
      <c r="A6" s="174" t="s">
        <v>506</v>
      </c>
      <c r="B6" s="174"/>
      <c r="C6" s="174"/>
      <c r="D6" s="174"/>
      <c r="E6" s="174"/>
      <c r="F6" s="174"/>
      <c r="G6" s="174"/>
      <c r="H6" s="174"/>
      <c r="I6" s="174"/>
    </row>
    <row r="7" spans="1:9" ht="15.75" customHeight="1">
      <c r="A7" s="184" t="s">
        <v>135</v>
      </c>
      <c r="B7" s="184"/>
      <c r="C7" s="184"/>
      <c r="D7" s="184"/>
      <c r="E7" s="184"/>
      <c r="F7" s="184"/>
      <c r="G7" s="184"/>
      <c r="H7" s="184"/>
      <c r="I7" s="184"/>
    </row>
    <row r="8" spans="1:9" ht="14.25" customHeight="1">
      <c r="A8" s="68"/>
      <c r="B8" s="68"/>
      <c r="C8" s="68"/>
      <c r="D8" s="68"/>
      <c r="E8" s="68"/>
      <c r="F8" s="68"/>
      <c r="G8" s="68"/>
      <c r="H8" s="68"/>
      <c r="I8" s="69" t="s">
        <v>136</v>
      </c>
    </row>
    <row r="9" spans="1:9" ht="15" customHeight="1">
      <c r="A9" s="201" t="s">
        <v>103</v>
      </c>
      <c r="B9" s="201"/>
      <c r="C9" s="201"/>
      <c r="D9" s="201"/>
      <c r="E9" s="201"/>
      <c r="F9" s="201"/>
      <c r="G9" s="201"/>
      <c r="H9" s="202"/>
      <c r="I9" s="83"/>
    </row>
    <row r="10" spans="1:9" ht="18.75" customHeight="1">
      <c r="A10" s="198" t="s">
        <v>347</v>
      </c>
      <c r="B10" s="198"/>
      <c r="C10" s="198"/>
      <c r="D10" s="198"/>
      <c r="E10" s="198"/>
      <c r="F10" s="198"/>
      <c r="G10" s="198"/>
      <c r="H10" s="198"/>
      <c r="I10" s="137">
        <v>40000</v>
      </c>
    </row>
    <row r="11" spans="1:9" ht="18.75" customHeight="1">
      <c r="A11" s="198" t="s">
        <v>348</v>
      </c>
      <c r="B11" s="198"/>
      <c r="C11" s="198"/>
      <c r="D11" s="198"/>
      <c r="E11" s="198"/>
      <c r="F11" s="198"/>
      <c r="G11" s="198"/>
      <c r="H11" s="198"/>
      <c r="I11" s="72">
        <v>50000</v>
      </c>
    </row>
    <row r="12" spans="1:9" ht="20.25" customHeight="1">
      <c r="A12" s="198" t="s">
        <v>349</v>
      </c>
      <c r="B12" s="198"/>
      <c r="C12" s="198"/>
      <c r="D12" s="198"/>
      <c r="E12" s="198"/>
      <c r="F12" s="198"/>
      <c r="G12" s="198"/>
      <c r="H12" s="198"/>
      <c r="I12" s="72">
        <v>10000</v>
      </c>
    </row>
    <row r="13" spans="1:9" ht="18.75" customHeight="1">
      <c r="A13" s="207" t="s">
        <v>357</v>
      </c>
      <c r="B13" s="207"/>
      <c r="C13" s="207"/>
      <c r="D13" s="207"/>
      <c r="E13" s="207"/>
      <c r="F13" s="207"/>
      <c r="G13" s="207"/>
      <c r="H13" s="207"/>
      <c r="I13" s="71">
        <v>100000</v>
      </c>
    </row>
    <row r="14" spans="1:9" ht="17.25" customHeight="1">
      <c r="A14" s="201" t="s">
        <v>104</v>
      </c>
      <c r="B14" s="201"/>
      <c r="C14" s="201"/>
      <c r="D14" s="201"/>
      <c r="E14" s="201"/>
      <c r="F14" s="201"/>
      <c r="G14" s="201"/>
      <c r="H14" s="201"/>
      <c r="I14" s="72"/>
    </row>
    <row r="15" spans="1:9" ht="18.75" customHeight="1">
      <c r="A15" s="197" t="s">
        <v>105</v>
      </c>
      <c r="B15" s="197"/>
      <c r="C15" s="197"/>
      <c r="D15" s="197"/>
      <c r="E15" s="197"/>
      <c r="F15" s="197"/>
      <c r="G15" s="197"/>
      <c r="H15" s="197"/>
      <c r="I15" s="71">
        <f>SUM(I16:I18)</f>
        <v>18000</v>
      </c>
    </row>
    <row r="16" spans="1:9" ht="18" customHeight="1">
      <c r="A16" s="198" t="s">
        <v>106</v>
      </c>
      <c r="B16" s="198"/>
      <c r="C16" s="198"/>
      <c r="D16" s="198"/>
      <c r="E16" s="198"/>
      <c r="F16" s="198"/>
      <c r="G16" s="198"/>
      <c r="H16" s="198"/>
      <c r="I16" s="72">
        <v>5000</v>
      </c>
    </row>
    <row r="17" spans="1:9" ht="19.5" customHeight="1" hidden="1">
      <c r="A17" s="200" t="s">
        <v>107</v>
      </c>
      <c r="B17" s="200"/>
      <c r="C17" s="200"/>
      <c r="D17" s="200"/>
      <c r="E17" s="200"/>
      <c r="F17" s="200"/>
      <c r="G17" s="200"/>
      <c r="H17" s="200"/>
      <c r="I17" s="72"/>
    </row>
    <row r="18" spans="1:10" ht="18" customHeight="1">
      <c r="A18" s="194" t="s">
        <v>361</v>
      </c>
      <c r="B18" s="195"/>
      <c r="C18" s="195"/>
      <c r="D18" s="195"/>
      <c r="E18" s="195"/>
      <c r="F18" s="195"/>
      <c r="G18" s="195"/>
      <c r="H18" s="196"/>
      <c r="I18" s="74">
        <v>13000</v>
      </c>
      <c r="J18" s="117"/>
    </row>
    <row r="19" spans="1:9" ht="20.25" customHeight="1">
      <c r="A19" s="199" t="s">
        <v>108</v>
      </c>
      <c r="B19" s="199"/>
      <c r="C19" s="199"/>
      <c r="D19" s="199"/>
      <c r="E19" s="199"/>
      <c r="F19" s="199"/>
      <c r="G19" s="199"/>
      <c r="H19" s="199"/>
      <c r="I19" s="71">
        <f>SUM(I22:I24)</f>
        <v>9500</v>
      </c>
    </row>
    <row r="20" spans="1:9" ht="21.75" customHeight="1" hidden="1">
      <c r="A20" s="198" t="s">
        <v>109</v>
      </c>
      <c r="B20" s="198"/>
      <c r="C20" s="198"/>
      <c r="D20" s="198"/>
      <c r="E20" s="198"/>
      <c r="F20" s="198"/>
      <c r="G20" s="198"/>
      <c r="H20" s="198"/>
      <c r="I20" s="73"/>
    </row>
    <row r="21" spans="1:9" ht="21.75" customHeight="1" hidden="1">
      <c r="A21" s="198" t="s">
        <v>110</v>
      </c>
      <c r="B21" s="198"/>
      <c r="C21" s="198"/>
      <c r="D21" s="198"/>
      <c r="E21" s="198"/>
      <c r="F21" s="198"/>
      <c r="G21" s="198"/>
      <c r="H21" s="198"/>
      <c r="I21" s="72"/>
    </row>
    <row r="22" spans="1:9" ht="33" customHeight="1">
      <c r="A22" s="206" t="s">
        <v>264</v>
      </c>
      <c r="B22" s="206"/>
      <c r="C22" s="206"/>
      <c r="D22" s="206"/>
      <c r="E22" s="206"/>
      <c r="F22" s="206"/>
      <c r="G22" s="206"/>
      <c r="H22" s="206"/>
      <c r="I22" s="72">
        <v>5000</v>
      </c>
    </row>
    <row r="23" spans="1:9" ht="17.25" customHeight="1">
      <c r="A23" s="203" t="s">
        <v>507</v>
      </c>
      <c r="B23" s="204"/>
      <c r="C23" s="204"/>
      <c r="D23" s="204"/>
      <c r="E23" s="204"/>
      <c r="F23" s="204"/>
      <c r="G23" s="204"/>
      <c r="H23" s="205"/>
      <c r="I23" s="72">
        <v>4000</v>
      </c>
    </row>
    <row r="24" spans="1:9" ht="17.25" customHeight="1">
      <c r="A24" s="203" t="s">
        <v>508</v>
      </c>
      <c r="B24" s="204"/>
      <c r="C24" s="204"/>
      <c r="D24" s="204"/>
      <c r="E24" s="204"/>
      <c r="F24" s="204"/>
      <c r="G24" s="204"/>
      <c r="H24" s="205"/>
      <c r="I24" s="72">
        <v>500</v>
      </c>
    </row>
    <row r="25" spans="1:9" ht="18.75" customHeight="1">
      <c r="A25" s="197" t="s">
        <v>111</v>
      </c>
      <c r="B25" s="197"/>
      <c r="C25" s="197"/>
      <c r="D25" s="197"/>
      <c r="E25" s="197"/>
      <c r="F25" s="197"/>
      <c r="G25" s="197"/>
      <c r="H25" s="197"/>
      <c r="I25" s="71">
        <f>SUM(I26:I28)</f>
        <v>7500</v>
      </c>
    </row>
    <row r="26" spans="1:9" ht="15.75" customHeight="1">
      <c r="A26" s="159" t="s">
        <v>407</v>
      </c>
      <c r="B26" s="160"/>
      <c r="C26" s="160"/>
      <c r="D26" s="160"/>
      <c r="E26" s="160"/>
      <c r="F26" s="160"/>
      <c r="G26" s="160"/>
      <c r="H26" s="161"/>
      <c r="I26" s="74">
        <v>3000</v>
      </c>
    </row>
    <row r="27" spans="1:9" ht="14.25" customHeight="1">
      <c r="A27" s="159" t="s">
        <v>509</v>
      </c>
      <c r="B27" s="160"/>
      <c r="C27" s="160"/>
      <c r="D27" s="160"/>
      <c r="E27" s="160"/>
      <c r="F27" s="160"/>
      <c r="G27" s="160"/>
      <c r="H27" s="161"/>
      <c r="I27" s="74">
        <v>3000</v>
      </c>
    </row>
    <row r="28" spans="1:9" ht="14.25" customHeight="1">
      <c r="A28" s="210" t="s">
        <v>510</v>
      </c>
      <c r="B28" s="211"/>
      <c r="C28" s="211"/>
      <c r="D28" s="211"/>
      <c r="E28" s="211"/>
      <c r="F28" s="211"/>
      <c r="G28" s="211"/>
      <c r="H28" s="212"/>
      <c r="I28" s="74">
        <v>1500</v>
      </c>
    </row>
    <row r="29" spans="1:9" ht="18" customHeight="1">
      <c r="A29" s="199" t="s">
        <v>112</v>
      </c>
      <c r="B29" s="199"/>
      <c r="C29" s="199"/>
      <c r="D29" s="199"/>
      <c r="E29" s="199"/>
      <c r="F29" s="199"/>
      <c r="G29" s="199"/>
      <c r="H29" s="199"/>
      <c r="I29" s="71">
        <v>10000</v>
      </c>
    </row>
    <row r="30" spans="1:9" ht="17.25" customHeight="1">
      <c r="A30" s="203" t="s">
        <v>331</v>
      </c>
      <c r="B30" s="204"/>
      <c r="C30" s="204"/>
      <c r="D30" s="204"/>
      <c r="E30" s="204"/>
      <c r="F30" s="204"/>
      <c r="G30" s="204"/>
      <c r="H30" s="205"/>
      <c r="I30" s="72">
        <v>10000</v>
      </c>
    </row>
    <row r="31" spans="1:9" ht="18.75" customHeight="1">
      <c r="A31" s="197" t="s">
        <v>113</v>
      </c>
      <c r="B31" s="197"/>
      <c r="C31" s="197"/>
      <c r="D31" s="197"/>
      <c r="E31" s="197"/>
      <c r="F31" s="197"/>
      <c r="G31" s="197"/>
      <c r="H31" s="197"/>
      <c r="I31" s="71">
        <v>50000</v>
      </c>
    </row>
    <row r="32" spans="1:9" ht="30" customHeight="1">
      <c r="A32" s="203" t="s">
        <v>408</v>
      </c>
      <c r="B32" s="204"/>
      <c r="C32" s="204"/>
      <c r="D32" s="204"/>
      <c r="E32" s="204"/>
      <c r="F32" s="204"/>
      <c r="G32" s="204"/>
      <c r="H32" s="205"/>
      <c r="I32" s="72">
        <v>50000</v>
      </c>
    </row>
    <row r="33" spans="1:9" ht="15" customHeight="1">
      <c r="A33" s="197" t="s">
        <v>114</v>
      </c>
      <c r="B33" s="197"/>
      <c r="C33" s="197"/>
      <c r="D33" s="197"/>
      <c r="E33" s="197"/>
      <c r="F33" s="197"/>
      <c r="G33" s="197"/>
      <c r="H33" s="197"/>
      <c r="I33" s="71">
        <v>5000</v>
      </c>
    </row>
    <row r="34" spans="1:9" ht="15.75" customHeight="1">
      <c r="A34" s="198" t="s">
        <v>121</v>
      </c>
      <c r="B34" s="198"/>
      <c r="C34" s="198"/>
      <c r="D34" s="198"/>
      <c r="E34" s="198"/>
      <c r="F34" s="198"/>
      <c r="G34" s="198"/>
      <c r="H34" s="198"/>
      <c r="I34" s="72">
        <v>5000</v>
      </c>
    </row>
    <row r="35" spans="1:13" ht="14.25" customHeight="1">
      <c r="A35" s="207" t="s">
        <v>362</v>
      </c>
      <c r="B35" s="207"/>
      <c r="C35" s="207"/>
      <c r="D35" s="207"/>
      <c r="E35" s="207"/>
      <c r="F35" s="207"/>
      <c r="G35" s="207"/>
      <c r="H35" s="207"/>
      <c r="I35" s="71">
        <v>100000</v>
      </c>
      <c r="K35" s="118"/>
      <c r="M35" s="117"/>
    </row>
    <row r="36" spans="1:9" ht="15.75">
      <c r="A36" s="208"/>
      <c r="B36" s="208"/>
      <c r="C36" s="208"/>
      <c r="D36" s="208"/>
      <c r="E36" s="208"/>
      <c r="F36" s="208"/>
      <c r="G36" s="208"/>
      <c r="H36" s="208"/>
      <c r="I36" s="119"/>
    </row>
  </sheetData>
  <sheetProtection/>
  <mergeCells count="32">
    <mergeCell ref="F3:I3"/>
    <mergeCell ref="A32:H32"/>
    <mergeCell ref="A23:H23"/>
    <mergeCell ref="F2:I2"/>
    <mergeCell ref="A21:H21"/>
    <mergeCell ref="A28:H28"/>
    <mergeCell ref="A31:H31"/>
    <mergeCell ref="A14:H14"/>
    <mergeCell ref="A25:H25"/>
    <mergeCell ref="A20:H20"/>
    <mergeCell ref="A36:H36"/>
    <mergeCell ref="A35:H35"/>
    <mergeCell ref="A33:H33"/>
    <mergeCell ref="A34:H34"/>
    <mergeCell ref="A29:H29"/>
    <mergeCell ref="A30:H30"/>
    <mergeCell ref="A24:H24"/>
    <mergeCell ref="A11:H11"/>
    <mergeCell ref="A22:H22"/>
    <mergeCell ref="A26:H26"/>
    <mergeCell ref="A27:H27"/>
    <mergeCell ref="A13:H13"/>
    <mergeCell ref="A6:I6"/>
    <mergeCell ref="A7:I7"/>
    <mergeCell ref="A18:H18"/>
    <mergeCell ref="A15:H15"/>
    <mergeCell ref="A16:H16"/>
    <mergeCell ref="A19:H19"/>
    <mergeCell ref="A17:H17"/>
    <mergeCell ref="A12:H12"/>
    <mergeCell ref="A10:H10"/>
    <mergeCell ref="A9:H9"/>
  </mergeCells>
  <printOptions/>
  <pageMargins left="1.141732283464567" right="0.35433070866141736" top="0.1968503937007874" bottom="0.1968503937007874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" sqref="D2:G2"/>
    </sheetView>
  </sheetViews>
  <sheetFormatPr defaultColWidth="9.140625" defaultRowHeight="12.75"/>
  <cols>
    <col min="1" max="1" width="6.8515625" style="1" customWidth="1"/>
    <col min="2" max="2" width="6.421875" style="1" customWidth="1"/>
    <col min="3" max="3" width="52.57421875" style="1" customWidth="1"/>
    <col min="4" max="4" width="13.421875" style="1" customWidth="1"/>
    <col min="5" max="5" width="18.28125" style="1" customWidth="1"/>
    <col min="6" max="6" width="12.57421875" style="1" customWidth="1"/>
    <col min="7" max="16384" width="9.140625" style="1" customWidth="1"/>
  </cols>
  <sheetData>
    <row r="1" spans="4:6" ht="16.5">
      <c r="D1" s="173" t="s">
        <v>441</v>
      </c>
      <c r="E1" s="173"/>
      <c r="F1" s="173"/>
    </row>
    <row r="2" spans="4:7" ht="16.5">
      <c r="D2" s="173" t="s">
        <v>523</v>
      </c>
      <c r="E2" s="173"/>
      <c r="F2" s="173"/>
      <c r="G2" s="173"/>
    </row>
    <row r="3" spans="4:6" ht="16.5">
      <c r="D3" s="58" t="s">
        <v>498</v>
      </c>
      <c r="E3" s="58"/>
      <c r="F3" s="58"/>
    </row>
    <row r="4" spans="1:7" ht="14.25" customHeight="1" hidden="1">
      <c r="A4" s="58"/>
      <c r="B4" s="58"/>
      <c r="C4" s="58"/>
      <c r="D4" s="58"/>
      <c r="E4" s="58"/>
      <c r="F4" s="58"/>
      <c r="G4" s="58"/>
    </row>
    <row r="5" spans="1:7" ht="21.75" customHeight="1" hidden="1">
      <c r="A5" s="58"/>
      <c r="B5" s="58"/>
      <c r="C5" s="58"/>
      <c r="D5" s="58"/>
      <c r="E5" s="58"/>
      <c r="F5" s="58"/>
      <c r="G5" s="58"/>
    </row>
    <row r="6" spans="1:7" ht="15" customHeight="1">
      <c r="A6" s="58"/>
      <c r="B6" s="58"/>
      <c r="C6" s="58"/>
      <c r="D6" s="58"/>
      <c r="E6" s="58"/>
      <c r="F6" s="58"/>
      <c r="G6" s="58"/>
    </row>
    <row r="7" spans="1:7" ht="33.75" customHeight="1">
      <c r="A7" s="58"/>
      <c r="B7" s="58"/>
      <c r="C7" s="214" t="s">
        <v>439</v>
      </c>
      <c r="D7" s="214"/>
      <c r="E7" s="214"/>
      <c r="F7" s="38"/>
      <c r="G7" s="58"/>
    </row>
    <row r="8" spans="1:7" ht="15" customHeight="1">
      <c r="A8" s="185" t="s">
        <v>136</v>
      </c>
      <c r="B8" s="185"/>
      <c r="C8" s="185"/>
      <c r="D8" s="185"/>
      <c r="E8" s="185"/>
      <c r="F8" s="58"/>
      <c r="G8" s="58"/>
    </row>
    <row r="9" spans="1:7" ht="33.75" customHeight="1">
      <c r="A9" s="213" t="s">
        <v>62</v>
      </c>
      <c r="B9" s="182" t="s">
        <v>167</v>
      </c>
      <c r="C9" s="182" t="s">
        <v>248</v>
      </c>
      <c r="D9" s="213" t="s">
        <v>37</v>
      </c>
      <c r="E9" s="213" t="s">
        <v>82</v>
      </c>
      <c r="F9" s="213" t="s">
        <v>4</v>
      </c>
      <c r="G9" s="58"/>
    </row>
    <row r="10" spans="1:7" ht="23.25" customHeight="1">
      <c r="A10" s="213"/>
      <c r="B10" s="182"/>
      <c r="C10" s="182"/>
      <c r="D10" s="213"/>
      <c r="E10" s="213"/>
      <c r="F10" s="213"/>
      <c r="G10" s="58"/>
    </row>
    <row r="11" spans="1:7" ht="17.25" customHeight="1">
      <c r="A11" s="213"/>
      <c r="B11" s="182"/>
      <c r="C11" s="182"/>
      <c r="D11" s="213"/>
      <c r="E11" s="213"/>
      <c r="F11" s="213"/>
      <c r="G11" s="58"/>
    </row>
    <row r="12" spans="1:7" ht="16.5" customHeight="1">
      <c r="A12" s="75" t="s">
        <v>39</v>
      </c>
      <c r="B12" s="76" t="s">
        <v>53</v>
      </c>
      <c r="C12" s="10" t="s">
        <v>415</v>
      </c>
      <c r="D12" s="77"/>
      <c r="E12" s="78">
        <v>9000</v>
      </c>
      <c r="F12" s="12">
        <f aca="true" t="shared" si="0" ref="F12:F23">SUM(D12:E12)</f>
        <v>9000</v>
      </c>
      <c r="G12" s="58"/>
    </row>
    <row r="13" spans="1:7" ht="16.5" customHeight="1">
      <c r="A13" s="76" t="s">
        <v>40</v>
      </c>
      <c r="B13" s="76" t="s">
        <v>53</v>
      </c>
      <c r="C13" s="10" t="s">
        <v>416</v>
      </c>
      <c r="D13" s="77"/>
      <c r="E13" s="78">
        <v>25000</v>
      </c>
      <c r="F13" s="12">
        <f t="shared" si="0"/>
        <v>25000</v>
      </c>
      <c r="G13" s="58"/>
    </row>
    <row r="14" spans="1:7" ht="16.5" customHeight="1">
      <c r="A14" s="76" t="s">
        <v>41</v>
      </c>
      <c r="B14" s="76" t="s">
        <v>53</v>
      </c>
      <c r="C14" s="31" t="s">
        <v>413</v>
      </c>
      <c r="D14" s="77"/>
      <c r="E14" s="78">
        <v>68000</v>
      </c>
      <c r="F14" s="12">
        <f t="shared" si="0"/>
        <v>68000</v>
      </c>
      <c r="G14" s="58"/>
    </row>
    <row r="15" spans="1:7" ht="16.5" customHeight="1">
      <c r="A15" s="76" t="s">
        <v>42</v>
      </c>
      <c r="B15" s="76" t="s">
        <v>53</v>
      </c>
      <c r="C15" s="10" t="s">
        <v>414</v>
      </c>
      <c r="D15" s="77"/>
      <c r="E15" s="78">
        <v>78000</v>
      </c>
      <c r="F15" s="12">
        <f t="shared" si="0"/>
        <v>78000</v>
      </c>
      <c r="G15" s="58"/>
    </row>
    <row r="16" spans="1:7" ht="16.5" customHeight="1">
      <c r="A16" s="76" t="s">
        <v>43</v>
      </c>
      <c r="B16" s="76" t="s">
        <v>53</v>
      </c>
      <c r="C16" s="10" t="s">
        <v>425</v>
      </c>
      <c r="D16" s="77">
        <v>20000</v>
      </c>
      <c r="E16" s="78"/>
      <c r="F16" s="12">
        <f t="shared" si="0"/>
        <v>20000</v>
      </c>
      <c r="G16" s="58"/>
    </row>
    <row r="17" spans="1:7" ht="16.5" customHeight="1">
      <c r="A17" s="76" t="s">
        <v>44</v>
      </c>
      <c r="B17" s="76" t="s">
        <v>53</v>
      </c>
      <c r="C17" s="27" t="s">
        <v>345</v>
      </c>
      <c r="D17" s="77"/>
      <c r="E17" s="78">
        <v>1300</v>
      </c>
      <c r="F17" s="12">
        <f t="shared" si="0"/>
        <v>1300</v>
      </c>
      <c r="G17" s="58"/>
    </row>
    <row r="18" spans="1:7" ht="16.5" customHeight="1">
      <c r="A18" s="76" t="s">
        <v>45</v>
      </c>
      <c r="B18" s="76" t="s">
        <v>53</v>
      </c>
      <c r="C18" s="10" t="s">
        <v>426</v>
      </c>
      <c r="D18" s="77"/>
      <c r="E18" s="79">
        <v>1500</v>
      </c>
      <c r="F18" s="12">
        <f t="shared" si="0"/>
        <v>1500</v>
      </c>
      <c r="G18" s="58"/>
    </row>
    <row r="19" spans="1:7" ht="16.5" customHeight="1">
      <c r="A19" s="76" t="s">
        <v>46</v>
      </c>
      <c r="B19" s="76" t="s">
        <v>53</v>
      </c>
      <c r="C19" s="12" t="s">
        <v>423</v>
      </c>
      <c r="D19" s="77"/>
      <c r="E19" s="78">
        <v>400</v>
      </c>
      <c r="F19" s="12">
        <f t="shared" si="0"/>
        <v>400</v>
      </c>
      <c r="G19" s="58"/>
    </row>
    <row r="20" spans="1:7" ht="16.5" customHeight="1">
      <c r="A20" s="76" t="s">
        <v>47</v>
      </c>
      <c r="B20" s="76" t="s">
        <v>53</v>
      </c>
      <c r="C20" s="12" t="s">
        <v>424</v>
      </c>
      <c r="D20" s="77"/>
      <c r="E20" s="78">
        <v>600</v>
      </c>
      <c r="F20" s="12">
        <f t="shared" si="0"/>
        <v>600</v>
      </c>
      <c r="G20" s="58"/>
    </row>
    <row r="21" spans="1:7" ht="16.5" customHeight="1">
      <c r="A21" s="76" t="s">
        <v>48</v>
      </c>
      <c r="B21" s="76" t="s">
        <v>53</v>
      </c>
      <c r="C21" s="8" t="s">
        <v>421</v>
      </c>
      <c r="D21" s="77"/>
      <c r="E21" s="78">
        <v>200</v>
      </c>
      <c r="F21" s="12">
        <f t="shared" si="0"/>
        <v>200</v>
      </c>
      <c r="G21" s="58"/>
    </row>
    <row r="22" spans="1:7" ht="16.5" customHeight="1">
      <c r="A22" s="76" t="s">
        <v>49</v>
      </c>
      <c r="B22" s="76" t="s">
        <v>53</v>
      </c>
      <c r="C22" s="8" t="s">
        <v>420</v>
      </c>
      <c r="D22" s="77"/>
      <c r="E22" s="78">
        <v>10000</v>
      </c>
      <c r="F22" s="12">
        <f t="shared" si="0"/>
        <v>10000</v>
      </c>
      <c r="G22" s="58"/>
    </row>
    <row r="23" spans="1:7" ht="16.5" customHeight="1">
      <c r="A23" s="76" t="s">
        <v>50</v>
      </c>
      <c r="B23" s="76" t="s">
        <v>53</v>
      </c>
      <c r="C23" s="27" t="s">
        <v>28</v>
      </c>
      <c r="D23" s="77"/>
      <c r="E23" s="78">
        <v>107000</v>
      </c>
      <c r="F23" s="12">
        <f t="shared" si="0"/>
        <v>107000</v>
      </c>
      <c r="G23" s="58"/>
    </row>
    <row r="24" spans="1:7" ht="16.5" customHeight="1">
      <c r="A24" s="123" t="s">
        <v>379</v>
      </c>
      <c r="B24" s="123" t="s">
        <v>378</v>
      </c>
      <c r="C24" s="124" t="s">
        <v>383</v>
      </c>
      <c r="D24" s="125"/>
      <c r="E24" s="126"/>
      <c r="F24" s="127">
        <v>35000</v>
      </c>
      <c r="G24" s="58"/>
    </row>
    <row r="25" spans="1:7" ht="16.5" customHeight="1">
      <c r="A25" s="76" t="s">
        <v>51</v>
      </c>
      <c r="B25" s="76" t="s">
        <v>51</v>
      </c>
      <c r="C25" s="27" t="s">
        <v>24</v>
      </c>
      <c r="D25" s="77">
        <v>24000</v>
      </c>
      <c r="E25" s="78"/>
      <c r="F25" s="12">
        <f>SUM(D25:E25)</f>
        <v>24000</v>
      </c>
      <c r="G25" s="58"/>
    </row>
    <row r="26" spans="1:7" ht="16.5" customHeight="1">
      <c r="A26" s="76" t="s">
        <v>52</v>
      </c>
      <c r="B26" s="76" t="s">
        <v>54</v>
      </c>
      <c r="C26" s="27" t="s">
        <v>126</v>
      </c>
      <c r="D26" s="77"/>
      <c r="E26" s="78">
        <v>100000</v>
      </c>
      <c r="F26" s="12">
        <f>SUM(D26:E26)</f>
        <v>100000</v>
      </c>
      <c r="G26" s="58"/>
    </row>
    <row r="27" spans="1:7" ht="16.5" customHeight="1">
      <c r="A27" s="76" t="s">
        <v>53</v>
      </c>
      <c r="B27" s="80" t="s">
        <v>51</v>
      </c>
      <c r="C27" s="19" t="s">
        <v>18</v>
      </c>
      <c r="D27" s="81">
        <v>4000</v>
      </c>
      <c r="E27" s="82"/>
      <c r="F27" s="6">
        <f>SUM(D27:E27)</f>
        <v>4000</v>
      </c>
      <c r="G27" s="58"/>
    </row>
    <row r="28" spans="1:7" ht="22.5" customHeight="1">
      <c r="A28" s="76" t="s">
        <v>54</v>
      </c>
      <c r="B28" s="76"/>
      <c r="C28" s="61" t="s">
        <v>4</v>
      </c>
      <c r="D28" s="84">
        <f>SUM(D12:D27)</f>
        <v>48000</v>
      </c>
      <c r="E28" s="84">
        <f>SUM(E12:E27)</f>
        <v>401000</v>
      </c>
      <c r="F28" s="15">
        <f>SUM(F12:F23,F25:F27)</f>
        <v>449000</v>
      </c>
      <c r="G28" s="58"/>
    </row>
  </sheetData>
  <sheetProtection/>
  <mergeCells count="10">
    <mergeCell ref="D1:F1"/>
    <mergeCell ref="D9:D11"/>
    <mergeCell ref="C7:E7"/>
    <mergeCell ref="E9:E11"/>
    <mergeCell ref="F9:F11"/>
    <mergeCell ref="A9:A11"/>
    <mergeCell ref="A8:E8"/>
    <mergeCell ref="B9:B11"/>
    <mergeCell ref="C9:C11"/>
    <mergeCell ref="D2:G2"/>
  </mergeCells>
  <printOptions/>
  <pageMargins left="0.5511811023622047" right="0.5511811023622047" top="0.3937007874015748" bottom="0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7109375" style="1" customWidth="1"/>
    <col min="2" max="2" width="26.57421875" style="1" customWidth="1"/>
    <col min="3" max="3" width="44.00390625" style="1" customWidth="1"/>
    <col min="4" max="4" width="11.00390625" style="1" customWidth="1"/>
    <col min="5" max="5" width="10.28125" style="1" customWidth="1"/>
    <col min="6" max="6" width="10.00390625" style="1" customWidth="1"/>
    <col min="7" max="8" width="10.140625" style="1" customWidth="1"/>
    <col min="9" max="9" width="10.421875" style="1" customWidth="1"/>
    <col min="10" max="16384" width="9.140625" style="1" customWidth="1"/>
  </cols>
  <sheetData>
    <row r="1" spans="1:9" ht="15" customHeight="1">
      <c r="A1" s="58"/>
      <c r="B1" s="58"/>
      <c r="C1" s="58"/>
      <c r="D1" s="69" t="s">
        <v>83</v>
      </c>
      <c r="E1" s="69"/>
      <c r="F1" s="69"/>
      <c r="G1" s="58"/>
      <c r="H1" s="58"/>
      <c r="I1" s="58"/>
    </row>
    <row r="2" spans="1:9" ht="15" customHeight="1">
      <c r="A2" s="58"/>
      <c r="B2" s="58"/>
      <c r="C2" s="58"/>
      <c r="D2" s="173" t="s">
        <v>523</v>
      </c>
      <c r="E2" s="173"/>
      <c r="F2" s="173"/>
      <c r="G2" s="173"/>
      <c r="H2" s="91"/>
      <c r="I2" s="58"/>
    </row>
    <row r="3" spans="1:9" ht="14.25" customHeight="1">
      <c r="A3" s="58"/>
      <c r="B3" s="58"/>
      <c r="C3" s="58"/>
      <c r="D3" s="173" t="s">
        <v>360</v>
      </c>
      <c r="E3" s="173"/>
      <c r="F3" s="173"/>
      <c r="G3" s="173"/>
      <c r="H3" s="91"/>
      <c r="I3" s="58"/>
    </row>
    <row r="4" spans="1:9" ht="13.5" customHeight="1">
      <c r="A4" s="58"/>
      <c r="B4" s="58"/>
      <c r="C4" s="58"/>
      <c r="D4" s="1" t="s">
        <v>533</v>
      </c>
      <c r="E4" s="58"/>
      <c r="F4" s="58"/>
      <c r="G4" s="58"/>
      <c r="H4" s="58"/>
      <c r="I4" s="58"/>
    </row>
    <row r="5" spans="1:9" ht="15.75" customHeight="1">
      <c r="A5" s="58"/>
      <c r="B5" s="58"/>
      <c r="C5" s="58"/>
      <c r="D5" s="1" t="s">
        <v>373</v>
      </c>
      <c r="E5" s="58"/>
      <c r="F5" s="58"/>
      <c r="G5" s="58"/>
      <c r="H5" s="58"/>
      <c r="I5" s="58"/>
    </row>
    <row r="6" spans="1:9" ht="17.25" customHeight="1">
      <c r="A6" s="58"/>
      <c r="B6" s="168" t="s">
        <v>440</v>
      </c>
      <c r="C6" s="168"/>
      <c r="D6" s="168"/>
      <c r="E6" s="168"/>
      <c r="F6" s="168"/>
      <c r="G6" s="168"/>
      <c r="H6" s="168"/>
      <c r="I6" s="168"/>
    </row>
    <row r="7" spans="1:9" ht="15.75" customHeight="1">
      <c r="A7" s="58"/>
      <c r="B7" s="168" t="s">
        <v>224</v>
      </c>
      <c r="C7" s="168"/>
      <c r="D7" s="168"/>
      <c r="E7" s="168"/>
      <c r="F7" s="168"/>
      <c r="G7" s="168"/>
      <c r="H7" s="168"/>
      <c r="I7" s="168"/>
    </row>
    <row r="8" spans="1:9" ht="13.5" customHeight="1">
      <c r="A8" s="58"/>
      <c r="B8" s="185" t="s">
        <v>136</v>
      </c>
      <c r="C8" s="185"/>
      <c r="D8" s="185"/>
      <c r="E8" s="185"/>
      <c r="F8" s="185"/>
      <c r="G8" s="185"/>
      <c r="H8" s="185"/>
      <c r="I8" s="185"/>
    </row>
    <row r="9" spans="1:9" ht="16.5" customHeight="1">
      <c r="A9" s="219" t="s">
        <v>62</v>
      </c>
      <c r="B9" s="182" t="s">
        <v>249</v>
      </c>
      <c r="C9" s="182" t="s">
        <v>213</v>
      </c>
      <c r="D9" s="176" t="s">
        <v>13</v>
      </c>
      <c r="E9" s="218" t="s">
        <v>214</v>
      </c>
      <c r="F9" s="218"/>
      <c r="G9" s="218"/>
      <c r="H9" s="218"/>
      <c r="I9" s="218"/>
    </row>
    <row r="10" spans="1:9" ht="16.5">
      <c r="A10" s="220"/>
      <c r="B10" s="182"/>
      <c r="C10" s="182"/>
      <c r="D10" s="177"/>
      <c r="E10" s="182" t="s">
        <v>219</v>
      </c>
      <c r="F10" s="218" t="s">
        <v>11</v>
      </c>
      <c r="G10" s="218"/>
      <c r="H10" s="182" t="s">
        <v>499</v>
      </c>
      <c r="I10" s="182" t="s">
        <v>359</v>
      </c>
    </row>
    <row r="11" spans="1:9" ht="16.5" customHeight="1">
      <c r="A11" s="220"/>
      <c r="B11" s="182"/>
      <c r="C11" s="182"/>
      <c r="D11" s="177"/>
      <c r="E11" s="182"/>
      <c r="F11" s="182" t="s">
        <v>358</v>
      </c>
      <c r="G11" s="182" t="s">
        <v>215</v>
      </c>
      <c r="H11" s="182"/>
      <c r="I11" s="182"/>
    </row>
    <row r="12" spans="1:9" ht="16.5">
      <c r="A12" s="220"/>
      <c r="B12" s="182"/>
      <c r="C12" s="182"/>
      <c r="D12" s="177"/>
      <c r="E12" s="182"/>
      <c r="F12" s="182"/>
      <c r="G12" s="182"/>
      <c r="H12" s="182"/>
      <c r="I12" s="182"/>
    </row>
    <row r="13" spans="1:9" ht="19.5" customHeight="1">
      <c r="A13" s="220"/>
      <c r="B13" s="176"/>
      <c r="C13" s="176"/>
      <c r="D13" s="177"/>
      <c r="E13" s="176"/>
      <c r="F13" s="176"/>
      <c r="G13" s="176"/>
      <c r="H13" s="176"/>
      <c r="I13" s="176"/>
    </row>
    <row r="14" spans="1:9" ht="17.25" customHeight="1">
      <c r="A14" s="215" t="s">
        <v>265</v>
      </c>
      <c r="B14" s="215"/>
      <c r="C14" s="215"/>
      <c r="D14" s="215"/>
      <c r="E14" s="215"/>
      <c r="F14" s="215"/>
      <c r="G14" s="215"/>
      <c r="H14" s="215"/>
      <c r="I14" s="215"/>
    </row>
    <row r="15" spans="1:9" ht="16.5" customHeight="1">
      <c r="A15" s="43" t="s">
        <v>39</v>
      </c>
      <c r="B15" s="140" t="s">
        <v>8</v>
      </c>
      <c r="C15" s="18" t="s">
        <v>211</v>
      </c>
      <c r="D15" s="18">
        <f aca="true" t="shared" si="0" ref="D15:D22">SUM(E15:I15)</f>
        <v>356600</v>
      </c>
      <c r="E15" s="18">
        <f>SUM('sav.f. 3 '!F15)</f>
        <v>356600</v>
      </c>
      <c r="F15" s="18"/>
      <c r="G15" s="26"/>
      <c r="H15" s="26"/>
      <c r="I15" s="56"/>
    </row>
    <row r="16" spans="1:9" ht="28.5" customHeight="1">
      <c r="A16" s="4" t="s">
        <v>40</v>
      </c>
      <c r="B16" s="29" t="s">
        <v>212</v>
      </c>
      <c r="C16" s="25" t="s">
        <v>245</v>
      </c>
      <c r="D16" s="12">
        <f t="shared" si="0"/>
        <v>156800</v>
      </c>
      <c r="E16" s="12">
        <f>SUM('sav.f. 3 '!F17)</f>
        <v>156800</v>
      </c>
      <c r="F16" s="12"/>
      <c r="G16" s="13"/>
      <c r="H16" s="13"/>
      <c r="I16" s="3"/>
    </row>
    <row r="17" spans="1:9" ht="16.5" customHeight="1">
      <c r="A17" s="4" t="s">
        <v>41</v>
      </c>
      <c r="B17" s="10" t="s">
        <v>8</v>
      </c>
      <c r="C17" s="12" t="s">
        <v>246</v>
      </c>
      <c r="D17" s="12">
        <f t="shared" si="0"/>
        <v>6034432</v>
      </c>
      <c r="E17" s="13">
        <f>SUM('sav.f. 3 '!F18:F20,'sav.f. 3 '!F22,'sav.f. 3 '!F79,'sav.f. 3 '!F112)</f>
        <v>4591810</v>
      </c>
      <c r="F17" s="12">
        <f>SUM('Valst.f. 4'!F14,'Valst.f. 4'!F15,'Valst.f. 4'!F16,'Valst.f. 4'!F17,'Valst.f. 4'!F19,'Valst.f. 4'!F20,'Valst.f. 4'!F21,'Valst.f. 4'!F22,'Valst.f. 4'!F24,'Valst.f. 4'!F25,'Valst.f. 4'!F27,'Valst.f. 4'!F34,'Valst.f. 4'!F54,'Valst.f. 4'!F18)</f>
        <v>1442622</v>
      </c>
      <c r="G17" s="13"/>
      <c r="H17" s="13"/>
      <c r="I17" s="3"/>
    </row>
    <row r="18" spans="1:9" ht="16.5" customHeight="1">
      <c r="A18" s="4" t="s">
        <v>42</v>
      </c>
      <c r="B18" s="8" t="s">
        <v>8</v>
      </c>
      <c r="C18" s="33" t="s">
        <v>145</v>
      </c>
      <c r="D18" s="12">
        <f t="shared" si="0"/>
        <v>24000</v>
      </c>
      <c r="E18" s="12"/>
      <c r="F18" s="12">
        <f>SUM('Valst.f. 4'!F23)</f>
        <v>24000</v>
      </c>
      <c r="G18" s="13"/>
      <c r="H18" s="13"/>
      <c r="I18" s="3"/>
    </row>
    <row r="19" spans="1:9" ht="16.5" customHeight="1">
      <c r="A19" s="44" t="s">
        <v>43</v>
      </c>
      <c r="B19" s="8" t="s">
        <v>8</v>
      </c>
      <c r="C19" s="33" t="s">
        <v>22</v>
      </c>
      <c r="D19" s="12">
        <f t="shared" si="0"/>
        <v>30000</v>
      </c>
      <c r="E19" s="12">
        <f>SUM('sav.f. 3 '!F21)</f>
        <v>30000</v>
      </c>
      <c r="F19" s="12"/>
      <c r="G19" s="13"/>
      <c r="H19" s="13"/>
      <c r="I19" s="3"/>
    </row>
    <row r="20" spans="1:9" ht="16.5" customHeight="1" hidden="1">
      <c r="A20" s="44" t="s">
        <v>44</v>
      </c>
      <c r="B20" s="8" t="s">
        <v>8</v>
      </c>
      <c r="C20" s="45" t="s">
        <v>133</v>
      </c>
      <c r="D20" s="12">
        <f t="shared" si="0"/>
        <v>0</v>
      </c>
      <c r="E20" s="12"/>
      <c r="F20" s="12"/>
      <c r="G20" s="13"/>
      <c r="H20" s="13"/>
      <c r="I20" s="3"/>
    </row>
    <row r="21" spans="1:9" ht="16.5" customHeight="1">
      <c r="A21" s="44" t="s">
        <v>44</v>
      </c>
      <c r="B21" s="8" t="s">
        <v>339</v>
      </c>
      <c r="C21" s="45" t="s">
        <v>216</v>
      </c>
      <c r="D21" s="12">
        <f t="shared" si="0"/>
        <v>1632700</v>
      </c>
      <c r="E21" s="12">
        <v>390070</v>
      </c>
      <c r="F21" s="15"/>
      <c r="G21" s="15"/>
      <c r="H21" s="12">
        <f>SUM('sav.f. 3 '!I23)</f>
        <v>1242630</v>
      </c>
      <c r="I21" s="3"/>
    </row>
    <row r="22" spans="1:9" ht="14.25" customHeight="1">
      <c r="A22" s="216" t="s">
        <v>218</v>
      </c>
      <c r="B22" s="216"/>
      <c r="C22" s="216"/>
      <c r="D22" s="15">
        <f t="shared" si="0"/>
        <v>8234532</v>
      </c>
      <c r="E22" s="15">
        <f>SUM(E15:E21)</f>
        <v>5525280</v>
      </c>
      <c r="F22" s="15">
        <f>SUM(F15:F21)</f>
        <v>1466622</v>
      </c>
      <c r="G22" s="15">
        <f>SUM(G15:G21)</f>
        <v>0</v>
      </c>
      <c r="H22" s="15">
        <f>SUM(H15:H21)</f>
        <v>1242630</v>
      </c>
      <c r="I22" s="15">
        <f>SUM(I15:I21)</f>
        <v>0</v>
      </c>
    </row>
    <row r="23" spans="1:9" ht="15.75" customHeight="1">
      <c r="A23" s="215" t="s">
        <v>217</v>
      </c>
      <c r="B23" s="215"/>
      <c r="C23" s="215"/>
      <c r="D23" s="215"/>
      <c r="E23" s="215"/>
      <c r="F23" s="215"/>
      <c r="G23" s="215"/>
      <c r="H23" s="215"/>
      <c r="I23" s="215"/>
    </row>
    <row r="24" spans="1:9" ht="15" customHeight="1">
      <c r="A24" s="4" t="s">
        <v>39</v>
      </c>
      <c r="B24" s="10" t="s">
        <v>86</v>
      </c>
      <c r="C24" s="14" t="s">
        <v>76</v>
      </c>
      <c r="D24" s="12">
        <f>SUM(E24:I24)</f>
        <v>15000</v>
      </c>
      <c r="E24" s="11">
        <f>SUM('sav.f. 3 '!F24)</f>
        <v>15000</v>
      </c>
      <c r="F24" s="15"/>
      <c r="G24" s="15"/>
      <c r="H24" s="15"/>
      <c r="I24" s="3"/>
    </row>
    <row r="25" spans="1:9" ht="15" customHeight="1">
      <c r="A25" s="4" t="s">
        <v>40</v>
      </c>
      <c r="B25" s="10" t="s">
        <v>86</v>
      </c>
      <c r="C25" s="14" t="s">
        <v>343</v>
      </c>
      <c r="D25" s="12">
        <f>SUM(E25:I25)</f>
        <v>4000</v>
      </c>
      <c r="E25" s="11">
        <f>SUM('sav.f. 3 '!F25)</f>
        <v>4000</v>
      </c>
      <c r="F25" s="15"/>
      <c r="G25" s="15"/>
      <c r="H25" s="15"/>
      <c r="I25" s="3"/>
    </row>
    <row r="26" spans="1:9" ht="31.5" customHeight="1">
      <c r="A26" s="4" t="s">
        <v>41</v>
      </c>
      <c r="B26" s="10" t="s">
        <v>86</v>
      </c>
      <c r="C26" s="16" t="s">
        <v>396</v>
      </c>
      <c r="D26" s="11">
        <f>SUM('sav.f. 3 '!F27)</f>
        <v>3000</v>
      </c>
      <c r="E26" s="11">
        <f>SUM('sav.f. 3 '!F27)</f>
        <v>3000</v>
      </c>
      <c r="F26" s="15"/>
      <c r="G26" s="15"/>
      <c r="H26" s="15"/>
      <c r="I26" s="3"/>
    </row>
    <row r="27" spans="1:9" ht="30" customHeight="1">
      <c r="A27" s="4" t="s">
        <v>42</v>
      </c>
      <c r="B27" s="52" t="s">
        <v>86</v>
      </c>
      <c r="C27" s="16" t="s">
        <v>29</v>
      </c>
      <c r="D27" s="12">
        <f>SUM(E27:I27)</f>
        <v>10000</v>
      </c>
      <c r="E27" s="11">
        <f>SUM('sav.f. 3 '!F26)</f>
        <v>10000</v>
      </c>
      <c r="F27" s="15"/>
      <c r="G27" s="15"/>
      <c r="H27" s="15"/>
      <c r="I27" s="3"/>
    </row>
    <row r="28" spans="1:9" ht="15" customHeight="1">
      <c r="A28" s="216" t="s">
        <v>218</v>
      </c>
      <c r="B28" s="216"/>
      <c r="C28" s="216"/>
      <c r="D28" s="17">
        <f aca="true" t="shared" si="1" ref="D28:I28">SUM(D24:D27)</f>
        <v>32000</v>
      </c>
      <c r="E28" s="17">
        <f t="shared" si="1"/>
        <v>32000</v>
      </c>
      <c r="F28" s="17">
        <f t="shared" si="1"/>
        <v>0</v>
      </c>
      <c r="G28" s="15">
        <f t="shared" si="1"/>
        <v>0</v>
      </c>
      <c r="H28" s="15">
        <f t="shared" si="1"/>
        <v>0</v>
      </c>
      <c r="I28" s="15">
        <f t="shared" si="1"/>
        <v>0</v>
      </c>
    </row>
    <row r="29" spans="1:9" ht="15.75" customHeight="1">
      <c r="A29" s="215" t="s">
        <v>221</v>
      </c>
      <c r="B29" s="215"/>
      <c r="C29" s="215"/>
      <c r="D29" s="215"/>
      <c r="E29" s="215"/>
      <c r="F29" s="215"/>
      <c r="G29" s="215"/>
      <c r="H29" s="215"/>
      <c r="I29" s="215"/>
    </row>
    <row r="30" spans="1:9" ht="16.5" customHeight="1">
      <c r="A30" s="4" t="s">
        <v>39</v>
      </c>
      <c r="B30" s="12" t="s">
        <v>8</v>
      </c>
      <c r="C30" s="40" t="s">
        <v>130</v>
      </c>
      <c r="D30" s="25">
        <f>SUM(E30:I30)</f>
        <v>38000</v>
      </c>
      <c r="E30" s="24">
        <f>SUM('sav.f. 3 '!F29)</f>
        <v>38000</v>
      </c>
      <c r="F30" s="15"/>
      <c r="G30" s="41"/>
      <c r="H30" s="41"/>
      <c r="I30" s="3"/>
    </row>
    <row r="31" spans="1:9" ht="15" customHeight="1">
      <c r="A31" s="4" t="s">
        <v>40</v>
      </c>
      <c r="B31" s="12" t="s">
        <v>8</v>
      </c>
      <c r="C31" s="40" t="s">
        <v>220</v>
      </c>
      <c r="D31" s="11">
        <f>SUM(E31:I31)</f>
        <v>105770</v>
      </c>
      <c r="E31" s="24">
        <f>SUM('sav.f. 3 '!F30)</f>
        <v>105770</v>
      </c>
      <c r="F31" s="15"/>
      <c r="G31" s="15"/>
      <c r="H31" s="15"/>
      <c r="I31" s="3"/>
    </row>
    <row r="32" spans="1:9" ht="16.5" customHeight="1">
      <c r="A32" s="216" t="s">
        <v>218</v>
      </c>
      <c r="B32" s="216"/>
      <c r="C32" s="216"/>
      <c r="D32" s="15">
        <f>SUM(E32:I32)</f>
        <v>143770</v>
      </c>
      <c r="E32" s="15">
        <f>SUM(E30:E31)</f>
        <v>143770</v>
      </c>
      <c r="F32" s="15">
        <f>SUM(F28:F31)</f>
        <v>0</v>
      </c>
      <c r="G32" s="15">
        <f>SUM(G28:G31)</f>
        <v>0</v>
      </c>
      <c r="H32" s="15">
        <f>SUM(H28:H31)</f>
        <v>0</v>
      </c>
      <c r="I32" s="15">
        <f>SUM(I28:I31)</f>
        <v>0</v>
      </c>
    </row>
    <row r="33" spans="1:9" ht="17.25" customHeight="1">
      <c r="A33" s="215" t="s">
        <v>222</v>
      </c>
      <c r="B33" s="215"/>
      <c r="C33" s="215"/>
      <c r="D33" s="215"/>
      <c r="E33" s="215"/>
      <c r="F33" s="215"/>
      <c r="G33" s="215"/>
      <c r="H33" s="215"/>
      <c r="I33" s="215"/>
    </row>
    <row r="34" spans="1:9" ht="16.5" customHeight="1">
      <c r="A34" s="4" t="s">
        <v>39</v>
      </c>
      <c r="B34" s="12" t="s">
        <v>8</v>
      </c>
      <c r="C34" s="12" t="s">
        <v>73</v>
      </c>
      <c r="D34" s="25">
        <f>SUM(E34:I34)</f>
        <v>207743</v>
      </c>
      <c r="E34" s="25">
        <f>SUM('sav.f. 3 '!F33)</f>
        <v>207743</v>
      </c>
      <c r="F34" s="12"/>
      <c r="G34" s="12"/>
      <c r="H34" s="12"/>
      <c r="I34" s="3"/>
    </row>
    <row r="35" spans="1:9" ht="16.5" customHeight="1">
      <c r="A35" s="4" t="s">
        <v>40</v>
      </c>
      <c r="B35" s="12" t="s">
        <v>8</v>
      </c>
      <c r="C35" s="12" t="s">
        <v>368</v>
      </c>
      <c r="D35" s="11">
        <f>SUM(E35:I35)</f>
        <v>25000</v>
      </c>
      <c r="E35" s="11">
        <f>'sav.f. 3 '!G34</f>
        <v>25000</v>
      </c>
      <c r="F35" s="12"/>
      <c r="G35" s="12"/>
      <c r="H35" s="12"/>
      <c r="I35" s="3"/>
    </row>
    <row r="36" spans="1:9" ht="15.75" customHeight="1">
      <c r="A36" s="4" t="s">
        <v>41</v>
      </c>
      <c r="B36" s="12" t="s">
        <v>8</v>
      </c>
      <c r="C36" s="12" t="s">
        <v>23</v>
      </c>
      <c r="D36" s="12">
        <f>SUM(E36:I36)</f>
        <v>174000</v>
      </c>
      <c r="E36" s="12"/>
      <c r="F36" s="12"/>
      <c r="G36" s="6"/>
      <c r="H36" s="6">
        <v>174000</v>
      </c>
      <c r="I36" s="3"/>
    </row>
    <row r="37" spans="1:9" ht="15.75" customHeight="1">
      <c r="A37" s="217" t="s">
        <v>218</v>
      </c>
      <c r="B37" s="217"/>
      <c r="C37" s="217"/>
      <c r="D37" s="141">
        <f>SUM(E37:I37)</f>
        <v>406743</v>
      </c>
      <c r="E37" s="141">
        <f>SUM(E34:E36)</f>
        <v>232743</v>
      </c>
      <c r="F37" s="141">
        <f>SUM(F34:F36)</f>
        <v>0</v>
      </c>
      <c r="G37" s="141">
        <f>SUM(G34:G36)</f>
        <v>0</v>
      </c>
      <c r="H37" s="141">
        <f>SUM(H34:H36)</f>
        <v>174000</v>
      </c>
      <c r="I37" s="142">
        <f>SUM(I34:I36)</f>
        <v>0</v>
      </c>
    </row>
    <row r="38" spans="1:9" ht="16.5" customHeight="1">
      <c r="A38" s="215" t="s">
        <v>223</v>
      </c>
      <c r="B38" s="215"/>
      <c r="C38" s="215"/>
      <c r="D38" s="215"/>
      <c r="E38" s="215"/>
      <c r="F38" s="215"/>
      <c r="G38" s="215"/>
      <c r="H38" s="215"/>
      <c r="I38" s="215"/>
    </row>
    <row r="39" spans="1:9" ht="17.25" customHeight="1">
      <c r="A39" s="4" t="s">
        <v>39</v>
      </c>
      <c r="B39" s="12" t="s">
        <v>8</v>
      </c>
      <c r="C39" s="12" t="s">
        <v>72</v>
      </c>
      <c r="D39" s="12">
        <f>SUM(E39:I39)</f>
        <v>40000</v>
      </c>
      <c r="E39" s="12">
        <f>SUM('sav.f. 3 '!F36)</f>
        <v>40000</v>
      </c>
      <c r="F39" s="12"/>
      <c r="G39" s="12"/>
      <c r="H39" s="12"/>
      <c r="I39" s="3"/>
    </row>
    <row r="40" spans="1:9" ht="15" customHeight="1">
      <c r="A40" s="216" t="s">
        <v>218</v>
      </c>
      <c r="B40" s="216"/>
      <c r="C40" s="216"/>
      <c r="D40" s="28">
        <f>SUM(E40:I40)</f>
        <v>40000</v>
      </c>
      <c r="E40" s="28">
        <f>SUM(E39)</f>
        <v>40000</v>
      </c>
      <c r="F40" s="28">
        <f>SUM(F39)</f>
        <v>0</v>
      </c>
      <c r="G40" s="28">
        <f>SUM(G39)</f>
        <v>0</v>
      </c>
      <c r="H40" s="28">
        <f>SUM(H39)</f>
        <v>0</v>
      </c>
      <c r="I40" s="28">
        <f>SUM(I39)</f>
        <v>0</v>
      </c>
    </row>
    <row r="41" spans="1:9" ht="15" customHeight="1">
      <c r="A41" s="215" t="s">
        <v>225</v>
      </c>
      <c r="B41" s="215"/>
      <c r="C41" s="215"/>
      <c r="D41" s="215"/>
      <c r="E41" s="215"/>
      <c r="F41" s="215"/>
      <c r="G41" s="215"/>
      <c r="H41" s="215"/>
      <c r="I41" s="215"/>
    </row>
    <row r="42" spans="1:9" ht="15" customHeight="1">
      <c r="A42" s="88" t="s">
        <v>39</v>
      </c>
      <c r="B42" s="7" t="s">
        <v>8</v>
      </c>
      <c r="C42" s="57" t="s">
        <v>226</v>
      </c>
      <c r="D42" s="18">
        <f>SUM(E42:I42)</f>
        <v>364200</v>
      </c>
      <c r="E42" s="25"/>
      <c r="F42" s="25">
        <f>SUM('Valst.f. 4'!F29)</f>
        <v>364200</v>
      </c>
      <c r="G42" s="18"/>
      <c r="H42" s="18"/>
      <c r="I42" s="56"/>
    </row>
    <row r="43" spans="1:9" ht="16.5" customHeight="1">
      <c r="A43" s="216" t="s">
        <v>218</v>
      </c>
      <c r="B43" s="216"/>
      <c r="C43" s="216"/>
      <c r="D43" s="32">
        <f>SUM(E43:I43)</f>
        <v>364200</v>
      </c>
      <c r="E43" s="32">
        <f>SUM(E42)</f>
        <v>0</v>
      </c>
      <c r="F43" s="32">
        <f>SUM(F42)</f>
        <v>364200</v>
      </c>
      <c r="G43" s="32">
        <f>SUM(G42)</f>
        <v>0</v>
      </c>
      <c r="H43" s="32">
        <f>SUM(H42)</f>
        <v>0</v>
      </c>
      <c r="I43" s="28">
        <f>SUM(I42)</f>
        <v>0</v>
      </c>
    </row>
    <row r="44" spans="1:9" ht="15.75" customHeight="1">
      <c r="A44" s="215" t="s">
        <v>227</v>
      </c>
      <c r="B44" s="215"/>
      <c r="C44" s="215"/>
      <c r="D44" s="215"/>
      <c r="E44" s="215"/>
      <c r="F44" s="215"/>
      <c r="G44" s="215"/>
      <c r="H44" s="215"/>
      <c r="I44" s="215"/>
    </row>
    <row r="45" spans="1:9" ht="15" customHeight="1">
      <c r="A45" s="4" t="s">
        <v>39</v>
      </c>
      <c r="B45" s="12" t="s">
        <v>8</v>
      </c>
      <c r="C45" s="22" t="s">
        <v>332</v>
      </c>
      <c r="D45" s="25">
        <f>SUM(E45:I45)</f>
        <v>230000</v>
      </c>
      <c r="E45" s="25"/>
      <c r="F45" s="25">
        <f>SUM('Valst.f. 4'!F28)</f>
        <v>230000</v>
      </c>
      <c r="G45" s="18"/>
      <c r="H45" s="18"/>
      <c r="I45" s="3"/>
    </row>
    <row r="46" spans="1:9" ht="15.75" customHeight="1">
      <c r="A46" s="217" t="s">
        <v>218</v>
      </c>
      <c r="B46" s="217"/>
      <c r="C46" s="217"/>
      <c r="D46" s="141">
        <f>SUM(E46:I46)</f>
        <v>230000</v>
      </c>
      <c r="E46" s="141">
        <f>SUM(E45:E45)</f>
        <v>0</v>
      </c>
      <c r="F46" s="141">
        <f>SUM(F45:F45)</f>
        <v>230000</v>
      </c>
      <c r="G46" s="141">
        <f>SUM(G45:G45)</f>
        <v>0</v>
      </c>
      <c r="H46" s="141">
        <f>SUM(H45:H45)</f>
        <v>0</v>
      </c>
      <c r="I46" s="142">
        <f>SUM(I45:I45)</f>
        <v>0</v>
      </c>
    </row>
    <row r="47" spans="1:9" s="46" customFormat="1" ht="18" customHeight="1">
      <c r="A47" s="221" t="s">
        <v>229</v>
      </c>
      <c r="B47" s="221"/>
      <c r="C47" s="221"/>
      <c r="D47" s="221"/>
      <c r="E47" s="221"/>
      <c r="F47" s="221"/>
      <c r="G47" s="221"/>
      <c r="H47" s="221"/>
      <c r="I47" s="221"/>
    </row>
    <row r="48" spans="1:9" s="46" customFormat="1" ht="15.75" customHeight="1">
      <c r="A48" s="2" t="s">
        <v>39</v>
      </c>
      <c r="B48" s="10" t="s">
        <v>8</v>
      </c>
      <c r="C48" s="10" t="s">
        <v>170</v>
      </c>
      <c r="D48" s="89">
        <f>SUM(E48:I48)</f>
        <v>1296831</v>
      </c>
      <c r="E48" s="145">
        <f>SUM('sav.f. 3 '!F31)</f>
        <v>4000</v>
      </c>
      <c r="F48" s="145">
        <f>SUM('Valst.f. 4'!F26)</f>
        <v>1292831</v>
      </c>
      <c r="G48" s="145"/>
      <c r="H48" s="145"/>
      <c r="I48" s="2"/>
    </row>
    <row r="49" spans="1:9" s="46" customFormat="1" ht="15.75" customHeight="1">
      <c r="A49" s="2" t="s">
        <v>40</v>
      </c>
      <c r="B49" s="10" t="s">
        <v>8</v>
      </c>
      <c r="C49" s="20" t="s">
        <v>122</v>
      </c>
      <c r="D49" s="89">
        <f aca="true" t="shared" si="2" ref="D49:D66">SUM(E49:I49)</f>
        <v>2093050</v>
      </c>
      <c r="E49" s="145">
        <f>SUM('sav.f. 3 '!F39)</f>
        <v>2093050</v>
      </c>
      <c r="F49" s="145"/>
      <c r="G49" s="145"/>
      <c r="H49" s="145"/>
      <c r="I49" s="2"/>
    </row>
    <row r="50" spans="1:9" ht="15.75" customHeight="1">
      <c r="A50" s="4" t="s">
        <v>41</v>
      </c>
      <c r="B50" s="10" t="s">
        <v>8</v>
      </c>
      <c r="C50" s="20" t="s">
        <v>5</v>
      </c>
      <c r="D50" s="89">
        <f t="shared" si="2"/>
        <v>50000</v>
      </c>
      <c r="E50" s="24">
        <f>SUM('sav.f. 3 '!F58)</f>
        <v>50000</v>
      </c>
      <c r="F50" s="24"/>
      <c r="G50" s="12"/>
      <c r="H50" s="12"/>
      <c r="I50" s="3"/>
    </row>
    <row r="51" spans="1:9" ht="15.75" customHeight="1">
      <c r="A51" s="4" t="s">
        <v>42</v>
      </c>
      <c r="B51" s="10" t="s">
        <v>250</v>
      </c>
      <c r="C51" s="20" t="s">
        <v>333</v>
      </c>
      <c r="D51" s="89">
        <f t="shared" si="2"/>
        <v>16100</v>
      </c>
      <c r="E51" s="24">
        <f>SUM('sav.f. 3 '!F41,'sav.f. 3 '!F59)</f>
        <v>16100</v>
      </c>
      <c r="F51" s="24"/>
      <c r="G51" s="12"/>
      <c r="H51" s="12"/>
      <c r="I51" s="3"/>
    </row>
    <row r="52" spans="1:9" ht="15.75" customHeight="1">
      <c r="A52" s="4" t="s">
        <v>43</v>
      </c>
      <c r="B52" s="10" t="s">
        <v>251</v>
      </c>
      <c r="C52" s="20" t="s">
        <v>333</v>
      </c>
      <c r="D52" s="89">
        <f t="shared" si="2"/>
        <v>34700</v>
      </c>
      <c r="E52" s="24">
        <f>SUM('sav.f. 3 '!F42,'sav.f. 3 '!F60)</f>
        <v>34700</v>
      </c>
      <c r="F52" s="24"/>
      <c r="G52" s="12"/>
      <c r="H52" s="12"/>
      <c r="I52" s="3"/>
    </row>
    <row r="53" spans="1:9" ht="15.75" customHeight="1">
      <c r="A53" s="4" t="s">
        <v>44</v>
      </c>
      <c r="B53" s="10" t="s">
        <v>252</v>
      </c>
      <c r="C53" s="20" t="s">
        <v>333</v>
      </c>
      <c r="D53" s="89">
        <f t="shared" si="2"/>
        <v>40100</v>
      </c>
      <c r="E53" s="24">
        <f>SUM('sav.f. 3 '!F43,'sav.f. 3 '!F61)</f>
        <v>40100</v>
      </c>
      <c r="F53" s="24"/>
      <c r="G53" s="12"/>
      <c r="H53" s="12"/>
      <c r="I53" s="3"/>
    </row>
    <row r="54" spans="1:9" ht="15.75" customHeight="1">
      <c r="A54" s="4" t="s">
        <v>45</v>
      </c>
      <c r="B54" s="10" t="s">
        <v>253</v>
      </c>
      <c r="C54" s="20" t="s">
        <v>333</v>
      </c>
      <c r="D54" s="89">
        <f t="shared" si="2"/>
        <v>27900</v>
      </c>
      <c r="E54" s="24">
        <f>SUM('sav.f. 3 '!F44,'sav.f. 3 '!F62)</f>
        <v>27900</v>
      </c>
      <c r="F54" s="24"/>
      <c r="G54" s="12"/>
      <c r="H54" s="12"/>
      <c r="I54" s="3"/>
    </row>
    <row r="55" spans="1:9" ht="15.75" customHeight="1">
      <c r="A55" s="4" t="s">
        <v>46</v>
      </c>
      <c r="B55" s="10" t="s">
        <v>267</v>
      </c>
      <c r="C55" s="20" t="s">
        <v>333</v>
      </c>
      <c r="D55" s="89">
        <f t="shared" si="2"/>
        <v>320400</v>
      </c>
      <c r="E55" s="24">
        <f>SUM('sav.f. 3 '!F45,'sav.f. 3 '!F63)</f>
        <v>320400</v>
      </c>
      <c r="F55" s="24"/>
      <c r="G55" s="12"/>
      <c r="H55" s="12"/>
      <c r="I55" s="3"/>
    </row>
    <row r="56" spans="1:9" ht="15.75" customHeight="1">
      <c r="A56" s="4" t="s">
        <v>47</v>
      </c>
      <c r="B56" s="10" t="s">
        <v>255</v>
      </c>
      <c r="C56" s="20" t="s">
        <v>333</v>
      </c>
      <c r="D56" s="89">
        <f t="shared" si="2"/>
        <v>49100</v>
      </c>
      <c r="E56" s="24">
        <f>SUM('sav.f. 3 '!F46,'sav.f. 3 '!F64)</f>
        <v>49100</v>
      </c>
      <c r="F56" s="24"/>
      <c r="G56" s="12"/>
      <c r="H56" s="12"/>
      <c r="I56" s="3"/>
    </row>
    <row r="57" spans="1:9" ht="15.75" customHeight="1">
      <c r="A57" s="4" t="s">
        <v>48</v>
      </c>
      <c r="B57" s="10" t="s">
        <v>256</v>
      </c>
      <c r="C57" s="20" t="s">
        <v>333</v>
      </c>
      <c r="D57" s="89">
        <f t="shared" si="2"/>
        <v>23200</v>
      </c>
      <c r="E57" s="24">
        <f>SUM('sav.f. 3 '!F47,'sav.f. 3 '!F65)</f>
        <v>23200</v>
      </c>
      <c r="F57" s="24"/>
      <c r="G57" s="12"/>
      <c r="H57" s="12"/>
      <c r="I57" s="3"/>
    </row>
    <row r="58" spans="1:9" ht="15.75" customHeight="1">
      <c r="A58" s="4" t="s">
        <v>49</v>
      </c>
      <c r="B58" s="10" t="s">
        <v>257</v>
      </c>
      <c r="C58" s="20" t="s">
        <v>333</v>
      </c>
      <c r="D58" s="89">
        <f t="shared" si="2"/>
        <v>83700</v>
      </c>
      <c r="E58" s="24">
        <f>SUM('sav.f. 3 '!F48,'sav.f. 3 '!F66)</f>
        <v>83700</v>
      </c>
      <c r="F58" s="24"/>
      <c r="G58" s="12"/>
      <c r="H58" s="12"/>
      <c r="I58" s="3"/>
    </row>
    <row r="59" spans="1:9" ht="15.75" customHeight="1">
      <c r="A59" s="4" t="s">
        <v>50</v>
      </c>
      <c r="B59" s="10" t="s">
        <v>258</v>
      </c>
      <c r="C59" s="20" t="s">
        <v>333</v>
      </c>
      <c r="D59" s="89">
        <f t="shared" si="2"/>
        <v>16700</v>
      </c>
      <c r="E59" s="24">
        <f>SUM('sav.f. 3 '!F49,'sav.f. 3 '!F67)</f>
        <v>16700</v>
      </c>
      <c r="F59" s="24"/>
      <c r="G59" s="12"/>
      <c r="H59" s="12"/>
      <c r="I59" s="3"/>
    </row>
    <row r="60" spans="1:9" ht="15.75" customHeight="1">
      <c r="A60" s="4" t="s">
        <v>51</v>
      </c>
      <c r="B60" s="10" t="s">
        <v>259</v>
      </c>
      <c r="C60" s="20" t="s">
        <v>333</v>
      </c>
      <c r="D60" s="89">
        <f t="shared" si="2"/>
        <v>46300</v>
      </c>
      <c r="E60" s="24">
        <f>SUM('sav.f. 3 '!F50,'sav.f. 3 '!F68)</f>
        <v>46300</v>
      </c>
      <c r="F60" s="24"/>
      <c r="G60" s="12"/>
      <c r="H60" s="12"/>
      <c r="I60" s="3"/>
    </row>
    <row r="61" spans="1:9" ht="15.75" customHeight="1">
      <c r="A61" s="4" t="s">
        <v>52</v>
      </c>
      <c r="B61" s="10" t="s">
        <v>260</v>
      </c>
      <c r="C61" s="20" t="s">
        <v>333</v>
      </c>
      <c r="D61" s="89">
        <f t="shared" si="2"/>
        <v>24800</v>
      </c>
      <c r="E61" s="24">
        <f>SUM('sav.f. 3 '!F51,'sav.f. 3 '!F69)</f>
        <v>24800</v>
      </c>
      <c r="F61" s="24"/>
      <c r="G61" s="12"/>
      <c r="H61" s="12"/>
      <c r="I61" s="3"/>
    </row>
    <row r="62" spans="1:9" ht="15.75" customHeight="1">
      <c r="A62" s="4" t="s">
        <v>53</v>
      </c>
      <c r="B62" s="10" t="s">
        <v>261</v>
      </c>
      <c r="C62" s="20" t="s">
        <v>333</v>
      </c>
      <c r="D62" s="89">
        <f t="shared" si="2"/>
        <v>19100</v>
      </c>
      <c r="E62" s="24">
        <f>SUM('sav.f. 3 '!F52,'sav.f. 3 '!F70)</f>
        <v>19100</v>
      </c>
      <c r="F62" s="24"/>
      <c r="G62" s="12"/>
      <c r="H62" s="12"/>
      <c r="I62" s="3"/>
    </row>
    <row r="63" spans="1:9" ht="15.75" customHeight="1">
      <c r="A63" s="4" t="s">
        <v>54</v>
      </c>
      <c r="B63" s="10" t="s">
        <v>262</v>
      </c>
      <c r="C63" s="20" t="s">
        <v>333</v>
      </c>
      <c r="D63" s="89">
        <f t="shared" si="2"/>
        <v>189300</v>
      </c>
      <c r="E63" s="24">
        <f>SUM('sav.f. 3 '!F53,'sav.f. 3 '!F71)</f>
        <v>189300</v>
      </c>
      <c r="F63" s="24"/>
      <c r="G63" s="12"/>
      <c r="H63" s="12"/>
      <c r="I63" s="3"/>
    </row>
    <row r="64" spans="1:9" ht="15.75" customHeight="1">
      <c r="A64" s="4" t="s">
        <v>55</v>
      </c>
      <c r="B64" s="10" t="s">
        <v>263</v>
      </c>
      <c r="C64" s="20" t="s">
        <v>333</v>
      </c>
      <c r="D64" s="89">
        <f t="shared" si="2"/>
        <v>27800</v>
      </c>
      <c r="E64" s="24">
        <f>SUM('sav.f. 3 '!F54,'sav.f. 3 '!F72)</f>
        <v>27800</v>
      </c>
      <c r="F64" s="24"/>
      <c r="G64" s="12"/>
      <c r="H64" s="12"/>
      <c r="I64" s="3"/>
    </row>
    <row r="65" spans="1:9" ht="15.75" customHeight="1">
      <c r="A65" s="4" t="s">
        <v>56</v>
      </c>
      <c r="B65" s="10" t="s">
        <v>8</v>
      </c>
      <c r="C65" s="20" t="s">
        <v>173</v>
      </c>
      <c r="D65" s="89">
        <f t="shared" si="2"/>
        <v>35000</v>
      </c>
      <c r="E65" s="12">
        <f>SUM('sav.f. 3 '!F57)</f>
        <v>35000</v>
      </c>
      <c r="F65" s="12"/>
      <c r="G65" s="12"/>
      <c r="H65" s="12"/>
      <c r="I65" s="3"/>
    </row>
    <row r="66" spans="1:9" ht="15.75" customHeight="1">
      <c r="A66" s="4" t="s">
        <v>57</v>
      </c>
      <c r="B66" s="10" t="s">
        <v>8</v>
      </c>
      <c r="C66" s="20" t="s">
        <v>171</v>
      </c>
      <c r="D66" s="89">
        <f t="shared" si="2"/>
        <v>50000</v>
      </c>
      <c r="E66" s="12">
        <f>SUM('sav.f. 3 '!F73)</f>
        <v>50000</v>
      </c>
      <c r="F66" s="12"/>
      <c r="G66" s="12"/>
      <c r="H66" s="12"/>
      <c r="I66" s="3"/>
    </row>
    <row r="67" spans="1:9" ht="17.25" customHeight="1">
      <c r="A67" s="216" t="s">
        <v>218</v>
      </c>
      <c r="B67" s="216"/>
      <c r="C67" s="216"/>
      <c r="D67" s="28">
        <f>SUM(E67:I67)</f>
        <v>4444081</v>
      </c>
      <c r="E67" s="28">
        <f>SUM(E48:E66)</f>
        <v>3151250</v>
      </c>
      <c r="F67" s="28">
        <f>SUM(F48:F66)</f>
        <v>1292831</v>
      </c>
      <c r="G67" s="28">
        <f>SUM(G48:G66)</f>
        <v>0</v>
      </c>
      <c r="H67" s="28">
        <f>SUM(H48:H66)</f>
        <v>0</v>
      </c>
      <c r="I67" s="28">
        <f>SUM(I48:I66)</f>
        <v>0</v>
      </c>
    </row>
    <row r="68" spans="1:9" ht="15.75" customHeight="1">
      <c r="A68" s="215" t="s">
        <v>230</v>
      </c>
      <c r="B68" s="215"/>
      <c r="C68" s="215"/>
      <c r="D68" s="215"/>
      <c r="E68" s="215"/>
      <c r="F68" s="215"/>
      <c r="G68" s="215"/>
      <c r="H68" s="215"/>
      <c r="I68" s="215"/>
    </row>
    <row r="69" spans="1:9" ht="18.75" customHeight="1">
      <c r="A69" s="4" t="s">
        <v>39</v>
      </c>
      <c r="B69" s="12" t="s">
        <v>8</v>
      </c>
      <c r="C69" s="42" t="s">
        <v>125</v>
      </c>
      <c r="D69" s="25">
        <f>SUM(E69:I69)</f>
        <v>100000</v>
      </c>
      <c r="E69" s="3">
        <f>SUM('Apl.pr.6'!I35)</f>
        <v>100000</v>
      </c>
      <c r="F69" s="18"/>
      <c r="G69" s="18"/>
      <c r="H69" s="18"/>
      <c r="I69" s="3"/>
    </row>
    <row r="70" spans="1:9" ht="16.5" customHeight="1">
      <c r="A70" s="4" t="s">
        <v>40</v>
      </c>
      <c r="B70" s="12" t="s">
        <v>8</v>
      </c>
      <c r="C70" s="20" t="s">
        <v>16</v>
      </c>
      <c r="D70" s="25">
        <f>SUM(E70:I70)</f>
        <v>50000</v>
      </c>
      <c r="E70" s="12">
        <f>SUM('sav.f. 3 '!F56)</f>
        <v>50000</v>
      </c>
      <c r="F70" s="12"/>
      <c r="G70" s="12"/>
      <c r="H70" s="12"/>
      <c r="I70" s="3"/>
    </row>
    <row r="71" spans="1:9" ht="17.25" customHeight="1">
      <c r="A71" s="216" t="s">
        <v>218</v>
      </c>
      <c r="B71" s="216"/>
      <c r="C71" s="216"/>
      <c r="D71" s="32">
        <f>SUM(E71:I71)</f>
        <v>150000</v>
      </c>
      <c r="E71" s="28">
        <f>SUM(E69:E70)</f>
        <v>150000</v>
      </c>
      <c r="F71" s="28">
        <f>SUM(F69:F70)</f>
        <v>0</v>
      </c>
      <c r="G71" s="28">
        <f>SUM(G69:G70)</f>
        <v>0</v>
      </c>
      <c r="H71" s="28">
        <f>SUM(H69:H70)</f>
        <v>0</v>
      </c>
      <c r="I71" s="28">
        <f>SUM(I69:I70)</f>
        <v>0</v>
      </c>
    </row>
    <row r="72" spans="1:9" ht="15" customHeight="1">
      <c r="A72" s="215" t="s">
        <v>231</v>
      </c>
      <c r="B72" s="215"/>
      <c r="C72" s="215"/>
      <c r="D72" s="215"/>
      <c r="E72" s="215"/>
      <c r="F72" s="215"/>
      <c r="G72" s="215"/>
      <c r="H72" s="215"/>
      <c r="I72" s="215"/>
    </row>
    <row r="73" spans="1:9" ht="15" customHeight="1">
      <c r="A73" s="4" t="s">
        <v>39</v>
      </c>
      <c r="B73" s="12" t="s">
        <v>8</v>
      </c>
      <c r="C73" s="12" t="s">
        <v>17</v>
      </c>
      <c r="D73" s="25">
        <f>SUM(E73:I73)</f>
        <v>2485995</v>
      </c>
      <c r="E73" s="18">
        <f>SUM('sav.f. 3 '!F37)</f>
        <v>2485995</v>
      </c>
      <c r="F73" s="18"/>
      <c r="G73" s="18"/>
      <c r="H73" s="18"/>
      <c r="I73" s="3"/>
    </row>
    <row r="74" spans="1:9" ht="15" customHeight="1">
      <c r="A74" s="216" t="s">
        <v>218</v>
      </c>
      <c r="B74" s="216"/>
      <c r="C74" s="216"/>
      <c r="D74" s="85">
        <f>SUM(D73)</f>
        <v>2485995</v>
      </c>
      <c r="E74" s="85">
        <f>SUM(E73)</f>
        <v>2485995</v>
      </c>
      <c r="F74" s="85">
        <f>SUM(F73:F135)</f>
        <v>0</v>
      </c>
      <c r="G74" s="85">
        <f>SUM(G73:G135)</f>
        <v>0</v>
      </c>
      <c r="H74" s="85">
        <f>SUM(H73:H135)</f>
        <v>0</v>
      </c>
      <c r="I74" s="120">
        <f>SUM(I73:I135)</f>
        <v>0</v>
      </c>
    </row>
    <row r="75" spans="1:9" ht="16.5" customHeight="1">
      <c r="A75" s="215" t="s">
        <v>232</v>
      </c>
      <c r="B75" s="215"/>
      <c r="C75" s="215"/>
      <c r="D75" s="215"/>
      <c r="E75" s="215"/>
      <c r="F75" s="215"/>
      <c r="G75" s="215"/>
      <c r="H75" s="215"/>
      <c r="I75" s="215"/>
    </row>
    <row r="76" spans="1:9" ht="18.75" customHeight="1">
      <c r="A76" s="4" t="s">
        <v>39</v>
      </c>
      <c r="B76" s="12" t="s">
        <v>8</v>
      </c>
      <c r="C76" s="42" t="s">
        <v>27</v>
      </c>
      <c r="D76" s="25">
        <f>SUM(E76:I76)</f>
        <v>30000</v>
      </c>
      <c r="E76" s="18">
        <f>SUM('sav.f. 3 '!F55)</f>
        <v>30000</v>
      </c>
      <c r="F76" s="18"/>
      <c r="G76" s="18"/>
      <c r="H76" s="18"/>
      <c r="I76" s="3"/>
    </row>
    <row r="77" spans="1:9" ht="18.75" customHeight="1">
      <c r="A77" s="217" t="s">
        <v>218</v>
      </c>
      <c r="B77" s="217"/>
      <c r="C77" s="217"/>
      <c r="D77" s="141">
        <f aca="true" t="shared" si="3" ref="D77:I77">SUM(D76:D76)</f>
        <v>30000</v>
      </c>
      <c r="E77" s="141">
        <f t="shared" si="3"/>
        <v>30000</v>
      </c>
      <c r="F77" s="141">
        <f t="shared" si="3"/>
        <v>0</v>
      </c>
      <c r="G77" s="141">
        <f t="shared" si="3"/>
        <v>0</v>
      </c>
      <c r="H77" s="141">
        <f t="shared" si="3"/>
        <v>0</v>
      </c>
      <c r="I77" s="142">
        <f t="shared" si="3"/>
        <v>0</v>
      </c>
    </row>
    <row r="78" spans="1:9" ht="21" customHeight="1">
      <c r="A78" s="215" t="s">
        <v>233</v>
      </c>
      <c r="B78" s="215"/>
      <c r="C78" s="215"/>
      <c r="D78" s="215"/>
      <c r="E78" s="215"/>
      <c r="F78" s="215"/>
      <c r="G78" s="215"/>
      <c r="H78" s="215"/>
      <c r="I78" s="215"/>
    </row>
    <row r="79" spans="1:9" ht="18.75" customHeight="1">
      <c r="A79" s="4" t="s">
        <v>39</v>
      </c>
      <c r="B79" s="12" t="s">
        <v>8</v>
      </c>
      <c r="C79" s="12" t="s">
        <v>74</v>
      </c>
      <c r="D79" s="127">
        <f aca="true" t="shared" si="4" ref="D79:D85">SUM(E79:I79)</f>
        <v>20000</v>
      </c>
      <c r="E79" s="127">
        <f>SUM('sav.f. 3 '!F74)</f>
        <v>20000</v>
      </c>
      <c r="F79" s="12"/>
      <c r="G79" s="12"/>
      <c r="H79" s="12"/>
      <c r="I79" s="3"/>
    </row>
    <row r="80" spans="1:9" ht="18.75" customHeight="1">
      <c r="A80" s="4" t="s">
        <v>40</v>
      </c>
      <c r="B80" s="12" t="s">
        <v>8</v>
      </c>
      <c r="C80" s="12" t="s">
        <v>31</v>
      </c>
      <c r="D80" s="12">
        <f t="shared" si="4"/>
        <v>15000</v>
      </c>
      <c r="E80" s="12">
        <f>SUM('sav.f. 3 '!F77)</f>
        <v>15000</v>
      </c>
      <c r="F80" s="12"/>
      <c r="G80" s="12"/>
      <c r="H80" s="12"/>
      <c r="I80" s="3"/>
    </row>
    <row r="81" spans="1:9" ht="18.75" customHeight="1">
      <c r="A81" s="4" t="s">
        <v>41</v>
      </c>
      <c r="B81" s="12" t="s">
        <v>8</v>
      </c>
      <c r="C81" s="20" t="s">
        <v>234</v>
      </c>
      <c r="D81" s="12">
        <f t="shared" si="4"/>
        <v>10000</v>
      </c>
      <c r="E81" s="12">
        <f>SUM('sav.f. 3 '!F78)</f>
        <v>10000</v>
      </c>
      <c r="F81" s="12"/>
      <c r="G81" s="12"/>
      <c r="H81" s="12"/>
      <c r="I81" s="3"/>
    </row>
    <row r="82" spans="1:9" ht="18.75" customHeight="1">
      <c r="A82" s="4" t="s">
        <v>42</v>
      </c>
      <c r="B82" s="20" t="s">
        <v>134</v>
      </c>
      <c r="C82" s="20" t="s">
        <v>15</v>
      </c>
      <c r="D82" s="12">
        <f t="shared" si="4"/>
        <v>115000</v>
      </c>
      <c r="E82" s="12">
        <f>SUM('sav.f. 3 '!F80)</f>
        <v>115000</v>
      </c>
      <c r="F82" s="12"/>
      <c r="G82" s="12"/>
      <c r="H82" s="12"/>
      <c r="I82" s="3"/>
    </row>
    <row r="83" spans="1:9" ht="18.75" customHeight="1">
      <c r="A83" s="4" t="s">
        <v>43</v>
      </c>
      <c r="B83" s="12" t="s">
        <v>8</v>
      </c>
      <c r="C83" s="13" t="s">
        <v>336</v>
      </c>
      <c r="D83" s="127">
        <f t="shared" si="4"/>
        <v>20000</v>
      </c>
      <c r="E83" s="127">
        <f>SUM('sav.f. 3 '!F75)</f>
        <v>20000</v>
      </c>
      <c r="F83" s="12"/>
      <c r="G83" s="12"/>
      <c r="H83" s="12"/>
      <c r="I83" s="3"/>
    </row>
    <row r="84" spans="1:9" ht="18.75" customHeight="1">
      <c r="A84" s="4" t="s">
        <v>44</v>
      </c>
      <c r="B84" s="12" t="s">
        <v>8</v>
      </c>
      <c r="C84" s="127" t="s">
        <v>519</v>
      </c>
      <c r="D84" s="127">
        <f t="shared" si="4"/>
        <v>40000</v>
      </c>
      <c r="E84" s="127">
        <f>SUM('sav.f. 3 '!F76)</f>
        <v>40000</v>
      </c>
      <c r="F84" s="12"/>
      <c r="G84" s="12"/>
      <c r="H84" s="12"/>
      <c r="I84" s="3"/>
    </row>
    <row r="85" spans="1:9" ht="19.5" customHeight="1">
      <c r="A85" s="216" t="s">
        <v>218</v>
      </c>
      <c r="B85" s="216"/>
      <c r="C85" s="216"/>
      <c r="D85" s="15">
        <f t="shared" si="4"/>
        <v>220000</v>
      </c>
      <c r="E85" s="15">
        <f>SUM(E79:E84)</f>
        <v>220000</v>
      </c>
      <c r="F85" s="15">
        <f>SUM(F79:F84)</f>
        <v>0</v>
      </c>
      <c r="G85" s="15">
        <f>SUM(G79:G84)</f>
        <v>0</v>
      </c>
      <c r="H85" s="15">
        <f>SUM(H79:H84)</f>
        <v>0</v>
      </c>
      <c r="I85" s="15">
        <f>SUM(I79:I84)</f>
        <v>0</v>
      </c>
    </row>
    <row r="86" spans="1:9" ht="19.5" customHeight="1">
      <c r="A86" s="215" t="s">
        <v>235</v>
      </c>
      <c r="B86" s="215"/>
      <c r="C86" s="215"/>
      <c r="D86" s="215"/>
      <c r="E86" s="215"/>
      <c r="F86" s="215"/>
      <c r="G86" s="215"/>
      <c r="H86" s="215"/>
      <c r="I86" s="215"/>
    </row>
    <row r="87" spans="1:9" ht="16.5" customHeight="1">
      <c r="A87" s="4" t="s">
        <v>39</v>
      </c>
      <c r="B87" s="12" t="s">
        <v>18</v>
      </c>
      <c r="C87" s="12" t="s">
        <v>191</v>
      </c>
      <c r="D87" s="12">
        <f>SUM(E87:I87)</f>
        <v>1204400</v>
      </c>
      <c r="E87" s="12">
        <f>SUM('sav.f. 3 '!F84)</f>
        <v>1200400</v>
      </c>
      <c r="F87" s="12"/>
      <c r="G87" s="12"/>
      <c r="H87" s="12"/>
      <c r="I87" s="3">
        <f>SUM('Spec.7'!F27)</f>
        <v>4000</v>
      </c>
    </row>
    <row r="88" spans="1:9" ht="16.5" customHeight="1">
      <c r="A88" s="4" t="s">
        <v>40</v>
      </c>
      <c r="B88" s="12" t="s">
        <v>19</v>
      </c>
      <c r="C88" s="12" t="s">
        <v>6</v>
      </c>
      <c r="D88" s="12">
        <f aca="true" t="shared" si="5" ref="D88:D94">SUM(E88:I88)</f>
        <v>238100</v>
      </c>
      <c r="E88" s="12">
        <f>SUM('sav.f. 3 '!F85)</f>
        <v>238100</v>
      </c>
      <c r="F88" s="12"/>
      <c r="G88" s="12"/>
      <c r="H88" s="12"/>
      <c r="I88" s="3"/>
    </row>
    <row r="89" spans="1:9" ht="16.5" customHeight="1">
      <c r="A89" s="4" t="s">
        <v>41</v>
      </c>
      <c r="B89" s="12" t="s">
        <v>8</v>
      </c>
      <c r="C89" s="12" t="s">
        <v>342</v>
      </c>
      <c r="D89" s="12">
        <f t="shared" si="5"/>
        <v>1138800</v>
      </c>
      <c r="E89" s="12">
        <v>610430</v>
      </c>
      <c r="F89" s="12"/>
      <c r="G89" s="12"/>
      <c r="H89" s="12">
        <v>528370</v>
      </c>
      <c r="I89" s="3"/>
    </row>
    <row r="90" spans="1:9" ht="16.5" customHeight="1">
      <c r="A90" s="4" t="s">
        <v>42</v>
      </c>
      <c r="B90" s="12" t="s">
        <v>8</v>
      </c>
      <c r="C90" s="12" t="s">
        <v>400</v>
      </c>
      <c r="D90" s="12">
        <f t="shared" si="5"/>
        <v>300000</v>
      </c>
      <c r="E90" s="12"/>
      <c r="F90" s="12">
        <f>SUM('Valst.f. 4'!I56)</f>
        <v>300000</v>
      </c>
      <c r="G90" s="12"/>
      <c r="H90" s="12"/>
      <c r="I90" s="3"/>
    </row>
    <row r="91" spans="1:9" ht="16.5" customHeight="1">
      <c r="A91" s="4" t="s">
        <v>43</v>
      </c>
      <c r="B91" s="12" t="s">
        <v>8</v>
      </c>
      <c r="C91" s="23" t="s">
        <v>26</v>
      </c>
      <c r="D91" s="12">
        <f t="shared" si="5"/>
        <v>20000</v>
      </c>
      <c r="E91" s="12">
        <f>SUM('sav.f. 3 '!F82)</f>
        <v>20000</v>
      </c>
      <c r="F91" s="12"/>
      <c r="G91" s="12"/>
      <c r="H91" s="12"/>
      <c r="I91" s="3"/>
    </row>
    <row r="92" spans="1:9" ht="16.5" customHeight="1">
      <c r="A92" s="4" t="s">
        <v>44</v>
      </c>
      <c r="B92" s="12" t="s">
        <v>8</v>
      </c>
      <c r="C92" s="10" t="s">
        <v>502</v>
      </c>
      <c r="D92" s="12">
        <f t="shared" si="5"/>
        <v>60000</v>
      </c>
      <c r="E92" s="12">
        <f>SUM('sav.f. 3 '!F83)</f>
        <v>60000</v>
      </c>
      <c r="F92" s="12"/>
      <c r="G92" s="12"/>
      <c r="H92" s="12"/>
      <c r="I92" s="3"/>
    </row>
    <row r="93" spans="1:9" ht="16.5" customHeight="1">
      <c r="A93" s="4" t="s">
        <v>45</v>
      </c>
      <c r="B93" s="10" t="s">
        <v>24</v>
      </c>
      <c r="C93" s="12" t="s">
        <v>33</v>
      </c>
      <c r="D93" s="12">
        <f t="shared" si="5"/>
        <v>33000</v>
      </c>
      <c r="E93" s="12">
        <f>SUM('sav.f. 3 '!F86)</f>
        <v>9000</v>
      </c>
      <c r="F93" s="12"/>
      <c r="G93" s="12"/>
      <c r="H93" s="12"/>
      <c r="I93" s="3">
        <f>SUM('Spec.7'!F25)</f>
        <v>24000</v>
      </c>
    </row>
    <row r="94" spans="1:9" ht="16.5" customHeight="1">
      <c r="A94" s="4" t="s">
        <v>46</v>
      </c>
      <c r="B94" s="10" t="s">
        <v>24</v>
      </c>
      <c r="C94" s="12" t="s">
        <v>238</v>
      </c>
      <c r="D94" s="12">
        <f t="shared" si="5"/>
        <v>847500</v>
      </c>
      <c r="E94" s="12">
        <f>SUM('sav.f. 3 '!F106)</f>
        <v>761200</v>
      </c>
      <c r="F94" s="12"/>
      <c r="G94" s="12">
        <f>SUM('MK 5'!F29)</f>
        <v>86300</v>
      </c>
      <c r="H94" s="12"/>
      <c r="I94" s="3"/>
    </row>
    <row r="95" spans="1:9" ht="15" customHeight="1">
      <c r="A95" s="216" t="s">
        <v>218</v>
      </c>
      <c r="B95" s="216"/>
      <c r="C95" s="216"/>
      <c r="D95" s="15">
        <f>SUM(E95:I95)</f>
        <v>3841800</v>
      </c>
      <c r="E95" s="28">
        <f>SUM(E87:E94)</f>
        <v>2899130</v>
      </c>
      <c r="F95" s="28">
        <f>SUM(F87:F94)</f>
        <v>300000</v>
      </c>
      <c r="G95" s="28">
        <f>SUM(G87:G94)</f>
        <v>86300</v>
      </c>
      <c r="H95" s="28">
        <f>SUM(H87:H94)</f>
        <v>528370</v>
      </c>
      <c r="I95" s="28">
        <f>SUM(I87:I94)</f>
        <v>28000</v>
      </c>
    </row>
    <row r="96" spans="1:9" ht="18" customHeight="1">
      <c r="A96" s="215" t="s">
        <v>236</v>
      </c>
      <c r="B96" s="215"/>
      <c r="C96" s="215"/>
      <c r="D96" s="215"/>
      <c r="E96" s="215"/>
      <c r="F96" s="215"/>
      <c r="G96" s="215"/>
      <c r="H96" s="215"/>
      <c r="I96" s="215"/>
    </row>
    <row r="97" spans="1:9" ht="18" customHeight="1">
      <c r="A97" s="4" t="s">
        <v>39</v>
      </c>
      <c r="B97" s="12" t="s">
        <v>8</v>
      </c>
      <c r="C97" s="23" t="s">
        <v>340</v>
      </c>
      <c r="D97" s="25">
        <f>SUM(E97:I97)</f>
        <v>125300</v>
      </c>
      <c r="E97" s="26">
        <f>SUM('sav.f. 3 '!F87)</f>
        <v>125300</v>
      </c>
      <c r="F97" s="26"/>
      <c r="G97" s="18"/>
      <c r="H97" s="18"/>
      <c r="I97" s="3"/>
    </row>
    <row r="98" spans="1:9" ht="18" customHeight="1">
      <c r="A98" s="4" t="s">
        <v>40</v>
      </c>
      <c r="B98" s="12" t="s">
        <v>8</v>
      </c>
      <c r="C98" s="12" t="s">
        <v>30</v>
      </c>
      <c r="D98" s="25">
        <f>SUM(E98:I98)</f>
        <v>28000</v>
      </c>
      <c r="E98" s="86">
        <f>SUM('sav.f. 3 '!F89)</f>
        <v>28000</v>
      </c>
      <c r="F98" s="26"/>
      <c r="G98" s="18"/>
      <c r="H98" s="18"/>
      <c r="I98" s="3"/>
    </row>
    <row r="99" spans="1:9" ht="18" customHeight="1">
      <c r="A99" s="4" t="s">
        <v>41</v>
      </c>
      <c r="B99" s="12" t="s">
        <v>8</v>
      </c>
      <c r="C99" s="12" t="s">
        <v>363</v>
      </c>
      <c r="D99" s="25">
        <f>SUM(E99:I99)</f>
        <v>35000</v>
      </c>
      <c r="E99" s="86">
        <f>SUM('sav.f. 3 '!F88)</f>
        <v>35000</v>
      </c>
      <c r="F99" s="26"/>
      <c r="G99" s="18"/>
      <c r="H99" s="18"/>
      <c r="I99" s="3"/>
    </row>
    <row r="100" spans="1:9" ht="18.75" customHeight="1">
      <c r="A100" s="217" t="s">
        <v>218</v>
      </c>
      <c r="B100" s="217"/>
      <c r="C100" s="217"/>
      <c r="D100" s="143">
        <f>SUM(E100:I100)</f>
        <v>188300</v>
      </c>
      <c r="E100" s="144">
        <f>SUM(E97:E99)</f>
        <v>188300</v>
      </c>
      <c r="F100" s="144">
        <f>SUM(F97:F98)</f>
        <v>0</v>
      </c>
      <c r="G100" s="144">
        <f>SUM(G97:G98)</f>
        <v>0</v>
      </c>
      <c r="H100" s="144">
        <f>SUM(H97:H98)</f>
        <v>0</v>
      </c>
      <c r="I100" s="41">
        <f>SUM(I97:I98)</f>
        <v>0</v>
      </c>
    </row>
    <row r="101" spans="1:9" ht="29.25" customHeight="1">
      <c r="A101" s="215" t="s">
        <v>237</v>
      </c>
      <c r="B101" s="215"/>
      <c r="C101" s="215"/>
      <c r="D101" s="215"/>
      <c r="E101" s="215"/>
      <c r="F101" s="215"/>
      <c r="G101" s="215"/>
      <c r="H101" s="215"/>
      <c r="I101" s="215"/>
    </row>
    <row r="102" spans="1:9" ht="32.25" customHeight="1">
      <c r="A102" s="43" t="s">
        <v>39</v>
      </c>
      <c r="B102" s="140" t="s">
        <v>413</v>
      </c>
      <c r="C102" s="18" t="s">
        <v>201</v>
      </c>
      <c r="D102" s="18">
        <f>SUM(E102:I102)</f>
        <v>1542240</v>
      </c>
      <c r="E102" s="18">
        <f>SUM('sav.f. 3 '!F90)</f>
        <v>786440</v>
      </c>
      <c r="F102" s="18"/>
      <c r="G102" s="18">
        <f>SUM('MK 5'!F13)</f>
        <v>687800</v>
      </c>
      <c r="H102" s="18"/>
      <c r="I102" s="56">
        <f>SUM('Spec.7'!F14)</f>
        <v>68000</v>
      </c>
    </row>
    <row r="103" spans="1:9" ht="32.25" customHeight="1">
      <c r="A103" s="4" t="s">
        <v>40</v>
      </c>
      <c r="B103" s="10" t="s">
        <v>414</v>
      </c>
      <c r="C103" s="12" t="s">
        <v>201</v>
      </c>
      <c r="D103" s="12">
        <f aca="true" t="shared" si="6" ref="D103:D121">SUM(E103:I103)</f>
        <v>1459900</v>
      </c>
      <c r="E103" s="12">
        <f>SUM('sav.f. 3 '!F91)</f>
        <v>691900</v>
      </c>
      <c r="F103" s="12"/>
      <c r="G103" s="12">
        <f>SUM('MK 5'!F14)</f>
        <v>690000</v>
      </c>
      <c r="H103" s="12"/>
      <c r="I103" s="3">
        <f>SUM('Spec.7'!F15)</f>
        <v>78000</v>
      </c>
    </row>
    <row r="104" spans="1:9" ht="34.5" customHeight="1">
      <c r="A104" s="4" t="s">
        <v>41</v>
      </c>
      <c r="B104" s="10" t="s">
        <v>415</v>
      </c>
      <c r="C104" s="27" t="s">
        <v>202</v>
      </c>
      <c r="D104" s="11">
        <f t="shared" si="6"/>
        <v>238491</v>
      </c>
      <c r="E104" s="12">
        <f>SUM('sav.f. 3 '!F92)</f>
        <v>156391</v>
      </c>
      <c r="F104" s="12"/>
      <c r="G104" s="12">
        <f>SUM('MK 5'!F15)</f>
        <v>73100</v>
      </c>
      <c r="H104" s="12"/>
      <c r="I104" s="3">
        <f>SUM('Spec.7'!F12)</f>
        <v>9000</v>
      </c>
    </row>
    <row r="105" spans="1:9" ht="31.5" customHeight="1">
      <c r="A105" s="4" t="s">
        <v>42</v>
      </c>
      <c r="B105" s="10" t="s">
        <v>416</v>
      </c>
      <c r="C105" s="22" t="s">
        <v>202</v>
      </c>
      <c r="D105" s="25">
        <f t="shared" si="6"/>
        <v>627280</v>
      </c>
      <c r="E105" s="18">
        <f>SUM('sav.f. 3 '!F93)</f>
        <v>366980</v>
      </c>
      <c r="F105" s="12"/>
      <c r="G105" s="18">
        <f>SUM('MK 5'!F16)</f>
        <v>235300</v>
      </c>
      <c r="H105" s="18"/>
      <c r="I105" s="3">
        <f>SUM('Spec.7'!F13)</f>
        <v>25000</v>
      </c>
    </row>
    <row r="106" spans="1:9" ht="15.75" customHeight="1">
      <c r="A106" s="4" t="s">
        <v>43</v>
      </c>
      <c r="B106" s="10" t="s">
        <v>417</v>
      </c>
      <c r="C106" s="45" t="s">
        <v>203</v>
      </c>
      <c r="D106" s="25">
        <f t="shared" si="6"/>
        <v>833429</v>
      </c>
      <c r="E106" s="18">
        <f>SUM('sav.f. 3 '!F94)</f>
        <v>297829</v>
      </c>
      <c r="F106" s="12"/>
      <c r="G106" s="18">
        <f>SUM('MK 5'!F17)</f>
        <v>535600</v>
      </c>
      <c r="H106" s="18"/>
      <c r="I106" s="3"/>
    </row>
    <row r="107" spans="1:9" ht="14.25" customHeight="1">
      <c r="A107" s="4" t="s">
        <v>44</v>
      </c>
      <c r="B107" s="10" t="s">
        <v>418</v>
      </c>
      <c r="C107" s="45" t="s">
        <v>203</v>
      </c>
      <c r="D107" s="25">
        <f t="shared" si="6"/>
        <v>567050</v>
      </c>
      <c r="E107" s="18">
        <f>SUM('sav.f. 3 '!F95)</f>
        <v>116150</v>
      </c>
      <c r="F107" s="12"/>
      <c r="G107" s="18">
        <f>SUM('MK 5'!F18)</f>
        <v>450900</v>
      </c>
      <c r="H107" s="18"/>
      <c r="I107" s="3"/>
    </row>
    <row r="108" spans="1:9" ht="30" customHeight="1">
      <c r="A108" s="4" t="s">
        <v>45</v>
      </c>
      <c r="B108" s="10" t="s">
        <v>419</v>
      </c>
      <c r="C108" s="45" t="s">
        <v>203</v>
      </c>
      <c r="D108" s="25">
        <f t="shared" si="6"/>
        <v>1006291</v>
      </c>
      <c r="E108" s="18">
        <f>SUM('sav.f. 3 '!F96)</f>
        <v>268191</v>
      </c>
      <c r="F108" s="12"/>
      <c r="G108" s="18">
        <f>SUM('MK 5'!F19)</f>
        <v>738100</v>
      </c>
      <c r="H108" s="18"/>
      <c r="I108" s="3"/>
    </row>
    <row r="109" spans="1:9" ht="16.5" customHeight="1">
      <c r="A109" s="4" t="s">
        <v>46</v>
      </c>
      <c r="B109" s="8" t="s">
        <v>420</v>
      </c>
      <c r="C109" s="45" t="s">
        <v>203</v>
      </c>
      <c r="D109" s="25">
        <f t="shared" si="6"/>
        <v>997527</v>
      </c>
      <c r="E109" s="18">
        <f>SUM('sav.f. 3 '!F97)</f>
        <v>313127</v>
      </c>
      <c r="F109" s="12"/>
      <c r="G109" s="18">
        <f>SUM('MK 5'!F20)</f>
        <v>674400</v>
      </c>
      <c r="H109" s="18"/>
      <c r="I109" s="3">
        <f>SUM('Spec.7'!F22)</f>
        <v>10000</v>
      </c>
    </row>
    <row r="110" spans="1:9" ht="16.5" customHeight="1">
      <c r="A110" s="4" t="s">
        <v>47</v>
      </c>
      <c r="B110" s="8" t="s">
        <v>421</v>
      </c>
      <c r="C110" s="45" t="s">
        <v>203</v>
      </c>
      <c r="D110" s="25">
        <f t="shared" si="6"/>
        <v>746067</v>
      </c>
      <c r="E110" s="18">
        <f>SUM('sav.f. 3 '!F98)</f>
        <v>202867</v>
      </c>
      <c r="F110" s="12"/>
      <c r="G110" s="18">
        <f>SUM('MK 5'!F21)</f>
        <v>543000</v>
      </c>
      <c r="H110" s="18"/>
      <c r="I110" s="3">
        <f>SUM('Spec.7'!F21)</f>
        <v>200</v>
      </c>
    </row>
    <row r="111" spans="1:9" ht="16.5" customHeight="1">
      <c r="A111" s="4" t="s">
        <v>48</v>
      </c>
      <c r="B111" s="8" t="s">
        <v>422</v>
      </c>
      <c r="C111" s="45" t="s">
        <v>203</v>
      </c>
      <c r="D111" s="25">
        <f t="shared" si="6"/>
        <v>641230</v>
      </c>
      <c r="E111" s="18">
        <f>SUM('sav.f. 3 '!F99)</f>
        <v>112430</v>
      </c>
      <c r="F111" s="12"/>
      <c r="G111" s="18">
        <f>SUM('MK 5'!F22)</f>
        <v>528800</v>
      </c>
      <c r="H111" s="18"/>
      <c r="I111" s="3"/>
    </row>
    <row r="112" spans="1:9" ht="16.5" customHeight="1">
      <c r="A112" s="4" t="s">
        <v>49</v>
      </c>
      <c r="B112" s="12" t="s">
        <v>423</v>
      </c>
      <c r="C112" s="45" t="s">
        <v>203</v>
      </c>
      <c r="D112" s="25">
        <f t="shared" si="6"/>
        <v>1283176</v>
      </c>
      <c r="E112" s="18">
        <f>SUM('sav.f. 3 '!F100)</f>
        <v>361543</v>
      </c>
      <c r="F112" s="12"/>
      <c r="G112" s="18">
        <f>SUM('MK 5'!F23)</f>
        <v>921233</v>
      </c>
      <c r="H112" s="18"/>
      <c r="I112" s="3">
        <f>SUM('Spec.7'!F19)</f>
        <v>400</v>
      </c>
    </row>
    <row r="113" spans="1:9" ht="16.5" customHeight="1">
      <c r="A113" s="4" t="s">
        <v>50</v>
      </c>
      <c r="B113" s="12" t="s">
        <v>424</v>
      </c>
      <c r="C113" s="45" t="s">
        <v>203</v>
      </c>
      <c r="D113" s="25">
        <f t="shared" si="6"/>
        <v>1340227</v>
      </c>
      <c r="E113" s="18">
        <f>SUM('sav.f. 3 '!F101)</f>
        <v>404327</v>
      </c>
      <c r="F113" s="12"/>
      <c r="G113" s="18">
        <f>SUM('MK 5'!F24)</f>
        <v>935300</v>
      </c>
      <c r="H113" s="18"/>
      <c r="I113" s="3">
        <f>SUM('Spec.7'!F20)</f>
        <v>600</v>
      </c>
    </row>
    <row r="114" spans="1:9" ht="16.5" customHeight="1">
      <c r="A114" s="4" t="s">
        <v>51</v>
      </c>
      <c r="B114" s="12" t="s">
        <v>345</v>
      </c>
      <c r="C114" s="12" t="s">
        <v>203</v>
      </c>
      <c r="D114" s="12">
        <f t="shared" si="6"/>
        <v>2367389</v>
      </c>
      <c r="E114" s="12">
        <f>SUM('sav.f. 3 '!F102)</f>
        <v>670789</v>
      </c>
      <c r="F114" s="12"/>
      <c r="G114" s="12">
        <f>SUM('MK 5'!F25)</f>
        <v>1695300</v>
      </c>
      <c r="H114" s="12"/>
      <c r="I114" s="3">
        <f>SUM('Spec.7'!F17)</f>
        <v>1300</v>
      </c>
    </row>
    <row r="115" spans="1:9" ht="30.75" customHeight="1">
      <c r="A115" s="4" t="s">
        <v>52</v>
      </c>
      <c r="B115" s="10" t="s">
        <v>426</v>
      </c>
      <c r="C115" s="12" t="s">
        <v>203</v>
      </c>
      <c r="D115" s="12">
        <f t="shared" si="6"/>
        <v>1897791</v>
      </c>
      <c r="E115" s="12">
        <f>SUM('sav.f. 3 '!F103)</f>
        <v>551488</v>
      </c>
      <c r="F115" s="12"/>
      <c r="G115" s="12">
        <f>SUM('MK 5'!F26)</f>
        <v>1344803</v>
      </c>
      <c r="H115" s="12"/>
      <c r="I115" s="3">
        <f>SUM('Spec.7'!F18)</f>
        <v>1500</v>
      </c>
    </row>
    <row r="116" spans="1:9" ht="32.25" customHeight="1">
      <c r="A116" s="4" t="s">
        <v>53</v>
      </c>
      <c r="B116" s="10" t="s">
        <v>425</v>
      </c>
      <c r="C116" s="33" t="s">
        <v>203</v>
      </c>
      <c r="D116" s="25">
        <f t="shared" si="6"/>
        <v>4090700</v>
      </c>
      <c r="E116" s="18">
        <f>SUM('sav.f. 3 '!F104)</f>
        <v>808200</v>
      </c>
      <c r="F116" s="12">
        <f>SUM('Valst.f. 4'!F57)</f>
        <v>56500</v>
      </c>
      <c r="G116" s="18">
        <f>SUM('MK 5'!F27)</f>
        <v>3206000</v>
      </c>
      <c r="H116" s="18"/>
      <c r="I116" s="3">
        <f>SUM('Spec.7'!F16)</f>
        <v>20000</v>
      </c>
    </row>
    <row r="117" spans="1:9" ht="15.75" customHeight="1">
      <c r="A117" s="4" t="s">
        <v>54</v>
      </c>
      <c r="B117" s="10" t="s">
        <v>28</v>
      </c>
      <c r="C117" s="27" t="s">
        <v>189</v>
      </c>
      <c r="D117" s="11">
        <f t="shared" si="6"/>
        <v>1873600</v>
      </c>
      <c r="E117" s="18">
        <f>SUM('sav.f. 3 '!F105)</f>
        <v>1692000</v>
      </c>
      <c r="F117" s="12"/>
      <c r="G117" s="18">
        <f>SUM('MK 5'!F28)</f>
        <v>74600</v>
      </c>
      <c r="H117" s="18"/>
      <c r="I117" s="3">
        <f>SUM('Spec.7'!F23)</f>
        <v>107000</v>
      </c>
    </row>
    <row r="118" spans="1:9" ht="36" customHeight="1">
      <c r="A118" s="4" t="s">
        <v>55</v>
      </c>
      <c r="B118" s="8" t="s">
        <v>186</v>
      </c>
      <c r="C118" s="27" t="s">
        <v>187</v>
      </c>
      <c r="D118" s="12">
        <f t="shared" si="6"/>
        <v>122930</v>
      </c>
      <c r="E118" s="12">
        <f>SUM('sav.f. 3 '!F107)</f>
        <v>43830</v>
      </c>
      <c r="F118" s="12"/>
      <c r="G118" s="12">
        <f>SUM('MK 5'!F30)</f>
        <v>79100</v>
      </c>
      <c r="H118" s="12"/>
      <c r="I118" s="3"/>
    </row>
    <row r="119" spans="1:9" ht="18" customHeight="1">
      <c r="A119" s="4" t="s">
        <v>56</v>
      </c>
      <c r="B119" s="6" t="s">
        <v>8</v>
      </c>
      <c r="C119" s="22" t="s">
        <v>350</v>
      </c>
      <c r="D119" s="25">
        <f t="shared" si="6"/>
        <v>118100</v>
      </c>
      <c r="E119" s="12">
        <v>108100</v>
      </c>
      <c r="F119" s="18"/>
      <c r="G119" s="12"/>
      <c r="H119" s="12">
        <v>10000</v>
      </c>
      <c r="I119" s="3"/>
    </row>
    <row r="120" spans="1:9" ht="18" customHeight="1">
      <c r="A120" s="4" t="s">
        <v>57</v>
      </c>
      <c r="B120" s="12" t="s">
        <v>8</v>
      </c>
      <c r="C120" s="27" t="s">
        <v>239</v>
      </c>
      <c r="D120" s="11">
        <f t="shared" si="6"/>
        <v>208000</v>
      </c>
      <c r="E120" s="12"/>
      <c r="F120" s="12"/>
      <c r="G120" s="12"/>
      <c r="H120" s="12">
        <v>208000</v>
      </c>
      <c r="I120" s="3"/>
    </row>
    <row r="121" spans="1:9" ht="18" customHeight="1">
      <c r="A121" s="4" t="s">
        <v>58</v>
      </c>
      <c r="B121" s="12" t="s">
        <v>8</v>
      </c>
      <c r="C121" s="10" t="s">
        <v>188</v>
      </c>
      <c r="D121" s="12">
        <f t="shared" si="6"/>
        <v>45000</v>
      </c>
      <c r="E121" s="12">
        <f>SUM('sav.f. 3 '!F111)</f>
        <v>45000</v>
      </c>
      <c r="F121" s="12"/>
      <c r="G121" s="12"/>
      <c r="H121" s="12"/>
      <c r="I121" s="3"/>
    </row>
    <row r="122" spans="1:9" ht="18" customHeight="1">
      <c r="A122" s="4" t="s">
        <v>59</v>
      </c>
      <c r="B122" s="6" t="s">
        <v>8</v>
      </c>
      <c r="C122" s="34" t="s">
        <v>124</v>
      </c>
      <c r="D122" s="25">
        <f>SUM(E122:I122)</f>
        <v>15000</v>
      </c>
      <c r="E122" s="12">
        <f>SUM('sav.f. 3 '!F110)</f>
        <v>15000</v>
      </c>
      <c r="F122" s="12"/>
      <c r="G122" s="12"/>
      <c r="H122" s="12"/>
      <c r="I122" s="3"/>
    </row>
    <row r="123" spans="1:9" ht="18" customHeight="1">
      <c r="A123" s="4" t="s">
        <v>60</v>
      </c>
      <c r="B123" s="6" t="s">
        <v>8</v>
      </c>
      <c r="C123" s="23" t="s">
        <v>398</v>
      </c>
      <c r="D123" s="25">
        <f>SUM(E123:I123)</f>
        <v>10000</v>
      </c>
      <c r="E123" s="12">
        <f>SUM('sav.f. 3 '!G28)</f>
        <v>10000</v>
      </c>
      <c r="F123" s="12"/>
      <c r="G123" s="12"/>
      <c r="H123" s="12"/>
      <c r="I123" s="3"/>
    </row>
    <row r="124" spans="1:9" ht="18" customHeight="1">
      <c r="A124" s="4" t="s">
        <v>61</v>
      </c>
      <c r="B124" s="6" t="s">
        <v>8</v>
      </c>
      <c r="C124" s="34" t="s">
        <v>203</v>
      </c>
      <c r="D124" s="25">
        <f>SUM(E124:I124)</f>
        <v>203364</v>
      </c>
      <c r="E124" s="12"/>
      <c r="F124" s="12"/>
      <c r="G124" s="12">
        <f>SUM('MK 5'!F31)</f>
        <v>203364</v>
      </c>
      <c r="H124" s="12"/>
      <c r="I124" s="3"/>
    </row>
    <row r="125" spans="1:9" ht="18" customHeight="1">
      <c r="A125" s="216" t="s">
        <v>218</v>
      </c>
      <c r="B125" s="216"/>
      <c r="C125" s="216"/>
      <c r="D125" s="15">
        <f>SUM(E125:I125)</f>
        <v>22234782</v>
      </c>
      <c r="E125" s="15">
        <f>SUM(E102:E124)</f>
        <v>8022582</v>
      </c>
      <c r="F125" s="15">
        <f>SUM(F102:F124)</f>
        <v>56500</v>
      </c>
      <c r="G125" s="15">
        <f>SUM(G102:G124)</f>
        <v>13616700</v>
      </c>
      <c r="H125" s="15">
        <f>SUM(H102:H124)</f>
        <v>218000</v>
      </c>
      <c r="I125" s="15">
        <f>SUM(I102:I124)</f>
        <v>321000</v>
      </c>
    </row>
    <row r="126" spans="1:9" ht="27" customHeight="1">
      <c r="A126" s="215" t="s">
        <v>240</v>
      </c>
      <c r="B126" s="215"/>
      <c r="C126" s="215"/>
      <c r="D126" s="215"/>
      <c r="E126" s="215"/>
      <c r="F126" s="215"/>
      <c r="G126" s="215"/>
      <c r="H126" s="215"/>
      <c r="I126" s="215"/>
    </row>
    <row r="127" spans="1:9" ht="34.5" customHeight="1">
      <c r="A127" s="4" t="s">
        <v>39</v>
      </c>
      <c r="B127" s="9" t="s">
        <v>126</v>
      </c>
      <c r="C127" s="22" t="s">
        <v>241</v>
      </c>
      <c r="D127" s="25">
        <f>SUM(E127:I127)</f>
        <v>390450</v>
      </c>
      <c r="E127" s="18">
        <f>SUM('sav.f. 3 '!F113)</f>
        <v>232450</v>
      </c>
      <c r="F127" s="18">
        <f>SUM('Valst.f. 4'!F52-F52)</f>
        <v>58000</v>
      </c>
      <c r="G127" s="25"/>
      <c r="H127" s="25"/>
      <c r="I127" s="3">
        <f>SUM('Spec.7'!F26)</f>
        <v>100000</v>
      </c>
    </row>
    <row r="128" spans="1:9" ht="34.5" customHeight="1">
      <c r="A128" s="4" t="s">
        <v>40</v>
      </c>
      <c r="B128" s="12" t="s">
        <v>8</v>
      </c>
      <c r="C128" s="47" t="s">
        <v>129</v>
      </c>
      <c r="D128" s="11">
        <f aca="true" t="shared" si="7" ref="D128:D150">SUM(E128:I128)</f>
        <v>30000</v>
      </c>
      <c r="E128" s="12">
        <f>SUM('sav.f. 3 '!F114)</f>
        <v>30000</v>
      </c>
      <c r="F128" s="12"/>
      <c r="G128" s="11"/>
      <c r="H128" s="11"/>
      <c r="I128" s="3"/>
    </row>
    <row r="129" spans="1:9" ht="18.75" customHeight="1">
      <c r="A129" s="4" t="s">
        <v>41</v>
      </c>
      <c r="B129" s="12" t="s">
        <v>8</v>
      </c>
      <c r="C129" s="27" t="s">
        <v>185</v>
      </c>
      <c r="D129" s="11">
        <f t="shared" si="7"/>
        <v>1566360</v>
      </c>
      <c r="E129" s="12">
        <f>SUM('sav.f. 3 '!F115)</f>
        <v>840000</v>
      </c>
      <c r="F129" s="12">
        <f>SUM('Valst.f. 4'!G53,'Valst.f. 4'!G55,-'Valst.f. 4'!G54)</f>
        <v>726360</v>
      </c>
      <c r="G129" s="11"/>
      <c r="H129" s="11"/>
      <c r="I129" s="3"/>
    </row>
    <row r="130" spans="1:9" ht="18.75" customHeight="1">
      <c r="A130" s="4" t="s">
        <v>42</v>
      </c>
      <c r="B130" s="12" t="s">
        <v>8</v>
      </c>
      <c r="C130" s="12" t="s">
        <v>127</v>
      </c>
      <c r="D130" s="12">
        <f t="shared" si="7"/>
        <v>10000</v>
      </c>
      <c r="E130" s="12">
        <f>SUM('sav.f. 3 '!F119)</f>
        <v>10000</v>
      </c>
      <c r="F130" s="12"/>
      <c r="G130" s="12"/>
      <c r="H130" s="12"/>
      <c r="I130" s="3"/>
    </row>
    <row r="131" spans="1:9" ht="18.75" customHeight="1">
      <c r="A131" s="4" t="s">
        <v>43</v>
      </c>
      <c r="B131" s="12" t="s">
        <v>8</v>
      </c>
      <c r="C131" s="27" t="s">
        <v>20</v>
      </c>
      <c r="D131" s="11">
        <f t="shared" si="7"/>
        <v>44000</v>
      </c>
      <c r="E131" s="12">
        <f>SUM('sav.f. 3 '!F116)</f>
        <v>44000</v>
      </c>
      <c r="F131" s="12"/>
      <c r="G131" s="11"/>
      <c r="H131" s="11"/>
      <c r="I131" s="3"/>
    </row>
    <row r="132" spans="1:9" ht="16.5" customHeight="1">
      <c r="A132" s="4" t="s">
        <v>44</v>
      </c>
      <c r="B132" s="12" t="s">
        <v>8</v>
      </c>
      <c r="C132" s="12" t="s">
        <v>334</v>
      </c>
      <c r="D132" s="11">
        <f t="shared" si="7"/>
        <v>9265180</v>
      </c>
      <c r="E132" s="11">
        <f>SUM('sav.f. 3 '!F117:F118)</f>
        <v>82000</v>
      </c>
      <c r="F132" s="11">
        <f>SUM('Valst.f. 4'!F31:F33)</f>
        <v>9183180</v>
      </c>
      <c r="G132" s="11"/>
      <c r="H132" s="11"/>
      <c r="I132" s="3"/>
    </row>
    <row r="133" spans="1:9" ht="16.5" customHeight="1">
      <c r="A133" s="4" t="s">
        <v>45</v>
      </c>
      <c r="B133" s="12" t="s">
        <v>8</v>
      </c>
      <c r="C133" s="27" t="s">
        <v>384</v>
      </c>
      <c r="D133" s="25">
        <f t="shared" si="7"/>
        <v>22000</v>
      </c>
      <c r="E133" s="12">
        <f>SUM('sav.f. 3 '!F120)</f>
        <v>22000</v>
      </c>
      <c r="F133" s="12"/>
      <c r="G133" s="25"/>
      <c r="H133" s="25"/>
      <c r="I133" s="3"/>
    </row>
    <row r="134" spans="1:9" ht="16.5" customHeight="1">
      <c r="A134" s="4" t="s">
        <v>46</v>
      </c>
      <c r="B134" s="12" t="s">
        <v>8</v>
      </c>
      <c r="C134" s="21" t="s">
        <v>335</v>
      </c>
      <c r="D134" s="25">
        <f t="shared" si="7"/>
        <v>12000</v>
      </c>
      <c r="E134" s="12">
        <f>SUM('sav.f. 3 '!F121)</f>
        <v>12000</v>
      </c>
      <c r="F134" s="12"/>
      <c r="G134" s="25"/>
      <c r="H134" s="25"/>
      <c r="I134" s="3"/>
    </row>
    <row r="135" spans="1:9" ht="15" customHeight="1">
      <c r="A135" s="4" t="s">
        <v>47</v>
      </c>
      <c r="B135" s="12" t="s">
        <v>8</v>
      </c>
      <c r="C135" s="20" t="s">
        <v>346</v>
      </c>
      <c r="D135" s="25">
        <f>SUM(E135:I135)</f>
        <v>5000</v>
      </c>
      <c r="E135" s="18">
        <f>SUM('sav.f. 3 '!F122)</f>
        <v>5000</v>
      </c>
      <c r="F135" s="18"/>
      <c r="G135" s="18"/>
      <c r="H135" s="18"/>
      <c r="I135" s="3"/>
    </row>
    <row r="136" spans="1:9" ht="16.5" customHeight="1">
      <c r="A136" s="4" t="s">
        <v>48</v>
      </c>
      <c r="B136" s="12" t="s">
        <v>8</v>
      </c>
      <c r="C136" s="35" t="s">
        <v>153</v>
      </c>
      <c r="D136" s="25">
        <f t="shared" si="7"/>
        <v>250590</v>
      </c>
      <c r="E136" s="87"/>
      <c r="F136" s="12">
        <f>SUM('Valst.f. 4'!F35)</f>
        <v>250590</v>
      </c>
      <c r="G136" s="12"/>
      <c r="H136" s="12"/>
      <c r="I136" s="3"/>
    </row>
    <row r="137" spans="1:9" ht="31.5" customHeight="1">
      <c r="A137" s="4" t="s">
        <v>49</v>
      </c>
      <c r="B137" s="31" t="s">
        <v>413</v>
      </c>
      <c r="C137" s="35" t="s">
        <v>153</v>
      </c>
      <c r="D137" s="25">
        <f t="shared" si="7"/>
        <v>40000</v>
      </c>
      <c r="E137" s="64"/>
      <c r="F137" s="12">
        <f>SUM('Valst.f. 4'!F37)</f>
        <v>40000</v>
      </c>
      <c r="G137" s="62"/>
      <c r="H137" s="62"/>
      <c r="I137" s="62"/>
    </row>
    <row r="138" spans="1:9" ht="31.5" customHeight="1">
      <c r="A138" s="4" t="s">
        <v>50</v>
      </c>
      <c r="B138" s="10" t="s">
        <v>414</v>
      </c>
      <c r="C138" s="65" t="s">
        <v>153</v>
      </c>
      <c r="D138" s="25">
        <f t="shared" si="7"/>
        <v>42000</v>
      </c>
      <c r="E138" s="64"/>
      <c r="F138" s="12">
        <f>SUM('Valst.f. 4'!F38)</f>
        <v>42000</v>
      </c>
      <c r="G138" s="62"/>
      <c r="H138" s="62"/>
      <c r="I138" s="62"/>
    </row>
    <row r="139" spans="1:9" ht="30.75" customHeight="1">
      <c r="A139" s="4" t="s">
        <v>51</v>
      </c>
      <c r="B139" s="10" t="s">
        <v>415</v>
      </c>
      <c r="C139" s="45" t="s">
        <v>153</v>
      </c>
      <c r="D139" s="25">
        <f t="shared" si="7"/>
        <v>2000</v>
      </c>
      <c r="E139" s="11"/>
      <c r="F139" s="12">
        <f>SUM('Valst.f. 4'!F39)</f>
        <v>2000</v>
      </c>
      <c r="G139" s="12"/>
      <c r="H139" s="12"/>
      <c r="I139" s="3"/>
    </row>
    <row r="140" spans="1:9" ht="31.5" customHeight="1">
      <c r="A140" s="4" t="s">
        <v>52</v>
      </c>
      <c r="B140" s="10" t="s">
        <v>416</v>
      </c>
      <c r="C140" s="35" t="s">
        <v>153</v>
      </c>
      <c r="D140" s="25">
        <f t="shared" si="7"/>
        <v>4000</v>
      </c>
      <c r="E140" s="64"/>
      <c r="F140" s="12">
        <f>SUM('Valst.f. 4'!F40)</f>
        <v>4000</v>
      </c>
      <c r="G140" s="62"/>
      <c r="H140" s="62"/>
      <c r="I140" s="62"/>
    </row>
    <row r="141" spans="1:9" ht="17.25" customHeight="1">
      <c r="A141" s="4" t="s">
        <v>53</v>
      </c>
      <c r="B141" s="10" t="s">
        <v>417</v>
      </c>
      <c r="C141" s="45" t="s">
        <v>153</v>
      </c>
      <c r="D141" s="25">
        <f t="shared" si="7"/>
        <v>34000</v>
      </c>
      <c r="E141" s="11"/>
      <c r="F141" s="12">
        <f>SUM('Valst.f. 4'!F41)</f>
        <v>34000</v>
      </c>
      <c r="G141" s="12"/>
      <c r="H141" s="12"/>
      <c r="I141" s="3"/>
    </row>
    <row r="142" spans="1:9" ht="17.25" customHeight="1">
      <c r="A142" s="4" t="s">
        <v>54</v>
      </c>
      <c r="B142" s="10" t="s">
        <v>418</v>
      </c>
      <c r="C142" s="45" t="s">
        <v>153</v>
      </c>
      <c r="D142" s="25">
        <f t="shared" si="7"/>
        <v>27400</v>
      </c>
      <c r="E142" s="12"/>
      <c r="F142" s="12">
        <f>SUM('Valst.f. 4'!F42)</f>
        <v>27400</v>
      </c>
      <c r="G142" s="12"/>
      <c r="H142" s="12"/>
      <c r="I142" s="3"/>
    </row>
    <row r="143" spans="1:9" ht="34.5" customHeight="1">
      <c r="A143" s="4" t="s">
        <v>55</v>
      </c>
      <c r="B143" s="10" t="s">
        <v>419</v>
      </c>
      <c r="C143" s="20" t="s">
        <v>153</v>
      </c>
      <c r="D143" s="12">
        <f t="shared" si="7"/>
        <v>49000</v>
      </c>
      <c r="E143" s="62"/>
      <c r="F143" s="12">
        <f>SUM('Valst.f. 4'!F43)</f>
        <v>49000</v>
      </c>
      <c r="G143" s="62"/>
      <c r="H143" s="62"/>
      <c r="I143" s="62"/>
    </row>
    <row r="144" spans="1:9" ht="17.25" customHeight="1">
      <c r="A144" s="4" t="s">
        <v>56</v>
      </c>
      <c r="B144" s="8" t="s">
        <v>420</v>
      </c>
      <c r="C144" s="45" t="s">
        <v>153</v>
      </c>
      <c r="D144" s="25">
        <f t="shared" si="7"/>
        <v>43000</v>
      </c>
      <c r="E144" s="12"/>
      <c r="F144" s="12">
        <f>SUM('Valst.f. 4'!F44)</f>
        <v>43000</v>
      </c>
      <c r="G144" s="11"/>
      <c r="H144" s="11"/>
      <c r="I144" s="3"/>
    </row>
    <row r="145" spans="1:9" ht="17.25" customHeight="1">
      <c r="A145" s="4" t="s">
        <v>57</v>
      </c>
      <c r="B145" s="8" t="s">
        <v>421</v>
      </c>
      <c r="C145" s="33" t="s">
        <v>153</v>
      </c>
      <c r="D145" s="25">
        <f t="shared" si="7"/>
        <v>43200</v>
      </c>
      <c r="E145" s="12"/>
      <c r="F145" s="12">
        <f>SUM('Valst.f. 4'!F45)</f>
        <v>43200</v>
      </c>
      <c r="G145" s="11"/>
      <c r="H145" s="11"/>
      <c r="I145" s="3"/>
    </row>
    <row r="146" spans="1:9" ht="17.25" customHeight="1">
      <c r="A146" s="4" t="s">
        <v>58</v>
      </c>
      <c r="B146" s="8" t="s">
        <v>422</v>
      </c>
      <c r="C146" s="45" t="s">
        <v>153</v>
      </c>
      <c r="D146" s="11">
        <f t="shared" si="7"/>
        <v>43000</v>
      </c>
      <c r="E146" s="12"/>
      <c r="F146" s="12">
        <f>SUM('Valst.f. 4'!F46)</f>
        <v>43000</v>
      </c>
      <c r="G146" s="11"/>
      <c r="H146" s="11"/>
      <c r="I146" s="3"/>
    </row>
    <row r="147" spans="1:9" ht="17.25" customHeight="1">
      <c r="A147" s="4" t="s">
        <v>59</v>
      </c>
      <c r="B147" s="12" t="s">
        <v>423</v>
      </c>
      <c r="C147" s="45" t="s">
        <v>153</v>
      </c>
      <c r="D147" s="12">
        <f t="shared" si="7"/>
        <v>63000</v>
      </c>
      <c r="E147" s="12"/>
      <c r="F147" s="12">
        <f>SUM('Valst.f. 4'!F47)</f>
        <v>63000</v>
      </c>
      <c r="G147" s="11"/>
      <c r="H147" s="11"/>
      <c r="I147" s="3"/>
    </row>
    <row r="148" spans="1:9" ht="17.25" customHeight="1">
      <c r="A148" s="4" t="s">
        <v>60</v>
      </c>
      <c r="B148" s="12" t="s">
        <v>424</v>
      </c>
      <c r="C148" s="33" t="s">
        <v>153</v>
      </c>
      <c r="D148" s="11">
        <f t="shared" si="7"/>
        <v>60000</v>
      </c>
      <c r="E148" s="12"/>
      <c r="F148" s="12">
        <f>SUM('Valst.f. 4'!F48)</f>
        <v>60000</v>
      </c>
      <c r="G148" s="11"/>
      <c r="H148" s="11"/>
      <c r="I148" s="3"/>
    </row>
    <row r="149" spans="1:9" ht="17.25" customHeight="1">
      <c r="A149" s="4" t="s">
        <v>61</v>
      </c>
      <c r="B149" s="12" t="s">
        <v>345</v>
      </c>
      <c r="C149" s="45" t="s">
        <v>153</v>
      </c>
      <c r="D149" s="25">
        <f t="shared" si="7"/>
        <v>110710</v>
      </c>
      <c r="E149" s="12"/>
      <c r="F149" s="12">
        <f>SUM('Valst.f. 4'!F49)</f>
        <v>110710</v>
      </c>
      <c r="G149" s="11"/>
      <c r="H149" s="11"/>
      <c r="I149" s="3"/>
    </row>
    <row r="150" spans="1:9" ht="32.25" customHeight="1">
      <c r="A150" s="4" t="s">
        <v>71</v>
      </c>
      <c r="B150" s="10" t="s">
        <v>426</v>
      </c>
      <c r="C150" s="45" t="s">
        <v>153</v>
      </c>
      <c r="D150" s="25">
        <f t="shared" si="7"/>
        <v>119000</v>
      </c>
      <c r="E150" s="12"/>
      <c r="F150" s="12">
        <f>SUM('Valst.f. 4'!F50)</f>
        <v>119000</v>
      </c>
      <c r="G150" s="11"/>
      <c r="H150" s="11"/>
      <c r="I150" s="3"/>
    </row>
    <row r="151" spans="1:9" ht="33.75" customHeight="1">
      <c r="A151" s="4" t="s">
        <v>85</v>
      </c>
      <c r="B151" s="10" t="s">
        <v>425</v>
      </c>
      <c r="C151" s="45" t="s">
        <v>153</v>
      </c>
      <c r="D151" s="25">
        <f>SUM(E151:I151)</f>
        <v>167000</v>
      </c>
      <c r="E151" s="12"/>
      <c r="F151" s="12">
        <f>SUM('Valst.f. 4'!F51)</f>
        <v>167000</v>
      </c>
      <c r="G151" s="11"/>
      <c r="H151" s="11"/>
      <c r="I151" s="3"/>
    </row>
    <row r="152" spans="1:9" ht="20.25" customHeight="1" hidden="1">
      <c r="A152" s="51"/>
      <c r="B152" s="9" t="s">
        <v>8</v>
      </c>
      <c r="C152" s="10" t="s">
        <v>32</v>
      </c>
      <c r="D152" s="12"/>
      <c r="E152" s="12"/>
      <c r="F152" s="12">
        <f>SUM('Valst.f. 4'!F52)</f>
        <v>58000</v>
      </c>
      <c r="G152" s="11"/>
      <c r="H152" s="11"/>
      <c r="I152" s="3"/>
    </row>
    <row r="153" spans="1:9" ht="21" customHeight="1">
      <c r="A153" s="216" t="s">
        <v>218</v>
      </c>
      <c r="B153" s="216"/>
      <c r="C153" s="216"/>
      <c r="D153" s="17">
        <f>SUM(E153:I153)</f>
        <v>12442890</v>
      </c>
      <c r="E153" s="17">
        <f>SUM(E127:E151)</f>
        <v>1277450</v>
      </c>
      <c r="F153" s="17">
        <f>SUM(F127:F151)</f>
        <v>11065440</v>
      </c>
      <c r="G153" s="17">
        <f>SUM(G127:G151)</f>
        <v>0</v>
      </c>
      <c r="H153" s="17">
        <f>SUM(H127:H151)</f>
        <v>0</v>
      </c>
      <c r="I153" s="15">
        <f>SUM(I127:I151)</f>
        <v>100000</v>
      </c>
    </row>
    <row r="154" spans="1:9" ht="19.5" customHeight="1">
      <c r="A154" s="61"/>
      <c r="B154" s="170" t="s">
        <v>377</v>
      </c>
      <c r="C154" s="172"/>
      <c r="D154" s="17">
        <f>SUM(G154)</f>
        <v>15000</v>
      </c>
      <c r="E154" s="17"/>
      <c r="F154" s="17"/>
      <c r="G154" s="17">
        <v>15000</v>
      </c>
      <c r="H154" s="17"/>
      <c r="I154" s="15"/>
    </row>
    <row r="155" spans="1:9" ht="24.75" customHeight="1">
      <c r="A155" s="216" t="s">
        <v>244</v>
      </c>
      <c r="B155" s="216"/>
      <c r="C155" s="216"/>
      <c r="D155" s="17">
        <f>SUM(D22,D28,D32,D37,D40,D43,D46,D67,D71,D74,D77,D85,D95,D100,D125,D153,D154)</f>
        <v>55504093</v>
      </c>
      <c r="E155" s="17">
        <f>SUM(E22,E28,E32,E37,E40,E67,E71,E74,E77,E85,E95,E100,E125,E153)</f>
        <v>24398500</v>
      </c>
      <c r="F155" s="17">
        <f>SUM(F22+F28+F32+F37+F40+F43+F46+F67+F153,F95,F125)</f>
        <v>14775593</v>
      </c>
      <c r="G155" s="17">
        <f>SUM(G154,G125,G95)</f>
        <v>13718000</v>
      </c>
      <c r="H155" s="17">
        <f>SUM(H22,H37,H95,H125)</f>
        <v>2163000</v>
      </c>
      <c r="I155" s="15">
        <f>SUM(I153,I125,I95)</f>
        <v>449000</v>
      </c>
    </row>
    <row r="157" ht="16.5">
      <c r="C157" s="36"/>
    </row>
  </sheetData>
  <sheetProtection/>
  <mergeCells count="50">
    <mergeCell ref="H10:H13"/>
    <mergeCell ref="A23:I23"/>
    <mergeCell ref="A22:C22"/>
    <mergeCell ref="A28:C28"/>
    <mergeCell ref="A29:I29"/>
    <mergeCell ref="A155:C155"/>
    <mergeCell ref="A85:C85"/>
    <mergeCell ref="A86:I86"/>
    <mergeCell ref="A95:C95"/>
    <mergeCell ref="A96:I96"/>
    <mergeCell ref="B154:C154"/>
    <mergeCell ref="A47:I47"/>
    <mergeCell ref="A68:I68"/>
    <mergeCell ref="A33:I33"/>
    <mergeCell ref="A37:C37"/>
    <mergeCell ref="A38:I38"/>
    <mergeCell ref="A43:C43"/>
    <mergeCell ref="A44:I44"/>
    <mergeCell ref="A41:I41"/>
    <mergeCell ref="A40:C40"/>
    <mergeCell ref="A153:C153"/>
    <mergeCell ref="A100:C100"/>
    <mergeCell ref="D2:G2"/>
    <mergeCell ref="B7:I7"/>
    <mergeCell ref="A32:C32"/>
    <mergeCell ref="D3:G3"/>
    <mergeCell ref="A9:A13"/>
    <mergeCell ref="A126:I126"/>
    <mergeCell ref="B6:I6"/>
    <mergeCell ref="A101:I101"/>
    <mergeCell ref="C9:C13"/>
    <mergeCell ref="E10:E13"/>
    <mergeCell ref="F10:G10"/>
    <mergeCell ref="B8:I8"/>
    <mergeCell ref="I10:I13"/>
    <mergeCell ref="B9:B13"/>
    <mergeCell ref="D9:D13"/>
    <mergeCell ref="E9:I9"/>
    <mergeCell ref="F11:F13"/>
    <mergeCell ref="G11:G13"/>
    <mergeCell ref="A14:I14"/>
    <mergeCell ref="A67:C67"/>
    <mergeCell ref="A71:C71"/>
    <mergeCell ref="A74:C74"/>
    <mergeCell ref="A125:C125"/>
    <mergeCell ref="A75:I75"/>
    <mergeCell ref="A77:C77"/>
    <mergeCell ref="A78:I78"/>
    <mergeCell ref="A72:I72"/>
    <mergeCell ref="A46:C46"/>
  </mergeCells>
  <printOptions/>
  <pageMargins left="0" right="0" top="0.3937007874015748" bottom="0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57421875" style="0" customWidth="1"/>
    <col min="2" max="2" width="6.28125" style="0" customWidth="1"/>
    <col min="3" max="3" width="7.28125" style="0" customWidth="1"/>
    <col min="4" max="4" width="43.00390625" style="0" customWidth="1"/>
    <col min="6" max="6" width="8.421875" style="0" customWidth="1"/>
    <col min="8" max="8" width="7.57421875" style="0" customWidth="1"/>
  </cols>
  <sheetData>
    <row r="1" spans="4:8" ht="18.75" customHeight="1">
      <c r="D1" s="189" t="s">
        <v>520</v>
      </c>
      <c r="E1" s="189"/>
      <c r="F1" s="189"/>
      <c r="G1" s="189"/>
      <c r="H1" s="189"/>
    </row>
    <row r="2" spans="4:9" ht="17.25" customHeight="1">
      <c r="D2" s="189" t="s">
        <v>526</v>
      </c>
      <c r="E2" s="189"/>
      <c r="F2" s="189"/>
      <c r="G2" s="189"/>
      <c r="H2" s="189"/>
      <c r="I2" s="189"/>
    </row>
    <row r="3" spans="4:8" ht="16.5" customHeight="1">
      <c r="D3" s="189" t="s">
        <v>521</v>
      </c>
      <c r="E3" s="189"/>
      <c r="F3" s="189"/>
      <c r="G3" s="189"/>
      <c r="H3" s="58"/>
    </row>
    <row r="5" spans="1:8" ht="19.5" customHeight="1">
      <c r="A5" s="136" t="s">
        <v>504</v>
      </c>
      <c r="B5" s="136"/>
      <c r="C5" s="136"/>
      <c r="D5" s="136"/>
      <c r="E5" s="136"/>
      <c r="F5" s="136"/>
      <c r="G5" s="136"/>
      <c r="H5" s="58"/>
    </row>
    <row r="6" spans="1:8" ht="15.75">
      <c r="A6" s="174" t="s">
        <v>505</v>
      </c>
      <c r="B6" s="174"/>
      <c r="C6" s="174"/>
      <c r="D6" s="174"/>
      <c r="E6" s="174"/>
      <c r="F6" s="174"/>
      <c r="G6" s="174"/>
      <c r="H6" s="58"/>
    </row>
    <row r="7" spans="1:8" ht="15.75">
      <c r="A7" s="58"/>
      <c r="B7" s="58"/>
      <c r="C7" s="58"/>
      <c r="D7" s="58"/>
      <c r="E7" s="58"/>
      <c r="F7" s="58"/>
      <c r="G7" s="58" t="s">
        <v>136</v>
      </c>
      <c r="H7" s="58"/>
    </row>
    <row r="8" spans="1:8" ht="15.75" customHeight="1">
      <c r="A8" s="176" t="s">
        <v>62</v>
      </c>
      <c r="B8" s="176" t="s">
        <v>167</v>
      </c>
      <c r="C8" s="176" t="s">
        <v>168</v>
      </c>
      <c r="D8" s="182" t="s">
        <v>446</v>
      </c>
      <c r="E8" s="176" t="s">
        <v>380</v>
      </c>
      <c r="F8" s="182" t="s">
        <v>166</v>
      </c>
      <c r="G8" s="182"/>
      <c r="H8" s="182"/>
    </row>
    <row r="9" spans="1:11" ht="15.75">
      <c r="A9" s="177"/>
      <c r="B9" s="177"/>
      <c r="C9" s="177"/>
      <c r="D9" s="182"/>
      <c r="E9" s="177"/>
      <c r="F9" s="182" t="s">
        <v>116</v>
      </c>
      <c r="G9" s="182"/>
      <c r="H9" s="176" t="s">
        <v>447</v>
      </c>
      <c r="K9" s="135"/>
    </row>
    <row r="10" spans="1:8" ht="12.75" customHeight="1">
      <c r="A10" s="177"/>
      <c r="B10" s="177"/>
      <c r="C10" s="177"/>
      <c r="D10" s="182"/>
      <c r="E10" s="177"/>
      <c r="F10" s="182" t="s">
        <v>4</v>
      </c>
      <c r="G10" s="182" t="s">
        <v>117</v>
      </c>
      <c r="H10" s="177"/>
    </row>
    <row r="11" spans="1:8" ht="49.5" customHeight="1">
      <c r="A11" s="178"/>
      <c r="B11" s="178"/>
      <c r="C11" s="178"/>
      <c r="D11" s="182"/>
      <c r="E11" s="178"/>
      <c r="F11" s="182"/>
      <c r="G11" s="182"/>
      <c r="H11" s="178"/>
    </row>
    <row r="12" spans="1:10" ht="16.5" customHeight="1">
      <c r="A12" s="10" t="s">
        <v>39</v>
      </c>
      <c r="B12" s="158" t="s">
        <v>8</v>
      </c>
      <c r="C12" s="158"/>
      <c r="D12" s="158"/>
      <c r="E12" s="70">
        <f>SUM(E14:E23,E25:E27)</f>
        <v>831506</v>
      </c>
      <c r="F12" s="70">
        <f>SUM(F14:F23,F25:F27)</f>
        <v>826666</v>
      </c>
      <c r="G12" s="70">
        <f>SUM(G14:G23,G25:G27)</f>
        <v>0</v>
      </c>
      <c r="H12" s="70">
        <f>SUM(H14:H23,H25:H27)</f>
        <v>4840</v>
      </c>
      <c r="J12" s="134"/>
    </row>
    <row r="13" spans="1:8" ht="15.75">
      <c r="A13" s="12" t="s">
        <v>63</v>
      </c>
      <c r="B13" s="157" t="s">
        <v>448</v>
      </c>
      <c r="C13" s="157"/>
      <c r="D13" s="157"/>
      <c r="E13" s="157"/>
      <c r="F13" s="157"/>
      <c r="G13" s="157"/>
      <c r="H13" s="157"/>
    </row>
    <row r="14" spans="1:8" ht="15.75">
      <c r="A14" s="12" t="s">
        <v>449</v>
      </c>
      <c r="B14" s="62" t="s">
        <v>140</v>
      </c>
      <c r="C14" s="62" t="s">
        <v>140</v>
      </c>
      <c r="D14" s="12" t="s">
        <v>246</v>
      </c>
      <c r="E14" s="12">
        <f>SUM(F14+H14)</f>
        <v>170575</v>
      </c>
      <c r="F14" s="12">
        <v>170575</v>
      </c>
      <c r="G14" s="12"/>
      <c r="H14" s="12"/>
    </row>
    <row r="15" spans="1:8" ht="15.75">
      <c r="A15" s="12" t="s">
        <v>450</v>
      </c>
      <c r="B15" s="62" t="s">
        <v>140</v>
      </c>
      <c r="C15" s="62" t="s">
        <v>140</v>
      </c>
      <c r="D15" s="12" t="s">
        <v>25</v>
      </c>
      <c r="E15" s="12">
        <f aca="true" t="shared" si="0" ref="E15:E27">SUM(F15+H15)</f>
        <v>56069</v>
      </c>
      <c r="F15" s="12">
        <v>56069</v>
      </c>
      <c r="G15" s="12"/>
      <c r="H15" s="12"/>
    </row>
    <row r="16" spans="1:8" ht="16.5" customHeight="1">
      <c r="A16" s="12" t="s">
        <v>451</v>
      </c>
      <c r="B16" s="62" t="s">
        <v>174</v>
      </c>
      <c r="C16" s="62" t="s">
        <v>174</v>
      </c>
      <c r="D16" s="10" t="s">
        <v>220</v>
      </c>
      <c r="E16" s="12">
        <f t="shared" si="0"/>
        <v>4227</v>
      </c>
      <c r="F16" s="12">
        <v>4227</v>
      </c>
      <c r="G16" s="12"/>
      <c r="H16" s="12"/>
    </row>
    <row r="17" spans="1:8" ht="16.5" customHeight="1">
      <c r="A17" s="12" t="s">
        <v>453</v>
      </c>
      <c r="B17" s="62" t="s">
        <v>178</v>
      </c>
      <c r="C17" s="62" t="s">
        <v>178</v>
      </c>
      <c r="D17" s="12" t="s">
        <v>23</v>
      </c>
      <c r="E17" s="12">
        <f>SUM(F17+H17)</f>
        <v>110421</v>
      </c>
      <c r="F17" s="12">
        <v>110421</v>
      </c>
      <c r="G17" s="12"/>
      <c r="H17" s="12"/>
    </row>
    <row r="18" spans="1:8" ht="16.5" customHeight="1">
      <c r="A18" s="12" t="s">
        <v>454</v>
      </c>
      <c r="B18" s="62" t="s">
        <v>48</v>
      </c>
      <c r="C18" s="62" t="s">
        <v>178</v>
      </c>
      <c r="D18" s="12" t="s">
        <v>17</v>
      </c>
      <c r="E18" s="12">
        <f>SUM(F18+H18)</f>
        <v>179779</v>
      </c>
      <c r="F18" s="12">
        <v>179779</v>
      </c>
      <c r="G18" s="12"/>
      <c r="H18" s="12"/>
    </row>
    <row r="19" spans="1:8" ht="15.75">
      <c r="A19" s="12" t="s">
        <v>455</v>
      </c>
      <c r="B19" s="62" t="s">
        <v>179</v>
      </c>
      <c r="C19" s="62" t="s">
        <v>182</v>
      </c>
      <c r="D19" s="20" t="s">
        <v>122</v>
      </c>
      <c r="E19" s="12">
        <f t="shared" si="0"/>
        <v>16766</v>
      </c>
      <c r="F19" s="12">
        <v>16766</v>
      </c>
      <c r="G19" s="12"/>
      <c r="H19" s="12"/>
    </row>
    <row r="20" spans="1:8" ht="15.75">
      <c r="A20" s="12" t="s">
        <v>456</v>
      </c>
      <c r="B20" s="62" t="s">
        <v>179</v>
      </c>
      <c r="C20" s="62" t="s">
        <v>182</v>
      </c>
      <c r="D20" s="20" t="s">
        <v>452</v>
      </c>
      <c r="E20" s="12">
        <f t="shared" si="0"/>
        <v>14614</v>
      </c>
      <c r="F20" s="12">
        <v>14614</v>
      </c>
      <c r="G20" s="12"/>
      <c r="H20" s="12"/>
    </row>
    <row r="21" spans="1:8" ht="15.75">
      <c r="A21" s="12" t="s">
        <v>457</v>
      </c>
      <c r="B21" s="62" t="s">
        <v>179</v>
      </c>
      <c r="C21" s="62" t="s">
        <v>180</v>
      </c>
      <c r="D21" s="20" t="s">
        <v>5</v>
      </c>
      <c r="E21" s="12">
        <f t="shared" si="0"/>
        <v>4840</v>
      </c>
      <c r="F21" s="12"/>
      <c r="G21" s="12"/>
      <c r="H21" s="12">
        <v>4840</v>
      </c>
    </row>
    <row r="22" spans="1:8" ht="15.75">
      <c r="A22" s="12" t="s">
        <v>458</v>
      </c>
      <c r="B22" s="62" t="s">
        <v>53</v>
      </c>
      <c r="C22" s="62" t="s">
        <v>176</v>
      </c>
      <c r="D22" s="12" t="s">
        <v>239</v>
      </c>
      <c r="E22" s="12">
        <f t="shared" si="0"/>
        <v>118482</v>
      </c>
      <c r="F22" s="12">
        <v>118482</v>
      </c>
      <c r="G22" s="12"/>
      <c r="H22" s="12"/>
    </row>
    <row r="23" spans="1:8" ht="15.75">
      <c r="A23" s="12" t="s">
        <v>459</v>
      </c>
      <c r="B23" s="62" t="s">
        <v>54</v>
      </c>
      <c r="C23" s="62" t="s">
        <v>48</v>
      </c>
      <c r="D23" s="12" t="s">
        <v>20</v>
      </c>
      <c r="E23" s="12">
        <f t="shared" si="0"/>
        <v>2855</v>
      </c>
      <c r="F23" s="12">
        <v>2855</v>
      </c>
      <c r="G23" s="12"/>
      <c r="H23" s="12"/>
    </row>
    <row r="24" spans="1:8" ht="15.75">
      <c r="A24" s="12" t="s">
        <v>64</v>
      </c>
      <c r="B24" s="157" t="s">
        <v>125</v>
      </c>
      <c r="C24" s="157"/>
      <c r="D24" s="157"/>
      <c r="E24" s="157"/>
      <c r="F24" s="157"/>
      <c r="G24" s="157"/>
      <c r="H24" s="157"/>
    </row>
    <row r="25" spans="1:8" ht="45" customHeight="1">
      <c r="A25" s="12" t="s">
        <v>460</v>
      </c>
      <c r="B25" s="62" t="s">
        <v>176</v>
      </c>
      <c r="C25" s="62" t="s">
        <v>182</v>
      </c>
      <c r="D25" s="10" t="s">
        <v>514</v>
      </c>
      <c r="E25" s="12">
        <f t="shared" si="0"/>
        <v>116203</v>
      </c>
      <c r="F25" s="12">
        <v>116203</v>
      </c>
      <c r="G25" s="12"/>
      <c r="H25" s="12"/>
    </row>
    <row r="26" spans="1:8" ht="33" customHeight="1">
      <c r="A26" s="12" t="s">
        <v>515</v>
      </c>
      <c r="B26" s="62" t="s">
        <v>176</v>
      </c>
      <c r="C26" s="62" t="s">
        <v>182</v>
      </c>
      <c r="D26" s="10" t="s">
        <v>516</v>
      </c>
      <c r="E26" s="12">
        <f t="shared" si="0"/>
        <v>6047</v>
      </c>
      <c r="F26" s="12">
        <v>6047</v>
      </c>
      <c r="G26" s="12"/>
      <c r="H26" s="12"/>
    </row>
    <row r="27" spans="1:8" ht="18" customHeight="1">
      <c r="A27" s="12" t="s">
        <v>518</v>
      </c>
      <c r="B27" s="62" t="s">
        <v>176</v>
      </c>
      <c r="C27" s="62" t="s">
        <v>182</v>
      </c>
      <c r="D27" s="10" t="s">
        <v>517</v>
      </c>
      <c r="E27" s="12">
        <f t="shared" si="0"/>
        <v>30628</v>
      </c>
      <c r="F27" s="12">
        <v>30628</v>
      </c>
      <c r="G27" s="12"/>
      <c r="H27" s="12"/>
    </row>
    <row r="28" spans="1:8" ht="16.5" customHeight="1">
      <c r="A28" s="12" t="s">
        <v>40</v>
      </c>
      <c r="B28" s="157" t="s">
        <v>425</v>
      </c>
      <c r="C28" s="157"/>
      <c r="D28" s="157"/>
      <c r="E28" s="15">
        <f>SUM(E30,E32)</f>
        <v>114118</v>
      </c>
      <c r="F28" s="15">
        <f>SUM(F30,F32)</f>
        <v>114118</v>
      </c>
      <c r="G28" s="15">
        <f>SUM(G30,G32)</f>
        <v>0</v>
      </c>
      <c r="H28" s="15">
        <f>SUM(H30,H32)</f>
        <v>0</v>
      </c>
    </row>
    <row r="29" spans="1:8" ht="15.75">
      <c r="A29" s="12" t="s">
        <v>65</v>
      </c>
      <c r="B29" s="157" t="s">
        <v>448</v>
      </c>
      <c r="C29" s="157"/>
      <c r="D29" s="157"/>
      <c r="E29" s="157"/>
      <c r="F29" s="157"/>
      <c r="G29" s="157"/>
      <c r="H29" s="157"/>
    </row>
    <row r="30" spans="1:8" ht="15.75">
      <c r="A30" s="12" t="s">
        <v>96</v>
      </c>
      <c r="B30" s="62" t="s">
        <v>53</v>
      </c>
      <c r="C30" s="62" t="s">
        <v>176</v>
      </c>
      <c r="D30" s="12" t="s">
        <v>203</v>
      </c>
      <c r="E30" s="12">
        <f>SUM(F30+H30)</f>
        <v>113896</v>
      </c>
      <c r="F30" s="12">
        <v>113896</v>
      </c>
      <c r="G30" s="12"/>
      <c r="H30" s="12"/>
    </row>
    <row r="31" spans="1:8" ht="15.75">
      <c r="A31" s="13" t="s">
        <v>67</v>
      </c>
      <c r="B31" s="157" t="s">
        <v>461</v>
      </c>
      <c r="C31" s="157"/>
      <c r="D31" s="157"/>
      <c r="E31" s="157"/>
      <c r="F31" s="157"/>
      <c r="G31" s="157"/>
      <c r="H31" s="157"/>
    </row>
    <row r="32" spans="1:8" ht="15.75">
      <c r="A32" s="13" t="s">
        <v>462</v>
      </c>
      <c r="B32" s="62" t="s">
        <v>53</v>
      </c>
      <c r="C32" s="62" t="s">
        <v>176</v>
      </c>
      <c r="D32" s="12" t="s">
        <v>203</v>
      </c>
      <c r="E32" s="12">
        <f>SUM(F32+H32)</f>
        <v>222</v>
      </c>
      <c r="F32" s="12">
        <v>222</v>
      </c>
      <c r="G32" s="12"/>
      <c r="H32" s="12"/>
    </row>
    <row r="33" spans="1:8" ht="15.75" customHeight="1">
      <c r="A33" s="12" t="s">
        <v>41</v>
      </c>
      <c r="B33" s="157" t="s">
        <v>426</v>
      </c>
      <c r="C33" s="157"/>
      <c r="D33" s="157"/>
      <c r="E33" s="15">
        <f>SUM(E35,E37)</f>
        <v>39469</v>
      </c>
      <c r="F33" s="15">
        <f>SUM(F35,F37)</f>
        <v>39469</v>
      </c>
      <c r="G33" s="15">
        <f>SUM(G35,G37)</f>
        <v>0</v>
      </c>
      <c r="H33" s="15">
        <f>SUM(H35,H37)</f>
        <v>0</v>
      </c>
    </row>
    <row r="34" spans="1:8" ht="15.75">
      <c r="A34" s="12" t="s">
        <v>70</v>
      </c>
      <c r="B34" s="157" t="s">
        <v>448</v>
      </c>
      <c r="C34" s="157"/>
      <c r="D34" s="157"/>
      <c r="E34" s="157"/>
      <c r="F34" s="157"/>
      <c r="G34" s="157"/>
      <c r="H34" s="157"/>
    </row>
    <row r="35" spans="1:8" ht="15.75">
      <c r="A35" s="12" t="s">
        <v>463</v>
      </c>
      <c r="B35" s="62" t="s">
        <v>53</v>
      </c>
      <c r="C35" s="62" t="s">
        <v>176</v>
      </c>
      <c r="D35" s="12" t="s">
        <v>203</v>
      </c>
      <c r="E35" s="12">
        <f>SUM(F35+H35)</f>
        <v>39056</v>
      </c>
      <c r="F35" s="12">
        <v>39056</v>
      </c>
      <c r="G35" s="12"/>
      <c r="H35" s="12"/>
    </row>
    <row r="36" spans="1:8" ht="15.75">
      <c r="A36" s="13" t="s">
        <v>68</v>
      </c>
      <c r="B36" s="157" t="s">
        <v>461</v>
      </c>
      <c r="C36" s="157"/>
      <c r="D36" s="157"/>
      <c r="E36" s="157"/>
      <c r="F36" s="157"/>
      <c r="G36" s="157"/>
      <c r="H36" s="157"/>
    </row>
    <row r="37" spans="1:8" ht="15.75">
      <c r="A37" s="13" t="s">
        <v>464</v>
      </c>
      <c r="B37" s="62" t="s">
        <v>53</v>
      </c>
      <c r="C37" s="62" t="s">
        <v>176</v>
      </c>
      <c r="D37" s="12" t="s">
        <v>203</v>
      </c>
      <c r="E37" s="12">
        <f>SUM(F37+H37)</f>
        <v>413</v>
      </c>
      <c r="F37" s="12">
        <v>413</v>
      </c>
      <c r="G37" s="12"/>
      <c r="H37" s="12"/>
    </row>
    <row r="38" spans="1:8" ht="15.75" customHeight="1">
      <c r="A38" s="12" t="s">
        <v>42</v>
      </c>
      <c r="B38" s="157" t="s">
        <v>345</v>
      </c>
      <c r="C38" s="157"/>
      <c r="D38" s="157"/>
      <c r="E38" s="15">
        <f>SUM(E40,E42)</f>
        <v>35324</v>
      </c>
      <c r="F38" s="15">
        <f>SUM(F40,F42)</f>
        <v>35324</v>
      </c>
      <c r="G38" s="15">
        <f>SUM(G40,G42)</f>
        <v>0</v>
      </c>
      <c r="H38" s="15">
        <f>SUM(H40,H42)</f>
        <v>0</v>
      </c>
    </row>
    <row r="39" spans="1:8" ht="15.75">
      <c r="A39" s="12" t="s">
        <v>465</v>
      </c>
      <c r="B39" s="157" t="s">
        <v>448</v>
      </c>
      <c r="C39" s="157"/>
      <c r="D39" s="157"/>
      <c r="E39" s="157"/>
      <c r="F39" s="157"/>
      <c r="G39" s="157"/>
      <c r="H39" s="157"/>
    </row>
    <row r="40" spans="1:8" ht="15.75">
      <c r="A40" s="12" t="s">
        <v>466</v>
      </c>
      <c r="B40" s="62" t="s">
        <v>53</v>
      </c>
      <c r="C40" s="62" t="s">
        <v>176</v>
      </c>
      <c r="D40" s="12" t="s">
        <v>203</v>
      </c>
      <c r="E40" s="12">
        <f>SUM(F40+H40)</f>
        <v>35168</v>
      </c>
      <c r="F40" s="12">
        <v>35168</v>
      </c>
      <c r="G40" s="12"/>
      <c r="H40" s="12"/>
    </row>
    <row r="41" spans="1:8" ht="15.75">
      <c r="A41" s="13" t="s">
        <v>467</v>
      </c>
      <c r="B41" s="157" t="s">
        <v>461</v>
      </c>
      <c r="C41" s="157"/>
      <c r="D41" s="157"/>
      <c r="E41" s="157"/>
      <c r="F41" s="157"/>
      <c r="G41" s="157"/>
      <c r="H41" s="157"/>
    </row>
    <row r="42" spans="1:8" ht="15.75">
      <c r="A42" s="13" t="s">
        <v>468</v>
      </c>
      <c r="B42" s="62" t="s">
        <v>53</v>
      </c>
      <c r="C42" s="62" t="s">
        <v>176</v>
      </c>
      <c r="D42" s="12" t="s">
        <v>203</v>
      </c>
      <c r="E42" s="12">
        <f>SUM(F42+H42)</f>
        <v>156</v>
      </c>
      <c r="F42" s="12">
        <v>156</v>
      </c>
      <c r="G42" s="12"/>
      <c r="H42" s="12"/>
    </row>
    <row r="43" spans="1:8" ht="21.75" customHeight="1">
      <c r="A43" s="12" t="s">
        <v>43</v>
      </c>
      <c r="B43" s="157" t="s">
        <v>413</v>
      </c>
      <c r="C43" s="157"/>
      <c r="D43" s="157"/>
      <c r="E43" s="15">
        <f>SUM(E45,E47)</f>
        <v>19954</v>
      </c>
      <c r="F43" s="15">
        <f>SUM(F45,F47)</f>
        <v>19954</v>
      </c>
      <c r="G43" s="15">
        <f>SUM(G45,G47)</f>
        <v>0</v>
      </c>
      <c r="H43" s="15">
        <f>SUM(H45,H47)</f>
        <v>0</v>
      </c>
    </row>
    <row r="44" spans="1:8" ht="15.75">
      <c r="A44" s="12" t="s">
        <v>469</v>
      </c>
      <c r="B44" s="157" t="s">
        <v>448</v>
      </c>
      <c r="C44" s="157"/>
      <c r="D44" s="157"/>
      <c r="E44" s="157"/>
      <c r="F44" s="157"/>
      <c r="G44" s="157"/>
      <c r="H44" s="157"/>
    </row>
    <row r="45" spans="1:8" ht="15.75">
      <c r="A45" s="12" t="s">
        <v>470</v>
      </c>
      <c r="B45" s="62" t="s">
        <v>53</v>
      </c>
      <c r="C45" s="62" t="s">
        <v>176</v>
      </c>
      <c r="D45" s="45" t="s">
        <v>201</v>
      </c>
      <c r="E45" s="12">
        <f>SUM(F45+H45)</f>
        <v>19430</v>
      </c>
      <c r="F45" s="12">
        <v>19430</v>
      </c>
      <c r="G45" s="12"/>
      <c r="H45" s="12"/>
    </row>
    <row r="46" spans="1:8" ht="15.75">
      <c r="A46" s="13" t="s">
        <v>471</v>
      </c>
      <c r="B46" s="157" t="s">
        <v>461</v>
      </c>
      <c r="C46" s="157"/>
      <c r="D46" s="157"/>
      <c r="E46" s="157"/>
      <c r="F46" s="157"/>
      <c r="G46" s="157"/>
      <c r="H46" s="157"/>
    </row>
    <row r="47" spans="1:8" ht="15.75">
      <c r="A47" s="13" t="s">
        <v>472</v>
      </c>
      <c r="B47" s="62" t="s">
        <v>53</v>
      </c>
      <c r="C47" s="62" t="s">
        <v>176</v>
      </c>
      <c r="D47" s="45" t="s">
        <v>201</v>
      </c>
      <c r="E47" s="12">
        <f>SUM(F47+H47)</f>
        <v>524</v>
      </c>
      <c r="F47" s="12">
        <v>524</v>
      </c>
      <c r="G47" s="12"/>
      <c r="H47" s="12"/>
    </row>
    <row r="48" spans="1:8" ht="21" customHeight="1">
      <c r="A48" s="12" t="s">
        <v>44</v>
      </c>
      <c r="B48" s="157" t="s">
        <v>414</v>
      </c>
      <c r="C48" s="157"/>
      <c r="D48" s="157"/>
      <c r="E48" s="15">
        <f>SUM(E50,E52)</f>
        <v>13388</v>
      </c>
      <c r="F48" s="15">
        <f>SUM(F50,F52)</f>
        <v>13388</v>
      </c>
      <c r="G48" s="15">
        <f>SUM(G50,G52)</f>
        <v>0</v>
      </c>
      <c r="H48" s="15">
        <f>SUM(H50,H52)</f>
        <v>0</v>
      </c>
    </row>
    <row r="49" spans="1:8" ht="15.75">
      <c r="A49" s="12" t="s">
        <v>390</v>
      </c>
      <c r="B49" s="157" t="s">
        <v>448</v>
      </c>
      <c r="C49" s="157"/>
      <c r="D49" s="157"/>
      <c r="E49" s="157"/>
      <c r="F49" s="157"/>
      <c r="G49" s="157"/>
      <c r="H49" s="157"/>
    </row>
    <row r="50" spans="1:8" ht="15.75">
      <c r="A50" s="12" t="s">
        <v>473</v>
      </c>
      <c r="B50" s="62" t="s">
        <v>53</v>
      </c>
      <c r="C50" s="62" t="s">
        <v>176</v>
      </c>
      <c r="D50" s="45" t="s">
        <v>201</v>
      </c>
      <c r="E50" s="12">
        <f>SUM(F50+H50)</f>
        <v>13321</v>
      </c>
      <c r="F50" s="12">
        <v>13321</v>
      </c>
      <c r="G50" s="12"/>
      <c r="H50" s="12"/>
    </row>
    <row r="51" spans="1:8" ht="15.75">
      <c r="A51" s="13" t="s">
        <v>474</v>
      </c>
      <c r="B51" s="157" t="s">
        <v>461</v>
      </c>
      <c r="C51" s="157"/>
      <c r="D51" s="157"/>
      <c r="E51" s="157"/>
      <c r="F51" s="157"/>
      <c r="G51" s="157"/>
      <c r="H51" s="157"/>
    </row>
    <row r="52" spans="1:8" ht="15.75">
      <c r="A52" s="13" t="s">
        <v>475</v>
      </c>
      <c r="B52" s="62" t="s">
        <v>53</v>
      </c>
      <c r="C52" s="62" t="s">
        <v>176</v>
      </c>
      <c r="D52" s="45" t="s">
        <v>201</v>
      </c>
      <c r="E52" s="12">
        <f>SUM(F52+H52)</f>
        <v>67</v>
      </c>
      <c r="F52" s="12">
        <v>67</v>
      </c>
      <c r="G52" s="12"/>
      <c r="H52" s="12"/>
    </row>
    <row r="53" spans="1:8" ht="20.25" customHeight="1">
      <c r="A53" s="12" t="s">
        <v>45</v>
      </c>
      <c r="B53" s="157" t="s">
        <v>416</v>
      </c>
      <c r="C53" s="157"/>
      <c r="D53" s="157"/>
      <c r="E53" s="15">
        <f>SUM(E55,E57)</f>
        <v>8228</v>
      </c>
      <c r="F53" s="15">
        <f>SUM(F55,F57)</f>
        <v>8228</v>
      </c>
      <c r="G53" s="15">
        <f>SUM(G55,G57)</f>
        <v>0</v>
      </c>
      <c r="H53" s="15">
        <f>SUM(H55,H57)</f>
        <v>0</v>
      </c>
    </row>
    <row r="54" spans="1:8" ht="15.75">
      <c r="A54" s="12" t="s">
        <v>476</v>
      </c>
      <c r="B54" s="157" t="s">
        <v>448</v>
      </c>
      <c r="C54" s="157"/>
      <c r="D54" s="157"/>
      <c r="E54" s="157"/>
      <c r="F54" s="157"/>
      <c r="G54" s="157"/>
      <c r="H54" s="157"/>
    </row>
    <row r="55" spans="1:8" ht="15.75">
      <c r="A55" s="12" t="s">
        <v>477</v>
      </c>
      <c r="B55" s="62" t="s">
        <v>53</v>
      </c>
      <c r="C55" s="62" t="s">
        <v>176</v>
      </c>
      <c r="D55" s="12" t="s">
        <v>202</v>
      </c>
      <c r="E55" s="12">
        <f>SUM(F55+H55)</f>
        <v>8109</v>
      </c>
      <c r="F55" s="12">
        <v>8109</v>
      </c>
      <c r="G55" s="12"/>
      <c r="H55" s="12"/>
    </row>
    <row r="56" spans="1:8" ht="15.75">
      <c r="A56" s="13" t="s">
        <v>478</v>
      </c>
      <c r="B56" s="157" t="s">
        <v>461</v>
      </c>
      <c r="C56" s="157"/>
      <c r="D56" s="157"/>
      <c r="E56" s="157"/>
      <c r="F56" s="157"/>
      <c r="G56" s="157"/>
      <c r="H56" s="157"/>
    </row>
    <row r="57" spans="1:8" ht="15.75">
      <c r="A57" s="13" t="s">
        <v>479</v>
      </c>
      <c r="B57" s="62" t="s">
        <v>53</v>
      </c>
      <c r="C57" s="62" t="s">
        <v>176</v>
      </c>
      <c r="D57" s="12" t="s">
        <v>202</v>
      </c>
      <c r="E57" s="12">
        <f>SUM(F57+H57)</f>
        <v>119</v>
      </c>
      <c r="F57" s="12">
        <v>119</v>
      </c>
      <c r="G57" s="12"/>
      <c r="H57" s="12"/>
    </row>
    <row r="58" spans="1:8" ht="20.25" customHeight="1">
      <c r="A58" s="12" t="s">
        <v>46</v>
      </c>
      <c r="B58" s="157" t="s">
        <v>420</v>
      </c>
      <c r="C58" s="157"/>
      <c r="D58" s="157"/>
      <c r="E58" s="15">
        <f>SUM(E60,E62)</f>
        <v>29822</v>
      </c>
      <c r="F58" s="15">
        <f>SUM(F60,F62)</f>
        <v>29822</v>
      </c>
      <c r="G58" s="15">
        <f>SUM(G60,G62)</f>
        <v>0</v>
      </c>
      <c r="H58" s="15">
        <f>SUM(H60,H62)</f>
        <v>0</v>
      </c>
    </row>
    <row r="59" spans="1:8" ht="15.75">
      <c r="A59" s="12" t="s">
        <v>480</v>
      </c>
      <c r="B59" s="157" t="s">
        <v>448</v>
      </c>
      <c r="C59" s="157"/>
      <c r="D59" s="157"/>
      <c r="E59" s="157"/>
      <c r="F59" s="157"/>
      <c r="G59" s="157"/>
      <c r="H59" s="157"/>
    </row>
    <row r="60" spans="1:8" ht="15.75">
      <c r="A60" s="12" t="s">
        <v>481</v>
      </c>
      <c r="B60" s="62" t="s">
        <v>53</v>
      </c>
      <c r="C60" s="62" t="s">
        <v>176</v>
      </c>
      <c r="D60" s="12" t="s">
        <v>203</v>
      </c>
      <c r="E60" s="12">
        <f>SUM(F60+H60)</f>
        <v>29659</v>
      </c>
      <c r="F60" s="12">
        <v>29659</v>
      </c>
      <c r="G60" s="12"/>
      <c r="H60" s="12"/>
    </row>
    <row r="61" spans="1:8" ht="15.75">
      <c r="A61" s="13" t="s">
        <v>482</v>
      </c>
      <c r="B61" s="157" t="s">
        <v>461</v>
      </c>
      <c r="C61" s="157"/>
      <c r="D61" s="157"/>
      <c r="E61" s="157"/>
      <c r="F61" s="157"/>
      <c r="G61" s="157"/>
      <c r="H61" s="157"/>
    </row>
    <row r="62" spans="1:8" ht="15.75">
      <c r="A62" s="13" t="s">
        <v>483</v>
      </c>
      <c r="B62" s="62" t="s">
        <v>53</v>
      </c>
      <c r="C62" s="62" t="s">
        <v>176</v>
      </c>
      <c r="D62" s="12" t="s">
        <v>203</v>
      </c>
      <c r="E62" s="12">
        <f>SUM(F62+H62)</f>
        <v>163</v>
      </c>
      <c r="F62" s="12">
        <v>163</v>
      </c>
      <c r="G62" s="12"/>
      <c r="H62" s="12"/>
    </row>
    <row r="63" spans="1:8" ht="21" customHeight="1">
      <c r="A63" s="12" t="s">
        <v>47</v>
      </c>
      <c r="B63" s="157" t="s">
        <v>419</v>
      </c>
      <c r="C63" s="157"/>
      <c r="D63" s="157"/>
      <c r="E63" s="15">
        <f>SUM(E65)</f>
        <v>22840</v>
      </c>
      <c r="F63" s="15">
        <f>SUM(F65)</f>
        <v>22840</v>
      </c>
      <c r="G63" s="15">
        <f>SUM(G65)</f>
        <v>0</v>
      </c>
      <c r="H63" s="15">
        <f>SUM(H65)</f>
        <v>0</v>
      </c>
    </row>
    <row r="64" spans="1:8" ht="15.75">
      <c r="A64" s="12" t="s">
        <v>484</v>
      </c>
      <c r="B64" s="157" t="s">
        <v>448</v>
      </c>
      <c r="C64" s="157"/>
      <c r="D64" s="157"/>
      <c r="E64" s="157"/>
      <c r="F64" s="157"/>
      <c r="G64" s="157"/>
      <c r="H64" s="157"/>
    </row>
    <row r="65" spans="1:8" ht="15.75">
      <c r="A65" s="12" t="s">
        <v>485</v>
      </c>
      <c r="B65" s="62" t="s">
        <v>53</v>
      </c>
      <c r="C65" s="62" t="s">
        <v>176</v>
      </c>
      <c r="D65" s="12" t="s">
        <v>203</v>
      </c>
      <c r="E65" s="12">
        <f>SUM(F65+H65)</f>
        <v>22840</v>
      </c>
      <c r="F65" s="12">
        <v>22840</v>
      </c>
      <c r="G65" s="12"/>
      <c r="H65" s="12"/>
    </row>
    <row r="66" spans="1:8" ht="18.75" customHeight="1">
      <c r="A66" s="12" t="s">
        <v>48</v>
      </c>
      <c r="B66" s="157" t="s">
        <v>422</v>
      </c>
      <c r="C66" s="157"/>
      <c r="D66" s="157"/>
      <c r="E66" s="15">
        <f>SUM(E68)</f>
        <v>11556</v>
      </c>
      <c r="F66" s="15">
        <f>SUM(F68)</f>
        <v>11556</v>
      </c>
      <c r="G66" s="15">
        <f>SUM(G68)</f>
        <v>0</v>
      </c>
      <c r="H66" s="15">
        <f>SUM(H68)</f>
        <v>0</v>
      </c>
    </row>
    <row r="67" spans="1:8" ht="15.75">
      <c r="A67" s="12" t="s">
        <v>486</v>
      </c>
      <c r="B67" s="157" t="s">
        <v>448</v>
      </c>
      <c r="C67" s="157"/>
      <c r="D67" s="157"/>
      <c r="E67" s="157"/>
      <c r="F67" s="157"/>
      <c r="G67" s="157"/>
      <c r="H67" s="157"/>
    </row>
    <row r="68" spans="1:8" ht="15.75">
      <c r="A68" s="12" t="s">
        <v>487</v>
      </c>
      <c r="B68" s="62" t="s">
        <v>53</v>
      </c>
      <c r="C68" s="62" t="s">
        <v>176</v>
      </c>
      <c r="D68" s="12" t="s">
        <v>203</v>
      </c>
      <c r="E68" s="12">
        <f>SUM(F68+H68)</f>
        <v>11556</v>
      </c>
      <c r="F68" s="12">
        <v>11556</v>
      </c>
      <c r="G68" s="12"/>
      <c r="H68" s="12"/>
    </row>
    <row r="69" spans="1:8" ht="20.25" customHeight="1">
      <c r="A69" s="12" t="s">
        <v>49</v>
      </c>
      <c r="B69" s="157" t="s">
        <v>18</v>
      </c>
      <c r="C69" s="157"/>
      <c r="D69" s="157"/>
      <c r="E69" s="15">
        <f>SUM(E71)</f>
        <v>16417</v>
      </c>
      <c r="F69" s="15">
        <f>SUM(F71)</f>
        <v>16417</v>
      </c>
      <c r="G69" s="15">
        <f>SUM(G71)</f>
        <v>0</v>
      </c>
      <c r="H69" s="15">
        <f>SUM(H71)</f>
        <v>0</v>
      </c>
    </row>
    <row r="70" spans="1:8" ht="15.75">
      <c r="A70" s="12" t="s">
        <v>488</v>
      </c>
      <c r="B70" s="157" t="s">
        <v>448</v>
      </c>
      <c r="C70" s="157"/>
      <c r="D70" s="157"/>
      <c r="E70" s="157"/>
      <c r="F70" s="157"/>
      <c r="G70" s="157"/>
      <c r="H70" s="157"/>
    </row>
    <row r="71" spans="1:8" ht="15.75">
      <c r="A71" s="12" t="s">
        <v>489</v>
      </c>
      <c r="B71" s="62" t="s">
        <v>51</v>
      </c>
      <c r="C71" s="62" t="s">
        <v>179</v>
      </c>
      <c r="D71" s="27" t="s">
        <v>191</v>
      </c>
      <c r="E71" s="12">
        <f>SUM(F71+H71)</f>
        <v>16417</v>
      </c>
      <c r="F71" s="12">
        <v>16417</v>
      </c>
      <c r="G71" s="12"/>
      <c r="H71" s="12"/>
    </row>
    <row r="72" spans="1:8" ht="20.25" customHeight="1">
      <c r="A72" s="12" t="s">
        <v>50</v>
      </c>
      <c r="B72" s="157" t="s">
        <v>19</v>
      </c>
      <c r="C72" s="157"/>
      <c r="D72" s="157"/>
      <c r="E72" s="15">
        <f>SUM(E74)</f>
        <v>4880</v>
      </c>
      <c r="F72" s="15">
        <f>SUM(F74)</f>
        <v>4880</v>
      </c>
      <c r="G72" s="15">
        <f>SUM(G74)</f>
        <v>0</v>
      </c>
      <c r="H72" s="15">
        <f>SUM(H74)</f>
        <v>0</v>
      </c>
    </row>
    <row r="73" spans="1:8" ht="15.75">
      <c r="A73" s="12" t="s">
        <v>490</v>
      </c>
      <c r="B73" s="157" t="s">
        <v>448</v>
      </c>
      <c r="C73" s="157"/>
      <c r="D73" s="157"/>
      <c r="E73" s="157"/>
      <c r="F73" s="157"/>
      <c r="G73" s="157"/>
      <c r="H73" s="157"/>
    </row>
    <row r="74" spans="1:8" ht="15.75">
      <c r="A74" s="12" t="s">
        <v>491</v>
      </c>
      <c r="B74" s="62" t="s">
        <v>51</v>
      </c>
      <c r="C74" s="62" t="s">
        <v>179</v>
      </c>
      <c r="D74" s="12" t="s">
        <v>6</v>
      </c>
      <c r="E74" s="12">
        <f>SUM(F74+H74)</f>
        <v>4880</v>
      </c>
      <c r="F74" s="12">
        <v>4880</v>
      </c>
      <c r="G74" s="12"/>
      <c r="H74" s="12"/>
    </row>
    <row r="75" spans="1:8" ht="21" customHeight="1">
      <c r="A75" s="12" t="s">
        <v>51</v>
      </c>
      <c r="B75" s="157" t="s">
        <v>24</v>
      </c>
      <c r="C75" s="157"/>
      <c r="D75" s="157"/>
      <c r="E75" s="15">
        <f>SUM(E77)</f>
        <v>2957</v>
      </c>
      <c r="F75" s="15">
        <f>SUM(F77)</f>
        <v>2957</v>
      </c>
      <c r="G75" s="15">
        <f>SUM(G77)</f>
        <v>0</v>
      </c>
      <c r="H75" s="15">
        <f>SUM(H77)</f>
        <v>0</v>
      </c>
    </row>
    <row r="76" spans="1:8" ht="15.75">
      <c r="A76" s="13" t="s">
        <v>492</v>
      </c>
      <c r="B76" s="157" t="s">
        <v>461</v>
      </c>
      <c r="C76" s="157"/>
      <c r="D76" s="157"/>
      <c r="E76" s="157"/>
      <c r="F76" s="157"/>
      <c r="G76" s="157"/>
      <c r="H76" s="157"/>
    </row>
    <row r="77" spans="1:8" ht="15.75">
      <c r="A77" s="13" t="s">
        <v>493</v>
      </c>
      <c r="B77" s="62" t="s">
        <v>53</v>
      </c>
      <c r="C77" s="62" t="s">
        <v>176</v>
      </c>
      <c r="D77" s="27" t="s">
        <v>189</v>
      </c>
      <c r="E77" s="12">
        <f>SUM(F77+H77)</f>
        <v>2957</v>
      </c>
      <c r="F77" s="12">
        <v>2957</v>
      </c>
      <c r="G77" s="12"/>
      <c r="H77" s="12"/>
    </row>
    <row r="78" spans="1:8" ht="21" customHeight="1">
      <c r="A78" s="12" t="s">
        <v>52</v>
      </c>
      <c r="B78" s="157" t="s">
        <v>28</v>
      </c>
      <c r="C78" s="157"/>
      <c r="D78" s="157"/>
      <c r="E78" s="15">
        <f>SUM(E80)</f>
        <v>3275</v>
      </c>
      <c r="F78" s="15">
        <f>SUM(F80)</f>
        <v>3275</v>
      </c>
      <c r="G78" s="15">
        <f>SUM(G80)</f>
        <v>0</v>
      </c>
      <c r="H78" s="15">
        <f>SUM(H80)</f>
        <v>0</v>
      </c>
    </row>
    <row r="79" spans="1:8" ht="15.75">
      <c r="A79" s="13" t="s">
        <v>494</v>
      </c>
      <c r="B79" s="157" t="s">
        <v>461</v>
      </c>
      <c r="C79" s="157"/>
      <c r="D79" s="157"/>
      <c r="E79" s="157"/>
      <c r="F79" s="157"/>
      <c r="G79" s="157"/>
      <c r="H79" s="157"/>
    </row>
    <row r="80" spans="1:8" ht="15.75">
      <c r="A80" s="13" t="s">
        <v>495</v>
      </c>
      <c r="B80" s="62" t="s">
        <v>53</v>
      </c>
      <c r="C80" s="62" t="s">
        <v>176</v>
      </c>
      <c r="D80" s="27" t="s">
        <v>189</v>
      </c>
      <c r="E80" s="12">
        <f>SUM(F80+H80)</f>
        <v>3275</v>
      </c>
      <c r="F80" s="12">
        <v>3275</v>
      </c>
      <c r="G80" s="12"/>
      <c r="H80" s="12"/>
    </row>
    <row r="81" spans="1:8" ht="20.25" customHeight="1">
      <c r="A81" s="12" t="s">
        <v>53</v>
      </c>
      <c r="B81" s="157" t="s">
        <v>126</v>
      </c>
      <c r="C81" s="157"/>
      <c r="D81" s="157"/>
      <c r="E81" s="15">
        <f>SUM(E83)</f>
        <v>1082</v>
      </c>
      <c r="F81" s="15">
        <f>SUM(F83)</f>
        <v>1082</v>
      </c>
      <c r="G81" s="15">
        <f>SUM(G83)</f>
        <v>0</v>
      </c>
      <c r="H81" s="15">
        <f>SUM(H83)</f>
        <v>0</v>
      </c>
    </row>
    <row r="82" spans="1:8" ht="15.75">
      <c r="A82" s="13" t="s">
        <v>496</v>
      </c>
      <c r="B82" s="157" t="s">
        <v>461</v>
      </c>
      <c r="C82" s="157"/>
      <c r="D82" s="157"/>
      <c r="E82" s="157"/>
      <c r="F82" s="157"/>
      <c r="G82" s="157"/>
      <c r="H82" s="157"/>
    </row>
    <row r="83" spans="1:8" ht="15.75">
      <c r="A83" s="13" t="s">
        <v>497</v>
      </c>
      <c r="B83" s="62" t="s">
        <v>54</v>
      </c>
      <c r="C83" s="62" t="s">
        <v>48</v>
      </c>
      <c r="D83" s="20" t="s">
        <v>181</v>
      </c>
      <c r="E83" s="12">
        <f>SUM(F83+H83)</f>
        <v>1082</v>
      </c>
      <c r="F83" s="12">
        <v>1082</v>
      </c>
      <c r="G83" s="12"/>
      <c r="H83" s="12"/>
    </row>
  </sheetData>
  <sheetProtection/>
  <mergeCells count="52">
    <mergeCell ref="D1:H1"/>
    <mergeCell ref="D2:I2"/>
    <mergeCell ref="D3:G3"/>
    <mergeCell ref="B78:D78"/>
    <mergeCell ref="B79:H79"/>
    <mergeCell ref="B81:D81"/>
    <mergeCell ref="B76:H76"/>
    <mergeCell ref="B53:D53"/>
    <mergeCell ref="B54:H54"/>
    <mergeCell ref="B56:H56"/>
    <mergeCell ref="B82:H82"/>
    <mergeCell ref="B69:D69"/>
    <mergeCell ref="B70:H70"/>
    <mergeCell ref="B72:D72"/>
    <mergeCell ref="B73:H73"/>
    <mergeCell ref="B63:D63"/>
    <mergeCell ref="B64:H64"/>
    <mergeCell ref="B66:D66"/>
    <mergeCell ref="B67:H67"/>
    <mergeCell ref="B75:D75"/>
    <mergeCell ref="B61:H61"/>
    <mergeCell ref="B43:D43"/>
    <mergeCell ref="B44:H44"/>
    <mergeCell ref="B46:H46"/>
    <mergeCell ref="B48:D48"/>
    <mergeCell ref="B49:H49"/>
    <mergeCell ref="B51:H51"/>
    <mergeCell ref="B58:D58"/>
    <mergeCell ref="B59:H59"/>
    <mergeCell ref="B33:D33"/>
    <mergeCell ref="B34:H34"/>
    <mergeCell ref="B36:H36"/>
    <mergeCell ref="B38:D38"/>
    <mergeCell ref="B39:H39"/>
    <mergeCell ref="B41:H41"/>
    <mergeCell ref="B24:H24"/>
    <mergeCell ref="B28:D28"/>
    <mergeCell ref="B29:H29"/>
    <mergeCell ref="B31:H31"/>
    <mergeCell ref="B12:D12"/>
    <mergeCell ref="F9:G9"/>
    <mergeCell ref="H9:H11"/>
    <mergeCell ref="F10:F11"/>
    <mergeCell ref="G10:G11"/>
    <mergeCell ref="B13:H13"/>
    <mergeCell ref="A6:G6"/>
    <mergeCell ref="A8:A11"/>
    <mergeCell ref="B8:B11"/>
    <mergeCell ref="C8:C11"/>
    <mergeCell ref="D8:D11"/>
    <mergeCell ref="E8:E11"/>
    <mergeCell ref="F8:H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Lazdiju raj.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Finansu skyrius</dc:creator>
  <cp:keywords/>
  <dc:description/>
  <cp:lastModifiedBy>Laima Jauniškienė</cp:lastModifiedBy>
  <cp:lastPrinted>2013-06-19T10:59:50Z</cp:lastPrinted>
  <dcterms:created xsi:type="dcterms:W3CDTF">2001-02-14T07:46:15Z</dcterms:created>
  <dcterms:modified xsi:type="dcterms:W3CDTF">2013-06-20T12:41:23Z</dcterms:modified>
  <cp:category/>
  <cp:version/>
  <cp:contentType/>
  <cp:contentStatus/>
</cp:coreProperties>
</file>