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tabRatio="897" activeTab="0"/>
  </bookViews>
  <sheets>
    <sheet name="1 lentelė" sheetId="1" r:id="rId1"/>
    <sheet name="2 lentelė" sheetId="2" r:id="rId2"/>
    <sheet name="3 lentelė" sheetId="3" r:id="rId3"/>
    <sheet name="4 lentelė" sheetId="4" r:id="rId4"/>
  </sheets>
  <externalReferences>
    <externalReference r:id="rId7"/>
  </externalReferences>
  <definedNames>
    <definedName name="_xlnm.Print_Area" localSheetId="0">'1 lentelė'!$A$1:$F$96</definedName>
    <definedName name="_xlnm.Print_Area" localSheetId="1">'2 lentelė'!$A$1:$I$15</definedName>
    <definedName name="_xlnm.Print_Titles" localSheetId="0">'1 lentelė'!$5:$5</definedName>
    <definedName name="_xlnm.Print_Titles" localSheetId="1">'2 lentelė'!$7:$7</definedName>
    <definedName name="_xlnm.Print_Titles" localSheetId="2">'3 lentelė'!$9:$9</definedName>
  </definedNames>
  <calcPr fullCalcOnLoad="1"/>
</workbook>
</file>

<file path=xl/sharedStrings.xml><?xml version="1.0" encoding="utf-8"?>
<sst xmlns="http://schemas.openxmlformats.org/spreadsheetml/2006/main" count="242" uniqueCount="214">
  <si>
    <t>Eil. Nr.</t>
  </si>
  <si>
    <t>Asignavimų valdytojas</t>
  </si>
  <si>
    <t>Programos kodas</t>
  </si>
  <si>
    <t>Pastabos</t>
  </si>
  <si>
    <t xml:space="preserve">Pakeitimai </t>
  </si>
  <si>
    <t xml:space="preserve">    (+)</t>
  </si>
  <si>
    <t xml:space="preserve">   ( - )</t>
  </si>
  <si>
    <t>Skirtu- mas</t>
  </si>
  <si>
    <t>iš jų darbo užmokesčiui (+,-)</t>
  </si>
  <si>
    <t>iš jų turtui (+,-)</t>
  </si>
  <si>
    <t>Paaiškinamoji lentelė Nr. 2</t>
  </si>
  <si>
    <t>01</t>
  </si>
  <si>
    <t>ŠVIETIMAS IR UGDYMAS</t>
  </si>
  <si>
    <t>(tūkst. Eur)</t>
  </si>
  <si>
    <t>Biudžeto patikslinimo 3 priedas</t>
  </si>
  <si>
    <t>Paaiškinamoji lentelė Nr. 1</t>
  </si>
  <si>
    <t xml:space="preserve">             Pajamų pavadinimas</t>
  </si>
  <si>
    <t>Pasikeitimas (+,-)</t>
  </si>
  <si>
    <t xml:space="preserve"> MOKESČIAI (2+3+7)</t>
  </si>
  <si>
    <t>Turto mokesčiai (4+5+6)</t>
  </si>
  <si>
    <t>Žemės mokestis</t>
  </si>
  <si>
    <t>Paveldimo turto mokestis</t>
  </si>
  <si>
    <t>Mokestis už aplinkos teršimą</t>
  </si>
  <si>
    <t>Valstybės rinkliava</t>
  </si>
  <si>
    <t xml:space="preserve">Nuomos mokestis už valstybinę žemę ir valstybinio vidaus  vandenų fondo vandens telkinius  </t>
  </si>
  <si>
    <t>Dividendai</t>
  </si>
  <si>
    <t xml:space="preserve">Įmokos už išlaikymą švietimo, socialinės apsaugos ir kitose  įstaigose </t>
  </si>
  <si>
    <t>Pajamos iš baudų ir konfiskacijos</t>
  </si>
  <si>
    <t>Kitos neišvardytos pajamos</t>
  </si>
  <si>
    <t>Materialiojo ir nematerialiojo turto realizavimo pajamos</t>
  </si>
  <si>
    <t xml:space="preserve">     socialinėms paslaugoms</t>
  </si>
  <si>
    <t xml:space="preserve">     jaunimo teisių apsaugai</t>
  </si>
  <si>
    <t xml:space="preserve">     būsto nuomos ar išperkamosios būsto nuomos mokesčių dalies kompensacijoms</t>
  </si>
  <si>
    <t xml:space="preserve">     valstybės garantuojamai pirminei teisinei pagalbai teikti</t>
  </si>
  <si>
    <t xml:space="preserve">     gyventojų registrui tvarkyti ir duomenims valstybės registrams teikti</t>
  </si>
  <si>
    <t xml:space="preserve">     civilinei saugai</t>
  </si>
  <si>
    <t xml:space="preserve">     priešgaisrinei saugai</t>
  </si>
  <si>
    <t xml:space="preserve">     gyvenamosios vietos deklaravimo duomenų ir gyvenamosios vietos neturinčių asmenų apskaitos duomenims tvarkyti</t>
  </si>
  <si>
    <t xml:space="preserve">     žemės ūkio funkcijoms atlikti</t>
  </si>
  <si>
    <t xml:space="preserve">     melioracijai</t>
  </si>
  <si>
    <t xml:space="preserve">     savivaldybėms priskirtiems archyviniems dokumentams tvarkyti</t>
  </si>
  <si>
    <t xml:space="preserve">     duomenų teikimas Valstybės suteiktos pagalbos registrui</t>
  </si>
  <si>
    <t xml:space="preserve">     mokinių visuomenės sveikatos priežiūrai</t>
  </si>
  <si>
    <t xml:space="preserve">     visuomenės sveikatos stiprinimui ir stebėsenai</t>
  </si>
  <si>
    <t xml:space="preserve">     neveiksnių asmenų būklės peržiūrėjimui</t>
  </si>
  <si>
    <t>Kita tikslinė dotacija, iš jos:</t>
  </si>
  <si>
    <t xml:space="preserve">     mokyklos specialiųjų ugdymosi poreikių turintiems mokiniams</t>
  </si>
  <si>
    <t xml:space="preserve">Biudžeto apyvartos </t>
  </si>
  <si>
    <t>Įmokų už išlaikymą švietimo, socialinės apsaugos ir kitose įstaigose</t>
  </si>
  <si>
    <t xml:space="preserve">Aplinkos apsaugos rėmimo programos apyvartos </t>
  </si>
  <si>
    <t>Pajamų už vietinę rinkliavą</t>
  </si>
  <si>
    <t xml:space="preserve">Gyventojų pajamų mokestis </t>
  </si>
  <si>
    <t>Pajamos už ilgalaikio ir trumpalaikio materialiojo turto nuomą</t>
  </si>
  <si>
    <t>Pajamos už prekes ir paslaugas</t>
  </si>
  <si>
    <t xml:space="preserve">     erdvinių duomenų rinkinio tvarkymui</t>
  </si>
  <si>
    <t xml:space="preserve">     savižudžių prevencijos priemonių įgyvendinimui</t>
  </si>
  <si>
    <t xml:space="preserve">      infrastruktūros projektų nuosavam indėliui užtikrinti</t>
  </si>
  <si>
    <t>Ilgalaikio ir trumpalaikio materialiojo turto nuomos</t>
  </si>
  <si>
    <t>Prekių ir paslaugų</t>
  </si>
  <si>
    <t>Europos Sąjungos finansinės paramos lėšos, iš jų:</t>
  </si>
  <si>
    <t>neformaliojo vaikų švietimo programos</t>
  </si>
  <si>
    <t xml:space="preserve">Valstybės biudžeto lėšos, iš jų: </t>
  </si>
  <si>
    <t>europiniams investiniams projektams finansuoti</t>
  </si>
  <si>
    <t>10.1</t>
  </si>
  <si>
    <t xml:space="preserve">     vietinės reikšmės keliams su žvyro danga asfaltuoti</t>
  </si>
  <si>
    <t>Valstybinėms (perduotoms savivaldybėms) funkcijoms atlikti, iš jos:</t>
  </si>
  <si>
    <t xml:space="preserve">     dalyvauti rengiant ir vykdant mobilizaciją</t>
  </si>
  <si>
    <t xml:space="preserve">     valstybinės kalbos vartojimo ir taisyklingumo kontrolei</t>
  </si>
  <si>
    <t xml:space="preserve">     socialinėms išmokoms ir kompensacijoms skaičiuoti ir mokėti </t>
  </si>
  <si>
    <t xml:space="preserve">     socialinei paramai mokiniams </t>
  </si>
  <si>
    <t xml:space="preserve">     vietinės reikšmės keliams (gatvėms) tiesti, taisyti (rekonstruoti), prižiūrėti ir saugaus eismo sąlygoms užtikrinti </t>
  </si>
  <si>
    <t xml:space="preserve">     tarpinstitucinio bendradarbiavimo koordinatoriaus pareigybei išlaikyti</t>
  </si>
  <si>
    <t>FINANSINIŲ ĮSIPAREIGOJIMŲ PRISIĖMIMO (SKOLINIMOSI) PAJAMOS</t>
  </si>
  <si>
    <t>Pajamų už parduotą turtą</t>
  </si>
  <si>
    <t>IŠ VISO (32+33)</t>
  </si>
  <si>
    <t>Paaiškinamoji lentelė Nr. 3</t>
  </si>
  <si>
    <t>15.3</t>
  </si>
  <si>
    <t>12.2</t>
  </si>
  <si>
    <t>12.5</t>
  </si>
  <si>
    <t>Nekilnojamojo turto mokestis</t>
  </si>
  <si>
    <t>Prekių ir paslaugų mokesčiai (8)</t>
  </si>
  <si>
    <t>DOTACIJOS (10+11+15)</t>
  </si>
  <si>
    <t>Europos Sąjungos finansinės paramos lėšos (10.1+10.2 )</t>
  </si>
  <si>
    <t>Europos Sąjungos finansinės paramos lėšos einamiesiems tikslams</t>
  </si>
  <si>
    <t>10.2</t>
  </si>
  <si>
    <t>Europos Sąjungos finansinės paramos lėšos turtui įsigyti</t>
  </si>
  <si>
    <t>Speciali tikslinė dotacija (12+13+14), iš jos:</t>
  </si>
  <si>
    <t>12.1</t>
  </si>
  <si>
    <t>12.3</t>
  </si>
  <si>
    <t>12.4</t>
  </si>
  <si>
    <t>12.6</t>
  </si>
  <si>
    <t>12.7</t>
  </si>
  <si>
    <t>12.8</t>
  </si>
  <si>
    <t xml:space="preserve">     užimtumo didinimo programai įgyvendinti</t>
  </si>
  <si>
    <t>12.9</t>
  </si>
  <si>
    <t xml:space="preserve">     civilinės būklės aktams registruoti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</si>
  <si>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</si>
  <si>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</si>
  <si>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</si>
  <si>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</si>
  <si>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</si>
  <si>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</si>
  <si>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</si>
  <si>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</si>
  <si>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</si>
  <si>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</si>
  <si>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</si>
  <si>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</si>
  <si>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</si>
  <si>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</si>
  <si>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14.1</t>
  </si>
  <si>
    <t>Kitos dotacijos, iš jų:</t>
  </si>
  <si>
    <t>15.1</t>
  </si>
  <si>
    <t>15.2</t>
  </si>
  <si>
    <t xml:space="preserve">      valstybės biudžeto lėšos, skirtos mokytojams, dirbantiems pagal neformaliojo vaikų švietimo (išskyrus ikimokyklinio ir priešmokyklinio ugdymo) programas</t>
  </si>
  <si>
    <t>15.4</t>
  </si>
  <si>
    <t xml:space="preserve">     kelių priežiūros ir plėtros 2020 m. programos finansavimo lėšų rezervas valstybės reikmėms, susijusioms su keliais</t>
  </si>
  <si>
    <t>KITOS PAJAMOS (17+22+26+29+30+31)</t>
  </si>
  <si>
    <t>Turto pajamos (18+19+20+21)</t>
  </si>
  <si>
    <t>Mokesčiai už medžiojamųjų gyvūnų išteklius</t>
  </si>
  <si>
    <t>Mokesčiai už valstybinius gamtos išteklius</t>
  </si>
  <si>
    <t>Pajamos už prekes ir paslaugas (23+24+25)</t>
  </si>
  <si>
    <t>Rinkliavos (27+28 )</t>
  </si>
  <si>
    <t>Vietinė rinkliava</t>
  </si>
  <si>
    <t xml:space="preserve">                                       IŠ VISO PAJAMŲ IR DOTACIJŲ (1+9+16)</t>
  </si>
  <si>
    <t>2019 METŲ NEPANAUDOTOS BIUDŽETO PAJAMOS, IŠ JŲ:</t>
  </si>
  <si>
    <t>IŠ VISO (34+35)</t>
  </si>
  <si>
    <t>15.5</t>
  </si>
  <si>
    <t>15.6</t>
  </si>
  <si>
    <t>15.7</t>
  </si>
  <si>
    <t xml:space="preserve">     ekonomikos skatinimo ir koronaviruso (COVID-19) plitimo sukeltų pasekmių mažinimo priemonių plano lėšos keliams taisyti (remontuoti)</t>
  </si>
  <si>
    <t>15.8</t>
  </si>
  <si>
    <t xml:space="preserve">     valstybės investicijų 2020 m. programoje numatytoms kapitalo investicijoms, iš jos:</t>
  </si>
  <si>
    <t>15.8.1</t>
  </si>
  <si>
    <t xml:space="preserve">     švietimo įstaigų modernizavimui</t>
  </si>
  <si>
    <t>15.9</t>
  </si>
  <si>
    <t xml:space="preserve">     vaikų vasaros stovykloms ir kitoms neformaliojo vaikų švietimo veikloms</t>
  </si>
  <si>
    <t xml:space="preserve">     psichikos sveikatai stiprinti</t>
  </si>
  <si>
    <t>15.10</t>
  </si>
  <si>
    <t xml:space="preserve">     vienkartinėms premijoms už ypač svarbių užduočių vykdymą valstybės lygio ekstremaliosios situacijos ir karantino laikotarpiu socialinių paslaugų įstaigose dirbantiems darbuotojams išmokėti  </t>
  </si>
  <si>
    <t>15.11</t>
  </si>
  <si>
    <t xml:space="preserve">     aprūpinti pakuočių atliekų surinkimo konteineriais individualias namų valdas </t>
  </si>
  <si>
    <t>15.12</t>
  </si>
  <si>
    <t xml:space="preserve">     kompensuoti savivaldybės patirtas išlaidas, esant valstybės lygio ekstremaliajai situacijai, siekiant šalinti COVID-19 ligos (koronaviruso infekcijos) padarinius</t>
  </si>
  <si>
    <t>15.13</t>
  </si>
  <si>
    <t xml:space="preserve">     ilgalaikių neigiamų COVID-19 pandemijos pasekmių visuomenės psichikos sveikatai mažinimo veiksmų plane numatytoms veikloms finansuoti</t>
  </si>
  <si>
    <t>15.14</t>
  </si>
  <si>
    <t xml:space="preserve">     išlaidoms, susijusioms su pedagoginių darbuotojų skaičiaus optimizavimu</t>
  </si>
  <si>
    <t>15.15</t>
  </si>
  <si>
    <t xml:space="preserve">     piniginei socialinei paramai nepasiturintiems gyventojams, laikinai nevertinti turimo turto ir padidinti valstybės remiamų pajamų dydį nuo 1 iki 1,1 teisei į socialinę pašalpą</t>
  </si>
  <si>
    <t>Josvainių socialinis ir ugdymo centras</t>
  </si>
  <si>
    <t>13.1</t>
  </si>
  <si>
    <t>Kėdainių r. Labūnavos pagrindinė mokykla</t>
  </si>
  <si>
    <t>Kėdainių specialioji mokykla</t>
  </si>
  <si>
    <t>Kėdainių Juozo Paukštelio progimnazija</t>
  </si>
  <si>
    <t>2020 10 23 SP-</t>
  </si>
  <si>
    <t>Ugdymo reikmėms finansuoti, iš jų:</t>
  </si>
  <si>
    <t xml:space="preserve">     skaitmeninio ugdymo plėtrai</t>
  </si>
  <si>
    <t>15.16</t>
  </si>
  <si>
    <t>Kėdainių r. Krakių Mikalojaus Katkaus gimnazija</t>
  </si>
  <si>
    <t>Kėdainių r. Šėtos  gimnazija</t>
  </si>
  <si>
    <t>Kėdainių dailės mokykla</t>
  </si>
  <si>
    <t>Kėdainių kalbų mokykla</t>
  </si>
  <si>
    <t>Kėdainių muzikos  mokykla</t>
  </si>
  <si>
    <t>Valstybės biudžeto lėšos, skirtos mokytojams, dirbantiems pagal neformaliojo vaikų švietimo (išskyrus ikimokyklinio ir priešmokyklinio ugdymo) programas</t>
  </si>
  <si>
    <t>2020 M. RUGSĖJO 1 D. PATIKSLINTO PLANO MOKYMO LĖŠŲ UGDYMO REIKMĖMS FINANSUOTI PALYGINIMAS SU 2020 M. SAUSIO 1 D.  PLANU (TŪKST. EUR)</t>
  </si>
  <si>
    <t>Pavadinimas</t>
  </si>
  <si>
    <t>2020 sausio 1 d.</t>
  </si>
  <si>
    <t>2020 rugsėjo 1 d.</t>
  </si>
  <si>
    <t>Skirt  . (+,-)  Viso (5-3 stp)</t>
  </si>
  <si>
    <t>Skirt  (+,-) Darbo užmok.    (6-4 stp.)</t>
  </si>
  <si>
    <t>Mokymo lėšos viso</t>
  </si>
  <si>
    <t>tame skaičiuje</t>
  </si>
  <si>
    <t>Patikslintas darbo užm.</t>
  </si>
  <si>
    <t>Kėdainių lopšeli-darželis "Aviliukas"</t>
  </si>
  <si>
    <t>Kėdainių lopšeli-darželis "Pasaka"</t>
  </si>
  <si>
    <t>Kėdainių lopšelis-darželis "Puriena"</t>
  </si>
  <si>
    <t>Kėdainių lopšelis-darželis "Vaikystė"</t>
  </si>
  <si>
    <t>Kėdainių lopšelis-darželis "Varpelis"</t>
  </si>
  <si>
    <t>Kėdainių lopšelis-darželis "Vyturėlis"</t>
  </si>
  <si>
    <t>Kėdainių lopšelis-darželis "Žilvitis"</t>
  </si>
  <si>
    <t>Kėdainių rajono Vilainių mokykla-darželis "Obelėlė"</t>
  </si>
  <si>
    <t>Kėdainių "Atžalyno" gimnazija</t>
  </si>
  <si>
    <t>Kėdainių šviesioji gimnazija</t>
  </si>
  <si>
    <t>Kėdainių rajono savivaldybės Akademijos gimnazija</t>
  </si>
  <si>
    <t>Kėdainių rajono savivaldybės Josvainių gimnazija</t>
  </si>
  <si>
    <t>Kėdainių rajono savivaldybės Šėtos gimnazija</t>
  </si>
  <si>
    <t>Kėdainių "Aušros" progimnazija</t>
  </si>
  <si>
    <t>Kėdainių "Ryto" progimnazija</t>
  </si>
  <si>
    <t>Kėdainių r. Dotnuvos pagrindinė mokykla</t>
  </si>
  <si>
    <t>Kėdainių rajono Labūnavos pagrindinė mokykla</t>
  </si>
  <si>
    <t>Kėdainių rajono Miegėnų pagrindinė mokykla</t>
  </si>
  <si>
    <t>Kėdainių r. Surviliškio Vinco Svirskio pagrindinė mokykla</t>
  </si>
  <si>
    <t>Kėdainių rajono Truskavos pagrindinė mokykla</t>
  </si>
  <si>
    <t>Kėdainių suaugusių ir jaunimo mokymo centras</t>
  </si>
  <si>
    <t>Šėtos socialinis ir ugdymo centras</t>
  </si>
  <si>
    <t>VŠĮ Alternatyviojo ugdymo centras</t>
  </si>
  <si>
    <t>VŠĮ "Pažinimo taku"</t>
  </si>
  <si>
    <t>Viso</t>
  </si>
  <si>
    <t>Kėdainių muzikos mokykla</t>
  </si>
  <si>
    <t>Kėdainių sporto centras</t>
  </si>
  <si>
    <t>Kėdainių švietimo pagalbos tarnyba</t>
  </si>
  <si>
    <t>Organizuoti ir vykdyti mokymosi pasiekimų patikrinimus</t>
  </si>
  <si>
    <t xml:space="preserve">KĖDAINIŲ RAJONO SAVIVALDYBĖS 2020 METŲ BIUDŽETO ASIGNAVIMŲ  SAVARANKIŠKOMS FUNKCIJOMS ATLIKTI  PASIKEITIMAS PAGAL 2020 METŲ SPALIO  MĖN. TARYBOS SPRENDIMO PROJEKTĄ </t>
  </si>
  <si>
    <t xml:space="preserve">          KĖDAINIŲ RAJONO SAVIVALDYBĖS 2020 METŲ BIUDŽETO PAJAMŲ PASIKEITIMAS PAGAL 2020 METŲ SPALIO MĖN. TARYBOS SPRENDIMO PROJEKTĄ </t>
  </si>
  <si>
    <t>2020 09 25 TS-191</t>
  </si>
  <si>
    <t>Lėšos skait meninio ugdymo plėtrai</t>
  </si>
  <si>
    <t xml:space="preserve"> LĖŠOS SKAITMENINIO UGDYMO PLĖTRAI (TŪKST. EUR) 
2020 M. RUGSĖJO -GRUODŽIO MĖN.</t>
  </si>
  <si>
    <t>Paaiškinamoji lentelė Nr. 4</t>
  </si>
  <si>
    <t>LR Vyriausybės 2020-09-23 nutarimas Nr. 1033</t>
  </si>
  <si>
    <t>LR Švietimo, mokslo ir sporto ministro 2020-10-02 įsakymas Nr.V-1489</t>
  </si>
  <si>
    <t>LR Švietimo, mokslo ir sporto ministro 2020-09-11 įsakymas Nr.V-1366</t>
  </si>
  <si>
    <t>Kompensuotos projektų lėšos</t>
  </si>
  <si>
    <t>15 proc. savivaldybės prisidėjimas biudžeto lėšomis prie kokybės krepšelio projekto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</si>
</sst>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#,##0.0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  <numFmt numFmtId="187" formatCode="[$-427]yyyy\ &quot;m.&quot;\ mmmm\ d\ &quot;d.&quot;"/>
    <numFmt numFmtId="188" formatCode="0.0;\-0.0;;"/>
    <numFmt numFmtId="189" formatCode="0.0_ ;\-0.0\ "/>
    <numFmt numFmtId="190" formatCode="0.000"/>
    <numFmt numFmtId="191" formatCode="#,##0.0_ ;\-#,##0.0\ "/>
    <numFmt numFmtId="192" formatCode="0;\-0;;"/>
    <numFmt numFmtId="193" formatCode="#,##0.00\ _L_t"/>
    <numFmt numFmtId="194" formatCode="0.0000"/>
    <numFmt numFmtId="195" formatCode="0;\-0;"/>
    <numFmt numFmtId="196" formatCode="0.0;\-0.0;"/>
    <numFmt numFmtId="197" formatCode="_(* #,##0.0_);_(* \(#,##0.0\);_(* &quot;-&quot;??_);_(@_)"/>
    <numFmt numFmtId="198" formatCode="_-* #,##0.0\ _€_-;\-* #,##0.0\ _€_-;_-* &quot;-&quot;?\ _€_-;_-@_-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42" applyFont="1" applyFill="1" applyAlignment="1">
      <alignment vertical="center"/>
      <protection/>
    </xf>
    <xf numFmtId="0" fontId="1" fillId="0" borderId="0" xfId="42" applyFont="1" applyFill="1" applyBorder="1">
      <alignment/>
      <protection/>
    </xf>
    <xf numFmtId="0" fontId="2" fillId="0" borderId="10" xfId="42" applyFont="1" applyFill="1" applyBorder="1" applyAlignment="1">
      <alignment vertical="center"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vertical="center" wrapText="1"/>
    </xf>
    <xf numFmtId="183" fontId="1" fillId="0" borderId="10" xfId="0" applyNumberFormat="1" applyFont="1" applyFill="1" applyBorder="1" applyAlignment="1">
      <alignment wrapText="1"/>
    </xf>
    <xf numFmtId="183" fontId="1" fillId="0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183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8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182" fontId="2" fillId="0" borderId="0" xfId="0" applyNumberFormat="1" applyFont="1" applyFill="1" applyAlignment="1">
      <alignment/>
    </xf>
    <xf numFmtId="182" fontId="10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183" fontId="1" fillId="0" borderId="0" xfId="0" applyNumberFormat="1" applyFont="1" applyFill="1" applyAlignment="1">
      <alignment horizontal="left" vertical="center" wrapText="1"/>
    </xf>
    <xf numFmtId="182" fontId="2" fillId="0" borderId="0" xfId="0" applyNumberFormat="1" applyFont="1" applyFill="1" applyAlignment="1">
      <alignment vertical="center" wrapText="1"/>
    </xf>
    <xf numFmtId="183" fontId="2" fillId="0" borderId="0" xfId="0" applyNumberFormat="1" applyFont="1" applyFill="1" applyAlignment="1">
      <alignment/>
    </xf>
    <xf numFmtId="182" fontId="10" fillId="0" borderId="0" xfId="0" applyNumberFormat="1" applyFont="1" applyFill="1" applyAlignment="1">
      <alignment horizontal="left" vertical="center" wrapText="1"/>
    </xf>
    <xf numFmtId="182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83" fontId="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82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83" fontId="2" fillId="0" borderId="10" xfId="0" applyNumberFormat="1" applyFont="1" applyFill="1" applyBorder="1" applyAlignment="1">
      <alignment vertical="center"/>
    </xf>
    <xf numFmtId="0" fontId="2" fillId="0" borderId="10" xfId="42" applyFont="1" applyFill="1" applyBorder="1" applyAlignment="1">
      <alignment horizontal="center" vertical="center" wrapText="1"/>
      <protection/>
    </xf>
    <xf numFmtId="0" fontId="1" fillId="0" borderId="10" xfId="42" applyFont="1" applyFill="1" applyBorder="1" applyAlignment="1">
      <alignment horizontal="right" vertical="center"/>
      <protection/>
    </xf>
    <xf numFmtId="0" fontId="1" fillId="0" borderId="10" xfId="42" applyFont="1" applyFill="1" applyBorder="1" applyAlignment="1">
      <alignment vertical="center"/>
      <protection/>
    </xf>
    <xf numFmtId="16" fontId="1" fillId="0" borderId="10" xfId="42" applyNumberFormat="1" applyFont="1" applyFill="1" applyBorder="1" applyAlignment="1">
      <alignment horizontal="right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1" fillId="0" borderId="10" xfId="42" applyFont="1" applyFill="1" applyBorder="1" applyAlignment="1">
      <alignment horizontal="left" vertical="center" wrapText="1"/>
      <protection/>
    </xf>
    <xf numFmtId="49" fontId="1" fillId="0" borderId="10" xfId="42" applyNumberFormat="1" applyFont="1" applyFill="1" applyBorder="1" applyAlignment="1">
      <alignment horizontal="right" vertical="center"/>
      <protection/>
    </xf>
    <xf numFmtId="183" fontId="1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42" applyFont="1" applyFill="1" applyBorder="1" applyAlignment="1">
      <alignment horizontal="justify" vertical="center" wrapText="1"/>
      <protection/>
    </xf>
    <xf numFmtId="0" fontId="2" fillId="0" borderId="10" xfId="42" applyFont="1" applyFill="1" applyBorder="1" applyAlignment="1">
      <alignment horizontal="right" vertical="center"/>
      <protection/>
    </xf>
    <xf numFmtId="0" fontId="2" fillId="0" borderId="10" xfId="42" applyFont="1" applyFill="1" applyBorder="1" applyAlignment="1">
      <alignment vertical="center" wrapText="1"/>
      <protection/>
    </xf>
    <xf numFmtId="0" fontId="1" fillId="0" borderId="10" xfId="42" applyFont="1" applyFill="1" applyBorder="1" applyAlignment="1">
      <alignment horizontal="left" vertical="center"/>
      <protection/>
    </xf>
    <xf numFmtId="0" fontId="10" fillId="0" borderId="10" xfId="42" applyFont="1" applyFill="1" applyBorder="1" applyAlignment="1">
      <alignment horizontal="left" vertical="center"/>
      <protection/>
    </xf>
    <xf numFmtId="183" fontId="2" fillId="0" borderId="10" xfId="42" applyNumberFormat="1" applyFont="1" applyFill="1" applyBorder="1" applyAlignment="1">
      <alignment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82" fontId="1" fillId="0" borderId="10" xfId="0" applyNumberFormat="1" applyFont="1" applyFill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182" fontId="1" fillId="0" borderId="10" xfId="0" applyNumberFormat="1" applyFont="1" applyBorder="1" applyAlignment="1">
      <alignment horizontal="right" vertical="center" wrapText="1"/>
    </xf>
    <xf numFmtId="182" fontId="52" fillId="0" borderId="0" xfId="0" applyNumberFormat="1" applyFont="1" applyAlignment="1">
      <alignment/>
    </xf>
    <xf numFmtId="18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8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42" applyFont="1" applyFill="1" applyAlignment="1">
      <alignment horizont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prastas 3" xfId="43"/>
    <cellStyle name="Įprastas 4" xfId="44"/>
    <cellStyle name="Įspėjimo tekstas" xfId="45"/>
    <cellStyle name="Išvestis" xfId="46"/>
    <cellStyle name="Įvestis" xfId="47"/>
    <cellStyle name="Comma" xfId="48"/>
    <cellStyle name="Comma [0]" xfId="49"/>
    <cellStyle name="Kablelis 2" xfId="50"/>
    <cellStyle name="Neutralus" xfId="51"/>
    <cellStyle name="Normal_biudžetas 6_2009 m 02 men biudzetas.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ojas\Desktop\ML%202021%20m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lentelė"/>
      <sheetName val="2 lentelė"/>
      <sheetName val="Lapas3"/>
    </sheetNames>
    <sheetDataSet>
      <sheetData sheetId="0">
        <row r="14">
          <cell r="K14">
            <v>2.5</v>
          </cell>
        </row>
        <row r="15">
          <cell r="K15">
            <v>14.3</v>
          </cell>
        </row>
        <row r="16">
          <cell r="K16">
            <v>14</v>
          </cell>
        </row>
        <row r="17">
          <cell r="K17">
            <v>9.1</v>
          </cell>
        </row>
        <row r="18">
          <cell r="K18">
            <v>8.5</v>
          </cell>
        </row>
        <row r="19">
          <cell r="K19">
            <v>7.7</v>
          </cell>
        </row>
        <row r="20">
          <cell r="K20">
            <v>7.4</v>
          </cell>
        </row>
        <row r="21">
          <cell r="K21">
            <v>24.9</v>
          </cell>
        </row>
        <row r="22">
          <cell r="K22">
            <v>28.1</v>
          </cell>
        </row>
        <row r="23">
          <cell r="K23">
            <v>16.4</v>
          </cell>
        </row>
        <row r="24">
          <cell r="K24">
            <v>3</v>
          </cell>
        </row>
        <row r="25">
          <cell r="K25">
            <v>4.4</v>
          </cell>
        </row>
        <row r="26">
          <cell r="K26">
            <v>2.5</v>
          </cell>
        </row>
        <row r="27">
          <cell r="K27">
            <v>3</v>
          </cell>
        </row>
        <row r="28">
          <cell r="K28">
            <v>2.2</v>
          </cell>
        </row>
        <row r="29">
          <cell r="K29">
            <v>5.2</v>
          </cell>
        </row>
        <row r="30">
          <cell r="K30">
            <v>2.8</v>
          </cell>
        </row>
        <row r="34">
          <cell r="K34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J60" sqref="J60"/>
    </sheetView>
  </sheetViews>
  <sheetFormatPr defaultColWidth="9.140625" defaultRowHeight="12.75"/>
  <cols>
    <col min="1" max="1" width="6.28125" style="7" customWidth="1"/>
    <col min="2" max="2" width="59.421875" style="1" customWidth="1"/>
    <col min="3" max="4" width="10.7109375" style="1" customWidth="1"/>
    <col min="5" max="5" width="11.00390625" style="1" customWidth="1"/>
    <col min="6" max="6" width="46.7109375" style="1" customWidth="1"/>
    <col min="7" max="16384" width="9.140625" style="1" customWidth="1"/>
  </cols>
  <sheetData>
    <row r="1" ht="12.75">
      <c r="F1" s="50" t="s">
        <v>15</v>
      </c>
    </row>
    <row r="3" spans="1:6" ht="26.25" customHeight="1">
      <c r="A3" s="96" t="s">
        <v>204</v>
      </c>
      <c r="B3" s="96"/>
      <c r="C3" s="96"/>
      <c r="D3" s="96"/>
      <c r="E3" s="96"/>
      <c r="F3" s="96"/>
    </row>
    <row r="4" spans="1:4" ht="12.75">
      <c r="A4" s="8"/>
      <c r="B4" s="9"/>
      <c r="C4" s="9"/>
      <c r="D4" s="9"/>
    </row>
    <row r="5" spans="1:8" s="7" customFormat="1" ht="25.5">
      <c r="A5" s="10" t="s">
        <v>0</v>
      </c>
      <c r="B5" s="11" t="s">
        <v>16</v>
      </c>
      <c r="C5" s="52" t="s">
        <v>155</v>
      </c>
      <c r="D5" s="52" t="s">
        <v>205</v>
      </c>
      <c r="E5" s="12" t="s">
        <v>17</v>
      </c>
      <c r="F5" s="13" t="s">
        <v>3</v>
      </c>
      <c r="H5" s="1"/>
    </row>
    <row r="6" spans="1:7" ht="12" customHeight="1" hidden="1">
      <c r="A6" s="53">
        <v>1</v>
      </c>
      <c r="B6" s="10" t="s">
        <v>18</v>
      </c>
      <c r="C6" s="4">
        <f>+C7+C8+C12</f>
        <v>28614</v>
      </c>
      <c r="D6" s="4">
        <f>+D7+D8+D12</f>
        <v>28614</v>
      </c>
      <c r="E6" s="4">
        <f>+E7+E8+E12</f>
        <v>0</v>
      </c>
      <c r="F6" s="4"/>
      <c r="G6" s="28"/>
    </row>
    <row r="7" spans="1:6" ht="12" customHeight="1" hidden="1">
      <c r="A7" s="53">
        <v>2</v>
      </c>
      <c r="B7" s="10" t="s">
        <v>51</v>
      </c>
      <c r="C7" s="51">
        <v>26827</v>
      </c>
      <c r="D7" s="51">
        <v>26827</v>
      </c>
      <c r="E7" s="4">
        <f>+C7-D7</f>
        <v>0</v>
      </c>
      <c r="F7" s="4"/>
    </row>
    <row r="8" spans="1:8" ht="12" customHeight="1" hidden="1">
      <c r="A8" s="53">
        <v>3</v>
      </c>
      <c r="B8" s="10" t="s">
        <v>19</v>
      </c>
      <c r="C8" s="51">
        <f>+C9+C11+C10</f>
        <v>1597</v>
      </c>
      <c r="D8" s="51">
        <f>+D9+D11+D10</f>
        <v>1597</v>
      </c>
      <c r="E8" s="51">
        <f>+E9+E11+E10</f>
        <v>0</v>
      </c>
      <c r="F8" s="4"/>
      <c r="H8" s="7"/>
    </row>
    <row r="9" spans="1:8" ht="12" customHeight="1" hidden="1">
      <c r="A9" s="53">
        <v>4</v>
      </c>
      <c r="B9" s="54" t="s">
        <v>20</v>
      </c>
      <c r="C9" s="18">
        <v>600</v>
      </c>
      <c r="D9" s="18">
        <v>600</v>
      </c>
      <c r="E9" s="3">
        <f>+C9-D9</f>
        <v>0</v>
      </c>
      <c r="F9" s="3"/>
      <c r="H9" s="28"/>
    </row>
    <row r="10" spans="1:6" ht="12" customHeight="1" hidden="1">
      <c r="A10" s="53">
        <v>5</v>
      </c>
      <c r="B10" s="54" t="s">
        <v>21</v>
      </c>
      <c r="C10" s="18">
        <v>10</v>
      </c>
      <c r="D10" s="18">
        <v>10</v>
      </c>
      <c r="E10" s="3">
        <f>+C10-D10</f>
        <v>0</v>
      </c>
      <c r="F10" s="3"/>
    </row>
    <row r="11" spans="1:6" ht="12" customHeight="1" hidden="1">
      <c r="A11" s="53">
        <v>6</v>
      </c>
      <c r="B11" s="54" t="s">
        <v>79</v>
      </c>
      <c r="C11" s="18">
        <v>987</v>
      </c>
      <c r="D11" s="18">
        <v>987</v>
      </c>
      <c r="E11" s="3">
        <f>+C11-D11</f>
        <v>0</v>
      </c>
      <c r="F11" s="3"/>
    </row>
    <row r="12" spans="1:6" ht="12" customHeight="1" hidden="1">
      <c r="A12" s="53">
        <v>7</v>
      </c>
      <c r="B12" s="10" t="s">
        <v>80</v>
      </c>
      <c r="C12" s="4">
        <f>+C13</f>
        <v>190</v>
      </c>
      <c r="D12" s="4">
        <f>+D13</f>
        <v>190</v>
      </c>
      <c r="E12" s="3">
        <f>+C12-D12</f>
        <v>0</v>
      </c>
      <c r="F12" s="4"/>
    </row>
    <row r="13" spans="1:6" ht="12" customHeight="1" hidden="1">
      <c r="A13" s="53">
        <v>8</v>
      </c>
      <c r="B13" s="54" t="s">
        <v>22</v>
      </c>
      <c r="C13" s="18">
        <v>190</v>
      </c>
      <c r="D13" s="18">
        <v>190</v>
      </c>
      <c r="E13" s="3">
        <f>+C13-D13</f>
        <v>0</v>
      </c>
      <c r="F13" s="3"/>
    </row>
    <row r="14" spans="1:6" ht="12" customHeight="1">
      <c r="A14" s="53">
        <v>9</v>
      </c>
      <c r="B14" s="10" t="s">
        <v>81</v>
      </c>
      <c r="C14" s="51">
        <f>+C18+C47+C15</f>
        <v>35351.1</v>
      </c>
      <c r="D14" s="51">
        <f>+D18+D47+D15</f>
        <v>34702.7</v>
      </c>
      <c r="E14" s="51">
        <f>+E18+E48+E15</f>
        <v>21.899999999999636</v>
      </c>
      <c r="F14" s="3"/>
    </row>
    <row r="15" spans="1:6" ht="12" customHeight="1">
      <c r="A15" s="53">
        <v>10</v>
      </c>
      <c r="B15" s="10" t="s">
        <v>82</v>
      </c>
      <c r="C15" s="51">
        <f>+C16+C17</f>
        <v>7520.4</v>
      </c>
      <c r="D15" s="51">
        <f>+D16+D17</f>
        <v>7498.5</v>
      </c>
      <c r="E15" s="51">
        <f>+E16+E17</f>
        <v>21.899999999999636</v>
      </c>
      <c r="F15" s="3"/>
    </row>
    <row r="16" spans="1:7" ht="12.75">
      <c r="A16" s="53" t="s">
        <v>63</v>
      </c>
      <c r="B16" s="54" t="s">
        <v>83</v>
      </c>
      <c r="C16" s="18">
        <f>21.4+5420.6+121.1+107.9+859.6+77+1+281.7+21.9</f>
        <v>6912.2</v>
      </c>
      <c r="D16" s="18">
        <f>21.4+5420.6+121.1+107.9+859.6+77+1+281.7</f>
        <v>6890.3</v>
      </c>
      <c r="E16" s="18">
        <f>+C16-D16</f>
        <v>21.899999999999636</v>
      </c>
      <c r="F16" s="15"/>
      <c r="G16" s="17"/>
    </row>
    <row r="17" spans="1:6" ht="12.75" hidden="1">
      <c r="A17" s="53" t="s">
        <v>84</v>
      </c>
      <c r="B17" s="54" t="s">
        <v>85</v>
      </c>
      <c r="C17" s="18">
        <f>362+4+22.1+17.2+9.5+118.8+74.6</f>
        <v>608.2</v>
      </c>
      <c r="D17" s="18">
        <f>362+4+22.1+17.2+9.5+118.8+74.6</f>
        <v>608.2</v>
      </c>
      <c r="E17" s="18">
        <f>+C17-D17</f>
        <v>0</v>
      </c>
      <c r="F17" s="15"/>
    </row>
    <row r="18" spans="1:6" ht="24.75" customHeight="1" hidden="1">
      <c r="A18" s="53">
        <v>11</v>
      </c>
      <c r="B18" s="10" t="s">
        <v>86</v>
      </c>
      <c r="C18" s="51">
        <f>+C19+C43+C45</f>
        <v>17975.1</v>
      </c>
      <c r="D18" s="51">
        <f>+D19+D43+D45</f>
        <v>17471.9</v>
      </c>
      <c r="E18" s="51">
        <f>+E19+E45+E46</f>
        <v>0</v>
      </c>
      <c r="F18" s="3"/>
    </row>
    <row r="19" spans="1:6" ht="12" customHeight="1" hidden="1">
      <c r="A19" s="53">
        <v>12</v>
      </c>
      <c r="B19" s="54" t="s">
        <v>65</v>
      </c>
      <c r="C19" s="18">
        <f>SUM(C20:C42)</f>
        <v>4389.5</v>
      </c>
      <c r="D19" s="18">
        <f>SUM(D20:D42)</f>
        <v>4389.5</v>
      </c>
      <c r="E19" s="18">
        <f aca="true" t="shared" si="0" ref="E19:E50">+C19-D19</f>
        <v>0</v>
      </c>
      <c r="F19" s="3"/>
    </row>
    <row r="20" spans="1:6" ht="12.75" hidden="1">
      <c r="A20" s="55" t="s">
        <v>87</v>
      </c>
      <c r="B20" s="54" t="s">
        <v>66</v>
      </c>
      <c r="C20" s="18">
        <f>13.1+1.3</f>
        <v>14.4</v>
      </c>
      <c r="D20" s="18">
        <f>13.1+1.3</f>
        <v>14.4</v>
      </c>
      <c r="E20" s="18">
        <f t="shared" si="0"/>
        <v>0</v>
      </c>
      <c r="F20" s="15"/>
    </row>
    <row r="21" spans="1:6" ht="12" customHeight="1" hidden="1">
      <c r="A21" s="53" t="s">
        <v>77</v>
      </c>
      <c r="B21" s="54" t="s">
        <v>67</v>
      </c>
      <c r="C21" s="18">
        <v>8.2</v>
      </c>
      <c r="D21" s="18">
        <v>8.2</v>
      </c>
      <c r="E21" s="18">
        <f t="shared" si="0"/>
        <v>0</v>
      </c>
      <c r="F21" s="3"/>
    </row>
    <row r="22" spans="1:6" ht="12" customHeight="1" hidden="1">
      <c r="A22" s="55" t="s">
        <v>88</v>
      </c>
      <c r="B22" s="54" t="s">
        <v>68</v>
      </c>
      <c r="C22" s="18">
        <v>282.1</v>
      </c>
      <c r="D22" s="18">
        <v>282.1</v>
      </c>
      <c r="E22" s="18">
        <f t="shared" si="0"/>
        <v>0</v>
      </c>
      <c r="F22" s="4"/>
    </row>
    <row r="23" spans="1:6" ht="12.75" hidden="1">
      <c r="A23" s="53" t="s">
        <v>89</v>
      </c>
      <c r="B23" s="54" t="s">
        <v>69</v>
      </c>
      <c r="C23" s="18">
        <v>500.1</v>
      </c>
      <c r="D23" s="18">
        <v>500.1</v>
      </c>
      <c r="E23" s="18">
        <f t="shared" si="0"/>
        <v>0</v>
      </c>
      <c r="F23" s="14"/>
    </row>
    <row r="24" spans="1:6" ht="12.75" hidden="1">
      <c r="A24" s="55" t="s">
        <v>78</v>
      </c>
      <c r="B24" s="54" t="s">
        <v>30</v>
      </c>
      <c r="C24" s="18">
        <f>592.7+554.3+94.1</f>
        <v>1241.1</v>
      </c>
      <c r="D24" s="18">
        <f>592.7+554.3+94.1</f>
        <v>1241.1</v>
      </c>
      <c r="E24" s="18">
        <f t="shared" si="0"/>
        <v>0</v>
      </c>
      <c r="F24" s="20"/>
    </row>
    <row r="25" spans="1:6" ht="12.75" hidden="1">
      <c r="A25" s="53" t="s">
        <v>90</v>
      </c>
      <c r="B25" s="54" t="s">
        <v>31</v>
      </c>
      <c r="C25" s="18">
        <v>20.2</v>
      </c>
      <c r="D25" s="18">
        <v>20.2</v>
      </c>
      <c r="E25" s="18">
        <f t="shared" si="0"/>
        <v>0</v>
      </c>
      <c r="F25" s="14"/>
    </row>
    <row r="26" spans="1:6" ht="12" customHeight="1" hidden="1">
      <c r="A26" s="55" t="s">
        <v>91</v>
      </c>
      <c r="B26" s="56" t="s">
        <v>32</v>
      </c>
      <c r="C26" s="18">
        <v>0.1</v>
      </c>
      <c r="D26" s="18">
        <v>0.1</v>
      </c>
      <c r="E26" s="18">
        <f t="shared" si="0"/>
        <v>0</v>
      </c>
      <c r="F26" s="3"/>
    </row>
    <row r="27" spans="1:6" ht="12" customHeight="1" hidden="1">
      <c r="A27" s="53" t="s">
        <v>92</v>
      </c>
      <c r="B27" s="57" t="s">
        <v>93</v>
      </c>
      <c r="C27" s="18">
        <v>135</v>
      </c>
      <c r="D27" s="18">
        <v>135</v>
      </c>
      <c r="E27" s="18">
        <f t="shared" si="0"/>
        <v>0</v>
      </c>
      <c r="F27" s="3"/>
    </row>
    <row r="28" spans="1:6" ht="12.75" hidden="1">
      <c r="A28" s="55" t="s">
        <v>94</v>
      </c>
      <c r="B28" s="57" t="s">
        <v>95</v>
      </c>
      <c r="C28" s="18">
        <v>32</v>
      </c>
      <c r="D28" s="18">
        <v>32</v>
      </c>
      <c r="E28" s="18">
        <f t="shared" si="0"/>
        <v>0</v>
      </c>
      <c r="F28" s="3"/>
    </row>
    <row r="29" spans="1:6" ht="12.75" hidden="1">
      <c r="A29" s="53" t="s">
        <v>96</v>
      </c>
      <c r="B29" s="57" t="s">
        <v>33</v>
      </c>
      <c r="C29" s="18">
        <v>13</v>
      </c>
      <c r="D29" s="18">
        <v>13</v>
      </c>
      <c r="E29" s="18">
        <f t="shared" si="0"/>
        <v>0</v>
      </c>
      <c r="F29" s="15"/>
    </row>
    <row r="30" spans="1:6" ht="12" customHeight="1" hidden="1">
      <c r="A30" s="55" t="s">
        <v>97</v>
      </c>
      <c r="B30" s="57" t="s">
        <v>34</v>
      </c>
      <c r="C30" s="18">
        <v>0.8</v>
      </c>
      <c r="D30" s="18">
        <v>0.8</v>
      </c>
      <c r="E30" s="18">
        <f t="shared" si="0"/>
        <v>0</v>
      </c>
      <c r="F30" s="4"/>
    </row>
    <row r="31" spans="1:6" ht="12.75" hidden="1">
      <c r="A31" s="53" t="s">
        <v>98</v>
      </c>
      <c r="B31" s="57" t="s">
        <v>35</v>
      </c>
      <c r="C31" s="18">
        <v>42.3</v>
      </c>
      <c r="D31" s="18">
        <v>42.3</v>
      </c>
      <c r="E31" s="18">
        <f t="shared" si="0"/>
        <v>0</v>
      </c>
      <c r="F31" s="2"/>
    </row>
    <row r="32" spans="1:6" ht="12" customHeight="1" hidden="1">
      <c r="A32" s="55" t="s">
        <v>99</v>
      </c>
      <c r="B32" s="57" t="s">
        <v>36</v>
      </c>
      <c r="C32" s="18">
        <v>960.2</v>
      </c>
      <c r="D32" s="18">
        <v>960.2</v>
      </c>
      <c r="E32" s="18">
        <f t="shared" si="0"/>
        <v>0</v>
      </c>
      <c r="F32" s="3"/>
    </row>
    <row r="33" spans="1:6" ht="12" customHeight="1" hidden="1">
      <c r="A33" s="53" t="s">
        <v>100</v>
      </c>
      <c r="B33" s="57" t="s">
        <v>37</v>
      </c>
      <c r="C33" s="18">
        <v>12.3</v>
      </c>
      <c r="D33" s="18">
        <v>12.3</v>
      </c>
      <c r="E33" s="18">
        <f t="shared" si="0"/>
        <v>0</v>
      </c>
      <c r="F33" s="3"/>
    </row>
    <row r="34" spans="1:6" ht="27.75" customHeight="1" hidden="1">
      <c r="A34" s="55" t="s">
        <v>101</v>
      </c>
      <c r="B34" s="57" t="s">
        <v>38</v>
      </c>
      <c r="C34" s="18">
        <v>201.7</v>
      </c>
      <c r="D34" s="18">
        <v>201.7</v>
      </c>
      <c r="E34" s="18">
        <f t="shared" si="0"/>
        <v>0</v>
      </c>
      <c r="F34" s="3"/>
    </row>
    <row r="35" spans="1:6" ht="27" customHeight="1" hidden="1">
      <c r="A35" s="53" t="s">
        <v>102</v>
      </c>
      <c r="B35" s="54" t="s">
        <v>39</v>
      </c>
      <c r="C35" s="18">
        <f>360+40</f>
        <v>400</v>
      </c>
      <c r="D35" s="18">
        <f>360+40</f>
        <v>400</v>
      </c>
      <c r="E35" s="18">
        <f t="shared" si="0"/>
        <v>0</v>
      </c>
      <c r="F35" s="3"/>
    </row>
    <row r="36" spans="1:6" ht="12" customHeight="1" hidden="1">
      <c r="A36" s="55" t="s">
        <v>103</v>
      </c>
      <c r="B36" s="54" t="s">
        <v>54</v>
      </c>
      <c r="C36" s="18">
        <v>17.7</v>
      </c>
      <c r="D36" s="18">
        <v>17.7</v>
      </c>
      <c r="E36" s="18">
        <f t="shared" si="0"/>
        <v>0</v>
      </c>
      <c r="F36" s="3"/>
    </row>
    <row r="37" spans="1:6" ht="12.75" hidden="1">
      <c r="A37" s="53" t="s">
        <v>104</v>
      </c>
      <c r="B37" s="54" t="s">
        <v>40</v>
      </c>
      <c r="C37" s="18">
        <v>44.8</v>
      </c>
      <c r="D37" s="18">
        <v>44.8</v>
      </c>
      <c r="E37" s="18">
        <f t="shared" si="0"/>
        <v>0</v>
      </c>
      <c r="F37" s="3"/>
    </row>
    <row r="38" spans="1:6" ht="12.75" hidden="1">
      <c r="A38" s="55" t="s">
        <v>105</v>
      </c>
      <c r="B38" s="56" t="s">
        <v>41</v>
      </c>
      <c r="C38" s="18">
        <v>0.6</v>
      </c>
      <c r="D38" s="18">
        <v>0.6</v>
      </c>
      <c r="E38" s="18">
        <f t="shared" si="0"/>
        <v>0</v>
      </c>
      <c r="F38" s="3"/>
    </row>
    <row r="39" spans="1:6" ht="12" customHeight="1" hidden="1">
      <c r="A39" s="53" t="s">
        <v>106</v>
      </c>
      <c r="B39" s="56" t="s">
        <v>42</v>
      </c>
      <c r="C39" s="18">
        <v>267.1</v>
      </c>
      <c r="D39" s="18">
        <v>267.1</v>
      </c>
      <c r="E39" s="18">
        <f t="shared" si="0"/>
        <v>0</v>
      </c>
      <c r="F39" s="3"/>
    </row>
    <row r="40" spans="1:6" ht="41.25" customHeight="1" hidden="1">
      <c r="A40" s="55" t="s">
        <v>107</v>
      </c>
      <c r="B40" s="56" t="s">
        <v>43</v>
      </c>
      <c r="C40" s="18">
        <v>133.3</v>
      </c>
      <c r="D40" s="18">
        <v>133.3</v>
      </c>
      <c r="E40" s="18">
        <f t="shared" si="0"/>
        <v>0</v>
      </c>
      <c r="F40" s="16"/>
    </row>
    <row r="41" spans="1:6" ht="12.75" hidden="1">
      <c r="A41" s="53" t="s">
        <v>108</v>
      </c>
      <c r="B41" s="56" t="s">
        <v>44</v>
      </c>
      <c r="C41" s="18">
        <v>2.9</v>
      </c>
      <c r="D41" s="18">
        <v>2.9</v>
      </c>
      <c r="E41" s="18">
        <f t="shared" si="0"/>
        <v>0</v>
      </c>
      <c r="F41" s="2"/>
    </row>
    <row r="42" spans="1:6" ht="12.75" hidden="1">
      <c r="A42" s="55" t="s">
        <v>109</v>
      </c>
      <c r="B42" s="56" t="s">
        <v>55</v>
      </c>
      <c r="C42" s="18">
        <v>59.6</v>
      </c>
      <c r="D42" s="18">
        <v>59.6</v>
      </c>
      <c r="E42" s="18">
        <f t="shared" si="0"/>
        <v>0</v>
      </c>
      <c r="F42" s="3"/>
    </row>
    <row r="43" spans="1:6" ht="25.5" customHeight="1">
      <c r="A43" s="53">
        <v>13</v>
      </c>
      <c r="B43" s="54" t="s">
        <v>156</v>
      </c>
      <c r="C43" s="18">
        <f>12549.9+503.2</f>
        <v>13053.1</v>
      </c>
      <c r="D43" s="18">
        <v>12549.9</v>
      </c>
      <c r="E43" s="18">
        <f t="shared" si="0"/>
        <v>503.2000000000007</v>
      </c>
      <c r="F43" s="97" t="s">
        <v>210</v>
      </c>
    </row>
    <row r="44" spans="1:6" ht="18.75" customHeight="1">
      <c r="A44" s="53" t="s">
        <v>151</v>
      </c>
      <c r="B44" s="54" t="s">
        <v>157</v>
      </c>
      <c r="C44" s="18">
        <v>52.1</v>
      </c>
      <c r="D44" s="7"/>
      <c r="E44" s="18">
        <f t="shared" si="0"/>
        <v>52.1</v>
      </c>
      <c r="F44" s="98"/>
    </row>
    <row r="45" spans="1:6" ht="12" customHeight="1" hidden="1">
      <c r="A45" s="53">
        <v>14</v>
      </c>
      <c r="B45" s="54" t="s">
        <v>45</v>
      </c>
      <c r="C45" s="18">
        <f>+C46</f>
        <v>532.5</v>
      </c>
      <c r="D45" s="18">
        <f>+D46</f>
        <v>532.5</v>
      </c>
      <c r="E45" s="18">
        <f t="shared" si="0"/>
        <v>0</v>
      </c>
      <c r="F45" s="3"/>
    </row>
    <row r="46" spans="1:6" ht="12.75" hidden="1">
      <c r="A46" s="58" t="s">
        <v>110</v>
      </c>
      <c r="B46" s="56" t="s">
        <v>46</v>
      </c>
      <c r="C46" s="18">
        <v>532.5</v>
      </c>
      <c r="D46" s="18">
        <v>532.5</v>
      </c>
      <c r="E46" s="18">
        <f t="shared" si="0"/>
        <v>0</v>
      </c>
      <c r="F46" s="15"/>
    </row>
    <row r="47" spans="1:6" ht="12.75">
      <c r="A47" s="53">
        <v>15</v>
      </c>
      <c r="B47" s="10" t="s">
        <v>111</v>
      </c>
      <c r="C47" s="51">
        <f>+C49+C48+C50+C51+C52+C53+C54+C55+C57+C58+C59+C60+C61+C62+C63+C64</f>
        <v>9855.599999999997</v>
      </c>
      <c r="D47" s="51">
        <f>+D49+D48+D50+D51+D52+D53+D54+D55+D57+D58+D59+D60+D61+D62+D63+D64</f>
        <v>9732.299999999997</v>
      </c>
      <c r="E47" s="51">
        <f t="shared" si="0"/>
        <v>123.29999999999927</v>
      </c>
      <c r="F47" s="3"/>
    </row>
    <row r="48" spans="1:6" ht="25.5" customHeight="1" hidden="1">
      <c r="A48" s="53" t="s">
        <v>112</v>
      </c>
      <c r="B48" s="54" t="s">
        <v>56</v>
      </c>
      <c r="C48" s="59">
        <f>356.6+289.3+85+18.3+118.8-161.1</f>
        <v>706.9</v>
      </c>
      <c r="D48" s="59">
        <f>356.6+289.3+85+18.3+118.8-161.1</f>
        <v>706.9</v>
      </c>
      <c r="E48" s="18">
        <f t="shared" si="0"/>
        <v>0</v>
      </c>
      <c r="F48" s="15"/>
    </row>
    <row r="49" spans="1:6" ht="43.5" customHeight="1">
      <c r="A49" s="53" t="s">
        <v>113</v>
      </c>
      <c r="B49" s="56" t="s">
        <v>114</v>
      </c>
      <c r="C49" s="59">
        <f>28.8+30.4</f>
        <v>59.2</v>
      </c>
      <c r="D49" s="59">
        <v>28.8</v>
      </c>
      <c r="E49" s="18">
        <f t="shared" si="0"/>
        <v>30.400000000000002</v>
      </c>
      <c r="F49" s="97" t="s">
        <v>211</v>
      </c>
    </row>
    <row r="50" spans="1:6" ht="24.75" customHeight="1" hidden="1">
      <c r="A50" s="53" t="s">
        <v>76</v>
      </c>
      <c r="B50" s="56" t="s">
        <v>70</v>
      </c>
      <c r="C50" s="59">
        <f>2139.6+141.1</f>
        <v>2280.7</v>
      </c>
      <c r="D50" s="59">
        <f>2139.6+141.1</f>
        <v>2280.7</v>
      </c>
      <c r="E50" s="18">
        <f t="shared" si="0"/>
        <v>0</v>
      </c>
      <c r="F50" s="98"/>
    </row>
    <row r="51" spans="1:6" ht="12" customHeight="1" hidden="1">
      <c r="A51" s="53" t="s">
        <v>115</v>
      </c>
      <c r="B51" s="56" t="s">
        <v>71</v>
      </c>
      <c r="C51" s="59">
        <v>17.7</v>
      </c>
      <c r="D51" s="59">
        <v>17.7</v>
      </c>
      <c r="E51" s="18">
        <f aca="true" t="shared" si="1" ref="E51:E82">+C51-D51</f>
        <v>0</v>
      </c>
      <c r="F51" s="3"/>
    </row>
    <row r="52" spans="1:6" ht="12" customHeight="1" hidden="1">
      <c r="A52" s="53" t="s">
        <v>127</v>
      </c>
      <c r="B52" s="56" t="s">
        <v>116</v>
      </c>
      <c r="C52" s="59">
        <f>55.2+34.4</f>
        <v>89.6</v>
      </c>
      <c r="D52" s="59">
        <f>55.2+34.4</f>
        <v>89.6</v>
      </c>
      <c r="E52" s="18">
        <f t="shared" si="1"/>
        <v>0</v>
      </c>
      <c r="F52" s="20"/>
    </row>
    <row r="53" spans="1:6" ht="12.75" hidden="1">
      <c r="A53" s="53" t="s">
        <v>128</v>
      </c>
      <c r="B53" s="56" t="s">
        <v>64</v>
      </c>
      <c r="C53" s="59">
        <f>84+68.5+44.1+31+5.8+157.5+58.8+45.4+29.2</f>
        <v>524.3</v>
      </c>
      <c r="D53" s="59">
        <f>84+68.5+44.1+31+5.8+157.5+58.8+45.4+29.2</f>
        <v>524.3</v>
      </c>
      <c r="E53" s="18">
        <f t="shared" si="1"/>
        <v>0</v>
      </c>
      <c r="F53" s="20"/>
    </row>
    <row r="54" spans="1:6" ht="25.5" hidden="1">
      <c r="A54" s="53" t="s">
        <v>129</v>
      </c>
      <c r="B54" s="56" t="s">
        <v>130</v>
      </c>
      <c r="C54" s="59">
        <f>117+116+20+52+130+72+41+102+95+87+36-145.6+100</f>
        <v>822.4</v>
      </c>
      <c r="D54" s="59">
        <f>117+116+20+52+130+72+41+102+95+87+36-145.6+100</f>
        <v>822.4</v>
      </c>
      <c r="E54" s="18">
        <f t="shared" si="1"/>
        <v>0</v>
      </c>
      <c r="F54" s="20"/>
    </row>
    <row r="55" spans="1:6" ht="25.5" hidden="1">
      <c r="A55" s="53" t="s">
        <v>131</v>
      </c>
      <c r="B55" s="56" t="s">
        <v>132</v>
      </c>
      <c r="C55" s="59">
        <f>1865+100+534+250+300+300+400+200+60.3</f>
        <v>4009.3</v>
      </c>
      <c r="D55" s="59">
        <f>1865+100+534+250+300+300+400+200+60.3</f>
        <v>4009.3</v>
      </c>
      <c r="E55" s="18">
        <f t="shared" si="1"/>
        <v>0</v>
      </c>
      <c r="F55" s="20"/>
    </row>
    <row r="56" spans="1:6" ht="12.75" hidden="1">
      <c r="A56" s="53" t="s">
        <v>133</v>
      </c>
      <c r="B56" s="56" t="s">
        <v>134</v>
      </c>
      <c r="C56" s="59">
        <v>60.3</v>
      </c>
      <c r="D56" s="59">
        <v>60.3</v>
      </c>
      <c r="E56" s="18">
        <f t="shared" si="1"/>
        <v>0</v>
      </c>
      <c r="F56" s="20"/>
    </row>
    <row r="57" spans="1:6" ht="12.75" hidden="1">
      <c r="A57" s="53" t="s">
        <v>135</v>
      </c>
      <c r="B57" s="56" t="s">
        <v>136</v>
      </c>
      <c r="C57" s="59">
        <f>41.7+89.9</f>
        <v>131.60000000000002</v>
      </c>
      <c r="D57" s="59">
        <f>41.7+89.9</f>
        <v>131.60000000000002</v>
      </c>
      <c r="E57" s="18">
        <f t="shared" si="1"/>
        <v>0</v>
      </c>
      <c r="F57" s="20"/>
    </row>
    <row r="58" spans="1:6" ht="39" hidden="1">
      <c r="A58" s="53" t="s">
        <v>138</v>
      </c>
      <c r="B58" s="56" t="s">
        <v>139</v>
      </c>
      <c r="C58" s="59">
        <v>70.8</v>
      </c>
      <c r="D58" s="59">
        <v>70.8</v>
      </c>
      <c r="E58" s="18">
        <f t="shared" si="1"/>
        <v>0</v>
      </c>
      <c r="F58" s="20"/>
    </row>
    <row r="59" spans="1:6" ht="12.75" hidden="1">
      <c r="A59" s="53" t="s">
        <v>140</v>
      </c>
      <c r="B59" s="56" t="s">
        <v>141</v>
      </c>
      <c r="C59" s="59">
        <v>135.7</v>
      </c>
      <c r="D59" s="59">
        <v>135.7</v>
      </c>
      <c r="E59" s="18">
        <f t="shared" si="1"/>
        <v>0</v>
      </c>
      <c r="F59" s="20"/>
    </row>
    <row r="60" spans="1:6" ht="39">
      <c r="A60" s="53" t="s">
        <v>142</v>
      </c>
      <c r="B60" s="56" t="s">
        <v>143</v>
      </c>
      <c r="C60" s="59">
        <f>268.5+92.9</f>
        <v>361.4</v>
      </c>
      <c r="D60" s="59">
        <v>268.5</v>
      </c>
      <c r="E60" s="18">
        <f t="shared" si="1"/>
        <v>92.89999999999998</v>
      </c>
      <c r="F60" s="20" t="s">
        <v>209</v>
      </c>
    </row>
    <row r="61" spans="1:6" ht="25.5" hidden="1">
      <c r="A61" s="53" t="s">
        <v>144</v>
      </c>
      <c r="B61" s="56" t="s">
        <v>145</v>
      </c>
      <c r="C61" s="59">
        <v>3.8</v>
      </c>
      <c r="D61" s="59">
        <v>3.8</v>
      </c>
      <c r="E61" s="18">
        <f t="shared" si="1"/>
        <v>0</v>
      </c>
      <c r="F61" s="20"/>
    </row>
    <row r="62" spans="1:6" ht="12.75" hidden="1">
      <c r="A62" s="53" t="s">
        <v>146</v>
      </c>
      <c r="B62" s="56" t="s">
        <v>147</v>
      </c>
      <c r="C62" s="59">
        <v>108</v>
      </c>
      <c r="D62" s="59">
        <v>108</v>
      </c>
      <c r="E62" s="18">
        <f t="shared" si="1"/>
        <v>0</v>
      </c>
      <c r="F62" s="20"/>
    </row>
    <row r="63" spans="1:6" ht="39" hidden="1">
      <c r="A63" s="53" t="s">
        <v>148</v>
      </c>
      <c r="B63" s="56" t="s">
        <v>149</v>
      </c>
      <c r="C63" s="59">
        <v>510.8</v>
      </c>
      <c r="D63" s="59">
        <v>510.8</v>
      </c>
      <c r="E63" s="18">
        <f t="shared" si="1"/>
        <v>0</v>
      </c>
      <c r="F63" s="20"/>
    </row>
    <row r="64" spans="1:6" ht="12.75" hidden="1">
      <c r="A64" s="53" t="s">
        <v>158</v>
      </c>
      <c r="B64" s="56" t="s">
        <v>137</v>
      </c>
      <c r="C64" s="18">
        <v>23.4</v>
      </c>
      <c r="D64" s="18">
        <v>23.4</v>
      </c>
      <c r="E64" s="18">
        <f t="shared" si="1"/>
        <v>0</v>
      </c>
      <c r="F64" s="4"/>
    </row>
    <row r="65" spans="1:6" ht="12.75">
      <c r="A65" s="53">
        <v>16</v>
      </c>
      <c r="B65" s="10" t="s">
        <v>117</v>
      </c>
      <c r="C65" s="51">
        <f>C66+C71+C75+C78+C79+C80</f>
        <v>3576.5</v>
      </c>
      <c r="D65" s="51">
        <f>D66+D71+D75+D78+D79+D80</f>
        <v>3564</v>
      </c>
      <c r="E65" s="18">
        <f t="shared" si="1"/>
        <v>12.5</v>
      </c>
      <c r="F65" s="60"/>
    </row>
    <row r="66" spans="1:6" ht="12.75" hidden="1">
      <c r="A66" s="53">
        <v>17</v>
      </c>
      <c r="B66" s="10" t="s">
        <v>118</v>
      </c>
      <c r="C66" s="51">
        <f>C68+C69+C70+C67</f>
        <v>431</v>
      </c>
      <c r="D66" s="51">
        <f>D68+D69+D70+D67</f>
        <v>431</v>
      </c>
      <c r="E66" s="18">
        <f t="shared" si="1"/>
        <v>0</v>
      </c>
      <c r="F66" s="2"/>
    </row>
    <row r="67" spans="1:6" ht="12.75" hidden="1">
      <c r="A67" s="53">
        <v>18</v>
      </c>
      <c r="B67" s="61" t="s">
        <v>25</v>
      </c>
      <c r="C67" s="18">
        <v>30</v>
      </c>
      <c r="D67" s="18">
        <v>30</v>
      </c>
      <c r="E67" s="18">
        <f t="shared" si="1"/>
        <v>0</v>
      </c>
      <c r="F67" s="19"/>
    </row>
    <row r="68" spans="1:6" ht="25.5" hidden="1">
      <c r="A68" s="53">
        <v>19</v>
      </c>
      <c r="B68" s="56" t="s">
        <v>24</v>
      </c>
      <c r="C68" s="18">
        <v>300</v>
      </c>
      <c r="D68" s="18">
        <v>300</v>
      </c>
      <c r="E68" s="18">
        <f t="shared" si="1"/>
        <v>0</v>
      </c>
      <c r="F68" s="2"/>
    </row>
    <row r="69" spans="1:6" ht="12.75" hidden="1">
      <c r="A69" s="53">
        <v>20</v>
      </c>
      <c r="B69" s="54" t="s">
        <v>119</v>
      </c>
      <c r="C69" s="18">
        <f>25+28.6</f>
        <v>53.6</v>
      </c>
      <c r="D69" s="18">
        <f>25+28.6</f>
        <v>53.6</v>
      </c>
      <c r="E69" s="18">
        <f t="shared" si="1"/>
        <v>0</v>
      </c>
      <c r="F69" s="2"/>
    </row>
    <row r="70" spans="1:6" ht="12.75" hidden="1">
      <c r="A70" s="53">
        <v>21</v>
      </c>
      <c r="B70" s="62" t="s">
        <v>120</v>
      </c>
      <c r="C70" s="18">
        <f>25+3.8+18.6</f>
        <v>47.400000000000006</v>
      </c>
      <c r="D70" s="18">
        <f>25+3.8+18.6</f>
        <v>47.400000000000006</v>
      </c>
      <c r="E70" s="18">
        <f t="shared" si="1"/>
        <v>0</v>
      </c>
      <c r="F70" s="2"/>
    </row>
    <row r="71" spans="1:6" ht="12.75" hidden="1">
      <c r="A71" s="53">
        <v>22</v>
      </c>
      <c r="B71" s="10" t="s">
        <v>121</v>
      </c>
      <c r="C71" s="51">
        <f>+C73+C72+C74</f>
        <v>1737.8</v>
      </c>
      <c r="D71" s="51">
        <f>+D73+D72+D74</f>
        <v>1737.8</v>
      </c>
      <c r="E71" s="18">
        <f t="shared" si="1"/>
        <v>0</v>
      </c>
      <c r="F71" s="2"/>
    </row>
    <row r="72" spans="1:6" ht="12.75" hidden="1">
      <c r="A72" s="53">
        <v>23</v>
      </c>
      <c r="B72" s="54" t="s">
        <v>53</v>
      </c>
      <c r="C72" s="18">
        <f>215.9+0.6</f>
        <v>216.5</v>
      </c>
      <c r="D72" s="18">
        <f>215.9+0.6</f>
        <v>216.5</v>
      </c>
      <c r="E72" s="18">
        <f t="shared" si="1"/>
        <v>0</v>
      </c>
      <c r="F72" s="5"/>
    </row>
    <row r="73" spans="1:6" ht="12.75" hidden="1">
      <c r="A73" s="53">
        <v>24</v>
      </c>
      <c r="B73" s="54" t="s">
        <v>52</v>
      </c>
      <c r="C73" s="18">
        <v>138.3</v>
      </c>
      <c r="D73" s="18">
        <v>138.3</v>
      </c>
      <c r="E73" s="18">
        <f t="shared" si="1"/>
        <v>0</v>
      </c>
      <c r="F73" s="2"/>
    </row>
    <row r="74" spans="1:6" ht="12.75" hidden="1">
      <c r="A74" s="53">
        <v>25</v>
      </c>
      <c r="B74" s="54" t="s">
        <v>26</v>
      </c>
      <c r="C74" s="18">
        <f>1363.2+18+1.8</f>
        <v>1383</v>
      </c>
      <c r="D74" s="18">
        <f>1363.2+18+1.8</f>
        <v>1383</v>
      </c>
      <c r="E74" s="18">
        <f t="shared" si="1"/>
        <v>0</v>
      </c>
      <c r="F74" s="2"/>
    </row>
    <row r="75" spans="1:6" ht="12.75" hidden="1">
      <c r="A75" s="53">
        <v>26</v>
      </c>
      <c r="B75" s="10" t="s">
        <v>122</v>
      </c>
      <c r="C75" s="51">
        <f>+C76+C77</f>
        <v>1285</v>
      </c>
      <c r="D75" s="51">
        <f>+D76+D77</f>
        <v>1285</v>
      </c>
      <c r="E75" s="18">
        <f t="shared" si="1"/>
        <v>0</v>
      </c>
      <c r="F75" s="2"/>
    </row>
    <row r="76" spans="1:6" ht="12.75" hidden="1">
      <c r="A76" s="53">
        <v>27</v>
      </c>
      <c r="B76" s="54" t="s">
        <v>23</v>
      </c>
      <c r="C76" s="18">
        <v>35</v>
      </c>
      <c r="D76" s="18">
        <v>35</v>
      </c>
      <c r="E76" s="18">
        <f t="shared" si="1"/>
        <v>0</v>
      </c>
      <c r="F76" s="2"/>
    </row>
    <row r="77" spans="1:7" ht="12.75" hidden="1">
      <c r="A77" s="53">
        <v>28</v>
      </c>
      <c r="B77" s="54" t="s">
        <v>123</v>
      </c>
      <c r="C77" s="18">
        <f>950+300</f>
        <v>1250</v>
      </c>
      <c r="D77" s="18">
        <f>950+300</f>
        <v>1250</v>
      </c>
      <c r="E77" s="18">
        <f t="shared" si="1"/>
        <v>0</v>
      </c>
      <c r="F77" s="2"/>
      <c r="G77" s="28"/>
    </row>
    <row r="78" spans="1:6" ht="12.75" hidden="1">
      <c r="A78" s="53">
        <v>29</v>
      </c>
      <c r="B78" s="10" t="s">
        <v>27</v>
      </c>
      <c r="C78" s="51">
        <v>30</v>
      </c>
      <c r="D78" s="51">
        <v>30</v>
      </c>
      <c r="E78" s="18">
        <f t="shared" si="1"/>
        <v>0</v>
      </c>
      <c r="F78" s="2"/>
    </row>
    <row r="79" spans="1:6" ht="12.75">
      <c r="A79" s="53">
        <v>30</v>
      </c>
      <c r="B79" s="10" t="s">
        <v>28</v>
      </c>
      <c r="C79" s="51">
        <f>9+30+6.2+12.5</f>
        <v>57.7</v>
      </c>
      <c r="D79" s="51">
        <f>9+30+6.2</f>
        <v>45.2</v>
      </c>
      <c r="E79" s="18">
        <f t="shared" si="1"/>
        <v>12.5</v>
      </c>
      <c r="F79" s="2" t="s">
        <v>212</v>
      </c>
    </row>
    <row r="80" spans="1:6" ht="12.75" hidden="1">
      <c r="A80" s="53">
        <v>31</v>
      </c>
      <c r="B80" s="10" t="s">
        <v>29</v>
      </c>
      <c r="C80" s="51">
        <v>35</v>
      </c>
      <c r="D80" s="51">
        <v>35</v>
      </c>
      <c r="E80" s="18">
        <f t="shared" si="1"/>
        <v>0</v>
      </c>
      <c r="F80" s="2"/>
    </row>
    <row r="81" spans="1:6" ht="12.75">
      <c r="A81" s="53">
        <v>32</v>
      </c>
      <c r="B81" s="63" t="s">
        <v>124</v>
      </c>
      <c r="C81" s="51">
        <f>+C6+C14+C65</f>
        <v>67541.6</v>
      </c>
      <c r="D81" s="51">
        <f>+D6+D14+D65</f>
        <v>66880.7</v>
      </c>
      <c r="E81" s="51">
        <f t="shared" si="1"/>
        <v>660.9000000000087</v>
      </c>
      <c r="F81" s="2"/>
    </row>
    <row r="82" spans="1:6" ht="25.5" hidden="1">
      <c r="A82" s="53">
        <v>33</v>
      </c>
      <c r="B82" s="64" t="s">
        <v>72</v>
      </c>
      <c r="C82" s="51">
        <f>(356.6+780)+100+862</f>
        <v>2098.6</v>
      </c>
      <c r="D82" s="51">
        <f>(356.6+780)+100+862</f>
        <v>2098.6</v>
      </c>
      <c r="E82" s="51">
        <f t="shared" si="1"/>
        <v>0</v>
      </c>
      <c r="F82" s="2"/>
    </row>
    <row r="83" spans="1:8" ht="12.75">
      <c r="A83" s="53">
        <v>34</v>
      </c>
      <c r="B83" s="63" t="s">
        <v>74</v>
      </c>
      <c r="C83" s="51">
        <f>+C81+C82</f>
        <v>69640.20000000001</v>
      </c>
      <c r="D83" s="51">
        <f>+D81+D82</f>
        <v>68979.3</v>
      </c>
      <c r="E83" s="51">
        <f aca="true" t="shared" si="2" ref="E83:E96">+C83-D83</f>
        <v>660.9000000000087</v>
      </c>
      <c r="F83" s="2"/>
      <c r="H83" s="28"/>
    </row>
    <row r="84" spans="1:6" ht="12.75">
      <c r="A84" s="53">
        <v>35</v>
      </c>
      <c r="B84" s="10" t="s">
        <v>125</v>
      </c>
      <c r="C84" s="51">
        <f>+C85+C87+C86+C88+C89+C90+C91+C92+C94</f>
        <v>7201.5</v>
      </c>
      <c r="D84" s="51">
        <f>+D85+D87+D86+D88+D89+D90+D91+D92+D94</f>
        <v>7223.4</v>
      </c>
      <c r="E84" s="51">
        <f t="shared" si="2"/>
        <v>-21.899999999999636</v>
      </c>
      <c r="F84" s="2"/>
    </row>
    <row r="85" spans="1:6" ht="12.75" hidden="1">
      <c r="A85" s="53">
        <v>36</v>
      </c>
      <c r="B85" s="54" t="s">
        <v>47</v>
      </c>
      <c r="C85" s="18">
        <v>4853.8</v>
      </c>
      <c r="D85" s="18">
        <v>4853.8</v>
      </c>
      <c r="E85" s="18">
        <f t="shared" si="2"/>
        <v>0</v>
      </c>
      <c r="F85" s="2"/>
    </row>
    <row r="86" spans="1:6" ht="12.75" hidden="1">
      <c r="A86" s="53">
        <v>37</v>
      </c>
      <c r="B86" s="54" t="s">
        <v>58</v>
      </c>
      <c r="C86" s="18">
        <v>45.3</v>
      </c>
      <c r="D86" s="18">
        <v>45.3</v>
      </c>
      <c r="E86" s="18">
        <f t="shared" si="2"/>
        <v>0</v>
      </c>
      <c r="F86" s="2"/>
    </row>
    <row r="87" spans="1:6" ht="12.75" hidden="1">
      <c r="A87" s="53">
        <v>38</v>
      </c>
      <c r="B87" s="54" t="s">
        <v>57</v>
      </c>
      <c r="C87" s="18">
        <v>27.2</v>
      </c>
      <c r="D87" s="18">
        <v>27.2</v>
      </c>
      <c r="E87" s="18">
        <f t="shared" si="2"/>
        <v>0</v>
      </c>
      <c r="F87" s="2"/>
    </row>
    <row r="88" spans="1:6" ht="12.75" hidden="1">
      <c r="A88" s="53">
        <v>39</v>
      </c>
      <c r="B88" s="56" t="s">
        <v>48</v>
      </c>
      <c r="C88" s="18">
        <v>71.1</v>
      </c>
      <c r="D88" s="18">
        <v>71.1</v>
      </c>
      <c r="E88" s="18">
        <f t="shared" si="2"/>
        <v>0</v>
      </c>
      <c r="F88" s="2"/>
    </row>
    <row r="89" spans="1:6" ht="12.75" hidden="1">
      <c r="A89" s="53">
        <v>40</v>
      </c>
      <c r="B89" s="54" t="s">
        <v>49</v>
      </c>
      <c r="C89" s="18">
        <v>164.4</v>
      </c>
      <c r="D89" s="18">
        <v>164.4</v>
      </c>
      <c r="E89" s="18">
        <f t="shared" si="2"/>
        <v>0</v>
      </c>
      <c r="F89" s="2"/>
    </row>
    <row r="90" spans="1:6" ht="12.75" hidden="1">
      <c r="A90" s="53">
        <v>41</v>
      </c>
      <c r="B90" s="54" t="s">
        <v>50</v>
      </c>
      <c r="C90" s="18">
        <v>45</v>
      </c>
      <c r="D90" s="18">
        <v>45</v>
      </c>
      <c r="E90" s="18">
        <f t="shared" si="2"/>
        <v>0</v>
      </c>
      <c r="F90" s="2"/>
    </row>
    <row r="91" spans="1:6" ht="12.75" hidden="1">
      <c r="A91" s="53">
        <v>42</v>
      </c>
      <c r="B91" s="54" t="s">
        <v>73</v>
      </c>
      <c r="C91" s="18">
        <f>(175.1+53.4-78.5)+(75.7+35.3-26)</f>
        <v>235</v>
      </c>
      <c r="D91" s="18">
        <f>(175.1+53.4-78.5)+(75.7+35.3-26)</f>
        <v>235</v>
      </c>
      <c r="E91" s="18">
        <f t="shared" si="2"/>
        <v>0</v>
      </c>
      <c r="F91" s="2"/>
    </row>
    <row r="92" spans="1:7" ht="12.75">
      <c r="A92" s="53">
        <v>43</v>
      </c>
      <c r="B92" s="65" t="s">
        <v>59</v>
      </c>
      <c r="C92" s="18">
        <f>1649.6-21.9</f>
        <v>1627.6999999999998</v>
      </c>
      <c r="D92" s="18">
        <v>1649.6</v>
      </c>
      <c r="E92" s="18">
        <f t="shared" si="2"/>
        <v>-21.90000000000009</v>
      </c>
      <c r="F92" s="2"/>
      <c r="G92" s="28"/>
    </row>
    <row r="93" spans="1:6" ht="12.75" hidden="1">
      <c r="A93" s="53">
        <v>44</v>
      </c>
      <c r="B93" s="66" t="s">
        <v>60</v>
      </c>
      <c r="C93" s="18">
        <v>0.5</v>
      </c>
      <c r="D93" s="18">
        <v>0.5</v>
      </c>
      <c r="E93" s="18">
        <f t="shared" si="2"/>
        <v>0</v>
      </c>
      <c r="F93" s="2"/>
    </row>
    <row r="94" spans="1:6" ht="12.75" hidden="1">
      <c r="A94" s="53">
        <v>45</v>
      </c>
      <c r="B94" s="65" t="s">
        <v>61</v>
      </c>
      <c r="C94" s="18">
        <f>7.9+124.1</f>
        <v>132</v>
      </c>
      <c r="D94" s="18">
        <f>7.9+124.1</f>
        <v>132</v>
      </c>
      <c r="E94" s="18">
        <f t="shared" si="2"/>
        <v>0</v>
      </c>
      <c r="F94" s="2"/>
    </row>
    <row r="95" spans="1:6" ht="12.75" hidden="1">
      <c r="A95" s="53">
        <v>46</v>
      </c>
      <c r="B95" s="66" t="s">
        <v>62</v>
      </c>
      <c r="C95" s="18">
        <v>124.1</v>
      </c>
      <c r="D95" s="18">
        <v>124.1</v>
      </c>
      <c r="E95" s="18">
        <f t="shared" si="2"/>
        <v>0</v>
      </c>
      <c r="F95" s="2"/>
    </row>
    <row r="96" spans="1:6" ht="12.75">
      <c r="A96" s="54"/>
      <c r="B96" s="63" t="s">
        <v>126</v>
      </c>
      <c r="C96" s="67">
        <f>+C83+C84</f>
        <v>76841.70000000001</v>
      </c>
      <c r="D96" s="67">
        <f>+D83+D84</f>
        <v>76202.7</v>
      </c>
      <c r="E96" s="51">
        <f t="shared" si="2"/>
        <v>639.0000000000146</v>
      </c>
      <c r="F96" s="2"/>
    </row>
    <row r="97" ht="12.75">
      <c r="H97" s="28"/>
    </row>
  </sheetData>
  <sheetProtection/>
  <mergeCells count="3">
    <mergeCell ref="A3:F3"/>
    <mergeCell ref="F43:F44"/>
    <mergeCell ref="F49:F50"/>
  </mergeCells>
  <printOptions/>
  <pageMargins left="0.31496062992125984" right="0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O13" sqref="O13"/>
    </sheetView>
  </sheetViews>
  <sheetFormatPr defaultColWidth="9.28125" defaultRowHeight="12.75"/>
  <cols>
    <col min="1" max="2" width="6.28125" style="1" customWidth="1"/>
    <col min="3" max="3" width="34.28125" style="1" customWidth="1"/>
    <col min="4" max="4" width="10.28125" style="1" customWidth="1"/>
    <col min="5" max="5" width="9.28125" style="1" customWidth="1"/>
    <col min="6" max="6" width="8.57421875" style="1" customWidth="1"/>
    <col min="7" max="7" width="10.00390625" style="1" customWidth="1"/>
    <col min="8" max="8" width="9.57421875" style="1" customWidth="1"/>
    <col min="9" max="9" width="43.00390625" style="1" customWidth="1"/>
    <col min="10" max="16384" width="9.28125" style="1" customWidth="1"/>
  </cols>
  <sheetData>
    <row r="1" ht="12.75">
      <c r="I1" s="50" t="s">
        <v>10</v>
      </c>
    </row>
    <row r="2" spans="4:9" ht="12.75">
      <c r="D2" s="99"/>
      <c r="E2" s="99"/>
      <c r="F2" s="99"/>
      <c r="G2" s="99"/>
      <c r="H2" s="99"/>
      <c r="I2" s="99"/>
    </row>
    <row r="3" spans="1:9" ht="35.25" customHeight="1">
      <c r="A3" s="100" t="s">
        <v>203</v>
      </c>
      <c r="B3" s="100"/>
      <c r="C3" s="100"/>
      <c r="D3" s="100"/>
      <c r="E3" s="100"/>
      <c r="F3" s="100"/>
      <c r="G3" s="100"/>
      <c r="H3" s="100"/>
      <c r="I3" s="100"/>
    </row>
    <row r="4" ht="12.75">
      <c r="I4" s="21" t="s">
        <v>13</v>
      </c>
    </row>
    <row r="5" spans="1:9" ht="15" customHeight="1">
      <c r="A5" s="101" t="s">
        <v>0</v>
      </c>
      <c r="B5" s="102" t="s">
        <v>2</v>
      </c>
      <c r="C5" s="103" t="s">
        <v>1</v>
      </c>
      <c r="D5" s="104" t="s">
        <v>4</v>
      </c>
      <c r="E5" s="104"/>
      <c r="F5" s="104"/>
      <c r="G5" s="104"/>
      <c r="H5" s="69"/>
      <c r="I5" s="103" t="s">
        <v>3</v>
      </c>
    </row>
    <row r="6" spans="1:9" s="23" customFormat="1" ht="39" customHeight="1">
      <c r="A6" s="101"/>
      <c r="B6" s="102"/>
      <c r="C6" s="103"/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103"/>
    </row>
    <row r="7" spans="1:9" s="26" customFormat="1" ht="10.5">
      <c r="A7" s="24">
        <v>1</v>
      </c>
      <c r="B7" s="24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</row>
    <row r="8" spans="1:9" ht="12.75">
      <c r="A8" s="2"/>
      <c r="B8" s="2"/>
      <c r="C8" s="27" t="s">
        <v>14</v>
      </c>
      <c r="D8" s="4">
        <f>+D9</f>
        <v>42.9</v>
      </c>
      <c r="E8" s="4">
        <f>+E9</f>
        <v>0</v>
      </c>
      <c r="F8" s="4">
        <f>+F9</f>
        <v>42.9</v>
      </c>
      <c r="G8" s="4">
        <f>+G9</f>
        <v>30.1</v>
      </c>
      <c r="H8" s="4">
        <f>+H9</f>
        <v>0</v>
      </c>
      <c r="I8" s="2"/>
    </row>
    <row r="9" spans="1:9" ht="12.75">
      <c r="A9" s="29">
        <v>1</v>
      </c>
      <c r="B9" s="30" t="s">
        <v>11</v>
      </c>
      <c r="C9" s="31" t="s">
        <v>12</v>
      </c>
      <c r="D9" s="4">
        <f>+D10+D11+D12+D13+D14+D15</f>
        <v>42.9</v>
      </c>
      <c r="E9" s="4">
        <f>+E10+E11+E12+E13+E14+E15</f>
        <v>0</v>
      </c>
      <c r="F9" s="4">
        <f>+F10+F11+F12+F13+F14+F15</f>
        <v>42.9</v>
      </c>
      <c r="G9" s="4">
        <f>+G10+G11+G12+G13+G14+G15</f>
        <v>30.1</v>
      </c>
      <c r="H9" s="4">
        <f>+H10+H11+H12+H13+H14+H15</f>
        <v>0</v>
      </c>
      <c r="I9" s="2"/>
    </row>
    <row r="10" spans="1:9" ht="25.5">
      <c r="A10" s="29">
        <v>14</v>
      </c>
      <c r="B10" s="91"/>
      <c r="C10" s="14" t="s">
        <v>159</v>
      </c>
      <c r="D10" s="3">
        <v>4.7</v>
      </c>
      <c r="E10" s="5"/>
      <c r="F10" s="5">
        <f aca="true" t="shared" si="0" ref="F10:F15">+E10+D10</f>
        <v>4.7</v>
      </c>
      <c r="G10" s="3"/>
      <c r="H10" s="3"/>
      <c r="I10" s="97" t="s">
        <v>213</v>
      </c>
    </row>
    <row r="11" spans="1:9" ht="12.75">
      <c r="A11" s="29">
        <v>15</v>
      </c>
      <c r="B11" s="91"/>
      <c r="C11" s="70" t="s">
        <v>160</v>
      </c>
      <c r="D11" s="5">
        <v>4.7</v>
      </c>
      <c r="E11" s="5"/>
      <c r="F11" s="5">
        <f t="shared" si="0"/>
        <v>4.7</v>
      </c>
      <c r="G11" s="5"/>
      <c r="H11" s="5"/>
      <c r="I11" s="105"/>
    </row>
    <row r="12" spans="1:9" ht="12.75">
      <c r="A12" s="29">
        <v>20</v>
      </c>
      <c r="B12" s="91"/>
      <c r="C12" s="14" t="s">
        <v>152</v>
      </c>
      <c r="D12" s="3">
        <v>3.1</v>
      </c>
      <c r="E12" s="3"/>
      <c r="F12" s="5">
        <f t="shared" si="0"/>
        <v>3.1</v>
      </c>
      <c r="G12" s="3"/>
      <c r="H12" s="4"/>
      <c r="I12" s="98"/>
    </row>
    <row r="13" spans="1:9" ht="16.5" customHeight="1">
      <c r="A13" s="29">
        <v>26</v>
      </c>
      <c r="B13" s="68"/>
      <c r="C13" s="71" t="s">
        <v>161</v>
      </c>
      <c r="D13" s="3">
        <v>5.2</v>
      </c>
      <c r="E13" s="3"/>
      <c r="F13" s="5">
        <f t="shared" si="0"/>
        <v>5.2</v>
      </c>
      <c r="G13" s="3">
        <v>5.2</v>
      </c>
      <c r="H13" s="4"/>
      <c r="I13" s="97" t="s">
        <v>164</v>
      </c>
    </row>
    <row r="14" spans="1:9" ht="16.5" customHeight="1">
      <c r="A14" s="29">
        <v>27</v>
      </c>
      <c r="B14" s="68"/>
      <c r="C14" s="71" t="s">
        <v>162</v>
      </c>
      <c r="D14" s="3">
        <v>4.3</v>
      </c>
      <c r="E14" s="3"/>
      <c r="F14" s="5">
        <f t="shared" si="0"/>
        <v>4.3</v>
      </c>
      <c r="G14" s="3">
        <v>4.3</v>
      </c>
      <c r="H14" s="3"/>
      <c r="I14" s="105"/>
    </row>
    <row r="15" spans="1:9" ht="16.5" customHeight="1">
      <c r="A15" s="29">
        <v>28</v>
      </c>
      <c r="B15" s="68"/>
      <c r="C15" s="71" t="s">
        <v>163</v>
      </c>
      <c r="D15" s="3">
        <v>20.9</v>
      </c>
      <c r="E15" s="3"/>
      <c r="F15" s="5">
        <f t="shared" si="0"/>
        <v>20.9</v>
      </c>
      <c r="G15" s="3">
        <v>20.6</v>
      </c>
      <c r="H15" s="3"/>
      <c r="I15" s="98"/>
    </row>
    <row r="16" spans="1:9" ht="12.75">
      <c r="A16" s="32"/>
      <c r="B16" s="36"/>
      <c r="C16" s="37"/>
      <c r="D16" s="38"/>
      <c r="E16" s="38"/>
      <c r="F16" s="38"/>
      <c r="G16" s="38"/>
      <c r="H16" s="38"/>
      <c r="I16" s="35"/>
    </row>
    <row r="17" spans="1:9" ht="12.75">
      <c r="A17" s="32"/>
      <c r="B17" s="33"/>
      <c r="C17" s="39"/>
      <c r="D17" s="6"/>
      <c r="E17" s="6"/>
      <c r="F17" s="6"/>
      <c r="G17" s="6"/>
      <c r="H17" s="6"/>
      <c r="I17" s="35"/>
    </row>
    <row r="18" spans="1:9" ht="12.75">
      <c r="A18" s="32"/>
      <c r="B18" s="33"/>
      <c r="C18" s="40"/>
      <c r="D18" s="6"/>
      <c r="E18" s="6"/>
      <c r="F18" s="6"/>
      <c r="G18" s="6"/>
      <c r="H18" s="6"/>
      <c r="I18" s="35"/>
    </row>
    <row r="19" spans="1:9" ht="12.75">
      <c r="A19" s="32"/>
      <c r="B19" s="33"/>
      <c r="C19" s="34"/>
      <c r="D19" s="6"/>
      <c r="E19" s="6"/>
      <c r="F19" s="6"/>
      <c r="H19" s="6"/>
      <c r="I19" s="41"/>
    </row>
    <row r="20" spans="1:8" ht="12.75">
      <c r="A20" s="32"/>
      <c r="B20" s="36"/>
      <c r="C20" s="42"/>
      <c r="D20" s="43"/>
      <c r="E20" s="43"/>
      <c r="F20" s="43"/>
      <c r="G20" s="43"/>
      <c r="H20" s="43"/>
    </row>
    <row r="21" spans="1:8" ht="12.75">
      <c r="A21" s="32"/>
      <c r="B21" s="36"/>
      <c r="C21" s="44"/>
      <c r="E21" s="6"/>
      <c r="G21" s="6"/>
      <c r="H21" s="6"/>
    </row>
    <row r="22" spans="1:8" ht="12.75">
      <c r="A22" s="32"/>
      <c r="B22" s="36"/>
      <c r="C22" s="45"/>
      <c r="D22" s="6"/>
      <c r="E22" s="6"/>
      <c r="F22" s="6"/>
      <c r="G22" s="6"/>
      <c r="H22" s="6"/>
    </row>
    <row r="23" spans="1:9" ht="12.75">
      <c r="A23" s="32"/>
      <c r="B23" s="36"/>
      <c r="C23" s="45"/>
      <c r="D23" s="6"/>
      <c r="F23" s="6"/>
      <c r="H23" s="6"/>
      <c r="I23" s="107"/>
    </row>
    <row r="24" spans="1:9" ht="12.75">
      <c r="A24" s="32"/>
      <c r="B24" s="36"/>
      <c r="C24" s="40"/>
      <c r="D24" s="6"/>
      <c r="F24" s="6"/>
      <c r="I24" s="107"/>
    </row>
    <row r="25" spans="1:9" ht="12.75">
      <c r="A25" s="32"/>
      <c r="B25" s="36"/>
      <c r="C25" s="40"/>
      <c r="D25" s="6"/>
      <c r="F25" s="6"/>
      <c r="I25" s="107"/>
    </row>
    <row r="26" spans="1:9" ht="12.75">
      <c r="A26" s="32"/>
      <c r="B26" s="36"/>
      <c r="C26" s="39"/>
      <c r="D26" s="47"/>
      <c r="E26" s="47"/>
      <c r="F26" s="47"/>
      <c r="G26" s="47"/>
      <c r="H26" s="47"/>
      <c r="I26" s="46"/>
    </row>
    <row r="27" spans="1:9" ht="12.75">
      <c r="A27" s="32"/>
      <c r="B27" s="36"/>
      <c r="C27" s="40"/>
      <c r="D27" s="47"/>
      <c r="E27" s="47"/>
      <c r="F27" s="47"/>
      <c r="G27" s="47"/>
      <c r="H27" s="47"/>
      <c r="I27" s="46"/>
    </row>
    <row r="28" spans="1:9" ht="12.75">
      <c r="A28" s="32"/>
      <c r="B28" s="36"/>
      <c r="C28" s="40"/>
      <c r="D28" s="6"/>
      <c r="F28" s="6"/>
      <c r="H28" s="6"/>
      <c r="I28" s="107"/>
    </row>
    <row r="29" spans="1:9" ht="12.75">
      <c r="A29" s="32"/>
      <c r="B29" s="36"/>
      <c r="C29" s="40"/>
      <c r="D29" s="6"/>
      <c r="F29" s="6"/>
      <c r="H29" s="6"/>
      <c r="I29" s="107"/>
    </row>
    <row r="30" spans="1:9" ht="12.75">
      <c r="A30" s="32"/>
      <c r="B30" s="36"/>
      <c r="C30" s="40"/>
      <c r="D30" s="6"/>
      <c r="F30" s="6"/>
      <c r="H30" s="6"/>
      <c r="I30" s="107"/>
    </row>
    <row r="31" spans="1:9" ht="12.75">
      <c r="A31" s="32"/>
      <c r="B31" s="36"/>
      <c r="C31" s="40"/>
      <c r="D31" s="6"/>
      <c r="F31" s="6"/>
      <c r="H31" s="6"/>
      <c r="I31" s="107"/>
    </row>
    <row r="32" spans="1:9" ht="12.75">
      <c r="A32" s="32"/>
      <c r="B32" s="36"/>
      <c r="C32" s="40"/>
      <c r="D32" s="6"/>
      <c r="F32" s="6"/>
      <c r="H32" s="6"/>
      <c r="I32" s="107"/>
    </row>
    <row r="33" spans="1:9" ht="12.75">
      <c r="A33" s="32"/>
      <c r="B33" s="36"/>
      <c r="C33" s="40"/>
      <c r="D33" s="6"/>
      <c r="F33" s="6"/>
      <c r="H33" s="6"/>
      <c r="I33" s="107"/>
    </row>
    <row r="34" spans="3:8" ht="15">
      <c r="C34" s="48"/>
      <c r="D34" s="49"/>
      <c r="E34" s="49"/>
      <c r="F34" s="49"/>
      <c r="G34" s="49"/>
      <c r="H34" s="49"/>
    </row>
    <row r="35" spans="1:8" ht="12.75">
      <c r="A35" s="32"/>
      <c r="B35" s="36"/>
      <c r="C35" s="42"/>
      <c r="D35" s="6"/>
      <c r="E35" s="6"/>
      <c r="F35" s="6"/>
      <c r="G35" s="6"/>
      <c r="H35" s="6"/>
    </row>
    <row r="36" spans="1:8" ht="12.75">
      <c r="A36" s="32"/>
      <c r="B36" s="36"/>
      <c r="C36" s="45"/>
      <c r="D36" s="6"/>
      <c r="E36" s="6"/>
      <c r="F36" s="6"/>
      <c r="G36" s="6"/>
      <c r="H36" s="6"/>
    </row>
    <row r="37" spans="1:9" ht="12.75">
      <c r="A37" s="106"/>
      <c r="B37" s="36"/>
      <c r="C37" s="40"/>
      <c r="D37" s="6"/>
      <c r="E37" s="6"/>
      <c r="F37" s="6"/>
      <c r="G37" s="6"/>
      <c r="H37" s="6"/>
      <c r="I37" s="107"/>
    </row>
    <row r="38" spans="1:9" ht="12.75">
      <c r="A38" s="106"/>
      <c r="B38" s="36"/>
      <c r="C38" s="39"/>
      <c r="D38" s="6"/>
      <c r="E38" s="6"/>
      <c r="F38" s="6"/>
      <c r="G38" s="6"/>
      <c r="I38" s="107"/>
    </row>
  </sheetData>
  <sheetProtection/>
  <mergeCells count="13">
    <mergeCell ref="I13:I15"/>
    <mergeCell ref="I10:I12"/>
    <mergeCell ref="A37:A38"/>
    <mergeCell ref="I37:I38"/>
    <mergeCell ref="I23:I25"/>
    <mergeCell ref="I28:I33"/>
    <mergeCell ref="D2:I2"/>
    <mergeCell ref="A3:I3"/>
    <mergeCell ref="A5:A6"/>
    <mergeCell ref="B5:B6"/>
    <mergeCell ref="C5:C6"/>
    <mergeCell ref="D5:G5"/>
    <mergeCell ref="I5:I6"/>
  </mergeCells>
  <printOptions/>
  <pageMargins left="0.7086614173228347" right="0" top="0.7874015748031497" bottom="0.3937007874015748" header="0.31496062992125984" footer="0.31496062992125984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Q24" sqref="Q24"/>
    </sheetView>
  </sheetViews>
  <sheetFormatPr defaultColWidth="8.28125" defaultRowHeight="12.75"/>
  <cols>
    <col min="1" max="1" width="3.421875" style="72" customWidth="1"/>
    <col min="2" max="2" width="29.140625" style="72" customWidth="1"/>
    <col min="3" max="3" width="8.7109375" style="72" customWidth="1"/>
    <col min="4" max="4" width="11.421875" style="72" customWidth="1"/>
    <col min="5" max="5" width="9.7109375" style="72" customWidth="1"/>
    <col min="6" max="6" width="11.7109375" style="72" customWidth="1"/>
    <col min="7" max="7" width="9.7109375" style="72" customWidth="1"/>
    <col min="8" max="246" width="8.8515625" style="72" customWidth="1"/>
    <col min="247" max="247" width="3.421875" style="72" customWidth="1"/>
    <col min="248" max="248" width="25.140625" style="72" customWidth="1"/>
    <col min="249" max="249" width="9.00390625" style="72" customWidth="1"/>
    <col min="250" max="250" width="8.00390625" style="72" customWidth="1"/>
    <col min="251" max="251" width="8.7109375" style="72" customWidth="1"/>
    <col min="252" max="253" width="6.57421875" style="72" customWidth="1"/>
    <col min="254" max="254" width="8.7109375" style="72" customWidth="1"/>
    <col min="255" max="255" width="8.8515625" style="72" customWidth="1"/>
    <col min="256" max="16384" width="8.28125" style="72" customWidth="1"/>
  </cols>
  <sheetData>
    <row r="1" spans="6:8" ht="12.75">
      <c r="F1" s="108" t="s">
        <v>75</v>
      </c>
      <c r="G1" s="108"/>
      <c r="H1" s="108"/>
    </row>
    <row r="2" spans="6:8" ht="12.75">
      <c r="F2" s="50"/>
      <c r="G2" s="50"/>
      <c r="H2" s="50"/>
    </row>
    <row r="3" spans="1:8" ht="33.75" customHeight="1">
      <c r="A3" s="109" t="s">
        <v>165</v>
      </c>
      <c r="B3" s="109"/>
      <c r="C3" s="110"/>
      <c r="D3" s="110"/>
      <c r="E3" s="109"/>
      <c r="F3" s="109"/>
      <c r="G3" s="109"/>
      <c r="H3" s="109"/>
    </row>
    <row r="4" spans="1:256" ht="12.75">
      <c r="A4" s="111"/>
      <c r="B4" s="112" t="s">
        <v>166</v>
      </c>
      <c r="C4" s="113" t="s">
        <v>167</v>
      </c>
      <c r="D4" s="114"/>
      <c r="E4" s="113" t="s">
        <v>168</v>
      </c>
      <c r="F4" s="114"/>
      <c r="G4" s="115" t="s">
        <v>169</v>
      </c>
      <c r="H4" s="115" t="s">
        <v>170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16.5" customHeight="1">
      <c r="A5" s="111"/>
      <c r="B5" s="112"/>
      <c r="C5" s="118" t="s">
        <v>171</v>
      </c>
      <c r="D5" s="75" t="s">
        <v>172</v>
      </c>
      <c r="E5" s="118" t="s">
        <v>171</v>
      </c>
      <c r="F5" s="75" t="s">
        <v>172</v>
      </c>
      <c r="G5" s="116"/>
      <c r="H5" s="116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256" ht="25.5">
      <c r="A6" s="111"/>
      <c r="B6" s="112"/>
      <c r="C6" s="119"/>
      <c r="D6" s="76" t="s">
        <v>173</v>
      </c>
      <c r="E6" s="119"/>
      <c r="F6" s="76" t="s">
        <v>173</v>
      </c>
      <c r="G6" s="117"/>
      <c r="H6" s="117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  <c r="IR6" s="74"/>
      <c r="IS6" s="74"/>
      <c r="IT6" s="74"/>
      <c r="IU6" s="74"/>
      <c r="IV6" s="74"/>
    </row>
    <row r="7" spans="1:256" ht="12.75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3">
        <v>7</v>
      </c>
      <c r="H7" s="73">
        <v>8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9" ht="12.75">
      <c r="A8" s="79">
        <v>1</v>
      </c>
      <c r="B8" s="80" t="s">
        <v>174</v>
      </c>
      <c r="C8" s="81">
        <v>201.59999999999994</v>
      </c>
      <c r="D8" s="81">
        <v>192.8</v>
      </c>
      <c r="E8" s="81">
        <v>225.39999999999998</v>
      </c>
      <c r="F8" s="81">
        <v>216.3</v>
      </c>
      <c r="G8" s="82">
        <v>23.80000000000004</v>
      </c>
      <c r="H8" s="82">
        <v>23.5</v>
      </c>
      <c r="I8" s="83"/>
    </row>
    <row r="9" spans="1:9" ht="12.75">
      <c r="A9" s="79">
        <v>2</v>
      </c>
      <c r="B9" s="80" t="s">
        <v>175</v>
      </c>
      <c r="C9" s="81">
        <v>230.8</v>
      </c>
      <c r="D9" s="81">
        <v>221.1</v>
      </c>
      <c r="E9" s="81">
        <v>245.60000000000002</v>
      </c>
      <c r="F9" s="81">
        <v>235.8</v>
      </c>
      <c r="G9" s="82">
        <v>14.800000000000011</v>
      </c>
      <c r="H9" s="82">
        <v>14.700000000000017</v>
      </c>
      <c r="I9" s="83"/>
    </row>
    <row r="10" spans="1:9" ht="12.75">
      <c r="A10" s="79">
        <v>3</v>
      </c>
      <c r="B10" s="80" t="s">
        <v>176</v>
      </c>
      <c r="C10" s="81">
        <v>226.60000000000002</v>
      </c>
      <c r="D10" s="81">
        <v>216.2</v>
      </c>
      <c r="E10" s="81">
        <v>243.5</v>
      </c>
      <c r="F10" s="81">
        <v>232.8</v>
      </c>
      <c r="G10" s="82">
        <v>16.899999999999977</v>
      </c>
      <c r="H10" s="82">
        <v>16.600000000000023</v>
      </c>
      <c r="I10" s="83"/>
    </row>
    <row r="11" spans="1:9" ht="12.75">
      <c r="A11" s="79">
        <v>4</v>
      </c>
      <c r="B11" s="80" t="s">
        <v>177</v>
      </c>
      <c r="C11" s="81">
        <v>236.60000000000002</v>
      </c>
      <c r="D11" s="81">
        <v>224.9</v>
      </c>
      <c r="E11" s="81">
        <v>265.7</v>
      </c>
      <c r="F11" s="84">
        <v>253.6</v>
      </c>
      <c r="G11" s="82">
        <v>29.099999999999966</v>
      </c>
      <c r="H11" s="82">
        <v>28.69999999999999</v>
      </c>
      <c r="I11" s="83"/>
    </row>
    <row r="12" spans="1:9" ht="12.75">
      <c r="A12" s="79">
        <v>5</v>
      </c>
      <c r="B12" s="80" t="s">
        <v>178</v>
      </c>
      <c r="C12" s="81">
        <v>237.99999999999997</v>
      </c>
      <c r="D12" s="81">
        <v>226.8</v>
      </c>
      <c r="E12" s="81">
        <v>265.19999999999993</v>
      </c>
      <c r="F12" s="81">
        <v>253.6</v>
      </c>
      <c r="G12" s="82">
        <v>27.19999999999996</v>
      </c>
      <c r="H12" s="82">
        <v>26.799999999999983</v>
      </c>
      <c r="I12" s="83"/>
    </row>
    <row r="13" spans="1:9" ht="12.75">
      <c r="A13" s="79">
        <v>6</v>
      </c>
      <c r="B13" s="80" t="s">
        <v>179</v>
      </c>
      <c r="C13" s="81">
        <v>238.9</v>
      </c>
      <c r="D13" s="81">
        <v>230.2</v>
      </c>
      <c r="E13" s="81">
        <v>247.2</v>
      </c>
      <c r="F13" s="81">
        <v>238.3</v>
      </c>
      <c r="G13" s="82">
        <v>8.299999999999983</v>
      </c>
      <c r="H13" s="82">
        <v>8.100000000000023</v>
      </c>
      <c r="I13" s="83"/>
    </row>
    <row r="14" spans="1:9" ht="12.75">
      <c r="A14" s="79">
        <v>7</v>
      </c>
      <c r="B14" s="80" t="s">
        <v>180</v>
      </c>
      <c r="C14" s="81">
        <v>236.3</v>
      </c>
      <c r="D14" s="81">
        <v>224.7</v>
      </c>
      <c r="E14" s="81">
        <v>258.5</v>
      </c>
      <c r="F14" s="81">
        <v>246.8</v>
      </c>
      <c r="G14" s="82">
        <v>22.19999999999999</v>
      </c>
      <c r="H14" s="82">
        <v>22.100000000000023</v>
      </c>
      <c r="I14" s="83"/>
    </row>
    <row r="15" spans="1:9" ht="25.5">
      <c r="A15" s="79">
        <v>8</v>
      </c>
      <c r="B15" s="85" t="s">
        <v>181</v>
      </c>
      <c r="C15" s="81">
        <v>267.7</v>
      </c>
      <c r="D15" s="81">
        <v>256.7</v>
      </c>
      <c r="E15" s="81">
        <v>283.7</v>
      </c>
      <c r="F15" s="81">
        <v>272.4</v>
      </c>
      <c r="G15" s="82">
        <v>16</v>
      </c>
      <c r="H15" s="82">
        <v>15.699999999999989</v>
      </c>
      <c r="I15" s="83"/>
    </row>
    <row r="16" spans="1:9" ht="12.75">
      <c r="A16" s="79">
        <v>9</v>
      </c>
      <c r="B16" s="80" t="s">
        <v>182</v>
      </c>
      <c r="C16" s="81">
        <v>887.2</v>
      </c>
      <c r="D16" s="81">
        <v>856.2</v>
      </c>
      <c r="E16" s="81">
        <v>911.0000000000001</v>
      </c>
      <c r="F16" s="81">
        <v>879.7</v>
      </c>
      <c r="G16" s="82">
        <v>23.800000000000068</v>
      </c>
      <c r="H16" s="82">
        <v>23.5</v>
      </c>
      <c r="I16" s="83"/>
    </row>
    <row r="17" spans="1:9" ht="12.75">
      <c r="A17" s="79">
        <v>10</v>
      </c>
      <c r="B17" s="80" t="s">
        <v>183</v>
      </c>
      <c r="C17" s="81">
        <v>839.2</v>
      </c>
      <c r="D17" s="81">
        <v>809.8</v>
      </c>
      <c r="E17" s="81">
        <v>867.5</v>
      </c>
      <c r="F17" s="81">
        <v>837.6</v>
      </c>
      <c r="G17" s="82">
        <v>28.299999999999955</v>
      </c>
      <c r="H17" s="82">
        <v>27.800000000000068</v>
      </c>
      <c r="I17" s="83"/>
    </row>
    <row r="18" spans="1:9" ht="25.5">
      <c r="A18" s="79">
        <v>11</v>
      </c>
      <c r="B18" s="85" t="s">
        <v>184</v>
      </c>
      <c r="C18" s="81">
        <v>693.5</v>
      </c>
      <c r="D18" s="81">
        <v>667.5</v>
      </c>
      <c r="E18" s="81">
        <v>721.6999999999999</v>
      </c>
      <c r="F18" s="81">
        <v>695.4</v>
      </c>
      <c r="G18" s="82">
        <v>28.199999999999932</v>
      </c>
      <c r="H18" s="82">
        <v>27.899999999999977</v>
      </c>
      <c r="I18" s="83"/>
    </row>
    <row r="19" spans="1:9" ht="25.5">
      <c r="A19" s="79">
        <v>12</v>
      </c>
      <c r="B19" s="85" t="s">
        <v>185</v>
      </c>
      <c r="C19" s="81">
        <v>698.9999999999999</v>
      </c>
      <c r="D19" s="81">
        <v>676.4</v>
      </c>
      <c r="E19" s="81">
        <v>684.7000000000002</v>
      </c>
      <c r="F19" s="81">
        <v>662.6</v>
      </c>
      <c r="G19" s="82">
        <v>-14.299999999999727</v>
      </c>
      <c r="H19" s="82">
        <v>-13.799999999999955</v>
      </c>
      <c r="I19" s="83"/>
    </row>
    <row r="20" spans="1:9" ht="25.5">
      <c r="A20" s="79">
        <v>13</v>
      </c>
      <c r="B20" s="85" t="s">
        <v>159</v>
      </c>
      <c r="C20" s="81">
        <v>625.1</v>
      </c>
      <c r="D20" s="81">
        <v>603.9</v>
      </c>
      <c r="E20" s="81">
        <v>644.1999999999999</v>
      </c>
      <c r="F20" s="81">
        <v>622.9</v>
      </c>
      <c r="G20" s="82">
        <v>19.09999999999991</v>
      </c>
      <c r="H20" s="82">
        <v>19</v>
      </c>
      <c r="I20" s="83"/>
    </row>
    <row r="21" spans="1:9" ht="25.5">
      <c r="A21" s="79">
        <v>14</v>
      </c>
      <c r="B21" s="85" t="s">
        <v>186</v>
      </c>
      <c r="C21" s="81">
        <v>514.7</v>
      </c>
      <c r="D21" s="81">
        <v>497</v>
      </c>
      <c r="E21" s="81">
        <v>520.8999999999999</v>
      </c>
      <c r="F21" s="81">
        <v>503.2</v>
      </c>
      <c r="G21" s="82">
        <v>6.199999999999818</v>
      </c>
      <c r="H21" s="82">
        <v>6.199999999999989</v>
      </c>
      <c r="I21" s="83"/>
    </row>
    <row r="22" spans="1:9" ht="12.75">
      <c r="A22" s="79">
        <v>15</v>
      </c>
      <c r="B22" s="80" t="s">
        <v>187</v>
      </c>
      <c r="C22" s="81">
        <v>1226.9999999999998</v>
      </c>
      <c r="D22" s="81">
        <v>1177.3</v>
      </c>
      <c r="E22" s="81">
        <v>1259.9</v>
      </c>
      <c r="F22" s="81">
        <v>1210.1</v>
      </c>
      <c r="G22" s="82">
        <v>32.90000000000032</v>
      </c>
      <c r="H22" s="82">
        <v>32.799999999999955</v>
      </c>
      <c r="I22" s="83"/>
    </row>
    <row r="23" spans="1:9" ht="12.75">
      <c r="A23" s="79">
        <v>16</v>
      </c>
      <c r="B23" s="80" t="s">
        <v>188</v>
      </c>
      <c r="C23" s="81">
        <v>1312.3999999999999</v>
      </c>
      <c r="D23" s="81">
        <v>1258.5</v>
      </c>
      <c r="E23" s="84">
        <v>1354.2000000000005</v>
      </c>
      <c r="F23" s="81">
        <v>1299.6</v>
      </c>
      <c r="G23" s="82">
        <v>41.80000000000064</v>
      </c>
      <c r="H23" s="82">
        <v>41.09999999999991</v>
      </c>
      <c r="I23" s="83"/>
    </row>
    <row r="24" spans="1:9" ht="25.5">
      <c r="A24" s="79">
        <v>17</v>
      </c>
      <c r="B24" s="85" t="s">
        <v>154</v>
      </c>
      <c r="C24" s="81">
        <v>829.2</v>
      </c>
      <c r="D24" s="81">
        <v>796.7</v>
      </c>
      <c r="E24" s="81">
        <v>862.3999999999999</v>
      </c>
      <c r="F24" s="81">
        <v>829.3</v>
      </c>
      <c r="G24" s="82">
        <v>33.19999999999982</v>
      </c>
      <c r="H24" s="82">
        <v>32.59999999999991</v>
      </c>
      <c r="I24" s="83"/>
    </row>
    <row r="25" spans="1:9" ht="25.5">
      <c r="A25" s="79">
        <v>18</v>
      </c>
      <c r="B25" s="85" t="s">
        <v>189</v>
      </c>
      <c r="C25" s="81">
        <v>322.69999999999993</v>
      </c>
      <c r="D25" s="81">
        <v>313.7</v>
      </c>
      <c r="E25" s="81">
        <v>329.99999999999994</v>
      </c>
      <c r="F25" s="81">
        <v>320.8</v>
      </c>
      <c r="G25" s="82">
        <v>7.300000000000011</v>
      </c>
      <c r="H25" s="82">
        <v>7.100000000000023</v>
      </c>
      <c r="I25" s="83"/>
    </row>
    <row r="26" spans="1:9" ht="25.5">
      <c r="A26" s="79">
        <v>19</v>
      </c>
      <c r="B26" s="85" t="s">
        <v>190</v>
      </c>
      <c r="C26" s="81">
        <v>603.5</v>
      </c>
      <c r="D26" s="81">
        <v>583.7</v>
      </c>
      <c r="E26" s="81">
        <v>632.6000000000003</v>
      </c>
      <c r="F26" s="81">
        <v>612.5</v>
      </c>
      <c r="G26" s="82">
        <v>29.10000000000025</v>
      </c>
      <c r="H26" s="82">
        <v>28.799999999999955</v>
      </c>
      <c r="I26" s="83"/>
    </row>
    <row r="27" spans="1:9" ht="25.5">
      <c r="A27" s="79">
        <v>20</v>
      </c>
      <c r="B27" s="85" t="s">
        <v>191</v>
      </c>
      <c r="C27" s="81">
        <v>279.7</v>
      </c>
      <c r="D27" s="81">
        <v>272.2</v>
      </c>
      <c r="E27" s="84">
        <v>294.5</v>
      </c>
      <c r="F27" s="84">
        <v>286.7</v>
      </c>
      <c r="G27" s="82">
        <v>14.800000000000011</v>
      </c>
      <c r="H27" s="82">
        <v>14.5</v>
      </c>
      <c r="I27" s="83"/>
    </row>
    <row r="28" spans="1:9" ht="25.5">
      <c r="A28" s="79">
        <v>21</v>
      </c>
      <c r="B28" s="85" t="s">
        <v>192</v>
      </c>
      <c r="C28" s="81">
        <v>289.6</v>
      </c>
      <c r="D28" s="81">
        <v>281.5</v>
      </c>
      <c r="E28" s="81">
        <v>304.4</v>
      </c>
      <c r="F28" s="81">
        <v>296.1</v>
      </c>
      <c r="G28" s="82">
        <v>14.799999999999955</v>
      </c>
      <c r="H28" s="82">
        <v>14.600000000000023</v>
      </c>
      <c r="I28" s="83"/>
    </row>
    <row r="29" spans="1:9" ht="25.5">
      <c r="A29" s="79">
        <v>22</v>
      </c>
      <c r="B29" s="85" t="s">
        <v>193</v>
      </c>
      <c r="C29" s="81">
        <v>247.6</v>
      </c>
      <c r="D29" s="81">
        <v>241</v>
      </c>
      <c r="E29" s="81">
        <v>251.1</v>
      </c>
      <c r="F29" s="81">
        <v>244.6</v>
      </c>
      <c r="G29" s="82">
        <v>3.5</v>
      </c>
      <c r="H29" s="82">
        <v>3.5999999999999943</v>
      </c>
      <c r="I29" s="83"/>
    </row>
    <row r="30" spans="1:9" ht="25.5">
      <c r="A30" s="79">
        <v>23</v>
      </c>
      <c r="B30" s="85" t="s">
        <v>194</v>
      </c>
      <c r="C30" s="81">
        <v>337.9</v>
      </c>
      <c r="D30" s="81">
        <v>326</v>
      </c>
      <c r="E30" s="81">
        <v>323.1</v>
      </c>
      <c r="F30" s="81">
        <v>311.8</v>
      </c>
      <c r="G30" s="82">
        <v>-14.799999999999955</v>
      </c>
      <c r="H30" s="82">
        <v>-14.199999999999989</v>
      </c>
      <c r="I30" s="83"/>
    </row>
    <row r="31" spans="1:9" ht="12.75">
      <c r="A31" s="79">
        <v>24</v>
      </c>
      <c r="B31" s="80" t="s">
        <v>153</v>
      </c>
      <c r="C31" s="81">
        <v>532.8</v>
      </c>
      <c r="D31" s="81">
        <v>521.6</v>
      </c>
      <c r="E31" s="81">
        <v>541.3</v>
      </c>
      <c r="F31" s="81">
        <v>530</v>
      </c>
      <c r="G31" s="82">
        <v>8.5</v>
      </c>
      <c r="H31" s="82">
        <v>8.399999999999977</v>
      </c>
      <c r="I31" s="83"/>
    </row>
    <row r="32" spans="1:9" ht="12.75">
      <c r="A32" s="79">
        <v>25</v>
      </c>
      <c r="B32" s="85" t="s">
        <v>150</v>
      </c>
      <c r="C32" s="81">
        <v>75.4</v>
      </c>
      <c r="D32" s="81">
        <v>72.1</v>
      </c>
      <c r="E32" s="81">
        <v>82.70000000000002</v>
      </c>
      <c r="F32" s="81">
        <v>79.3</v>
      </c>
      <c r="G32" s="82">
        <v>7.300000000000011</v>
      </c>
      <c r="H32" s="82">
        <v>7.200000000000003</v>
      </c>
      <c r="I32" s="83"/>
    </row>
    <row r="33" spans="1:9" ht="12.75">
      <c r="A33" s="79">
        <v>26</v>
      </c>
      <c r="B33" s="80" t="s">
        <v>195</v>
      </c>
      <c r="C33" s="81">
        <v>57.5</v>
      </c>
      <c r="D33" s="81">
        <v>55</v>
      </c>
      <c r="E33" s="81">
        <v>62.900000000000006</v>
      </c>
      <c r="F33" s="81">
        <v>60.3</v>
      </c>
      <c r="G33" s="82">
        <v>5.400000000000006</v>
      </c>
      <c r="H33" s="82">
        <v>5.299999999999997</v>
      </c>
      <c r="I33" s="83"/>
    </row>
    <row r="34" spans="1:9" ht="12.75">
      <c r="A34" s="79">
        <v>27</v>
      </c>
      <c r="B34" s="80" t="s">
        <v>196</v>
      </c>
      <c r="C34" s="81">
        <v>54.2</v>
      </c>
      <c r="D34" s="81">
        <v>52.1</v>
      </c>
      <c r="E34" s="81">
        <v>63.7</v>
      </c>
      <c r="F34" s="81">
        <v>61.3</v>
      </c>
      <c r="G34" s="82">
        <v>9.5</v>
      </c>
      <c r="H34" s="82">
        <v>9.199999999999996</v>
      </c>
      <c r="I34" s="83"/>
    </row>
    <row r="35" spans="1:9" ht="12.75">
      <c r="A35" s="79">
        <v>28</v>
      </c>
      <c r="B35" s="80" t="s">
        <v>197</v>
      </c>
      <c r="C35" s="81">
        <v>18.900000000000002</v>
      </c>
      <c r="D35" s="81">
        <v>18.4</v>
      </c>
      <c r="E35" s="84">
        <v>27.700000000000003</v>
      </c>
      <c r="F35" s="81">
        <v>27</v>
      </c>
      <c r="G35" s="82">
        <v>8.8</v>
      </c>
      <c r="H35" s="82">
        <v>8.600000000000001</v>
      </c>
      <c r="I35" s="83"/>
    </row>
    <row r="36" spans="1:9" ht="12.75">
      <c r="A36" s="86"/>
      <c r="B36" s="87" t="s">
        <v>198</v>
      </c>
      <c r="C36" s="88">
        <v>12323.600000000002</v>
      </c>
      <c r="D36" s="89">
        <v>11874.000000000004</v>
      </c>
      <c r="E36" s="88">
        <v>12775.300000000001</v>
      </c>
      <c r="F36" s="89">
        <v>12320.399999999998</v>
      </c>
      <c r="G36" s="89">
        <v>451.700000000001</v>
      </c>
      <c r="H36" s="89">
        <v>446.39999999999986</v>
      </c>
      <c r="I36" s="83"/>
    </row>
    <row r="37" spans="1:9" ht="12.75">
      <c r="A37" s="79">
        <v>29</v>
      </c>
      <c r="B37" s="80" t="s">
        <v>161</v>
      </c>
      <c r="C37" s="81">
        <v>22.9</v>
      </c>
      <c r="D37" s="81">
        <v>22.6</v>
      </c>
      <c r="E37" s="84">
        <v>22.9</v>
      </c>
      <c r="F37" s="81">
        <v>22.6</v>
      </c>
      <c r="G37" s="82">
        <v>0</v>
      </c>
      <c r="H37" s="82">
        <v>0</v>
      </c>
      <c r="I37" s="83"/>
    </row>
    <row r="38" spans="1:9" ht="12.75">
      <c r="A38" s="79">
        <v>30</v>
      </c>
      <c r="B38" s="80" t="s">
        <v>199</v>
      </c>
      <c r="C38" s="81">
        <v>29.5</v>
      </c>
      <c r="D38" s="81">
        <v>29.1</v>
      </c>
      <c r="E38" s="81">
        <v>29.1</v>
      </c>
      <c r="F38" s="81">
        <v>28.7</v>
      </c>
      <c r="G38" s="82">
        <v>-0.3999999999999986</v>
      </c>
      <c r="H38" s="82">
        <v>-0.40000000000000213</v>
      </c>
      <c r="I38" s="83"/>
    </row>
    <row r="39" spans="1:9" ht="12.75">
      <c r="A39" s="79">
        <v>31</v>
      </c>
      <c r="B39" s="80" t="s">
        <v>200</v>
      </c>
      <c r="C39" s="81">
        <v>44</v>
      </c>
      <c r="D39" s="81">
        <v>43.4</v>
      </c>
      <c r="E39" s="81">
        <v>44.1</v>
      </c>
      <c r="F39" s="81">
        <v>43.5</v>
      </c>
      <c r="G39" s="82">
        <v>0.10000000000000142</v>
      </c>
      <c r="H39" s="82">
        <v>0.10000000000000142</v>
      </c>
      <c r="I39" s="83"/>
    </row>
    <row r="40" spans="1:9" ht="12.75">
      <c r="A40" s="79">
        <v>32</v>
      </c>
      <c r="B40" s="80" t="s">
        <v>201</v>
      </c>
      <c r="C40" s="81">
        <v>120.6</v>
      </c>
      <c r="D40" s="81">
        <v>118.9</v>
      </c>
      <c r="E40" s="81">
        <v>120.2</v>
      </c>
      <c r="F40" s="81">
        <v>118.5</v>
      </c>
      <c r="G40" s="82">
        <v>-0.3999999999999915</v>
      </c>
      <c r="H40" s="82">
        <v>-0.4000000000000057</v>
      </c>
      <c r="I40" s="83"/>
    </row>
    <row r="41" spans="1:9" ht="25.5">
      <c r="A41" s="79">
        <v>33</v>
      </c>
      <c r="B41" s="85" t="s">
        <v>202</v>
      </c>
      <c r="C41" s="81">
        <v>9.3</v>
      </c>
      <c r="D41" s="81">
        <v>9.2</v>
      </c>
      <c r="E41" s="81">
        <v>9.4</v>
      </c>
      <c r="F41" s="81">
        <v>9.3</v>
      </c>
      <c r="G41" s="82">
        <v>0.09999999999999964</v>
      </c>
      <c r="H41" s="82">
        <v>0.10000000000000142</v>
      </c>
      <c r="I41" s="83"/>
    </row>
    <row r="42" spans="1:9" ht="12.75">
      <c r="A42" s="86"/>
      <c r="B42" s="90" t="s">
        <v>198</v>
      </c>
      <c r="C42" s="88">
        <v>12549.900000000001</v>
      </c>
      <c r="D42" s="89">
        <v>12097.200000000004</v>
      </c>
      <c r="E42" s="89">
        <v>13001.000000000002</v>
      </c>
      <c r="F42" s="89">
        <v>12542.999999999998</v>
      </c>
      <c r="G42" s="89">
        <v>451.1000000000011</v>
      </c>
      <c r="H42" s="88">
        <v>445.79999999999995</v>
      </c>
      <c r="I42" s="83"/>
    </row>
  </sheetData>
  <sheetProtection/>
  <mergeCells count="10">
    <mergeCell ref="F1:H1"/>
    <mergeCell ref="A3:H3"/>
    <mergeCell ref="A4:A6"/>
    <mergeCell ref="B4:B6"/>
    <mergeCell ref="C4:D4"/>
    <mergeCell ref="E4:F4"/>
    <mergeCell ref="G4:G6"/>
    <mergeCell ref="H4:H6"/>
    <mergeCell ref="C5:C6"/>
    <mergeCell ref="E5:E6"/>
  </mergeCells>
  <printOptions/>
  <pageMargins left="0.5905511811023623" right="0" top="0.5905511811023623" bottom="0.3937007874015748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7"/>
  <sheetViews>
    <sheetView zoomScalePageLayoutView="0" workbookViewId="0" topLeftCell="A1">
      <selection activeCell="I15" sqref="I15"/>
    </sheetView>
  </sheetViews>
  <sheetFormatPr defaultColWidth="8.57421875" defaultRowHeight="12.75"/>
  <cols>
    <col min="1" max="1" width="3.421875" style="72" customWidth="1"/>
    <col min="2" max="2" width="36.57421875" style="72" customWidth="1"/>
    <col min="3" max="3" width="16.421875" style="72" customWidth="1"/>
    <col min="4" max="243" width="9.140625" style="74" customWidth="1"/>
    <col min="244" max="244" width="3.421875" style="74" customWidth="1"/>
    <col min="245" max="245" width="25.140625" style="74" customWidth="1"/>
    <col min="246" max="246" width="9.00390625" style="74" customWidth="1"/>
    <col min="247" max="247" width="8.00390625" style="74" customWidth="1"/>
    <col min="248" max="248" width="8.7109375" style="74" customWidth="1"/>
    <col min="249" max="250" width="6.57421875" style="74" customWidth="1"/>
    <col min="251" max="251" width="8.7109375" style="74" customWidth="1"/>
    <col min="252" max="252" width="9.140625" style="74" customWidth="1"/>
    <col min="253" max="253" width="8.28125" style="74" customWidth="1"/>
    <col min="254" max="255" width="9.140625" style="74" customWidth="1"/>
    <col min="256" max="16384" width="8.57421875" style="74" customWidth="1"/>
  </cols>
  <sheetData>
    <row r="2" spans="3:6" ht="12.75">
      <c r="C2" s="121" t="s">
        <v>208</v>
      </c>
      <c r="D2" s="121"/>
      <c r="E2" s="121"/>
      <c r="F2" s="95"/>
    </row>
    <row r="3" spans="4:6" ht="12.75">
      <c r="D3" s="93"/>
      <c r="E3" s="93"/>
      <c r="F3" s="93"/>
    </row>
    <row r="4" spans="1:3" ht="48.75" customHeight="1">
      <c r="A4" s="109" t="s">
        <v>207</v>
      </c>
      <c r="B4" s="109"/>
      <c r="C4" s="109"/>
    </row>
    <row r="5" spans="1:3" ht="12.75" customHeight="1">
      <c r="A5" s="111"/>
      <c r="B5" s="120" t="s">
        <v>166</v>
      </c>
      <c r="C5" s="120" t="s">
        <v>206</v>
      </c>
    </row>
    <row r="6" spans="1:3" ht="12.75" customHeight="1">
      <c r="A6" s="111"/>
      <c r="B6" s="120"/>
      <c r="C6" s="120"/>
    </row>
    <row r="7" spans="1:3" ht="12.75">
      <c r="A7" s="111"/>
      <c r="B7" s="120"/>
      <c r="C7" s="120"/>
    </row>
    <row r="8" spans="1:256" ht="12.75">
      <c r="A8" s="77">
        <v>1</v>
      </c>
      <c r="B8" s="77">
        <v>2</v>
      </c>
      <c r="C8" s="92">
        <v>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4" ht="25.5">
      <c r="A9" s="79">
        <v>1</v>
      </c>
      <c r="B9" s="85" t="s">
        <v>181</v>
      </c>
      <c r="C9" s="84">
        <f>+ROUND('[1]1 lentelė'!K14/3,1)</f>
        <v>0.8</v>
      </c>
      <c r="D9" s="94"/>
    </row>
    <row r="10" spans="1:4" ht="12.75">
      <c r="A10" s="79">
        <v>2</v>
      </c>
      <c r="B10" s="80" t="s">
        <v>182</v>
      </c>
      <c r="C10" s="84">
        <f>+ROUND('[1]1 lentelė'!K15/3,1)</f>
        <v>4.8</v>
      </c>
      <c r="D10" s="94"/>
    </row>
    <row r="11" spans="1:4" ht="12.75">
      <c r="A11" s="79">
        <v>3</v>
      </c>
      <c r="B11" s="80" t="s">
        <v>183</v>
      </c>
      <c r="C11" s="84">
        <f>+ROUND('[1]1 lentelė'!K16/3,1)</f>
        <v>4.7</v>
      </c>
      <c r="D11" s="94"/>
    </row>
    <row r="12" spans="1:4" ht="25.5">
      <c r="A12" s="79">
        <v>4</v>
      </c>
      <c r="B12" s="85" t="s">
        <v>184</v>
      </c>
      <c r="C12" s="84">
        <f>+ROUND('[1]1 lentelė'!K17/3,1)</f>
        <v>3</v>
      </c>
      <c r="D12" s="94"/>
    </row>
    <row r="13" spans="1:4" ht="25.5">
      <c r="A13" s="79">
        <v>5</v>
      </c>
      <c r="B13" s="85" t="s">
        <v>185</v>
      </c>
      <c r="C13" s="84">
        <f>+ROUND('[1]1 lentelė'!K18/3,1)</f>
        <v>2.8</v>
      </c>
      <c r="D13" s="94"/>
    </row>
    <row r="14" spans="1:4" ht="25.5">
      <c r="A14" s="79">
        <v>6</v>
      </c>
      <c r="B14" s="85" t="s">
        <v>159</v>
      </c>
      <c r="C14" s="84">
        <f>+ROUND('[1]1 lentelė'!K19/3,1)</f>
        <v>2.6</v>
      </c>
      <c r="D14" s="94"/>
    </row>
    <row r="15" spans="1:4" ht="12.75">
      <c r="A15" s="79">
        <v>7</v>
      </c>
      <c r="B15" s="85" t="s">
        <v>186</v>
      </c>
      <c r="C15" s="84">
        <f>+ROUND('[1]1 lentelė'!K20/3,1)</f>
        <v>2.5</v>
      </c>
      <c r="D15" s="94"/>
    </row>
    <row r="16" spans="1:4" ht="12.75">
      <c r="A16" s="79">
        <v>8</v>
      </c>
      <c r="B16" s="80" t="s">
        <v>187</v>
      </c>
      <c r="C16" s="84">
        <f>+ROUND('[1]1 lentelė'!K21/3,1)</f>
        <v>8.3</v>
      </c>
      <c r="D16" s="94"/>
    </row>
    <row r="17" spans="1:4" ht="12.75">
      <c r="A17" s="79">
        <v>9</v>
      </c>
      <c r="B17" s="80" t="s">
        <v>188</v>
      </c>
      <c r="C17" s="84">
        <f>+ROUND('[1]1 lentelė'!K22/3,1)</f>
        <v>9.4</v>
      </c>
      <c r="D17" s="94"/>
    </row>
    <row r="18" spans="1:4" ht="12.75">
      <c r="A18" s="79">
        <v>10</v>
      </c>
      <c r="B18" s="85" t="s">
        <v>154</v>
      </c>
      <c r="C18" s="84">
        <f>+ROUND('[1]1 lentelė'!K23/3,1)</f>
        <v>5.5</v>
      </c>
      <c r="D18" s="94"/>
    </row>
    <row r="19" spans="1:4" ht="12.75">
      <c r="A19" s="79">
        <v>11</v>
      </c>
      <c r="B19" s="85" t="s">
        <v>189</v>
      </c>
      <c r="C19" s="84">
        <f>+ROUND('[1]1 lentelė'!K24/3,1)</f>
        <v>1</v>
      </c>
      <c r="D19" s="94"/>
    </row>
    <row r="20" spans="1:4" ht="12.75">
      <c r="A20" s="79">
        <v>12</v>
      </c>
      <c r="B20" s="85" t="s">
        <v>190</v>
      </c>
      <c r="C20" s="84">
        <f>+ROUND('[1]1 lentelė'!K25/3,1)</f>
        <v>1.5</v>
      </c>
      <c r="D20" s="94"/>
    </row>
    <row r="21" spans="1:4" ht="12.75">
      <c r="A21" s="79">
        <v>13</v>
      </c>
      <c r="B21" s="85" t="s">
        <v>191</v>
      </c>
      <c r="C21" s="84">
        <f>+ROUND('[1]1 lentelė'!K26/3,1)</f>
        <v>0.8</v>
      </c>
      <c r="D21" s="94"/>
    </row>
    <row r="22" spans="1:4" ht="25.5">
      <c r="A22" s="79">
        <v>14</v>
      </c>
      <c r="B22" s="85" t="s">
        <v>192</v>
      </c>
      <c r="C22" s="84">
        <f>+ROUND('[1]1 lentelė'!K27/3,1)</f>
        <v>1</v>
      </c>
      <c r="D22" s="94"/>
    </row>
    <row r="23" spans="1:4" ht="12.75">
      <c r="A23" s="79">
        <v>15</v>
      </c>
      <c r="B23" s="85" t="s">
        <v>193</v>
      </c>
      <c r="C23" s="84">
        <f>+ROUND('[1]1 lentelė'!K28/3,1)</f>
        <v>0.7</v>
      </c>
      <c r="D23" s="94"/>
    </row>
    <row r="24" spans="1:4" ht="12.75">
      <c r="A24" s="79">
        <v>16</v>
      </c>
      <c r="B24" s="85" t="s">
        <v>194</v>
      </c>
      <c r="C24" s="84">
        <f>+ROUND('[1]1 lentelė'!K29/3,1)</f>
        <v>1.7</v>
      </c>
      <c r="D24" s="94"/>
    </row>
    <row r="25" spans="1:4" ht="12.75">
      <c r="A25" s="79">
        <v>17</v>
      </c>
      <c r="B25" s="80" t="s">
        <v>153</v>
      </c>
      <c r="C25" s="84">
        <f>+ROUND('[1]1 lentelė'!K30/3,1)</f>
        <v>0.9</v>
      </c>
      <c r="D25" s="94"/>
    </row>
    <row r="26" spans="1:4" ht="12.75">
      <c r="A26" s="79">
        <v>18</v>
      </c>
      <c r="B26" s="80" t="s">
        <v>197</v>
      </c>
      <c r="C26" s="84">
        <f>+ROUND('[1]1 lentelė'!K34/3,1)</f>
        <v>0.1</v>
      </c>
      <c r="D26" s="94"/>
    </row>
    <row r="27" spans="1:4" ht="12.75">
      <c r="A27" s="86"/>
      <c r="B27" s="87" t="s">
        <v>198</v>
      </c>
      <c r="C27" s="89">
        <f>SUM(C9:C26)</f>
        <v>52.10000000000001</v>
      </c>
      <c r="D27" s="94"/>
    </row>
  </sheetData>
  <sheetProtection/>
  <mergeCells count="5">
    <mergeCell ref="A5:A7"/>
    <mergeCell ref="B5:B7"/>
    <mergeCell ref="C5:C7"/>
    <mergeCell ref="A4:C4"/>
    <mergeCell ref="C2:E2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V.Sirvaitiene</dc:creator>
  <cp:keywords/>
  <dc:description/>
  <cp:lastModifiedBy>Vartotoja</cp:lastModifiedBy>
  <cp:lastPrinted>2020-10-12T09:20:01Z</cp:lastPrinted>
  <dcterms:created xsi:type="dcterms:W3CDTF">1996-10-14T23:33:28Z</dcterms:created>
  <dcterms:modified xsi:type="dcterms:W3CDTF">2020-10-12T11:08:31Z</dcterms:modified>
  <cp:category/>
  <cp:version/>
  <cp:contentType/>
  <cp:contentStatus/>
</cp:coreProperties>
</file>