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50" tabRatio="897" activeTab="0"/>
  </bookViews>
  <sheets>
    <sheet name="1 lentelė" sheetId="1" r:id="rId1"/>
    <sheet name="2 lentelė" sheetId="2" r:id="rId2"/>
    <sheet name="3 lentelė" sheetId="3" r:id="rId3"/>
    <sheet name="4 lentelė" sheetId="4" r:id="rId4"/>
  </sheets>
  <definedNames>
    <definedName name="_xlnm.Print_Area" localSheetId="0">'1 lentelė'!$A$1:$F$78</definedName>
    <definedName name="_xlnm.Print_Area" localSheetId="1">'2 lentelė'!$A$1:$I$127</definedName>
    <definedName name="_xlnm.Print_Area" localSheetId="3">'4 lentelė'!$A$1:$F$24</definedName>
    <definedName name="_xlnm.Print_Titles" localSheetId="0">'1 lentelė'!$5:$5</definedName>
    <definedName name="_xlnm.Print_Titles" localSheetId="1">'2 lentelė'!$7:$7</definedName>
    <definedName name="_xlnm.Print_Titles" localSheetId="2">'3 lentelė'!$7:$7</definedName>
  </definedNames>
  <calcPr fullCalcOnLoad="1"/>
</workbook>
</file>

<file path=xl/sharedStrings.xml><?xml version="1.0" encoding="utf-8"?>
<sst xmlns="http://schemas.openxmlformats.org/spreadsheetml/2006/main" count="687" uniqueCount="486">
  <si>
    <t>Eil. Nr.</t>
  </si>
  <si>
    <t>Asignavimų valdytojas</t>
  </si>
  <si>
    <t>Programos kodas</t>
  </si>
  <si>
    <t>Pastabos</t>
  </si>
  <si>
    <t xml:space="preserve">Pakeitimai </t>
  </si>
  <si>
    <t xml:space="preserve">    (+)</t>
  </si>
  <si>
    <t xml:space="preserve">   ( - )</t>
  </si>
  <si>
    <t>Skirtu- mas</t>
  </si>
  <si>
    <t>iš jų darbo užmokesčiui (+,-)</t>
  </si>
  <si>
    <t>iš jų turtui (+,-)</t>
  </si>
  <si>
    <t>Paaiškinamoji lentelė Nr. 2</t>
  </si>
  <si>
    <t>01</t>
  </si>
  <si>
    <t>ŠVIETIMAS IR UGDYMAS</t>
  </si>
  <si>
    <t>03</t>
  </si>
  <si>
    <t>SOCIALINĖS APSAUGOS PLĖTOJIMAS</t>
  </si>
  <si>
    <t>07</t>
  </si>
  <si>
    <t>INFRASTRUKTŪROS OBJEKTŲ  PRIEŽIŪRA IR PLĖTRA</t>
  </si>
  <si>
    <t xml:space="preserve">Kėdainių rajono savivaldybės administracija </t>
  </si>
  <si>
    <t>06</t>
  </si>
  <si>
    <t>KULTŪROS PAVELDO IŠSAUGOJIMAS, TURIZMO SKATINIMAS IR VYSTYMAS</t>
  </si>
  <si>
    <t>(tūkst. Eur)</t>
  </si>
  <si>
    <t>Biudžeto patikslinimo 3 priedas</t>
  </si>
  <si>
    <t>Biudžeto patikslinimo 7 priedas</t>
  </si>
  <si>
    <t>Paaiškinamoji lentelė Nr. 1</t>
  </si>
  <si>
    <t xml:space="preserve">             Pajamų pavadinimas</t>
  </si>
  <si>
    <t>Pasikeitimas (+,-)</t>
  </si>
  <si>
    <t xml:space="preserve"> MOKESČIAI (2+3+7)</t>
  </si>
  <si>
    <t>Turto mokesčiai (4+5+6)</t>
  </si>
  <si>
    <t>Žemės mokestis</t>
  </si>
  <si>
    <t>Paveldimo turto mokestis</t>
  </si>
  <si>
    <t>Mokestis už aplinkos teršimą</t>
  </si>
  <si>
    <t>Valstybės rinkliava</t>
  </si>
  <si>
    <t xml:space="preserve">Nuomos mokestis už valstybinę žemę ir valstybinio vidaus  vandenų fondo vandens telkinius  </t>
  </si>
  <si>
    <t>Dividendai</t>
  </si>
  <si>
    <t xml:space="preserve">Įmokos už išlaikymą švietimo, socialinės apsaugos ir kitose  įstaigose </t>
  </si>
  <si>
    <t>Pajamos iš baudų ir konfiskacijos</t>
  </si>
  <si>
    <t>Kitos neišvardytos pajamos</t>
  </si>
  <si>
    <t>Materialiojo ir nematerialiojo turto realizavimo pajamos</t>
  </si>
  <si>
    <t xml:space="preserve">     socialinėms paslaugoms</t>
  </si>
  <si>
    <t xml:space="preserve">     jaunimo teisių apsaugai</t>
  </si>
  <si>
    <t xml:space="preserve">     būsto nuomos ar išperkamosios būsto nuomos mokesčių dalies kompensacijoms</t>
  </si>
  <si>
    <t xml:space="preserve">     valstybės garantuojamai pirminei teisinei pagalbai teikti</t>
  </si>
  <si>
    <t xml:space="preserve">     gyventojų registrui tvarkyti ir duomenims valstybės registrams teikti</t>
  </si>
  <si>
    <t xml:space="preserve">     civilinei saugai</t>
  </si>
  <si>
    <t xml:space="preserve">     priešgaisrinei saugai</t>
  </si>
  <si>
    <t xml:space="preserve">     gyvenamosios vietos deklaravimo duomenų ir gyvenamosios vietos neturinčių asmenų apskaitos duomenims tvarkyti</t>
  </si>
  <si>
    <t xml:space="preserve">     žemės ūkio funkcijoms atlikti</t>
  </si>
  <si>
    <t xml:space="preserve">     melioracijai</t>
  </si>
  <si>
    <t xml:space="preserve">     savivaldybėms priskirtiems archyviniems dokumentams tvarkyti</t>
  </si>
  <si>
    <t xml:space="preserve">     duomenų teikimas Valstybės suteiktos pagalbos registrui</t>
  </si>
  <si>
    <t xml:space="preserve">     mokinių visuomenės sveikatos priežiūrai</t>
  </si>
  <si>
    <t xml:space="preserve">     visuomenės sveikatos stiprinimui ir stebėsenai</t>
  </si>
  <si>
    <t xml:space="preserve">     neveiksnių asmenų būklės peržiūrėjimui</t>
  </si>
  <si>
    <t>Kita tikslinė dotacija, iš jos:</t>
  </si>
  <si>
    <t xml:space="preserve">     mokyklos specialiųjų ugdymosi poreikių turintiems mokiniams</t>
  </si>
  <si>
    <t xml:space="preserve">Biudžeto apyvartos </t>
  </si>
  <si>
    <t>Įmokų už išlaikymą švietimo, socialinės apsaugos ir kitose įstaigose</t>
  </si>
  <si>
    <t xml:space="preserve">Aplinkos apsaugos rėmimo programos apyvartos </t>
  </si>
  <si>
    <t>Pajamų už vietinę rinkliavą</t>
  </si>
  <si>
    <t xml:space="preserve">Gyventojų pajamų mokestis </t>
  </si>
  <si>
    <t>Pajamos už ilgalaikio ir trumpalaikio materialiojo turto nuomą</t>
  </si>
  <si>
    <t>Pajamos už prekes ir paslaugas</t>
  </si>
  <si>
    <t xml:space="preserve">     erdvinių duomenų rinkinio tvarkymui</t>
  </si>
  <si>
    <t xml:space="preserve">     savižudžių prevencijos priemonių įgyvendinimui</t>
  </si>
  <si>
    <t>Ugdymo reikmėms finansuoti</t>
  </si>
  <si>
    <t xml:space="preserve">      infrastruktūros projektų nuosavam indėliui užtikrinti</t>
  </si>
  <si>
    <t>Ilgalaikio ir trumpalaikio materialiojo turto nuomos</t>
  </si>
  <si>
    <t>Prekių ir paslaugų</t>
  </si>
  <si>
    <t>Europos Sąjungos finansinės paramos lėšos, iš jų:</t>
  </si>
  <si>
    <t>neformaliojo vaikų švietimo programos</t>
  </si>
  <si>
    <t xml:space="preserve">Valstybės biudžeto lėšos, iš jų: </t>
  </si>
  <si>
    <t>europiniams investiniams projektams finansuoti</t>
  </si>
  <si>
    <t xml:space="preserve">Kėdainių rajono savivaldybės administracija iš viso: </t>
  </si>
  <si>
    <t>Kėdainių rajono savivaldybės administracija iš viso:</t>
  </si>
  <si>
    <t>02</t>
  </si>
  <si>
    <t>SVEIKATOS APSAUGA</t>
  </si>
  <si>
    <t>04</t>
  </si>
  <si>
    <t>10.1</t>
  </si>
  <si>
    <t>Biudžeto patikslinimo 11 priedas</t>
  </si>
  <si>
    <t>iš jų: infrastruktūros projektų nuosavam indėliui užtikrinti</t>
  </si>
  <si>
    <t xml:space="preserve">     vietinės reikšmės keliams su žvyro danga asfaltuoti</t>
  </si>
  <si>
    <t>Valstybinėms (perduotoms savivaldybėms) funkcijoms atlikti, iš jos:</t>
  </si>
  <si>
    <t xml:space="preserve">     dalyvauti rengiant ir vykdant mobilizaciją</t>
  </si>
  <si>
    <t xml:space="preserve">     valstybinės kalbos vartojimo ir taisyklingumo kontrolei</t>
  </si>
  <si>
    <t xml:space="preserve">     socialinėms išmokoms ir kompensacijoms skaičiuoti ir mokėti </t>
  </si>
  <si>
    <t xml:space="preserve">     socialinei paramai mokiniams </t>
  </si>
  <si>
    <t xml:space="preserve">     vietinės reikšmės keliams (gatvėms) tiesti, taisyti (rekonstruoti), prižiūrėti ir saugaus eismo sąlygoms užtikrinti </t>
  </si>
  <si>
    <t xml:space="preserve">     tarpinstitucinio bendradarbiavimo koordinatoriaus pareigybei išlaikyti</t>
  </si>
  <si>
    <t>FINANSINIŲ ĮSIPAREIGOJIMŲ PRISIĖMIMO (SKOLINIMOSI) PAJAMOS</t>
  </si>
  <si>
    <t>Pajamų už parduotą turtą</t>
  </si>
  <si>
    <t>IŠ VISO (32+33)</t>
  </si>
  <si>
    <t>05</t>
  </si>
  <si>
    <t>KULTŪROS VEIKLOS PLĖTRA</t>
  </si>
  <si>
    <t>Kompleksiškai atnaujinti daugiabučių namų kvartalus (I etapas)</t>
  </si>
  <si>
    <t>Kompleksiškai atnaujinti daugiabučių namų kvartalus (II etapas)</t>
  </si>
  <si>
    <t>08</t>
  </si>
  <si>
    <t>APLINKOS APSAUGA</t>
  </si>
  <si>
    <t>11</t>
  </si>
  <si>
    <t>SAVIVALDYBĖS VALDYMO TOBULINIMAS</t>
  </si>
  <si>
    <t>Paaiškinamoji lentelė Nr. 3</t>
  </si>
  <si>
    <t>15.3</t>
  </si>
  <si>
    <t>12</t>
  </si>
  <si>
    <t>12.2</t>
  </si>
  <si>
    <t>12.5</t>
  </si>
  <si>
    <t>Nekilnojamojo turto mokestis</t>
  </si>
  <si>
    <t>Prekių ir paslaugų mokesčiai (8)</t>
  </si>
  <si>
    <t>DOTACIJOS (10+11+15)</t>
  </si>
  <si>
    <t>Europos Sąjungos finansinės paramos lėšos (10.1+10.2 )</t>
  </si>
  <si>
    <t>Europos Sąjungos finansinės paramos lėšos einamiesiems tikslams</t>
  </si>
  <si>
    <t>10.2</t>
  </si>
  <si>
    <t>Europos Sąjungos finansinės paramos lėšos turtui įsigyti</t>
  </si>
  <si>
    <t>Speciali tikslinė dotacija (12+13+14), iš jos:</t>
  </si>
  <si>
    <t>12.1</t>
  </si>
  <si>
    <t>12.3</t>
  </si>
  <si>
    <t>12.4</t>
  </si>
  <si>
    <t>12.6</t>
  </si>
  <si>
    <t>12.7</t>
  </si>
  <si>
    <t>12.8</t>
  </si>
  <si>
    <t xml:space="preserve">     užimtumo didinimo programai įgyvendinti</t>
  </si>
  <si>
    <t>12.9</t>
  </si>
  <si>
    <t xml:space="preserve">     civilinės būklės aktams registruoti</t>
  </si>
  <si>
    <t>12.10</t>
  </si>
  <si>
    <t>12.11</t>
  </si>
  <si>
    <t>12.12</t>
  </si>
  <si>
    <t>12.13</t>
  </si>
  <si>
    <t>12.14</t>
  </si>
  <si>
    <t>12.15</t>
  </si>
  <si>
    <t>12.16</t>
  </si>
  <si>
    <t>12.17</t>
  </si>
  <si>
    <t>12.18</t>
  </si>
  <si>
    <t>12.19</t>
  </si>
  <si>
    <t>12.20</t>
  </si>
  <si>
    <t>12.21</t>
  </si>
  <si>
    <t>12.22</t>
  </si>
  <si>
    <t>12.23</t>
  </si>
  <si>
    <t>14.1</t>
  </si>
  <si>
    <t>Kitos dotacijos, iš jų:</t>
  </si>
  <si>
    <t>15.1</t>
  </si>
  <si>
    <t>15.2</t>
  </si>
  <si>
    <t xml:space="preserve">      valstybės biudžeto lėšos, skirtos mokytojams, dirbantiems pagal neformaliojo vaikų švietimo (išskyrus ikimokyklinio ir priešmokyklinio ugdymo) programas</t>
  </si>
  <si>
    <t>15.4</t>
  </si>
  <si>
    <t xml:space="preserve">     kelių priežiūros ir plėtros 2020 m. programos finansavimo lėšų rezervas valstybės reikmėms, susijusioms su keliais</t>
  </si>
  <si>
    <t>KITOS PAJAMOS (17+22+26+29+30+31)</t>
  </si>
  <si>
    <t>Turto pajamos (18+19+20+21)</t>
  </si>
  <si>
    <t>Mokesčiai už medžiojamųjų gyvūnų išteklius</t>
  </si>
  <si>
    <t>Mokesčiai už valstybinius gamtos išteklius</t>
  </si>
  <si>
    <t>Pajamos už prekes ir paslaugas (23+24+25)</t>
  </si>
  <si>
    <t>Rinkliavos (27+28 )</t>
  </si>
  <si>
    <t>Vietinė rinkliava</t>
  </si>
  <si>
    <t xml:space="preserve">                                       IŠ VISO PAJAMŲ IR DOTACIJŲ (1+9+16)</t>
  </si>
  <si>
    <t>2019 METŲ NEPANAUDOTOS BIUDŽETO PAJAMOS, IŠ JŲ:</t>
  </si>
  <si>
    <t>IŠ VISO (34+35)</t>
  </si>
  <si>
    <t>Kėdainių rajono savivaldybės 2020 m. biudžeto asignavimai investicijų projektams ir remonto darbams finansuoti pagal objektus:</t>
  </si>
  <si>
    <t>94.3</t>
  </si>
  <si>
    <t>Biudžeto patikslinimo 10 priedas</t>
  </si>
  <si>
    <t xml:space="preserve">SPORTO VEIKLOS PLĖTRA </t>
  </si>
  <si>
    <t>Paaiškinamoji lentelė Nr. 4</t>
  </si>
  <si>
    <t xml:space="preserve">                 KĖDAINIŲ RAJONO SAVIVALDYBĖS APLINKOS APSAUGOS RĖMIMO SPECIALIOSIOS PROGRAMOS</t>
  </si>
  <si>
    <t>Pasikei- timas   (+,-)</t>
  </si>
  <si>
    <t>4. Kitos aplinkosaugos priemonės, kurioms įgyvendinti panaudotos programos lėšos</t>
  </si>
  <si>
    <t>Priemonės pavadinimas</t>
  </si>
  <si>
    <t>Aplinkos monitoringo, prevencinės, aplinkos atkūrimo priemonės</t>
  </si>
  <si>
    <t xml:space="preserve">Iš viso: </t>
  </si>
  <si>
    <t>15.5</t>
  </si>
  <si>
    <t>15.6</t>
  </si>
  <si>
    <t>15.7</t>
  </si>
  <si>
    <t xml:space="preserve">     ekonomikos skatinimo ir koronaviruso (COVID-19) plitimo sukeltų pasekmių mažinimo priemonių plano lėšos keliams taisyti (remontuoti)</t>
  </si>
  <si>
    <t>15.8</t>
  </si>
  <si>
    <t xml:space="preserve">     valstybės investicijų 2020 m. programoje numatytoms kapitalo investicijoms, iš jos:</t>
  </si>
  <si>
    <t>15.8.1</t>
  </si>
  <si>
    <t xml:space="preserve">     švietimo įstaigų modernizavimui</t>
  </si>
  <si>
    <t>15.9</t>
  </si>
  <si>
    <t xml:space="preserve">     vaikų vasaros stovykloms ir kitoms neformaliojo vaikų švietimo veikloms</t>
  </si>
  <si>
    <t>79.4</t>
  </si>
  <si>
    <t>Kompleksiškai sutvarkyti Kėdainių miesto upių prieigas, sukuriant patrauklias viešąsias erdves bendruomenei ir verslui</t>
  </si>
  <si>
    <t xml:space="preserve">Gerinti Kėdainių rajono savivaldybėje teikiamų paslaugų ir asmenų aptarnavimo kokybę  </t>
  </si>
  <si>
    <t>Kėdainių rajono savivaldybės administracija</t>
  </si>
  <si>
    <t>Kita dotacja ekonomikos skatinimo ir koronaviruso (COVID-19) plitimo sukeltų pasekmių mažinimo priemonių plano lėšų panaudojimo keliams taisyti (remontuoti)</t>
  </si>
  <si>
    <t>Kėdainių miesto Sporto takui (Nr. KDG110) taisyti (remontuoti)</t>
  </si>
  <si>
    <t>Kėdainių miesto Palangos gatvei (Nr. KDG077) taisyti (remontuoti)</t>
  </si>
  <si>
    <t>Kėdainių miesto Šilelio gatvei (Nr. KDG118) taisyti (remontuoti)</t>
  </si>
  <si>
    <t>Šėtos seniūnijos Šėtos miestelio Turgaus gatvei (Nr. STG036) taisyti (remontuoti)</t>
  </si>
  <si>
    <t>Šėtos seniūnijos Šėtos miestelio Dariaus ir Girėno gatvės (Nr. STG024) ruožui taisyti (remontuoti)</t>
  </si>
  <si>
    <t>Josvainių seniūnijos Kunionių kaimo Šermukšnių gatvei (Nr. JSTG062) taisyti (remontuoti)</t>
  </si>
  <si>
    <t xml:space="preserve">Dotnuvos seniūnijos Vainotiškių kaimo Vainotiškių gatvei (Nr. DTG090) taisyti (remontuoti)
</t>
  </si>
  <si>
    <t>Vilainių seniūnijos Aristavos Kaimo Liepų alėjai (Nr. VLG009) taisyti (remontuoti)</t>
  </si>
  <si>
    <t>Kompleksiškai sutvarkyti ir pritaikyti bendruomenei ir verslui Kėdainių miesto viešąsias erdves (Kėdainių miesto, Vytauto parko, universalaus daugiafunkcio aikštyno, lauko teniso kortų prieigas)</t>
  </si>
  <si>
    <t>Rekonstruoti Kėdainių miesto nuotekų valyklą</t>
  </si>
  <si>
    <t>1.9.</t>
  </si>
  <si>
    <t>Faktinės Programos lėšos (1.5 + 1.8)</t>
  </si>
  <si>
    <t xml:space="preserve">KĖDAINIŲ RAJONO SAVIVALDYBĖS APLINKOS APSAUGOS RĖMIMO SPECIALIOSIOS PROGRAMOS 2020 METŲ PRIEMONIŲ SĄMATA  </t>
  </si>
  <si>
    <t>1. Informacija apie Savivaldybės aplinkos apsaugos rėmimo specialiosios programos                 (toliau - Programa) lėšas</t>
  </si>
  <si>
    <t>(1) Programos finansavimo šaltiniai</t>
  </si>
  <si>
    <t>4.3.</t>
  </si>
  <si>
    <t>4.5.</t>
  </si>
  <si>
    <t>Želdynų ir želdinių apsaugos, tvarkymo, būklės stebėsenos, želdynų kūrimo, želdinių veisimo ir inventorizavimo priemonės</t>
  </si>
  <si>
    <t xml:space="preserve">          KĖDAINIŲ RAJONO SAVIVALDYBĖS 2020 METŲ BIUDŽETO PAJAMŲ PASIKEITIMAS PAGAL 2020 METŲ LIEPOS MĖN. TARYBOS SPRENDIMO PROJEKTĄ </t>
  </si>
  <si>
    <t>Surinkta daugiau lėšų</t>
  </si>
  <si>
    <t>56.1</t>
  </si>
  <si>
    <t>76.1</t>
  </si>
  <si>
    <t>113.2</t>
  </si>
  <si>
    <t>Įgyvendinti priemones, finansuojamas iš Savivaldybės administracijos direktoriaus rezervo</t>
  </si>
  <si>
    <t>2020 09 25 SP-</t>
  </si>
  <si>
    <t>12.24</t>
  </si>
  <si>
    <t xml:space="preserve">     psichikos sveikatai stiprinti</t>
  </si>
  <si>
    <t>15.10</t>
  </si>
  <si>
    <t xml:space="preserve">     vienkartinėms premijoms už ypač svarbių užduočių vykdymą valstybės lygio ekstremaliosios situacijos ir karantino laikotarpiu socialinių paslaugų įstaigose dirbantiems darbuotojams išmokėti  </t>
  </si>
  <si>
    <t>15.11</t>
  </si>
  <si>
    <t xml:space="preserve">     aprūpinti pakuočių atliekų surinkimo konteineriais individualias namų valdas </t>
  </si>
  <si>
    <t>15.12</t>
  </si>
  <si>
    <t xml:space="preserve">     kompensuoti savivaldybės patirtas išlaidas, esant valstybės lygio ekstremaliajai situacijai, siekiant šalinti COVID-19 ligos (koronaviruso infekcijos) padarinius</t>
  </si>
  <si>
    <t>15.13</t>
  </si>
  <si>
    <t xml:space="preserve">     ilgalaikių neigiamų COVID-19 pandemijos pasekmių visuomenės psichikos sveikatai mažinimo veiksmų plane numatytoms veikloms finansuoti</t>
  </si>
  <si>
    <t>15.14</t>
  </si>
  <si>
    <t xml:space="preserve">     išlaidoms, susijusioms su pedagoginių darbuotojų skaičiaus optimizavimu</t>
  </si>
  <si>
    <t>15.15</t>
  </si>
  <si>
    <t xml:space="preserve">     piniginei socialinei paramai nepasiturintiems gyventojams, laikinai nevertinti turimo turto ir padidinti valstybės remiamų pajamų dydį nuo 1 iki 1,1 teisei į socialinę pašalpą</t>
  </si>
  <si>
    <t>LR Vyriausybės 2020-08-19 nutarimas Nr.907</t>
  </si>
  <si>
    <t xml:space="preserve">KĖDAINIŲ RAJONO SAVIVALDYBĖS 2020 METŲ BIUDŽETO ASIGNAVIMŲ  SAVARANKIŠKOMS FUNKCIJOMS ATLIKTI  PASIKEITIMAS PAGAL 2020 METŲ RUGSĖJO  MĖN. TARYBOS SPRENDIMO PROJEKTĄ </t>
  </si>
  <si>
    <t>Kėdainių lopšelis-darželis „Pasaka“</t>
  </si>
  <si>
    <t>Kėdainių r. Vilainių mokykla-darželis „Obelėlė“</t>
  </si>
  <si>
    <t>Kėdainių „Atžalyno“ gimnazija</t>
  </si>
  <si>
    <t>Kėdainių r. Akademijos gimnazija</t>
  </si>
  <si>
    <t>Kėdainių r. Josvainių gimnazija</t>
  </si>
  <si>
    <t>Lietuvos sporto universiteto Kėdainių „Aušros“ progimnazija</t>
  </si>
  <si>
    <t>Kėdainių „Ryto“ progimnazija</t>
  </si>
  <si>
    <t>Padidinta 0,5 et gelbėtojo.</t>
  </si>
  <si>
    <t>Kėdainių r. Miegėnų pagrindinė mokykla</t>
  </si>
  <si>
    <t xml:space="preserve">Kėdainių švietimo pagalbos tarnyba </t>
  </si>
  <si>
    <t>33.5</t>
  </si>
  <si>
    <t>33.5.1</t>
  </si>
  <si>
    <t>Atnaujinti Lietuvos sporto universiteto Kėdainių  „Aušros“ progimnaziją, kuriant modernias ir saugias erdves</t>
  </si>
  <si>
    <t>33.5.2</t>
  </si>
  <si>
    <t>Modernizuoti Kėdainių lopšelio-darželio „Vaikystė“ infrastruktūrą</t>
  </si>
  <si>
    <t>33.5.3</t>
  </si>
  <si>
    <t>Modernizuoti Kėdainių lopšelio-darželio „Žilvitis“ infrastruktūrą</t>
  </si>
  <si>
    <t>33.5.10</t>
  </si>
  <si>
    <t>Organizuoti mokinių maitinimą, taikant pažangias maitinimo formas (švediško stalo principas)</t>
  </si>
  <si>
    <t>33.5.11</t>
  </si>
  <si>
    <t>Koofinansuoti  švietimo įstaigų dalyvavimą infrastruktūros gerinimo/modernizavimo projektuose</t>
  </si>
  <si>
    <t>36.5</t>
  </si>
  <si>
    <t>Vykdyti VšĮ Kėdainių ligoninės vaikų slaugos programą</t>
  </si>
  <si>
    <t>36.11</t>
  </si>
  <si>
    <t xml:space="preserve">Vykdyti priėmimo-skubiosios pagalbos  skyriuje teikiamos pagalbos kokybės gerinimo Kėdainių rajono savivaldybės gyventojams 2019-2020 m. programą </t>
  </si>
  <si>
    <t>36.13</t>
  </si>
  <si>
    <t xml:space="preserve">Vykdyti akušerinės pagalbos kokybės gerinimo Kėdainių rajono savivaldybės moterims 2020-2021 m. programą </t>
  </si>
  <si>
    <t>36.14</t>
  </si>
  <si>
    <t>Vykdyti endoskopinių paslaugų prieinamumo ir kokybės gerinimo Kėdainių rajono savivaldybėje 2020-2025 m. programą</t>
  </si>
  <si>
    <t>36.15</t>
  </si>
  <si>
    <t>Vykdyti mamografijos paslaugų tęstinumo, kokybės gerinimo Kėdainių rajono savivaldybėje 2020-2025 m. programą</t>
  </si>
  <si>
    <t>36.16</t>
  </si>
  <si>
    <t>Vykdyti aplinkos apsaugos rėmimo specialiąją programą (pridedama 13 priedas)</t>
  </si>
  <si>
    <t>Kėdainių bendruomenės socialinis centras</t>
  </si>
  <si>
    <t>Josvainių socialinis ir ugdymo centras</t>
  </si>
  <si>
    <t>Šėtos socialinis ir ugdymo  centras</t>
  </si>
  <si>
    <t>Kėdainių pagalbos šeimai centras</t>
  </si>
  <si>
    <t>43.11</t>
  </si>
  <si>
    <t>43.11.2</t>
  </si>
  <si>
    <t>Atnaujinti Josvainių socialinio ir ugdymo centrą bei įkurti savarankiško gyvenimo namus jame</t>
  </si>
  <si>
    <t>43.11.6</t>
  </si>
  <si>
    <t>Bendruomeninių vaikų globos namų įkūrimas ir vaikų dienos centrų tinklo plėtra Kėdainių rajono savivaldybėje</t>
  </si>
  <si>
    <t>Kėdainių rajono savivaldybės administracijos Kėdainių miesto seniūnija</t>
  </si>
  <si>
    <t>Kėdainių rajono savivaldybės administracijos Dotnuvos seniūnija</t>
  </si>
  <si>
    <t>Kėdainių rajono savivaldybės administracijos Gudžiūnų seniūnija</t>
  </si>
  <si>
    <t>Kėdainių rajono savivaldybės administracijos Josvainių seniūnija</t>
  </si>
  <si>
    <t>Kėdainių rajono savivaldybės administracijos Krakių seniūnija</t>
  </si>
  <si>
    <t>Kėdainių rajono savivaldybės administracijos Pelėdnagių seniūnija</t>
  </si>
  <si>
    <t>Kėdainių rajono savivaldybės administracijos Pernaravos seniūnija</t>
  </si>
  <si>
    <t>Kėdainių rajono savivaldybės administracijos Surviliškio seniūnija</t>
  </si>
  <si>
    <t>Kėdainių rajono savivaldybės administracijos Šėtos seniūnija</t>
  </si>
  <si>
    <t>Kėdainių rajono savivaldybės administracijos Truskavos seniūnija</t>
  </si>
  <si>
    <t>Kėdainių rajono savivaldybės administracijos Vilainių seniūnija</t>
  </si>
  <si>
    <t>56.3</t>
  </si>
  <si>
    <t>Finansuoti fizinio aktyvumo ir sporto veiklos projektus</t>
  </si>
  <si>
    <t>56.5</t>
  </si>
  <si>
    <t>56.5.1</t>
  </si>
  <si>
    <t>Tobulinti Kėdainių sporto centro infrastruktūrą (Parko g. 4, Vilainiai)</t>
  </si>
  <si>
    <t>56.5.3</t>
  </si>
  <si>
    <t>Remontuoti Kėdainių miesto stadiono dangą</t>
  </si>
  <si>
    <t>Kėdainių krašto muziejus</t>
  </si>
  <si>
    <t>iš jų: dalyvauti projekte "Lietuvos-Lenkijos istorija iš trijų miestų perspektyvos" pagal INTEREG V-A Lietuvos-Lenkijos programą (kompensavimo būdu)</t>
  </si>
  <si>
    <t>76.4</t>
  </si>
  <si>
    <t>76.4.1</t>
  </si>
  <si>
    <t xml:space="preserve">Finansuoti Kėdainių rajono vietos veiklos grupės teritorijos vietos plėtros 2015-2023 m. strategijos įgyvendinimą  </t>
  </si>
  <si>
    <t>76.4.2</t>
  </si>
  <si>
    <t>Finansuoti Kėdainių miesto vietos veiklos grupės 2016–2022 m. vietos plėtros strategijos įgyvendinimą</t>
  </si>
  <si>
    <t>76.4.3</t>
  </si>
  <si>
    <t>Aktualizuoti Kėdainių krašto muziejų, padidinant kultūros paveldo aktualumą, lankomumą ir žinomumą (įskaitant ekspozicijų atnaujinimą)</t>
  </si>
  <si>
    <t>76.4.4</t>
  </si>
  <si>
    <t>Atnaujinti Krakių miestelio kultūros centrą, pritaikant jį kaimo bendruomenės poreikiams</t>
  </si>
  <si>
    <t>76.4.5</t>
  </si>
  <si>
    <t>Diegti energetinį efektyvumą didinančias priemones  Krakių kultūros centre</t>
  </si>
  <si>
    <t>76.4.6</t>
  </si>
  <si>
    <t>Atnaujinti Truskavos kultūros centrą, pritaikant jį kaimo bendruomenės poreikiams bei kultūrinei veiklai</t>
  </si>
  <si>
    <t>79.4.3</t>
  </si>
  <si>
    <t>Modernizuoti Kėdainių krašto muziejaus Daugiakultūrio centrą</t>
  </si>
  <si>
    <t>79.4.9</t>
  </si>
  <si>
    <t>79.4.10</t>
  </si>
  <si>
    <t>Kompleksiškai sutvarkyti Kėdainių miesto maudymvietes ir poilsio zonas</t>
  </si>
  <si>
    <t>79.4.11</t>
  </si>
  <si>
    <t>Įrengti dviračių takus dešiniuoju Nevėžio upės krantu ties Tilto, Č. Milošo gatvėmis Kėdainių mieste</t>
  </si>
  <si>
    <t xml:space="preserve">Įrengti pėsčiųjų ir dviračių takus Pramonės g. Kėdainių mieste  </t>
  </si>
  <si>
    <t>79.4.13</t>
  </si>
  <si>
    <t>Įgyvendinti projektą „Jonavos, Kėdainių ir Raseinių rajonų savivaldybes jungiančių trasų ir turizmo maršrutų informacinės infrastruktūros plėtra“</t>
  </si>
  <si>
    <t>Kėdainių rajono savivaldybės administracija iš viso :</t>
  </si>
  <si>
    <t>81.1.9</t>
  </si>
  <si>
    <t>Rekonstruoti ir plėsti vandentiekio ir buitinių nuotekų infrastruktūrą Šėtos miestelyje, Kunionių kaime bei Kėdainių mieste</t>
  </si>
  <si>
    <t>81.1.10</t>
  </si>
  <si>
    <t>Rekonstruoti ir plėsti Kėdainių miesto paviršinių nuotekų tinklus</t>
  </si>
  <si>
    <t>81.1.11</t>
  </si>
  <si>
    <t>Rekonstruoti Akademijos  nuotekų valyklą</t>
  </si>
  <si>
    <t>81.1</t>
  </si>
  <si>
    <t>81.1.14</t>
  </si>
  <si>
    <t>81.1.15</t>
  </si>
  <si>
    <t>Parengti vandentiekio ir nuotekų tinklų išplėtimo Angirių k. techninę dokumentaciją ir atlikti darbus</t>
  </si>
  <si>
    <t>81.1.16</t>
  </si>
  <si>
    <t>Rekonstruoti vandentiekio ir  nuotekų tinklus Biliūno g. Kėdainiuose</t>
  </si>
  <si>
    <t>81.1.19</t>
  </si>
  <si>
    <t xml:space="preserve">Rekonstruoti šaligatvius, įgyvendinant projektą „Kėdainių miesto J.Basanavičiaus, Birutės, Dotnuvos, Kauno,  ir Šėtos gatvių rekonstrukcija“ </t>
  </si>
  <si>
    <t>Atlikti Kėdainių r. Šėtos mstl. Sodų g. kapitalinį remontą</t>
  </si>
  <si>
    <t>Atlikti Kėdainių r. Pelėdnagių k. Ateities g. kapitalinį remontą</t>
  </si>
  <si>
    <t>Atlikti Kėdainių r. Šlapaberžės k. Linksmosios g.  ir Kalnaberžės k. Vyšnių g. kapitalinį remontą</t>
  </si>
  <si>
    <t>81.1.22</t>
  </si>
  <si>
    <t>Finansuoti inžinierines paslaugas, darbus ir įrengimus</t>
  </si>
  <si>
    <t>81.1.24</t>
  </si>
  <si>
    <t>Remontuoti viešųjų ir biudžetinių įstaigų stogus</t>
  </si>
  <si>
    <t>81.1.26</t>
  </si>
  <si>
    <t>81.1.31</t>
  </si>
  <si>
    <t>Kompleksiškai sutvarkyti Pelėdnagių kaimo viešąsias erdves</t>
  </si>
  <si>
    <t>81.1.32</t>
  </si>
  <si>
    <t>Kompleksiškai sutvarkyti Vilainių kaimo viešąsias erdves</t>
  </si>
  <si>
    <t>94.1</t>
  </si>
  <si>
    <t>94.2</t>
  </si>
  <si>
    <t>94.2.2</t>
  </si>
  <si>
    <t>Atnaujinti ir plėsti komunalinių atliekų tvarkymo infrastruktūrą Kėdainių rajono savivaldybėje</t>
  </si>
  <si>
    <t>94.4</t>
  </si>
  <si>
    <t>Vykdyti atliekų tvarkymo sistemos organizavimo funkciją</t>
  </si>
  <si>
    <t>113.1</t>
  </si>
  <si>
    <t xml:space="preserve">Kėdainių rajono savivaldybės administracija  </t>
  </si>
  <si>
    <t>Kėdainių rajono savivaldybės administracijos Šėtos   seniūnija</t>
  </si>
  <si>
    <t>3.1</t>
  </si>
  <si>
    <t>3.3</t>
  </si>
  <si>
    <t>13.1</t>
  </si>
  <si>
    <t>3.2</t>
  </si>
  <si>
    <t>7.2</t>
  </si>
  <si>
    <t>7.4</t>
  </si>
  <si>
    <t>8</t>
  </si>
  <si>
    <t>9</t>
  </si>
  <si>
    <t>9.1</t>
  </si>
  <si>
    <t>11.1</t>
  </si>
  <si>
    <t>11.3</t>
  </si>
  <si>
    <t>13.3</t>
  </si>
  <si>
    <t>13.5</t>
  </si>
  <si>
    <t>13.7</t>
  </si>
  <si>
    <t>17.1</t>
  </si>
  <si>
    <t>17.3</t>
  </si>
  <si>
    <t>Įgyvendinti potvynių rizikos mažinimo priemones Kėdainių rajone</t>
  </si>
  <si>
    <t>19.1</t>
  </si>
  <si>
    <t>Biudžeto patikslinimo 8 priedas</t>
  </si>
  <si>
    <t>02.4</t>
  </si>
  <si>
    <t>Psichikos sveikatai stiprinti</t>
  </si>
  <si>
    <t>Kėdainių rajono savivaldybės visuomenės sveikatos biuras</t>
  </si>
  <si>
    <t>03.1</t>
  </si>
  <si>
    <t>Socialinėms paslaugoms:
Socialinei globai asmenims su sunkia negalia</t>
  </si>
  <si>
    <t>Dotnuvos slaugos namai</t>
  </si>
  <si>
    <t>03.3</t>
  </si>
  <si>
    <t>Socialinių išmokų ir kompensacijų skaičiavimas ir mokėjimas</t>
  </si>
  <si>
    <t>55</t>
  </si>
  <si>
    <t>68</t>
  </si>
  <si>
    <t>11.7</t>
  </si>
  <si>
    <t>Mobilizacijos administravimas</t>
  </si>
  <si>
    <t>69</t>
  </si>
  <si>
    <t xml:space="preserve">KĖDAINIŲ RAJONO SAVIVALDYBĖS 2020 METŲ BIUDŽETO ASIGNAVIMŲ   PROJEKTAMS FINANSUOTI EUROPOS SĄJUNGOS LĖŠOMIS , VALSTYBĖS BIUDŽETO SPECIALIOS TIKSLINĖS DOTACIJOS SAVIVALDYBĖS BIUDŽETUI VALSTYBINĖMS (VALSTYBĖS PERDUOTOMS SAVIVALDYBEI) FUNKCIJOMS ATLIKTI, VALSTYBĖS BIUDŽETO SPECIALIOS TIKSLINĖS DOTACIJOS SAVIVALDYBĖS BIUDŽETUI KITŲ ASIGNAVIMŲ  IR  VALSTYBĖS BIUDŽETO DOTACIJOS IŠ KITŲ VALDYMO LYGIŲ SAVIVALDYBĖS BIUDŽETUI PROJEKTAMS FINANSUOTI  ASIGNAVIMŲ PASIKEITIMAS PAGAL 2020 METŲ RUGSĖJO  MĖN. TARYBOS SPRENDIMO PROJEKTĄ </t>
  </si>
  <si>
    <t xml:space="preserve"> Kita dotacija ilgalaikių neigiamų COVID-19 pandemijos pasekmių visuomenės psichikos sveikatai mažinimo veiksmų plane numatytoms veikloms finansuoti</t>
  </si>
  <si>
    <t>Kėdainių lopšelis-darželis „Puriena“</t>
  </si>
  <si>
    <t>Kėdainių lopšelis-darželis „Varpelis“</t>
  </si>
  <si>
    <t>Kėdainių lopšelis-darželis „Vyturėlis“</t>
  </si>
  <si>
    <t>Kėdainių r. Labūnavos pagrindinė mokykla</t>
  </si>
  <si>
    <t>Kėdainių specialioji mokykla</t>
  </si>
  <si>
    <t>Kita dotacija išlaidoms, susijusioms su pedagoginių darbuotojų skaičiaus optimizavimu</t>
  </si>
  <si>
    <t>Kėdainių lopšelis-darželis „Žilvitis“</t>
  </si>
  <si>
    <t>Kėdainių Juozo Paukštelio progimnazija</t>
  </si>
  <si>
    <t>Kėdainių r. Truskavos pagrindinė mokykla</t>
  </si>
  <si>
    <t>Kėdainių suaugusiųjų ir jaunimo mokymo centras</t>
  </si>
  <si>
    <t>Kita dotacija piniginei socialinei paramai nepasiturintiems gyventojams, laikinai nevertinti turimo turto ir padidinti valstybės remiamų pajamų dydį nuo 1 iki 1,1 teisei į socialinę pašalpą</t>
  </si>
  <si>
    <t>70.2</t>
  </si>
  <si>
    <t>Kėdainių miesto Liepų alėjai (Nr. KDG061) taisyti (remontuoti)</t>
  </si>
  <si>
    <t>70.3</t>
  </si>
  <si>
    <t>70.4</t>
  </si>
  <si>
    <t>70.5</t>
  </si>
  <si>
    <t>70.6</t>
  </si>
  <si>
    <t>70.7</t>
  </si>
  <si>
    <t>70.8</t>
  </si>
  <si>
    <t>70.9</t>
  </si>
  <si>
    <t>70.10</t>
  </si>
  <si>
    <t>70.12</t>
  </si>
  <si>
    <t>Kėdainių miesto A. Mickevičiaus gatvei (KDG067) taisyti (remontuoti)</t>
  </si>
  <si>
    <t xml:space="preserve">Kita dotacija aprūpinti pakuočių atliekų surinkimo konteineriais individualias namų valdas </t>
  </si>
  <si>
    <t xml:space="preserve"> Kita dotacija kompensuoti savivaldybės patirtas išlaidas, esant valstybės lygio ekstremaliajai situacijai, siekiant šalinti COVID-19 ligos (koronaviruso infekcijos) padarinius</t>
  </si>
  <si>
    <t>2.1</t>
  </si>
  <si>
    <t>8.2</t>
  </si>
  <si>
    <t xml:space="preserve"> Kompleksiškai sutvarkyti ir pritaikyti bendruomenei ir verslui Kėdainių miesto viešąsias erdves (Kėdainių miesto, Vytauto parko, universalaus daugiafunkcio aikštyno, lauko teniso kortų prieigas)</t>
  </si>
  <si>
    <t>10.3</t>
  </si>
  <si>
    <t xml:space="preserve"> 2020 METŲ PRIEMONIŲ SĄMATOS PASIKEITIMAI PAGAL 2020 M. RUGSĖJO MĖN. TARYBOS SPRENDIMO PROJEKTĄ                                                                                                                </t>
  </si>
  <si>
    <t>1.2.</t>
  </si>
  <si>
    <t>1.3.</t>
  </si>
  <si>
    <t>Lėšos, gautos kaip želdinių atkuriamosios vertės kompensacija</t>
  </si>
  <si>
    <t>1.5.</t>
  </si>
  <si>
    <t>Iš viso (1.1 + 1.2 + 1.3 + 1.4):</t>
  </si>
  <si>
    <t>(2) Savivaldybės visuomenės sveikatos rėmimo specialiajai programai skirtinos lėšos</t>
  </si>
  <si>
    <t>1.10.</t>
  </si>
  <si>
    <r>
      <t xml:space="preserve">20 procentų Savivaldybės aplinkos apsaugos rėmimo specialiosios programos lėšų, neįskaitant įplaukų už </t>
    </r>
    <r>
      <rPr>
        <sz val="10"/>
        <color indexed="8"/>
        <rFont val="Times New Roman"/>
        <family val="1"/>
      </rPr>
      <t>medžioklės plotų naudotojų mokesčius, mokamus įstatymų nustatytomis proporcijomis ir tvarka už medžiojamųjų gyvūnų išteklių naudojimą</t>
    </r>
  </si>
  <si>
    <t>1.12.</t>
  </si>
  <si>
    <t>Iš viso (1.10 + 1.11):</t>
  </si>
  <si>
    <t>4.3.3</t>
  </si>
  <si>
    <t>Aplinkos oro, dirvožemio, požeminio ir paviršinio vandens nuotekų tyrimų atlikimui Kėdainių r.</t>
  </si>
  <si>
    <t>4.5.4</t>
  </si>
  <si>
    <t>Viešųjų erdvių apželdinimas Kėdainių m.</t>
  </si>
  <si>
    <t>4.5.5</t>
  </si>
  <si>
    <t>Želdinių sodinukų įsigijimui</t>
  </si>
  <si>
    <t>3. Programos lėšos, skirtos savivaldybės visuomenės sveikatos rėmimo specialiajai programai</t>
  </si>
  <si>
    <t>Savivaldybės visuomenės sveikatos rėmimo specialioji programa</t>
  </si>
  <si>
    <t>Dėl darbų optimizavimo buhalterių ir apskaitininkų etatai buvo perkelti į savivaldybės administraciją.</t>
  </si>
  <si>
    <t>Dėl darbų optimizavimo buhalterių ir apskaitininkų etatai buvo perkelti iš savivaldybės administracijos seniūnijų.</t>
  </si>
  <si>
    <t>2020 07 03 TS-142</t>
  </si>
  <si>
    <t>2020-07-03
 Nr. TS-142</t>
  </si>
  <si>
    <t>Didinamos pajamos atsižvelgiant į susitarimus projektams įgyvendinti</t>
  </si>
  <si>
    <t>Mažinamos pajamos atsižvelgiant į susitarimus projektams įgyvendinti</t>
  </si>
  <si>
    <t>Sumažinti 5 et, į Pernaravos seniūniją perkelta 8,25 et.</t>
  </si>
  <si>
    <t>Didinamos pajamos atsižvelgiant į susitarimus projektams įgyvendinti.</t>
  </si>
  <si>
    <t>Mobilizacijos ir pilietinio pasipriešinimo departamento prie Krašto ministerijos direktoriaus 2020-09-03 įsakymas Nr. V-110</t>
  </si>
  <si>
    <t>113.4</t>
  </si>
  <si>
    <t xml:space="preserve">Kompensuoti UAB "Kėdbusas“ nuostolingus maršrutus </t>
  </si>
  <si>
    <t>43.7</t>
  </si>
  <si>
    <t xml:space="preserve">Kompensuoti kelionės išlaidas už lengvatinį keleivių vežimą </t>
  </si>
  <si>
    <t>70.13</t>
  </si>
  <si>
    <t>Kėdainių miesto Akacijų gatvei (Nr. KDG001) taisyti (remontuoti)</t>
  </si>
  <si>
    <t xml:space="preserve">Planuojama Liaudies, Respublikos ir Žemaitės kvartaluose sodinti medelius </t>
  </si>
  <si>
    <r>
      <t>Planuojama apvažiavimo žiedo Kėdainiai-Josvainiai plotas apie 140 m</t>
    </r>
    <r>
      <rPr>
        <sz val="9"/>
        <rFont val="Calibri"/>
        <family val="2"/>
      </rPr>
      <t>²</t>
    </r>
    <r>
      <rPr>
        <sz val="9"/>
        <rFont val="Times New Roman"/>
        <family val="1"/>
      </rPr>
      <t xml:space="preserve"> ir žaliosios zonos tarp Žemaitės g. 24 ir pėsčiųjų tako, plotas apie 280 m</t>
    </r>
    <r>
      <rPr>
        <sz val="9"/>
        <rFont val="Calibri"/>
        <family val="2"/>
      </rPr>
      <t>²</t>
    </r>
    <r>
      <rPr>
        <sz val="9"/>
        <rFont val="Times New Roman"/>
        <family val="1"/>
      </rPr>
      <t xml:space="preserve"> apželdinimo paslaugos</t>
    </r>
  </si>
  <si>
    <t xml:space="preserve">Pagal patirtas išlaidas tyrimams atlikti iki metų pabaigos dalį lėšų galime perskirstyti </t>
  </si>
  <si>
    <t>Dalinai ES lėšomis finansuojamų projektų lėšos tikslinamos atsižvelgiant  į projektų įgyvendinimo eigą</t>
  </si>
  <si>
    <t>LR Socialinės apsaugos ir darbo ministro 2020-08-25 įsakymas Nr. A1-764</t>
  </si>
  <si>
    <t>Didinamos lėos skirtos socialinių išmokų (mirties atveju) išmokėjimui perkeliant lėšas iš Šėtos seniūnijos</t>
  </si>
  <si>
    <t>Mažinamos lėos skirtos socialinių išmokų (mirties atveju) išmokėjimui perkeliant lėšas į Pernaravos seniūniją</t>
  </si>
  <si>
    <t>LR Švietimo, mokslo ir sporto ministro 2020-07-31 įsakymas Nr.V-1117 
Lėšos, skirtos mokytojams, dirbantiems pagal neformaliojo vaikų švietimo (išskyrus ikimokyklinio ir priešmokyklinio ugdymo) programas</t>
  </si>
  <si>
    <t>LR Socialinės apsaugos ir darbo ministro 2020-06-17 įsakymas Nr.A1-568 
Lėšos skiriamos piniginei socialinei paramai nepasiturintiems gyventojams, laikinai nevertinti turimo turto ir padidinti valstybės remiamų pajamų dydį nuo 1 iki 1,1 teisei į socialinę pašalpą</t>
  </si>
  <si>
    <t>LR Susisiekimo ministro 2020-08-03 įsakymas Nr.3-451 
Perskirstomos lėšos keliams taisyti (remontuoti) ekonomikos skatinimo ir koronaviruso (COVID-19) plitimo sukeltų pasekmių mažinimo priemonių plano, skiriant lėšas Kėdainių miesto A. Mickevičiaus gatvei (KDG067) taisyti (remontuoti) 46,0 tūkst. Eur bei 100 tūkst. Eur Kėdainių miesto Akacijų gatvei (Nr. KDG001) taisyti (remontuoti).</t>
  </si>
  <si>
    <t xml:space="preserve">LR Vyriausybės 2020-08-19 nutarimas Nr.907 4. 
Lėšos kompensuoti savivaldybės patirtas išlaidas, esant valstybės lygio ekstremaliajai situacijai, siekiant šalinti COVID-19 ligos (koronaviruso infekcijos) padarinius  </t>
  </si>
  <si>
    <t>Sumažinta 0,25 et gydytojo oftalmologo, nes įstaiga neturi leidimo-higienos paso šiai veiklai vykdyti, nuo 03 mėn perka paslaugas pagal sutartį</t>
  </si>
  <si>
    <t>Nekeičiant bendros asignavimų sumos didinamos  lėšos turto įsigijimui</t>
  </si>
  <si>
    <t>Padidinta mokinių, vykusių į olimpiadas ir konkursus kelionės išlaidoms ir sumažinta 0,25 et mokyklos budėtojo</t>
  </si>
  <si>
    <t xml:space="preserve">Sumažinta 0,25 et apskaitininko </t>
  </si>
  <si>
    <t>Skiriamos lėšos tvorai mokyklos teritorijai aptverti</t>
  </si>
  <si>
    <t xml:space="preserve">Sumažintas  0,25 et  valytojos </t>
  </si>
  <si>
    <t>Sumažintas 1 et metodininko</t>
  </si>
  <si>
    <t>Pedagoginių darbuotojų važiavimo dirbti išlaidos</t>
  </si>
  <si>
    <t>Nepanaudotos lėšos, nes vaikai guldomi ne į ligoninę, o perduodami globėjams</t>
  </si>
  <si>
    <t>Sutaupyta lėšų dėl įsigytų pigiau kraitelių negu planuota</t>
  </si>
  <si>
    <t>Įvykus viešiesiems pirkimams ir perskaičiavus lėšas pagal faktą, sutaupyta lėšų</t>
  </si>
  <si>
    <t xml:space="preserve">Naujos programos išlaidos dengiamos sutaupytomis lėšomis. Programa skirta vykdyti ligų prevencinius tyrimus </t>
  </si>
  <si>
    <t>Lėšos skirtos teikiamai laikino apnakvindinimo paslaugai</t>
  </si>
  <si>
    <t xml:space="preserve">Padidintos išlaidos savarankiškiems gyvenimo namams ir 1 et socialinio darbuotojo, 4 et socialinio darbuotojo padėjėjo, 0,5 et valytojos </t>
  </si>
  <si>
    <t>Nekeičiant bendros asignavimų sumos tikslinami asignavimai</t>
  </si>
  <si>
    <t>Parengti vandentiekio ir nuotekų tinklų įrengimo  Krakių miestelio Klaipėdos, Lauko, P. Lukšio ir Neries gatvėse techninę dokumentaciją ir atlikti darbus</t>
  </si>
  <si>
    <t xml:space="preserve">Projekto vykdymui nekeičiant bendros asignavimų sumos didinamos  lėšos turto įsigijimui ir darbo užmokesčiui </t>
  </si>
  <si>
    <t>Lėšos skiriamos vaizdo stebėjimo kamerų įrengimui</t>
  </si>
  <si>
    <t>Lėšos šildymo katilo pastatymo darbams</t>
  </si>
  <si>
    <t xml:space="preserve">Perskirstomos lėšos Vyriausybei kompensavus savivaldybės patirtas išlaidas, esant valstybės lygio ekstremaliajai situacijai, siekiant šalinti COVID-19 ligos (koronaviruso infekcijos) padarinius </t>
  </si>
  <si>
    <t>Skiriama kompensuoti UAB "Kėdbusas“ nuostolingus maršrutus dėl labai sumažėjusio keleivio srauto</t>
  </si>
  <si>
    <t xml:space="preserve"> Sutaupytos lėšos sumažėjus keleivių srautui</t>
  </si>
  <si>
    <t>LR Socialinės apsaugos ir darbo ministro 2020-08-25 įsakymas Nr.A1-764</t>
  </si>
  <si>
    <t>LR Sveikatos apsaugos ministro 2020-07-17 įsakymas Nr.V-1684</t>
  </si>
  <si>
    <t>LR Susisiekimo ministro 2020-08-03 įsakymas Nr.3-451</t>
  </si>
  <si>
    <t>LR Švietimo, mokslo ir sporto ministro 2020-06-02 įsakymas Nr.V-823</t>
  </si>
  <si>
    <t>Kompensuojamos lėšos, kurios buvo skitos LR Aplinkos ministro 2017-10-03 įsakymu D1-811</t>
  </si>
  <si>
    <t>LR Švietimo, mokslo ir sporto ministro 2020-07-13 įsakymas Nr.V-1043</t>
  </si>
  <si>
    <t>LR Švietimo, mokslo ir sporto ministro 2020-07-31 įsakymas Nr.V-1117</t>
  </si>
  <si>
    <t>LR Socialinės apsaugos ir darbo ministro 2020-06-17 įsakymas Nr.A1-568</t>
  </si>
  <si>
    <t>Mažinami asignavimai kultūrinių renginių programos, kurios numatytos priemonės dėl karantino ir ekstremalios situacijos bei kitų priežasčių nevyko</t>
  </si>
  <si>
    <t>LR Sveikatos apsaugos ministro 2020-07-17 įsakymas Nr.V-1684 
Plėtoti visuomenės psichikos sveikatos (stiprinimo ir prevencijos) paslaugas gyventojams</t>
  </si>
  <si>
    <t>LR Švietimo, mokslo ir sporto ministro 2020-06-02 Įsakymas Nr.V-823 
Lėšos skiriamos pagal naudojimo sutartį savivaldybėms, atsižvelgiant į mokinių, besimokančių savivaldybėje, skaičių. Savivaldybė lėšas paskirstys neformaliojo vaikų švietimo veikloms finansuoti savo nustatyta tvarka</t>
  </si>
  <si>
    <t>LR Švietimo, mokslo ir sporto ministro 2020-07-13 įsakymas Nr.V-1043 
Lėšos turi būti naudojamos švietimo įstaigų psichologams formuluojant papildomas užduotis individualiam darbui teikiant pagalbą psichologinių sunkumų patiriantiems mokiniams.  Švietimo įstaigų psichologų priemokos, mokamos iš šių lėšų, turi būti ne mažesnės nei 20 procentų ir ne didesnės nei 30 procentų nustatytos pareiginės algos pastoviosios dalies dydžio ir gali būti skiriamos ne ilgesniam nei 2 mėn. laikotarpiui.</t>
  </si>
  <si>
    <t>Kompensuojamos lėšos aprūpinti pakuočių atliekų surinkimo konteineriais individualias namų valdas, kurios buvo skitos LR Aplinkos ministro 2017-10-03 įsakymu D1-811</t>
  </si>
  <si>
    <t>Lėšos skiriamos Krakių seniūnijos Jankūnų kapinių tvorai ir Ažytėnų kapinaičių laiptams</t>
  </si>
  <si>
    <t>Skiriama 10,6 tūkst. Eur  vienkartinėms premijoms už ypač svarbių užduočių vykdymą valstybės lygio ekstremaliosios situacijos ir karantino laikotarpiu seniūnijų socialiniams darbuotojams išmokėti (pritaikius 58,81 proc. nuo priskaitymo kaip ir socialinių paslaugų įstaigose socialiniams darbuotojams);</t>
  </si>
  <si>
    <t>Dėl padidėjusių paslaugų kainų bei padidėjusio bešeimininkių gyvūnų skaičiaus, lėšos skiriamos bešeimininkių gyvūnų karantinavimui ir kt. paslaugoms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</si>
</sst>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Lt&quot;;\-#,##0\ &quot;Lt&quot;"/>
    <numFmt numFmtId="175" formatCode="#,##0\ &quot;Lt&quot;;[Red]\-#,##0\ &quot;Lt&quot;"/>
    <numFmt numFmtId="176" formatCode="#,##0.00\ &quot;Lt&quot;;\-#,##0.00\ &quot;Lt&quot;"/>
    <numFmt numFmtId="177" formatCode="#,##0.00\ &quot;Lt&quot;;[Red]\-#,##0.00\ &quot;Lt&quot;"/>
    <numFmt numFmtId="178" formatCode="_-* #,##0\ &quot;Lt&quot;_-;\-* #,##0\ &quot;Lt&quot;_-;_-* &quot;-&quot;\ &quot;Lt&quot;_-;_-@_-"/>
    <numFmt numFmtId="179" formatCode="_-* #,##0\ _L_t_-;\-* #,##0\ _L_t_-;_-* &quot;-&quot;\ _L_t_-;_-@_-"/>
    <numFmt numFmtId="180" formatCode="_-* #,##0.00\ &quot;Lt&quot;_-;\-* #,##0.00\ &quot;Lt&quot;_-;_-* &quot;-&quot;??\ &quot;Lt&quot;_-;_-@_-"/>
    <numFmt numFmtId="181" formatCode="_-* #,##0.00\ _L_t_-;\-* #,##0.00\ _L_t_-;_-* &quot;-&quot;??\ _L_t_-;_-@_-"/>
    <numFmt numFmtId="182" formatCode="0.0"/>
    <numFmt numFmtId="183" formatCode="#,##0.0"/>
    <numFmt numFmtId="184" formatCode="&quot;Taip&quot;;&quot;Taip&quot;;&quot;Ne&quot;"/>
    <numFmt numFmtId="185" formatCode="&quot;Teisinga&quot;;&quot;Teisinga&quot;;&quot;Klaidinga&quot;"/>
    <numFmt numFmtId="186" formatCode="[$€-2]\ ###,000_);[Red]\([$€-2]\ ###,000\)"/>
    <numFmt numFmtId="187" formatCode="[$-427]yyyy\ &quot;m.&quot;\ mmmm\ d\ &quot;d.&quot;"/>
    <numFmt numFmtId="188" formatCode="0.0;\-0.0;;"/>
    <numFmt numFmtId="189" formatCode="0.0_ ;\-0.0\ "/>
    <numFmt numFmtId="190" formatCode="0.000"/>
    <numFmt numFmtId="191" formatCode="#,##0.0_ ;\-#,##0.0\ "/>
    <numFmt numFmtId="192" formatCode="0;\-0;;"/>
    <numFmt numFmtId="193" formatCode="#,##0.00\ _L_t"/>
    <numFmt numFmtId="194" formatCode="0.0000"/>
    <numFmt numFmtId="195" formatCode="0;\-0;"/>
    <numFmt numFmtId="196" formatCode="0.0;\-0.0;"/>
    <numFmt numFmtId="197" formatCode="_(* #,##0.0_);_(* \(#,##0.0\);_(* &quot;-&quot;??_);_(@_)"/>
    <numFmt numFmtId="198" formatCode="_-* #,##0.0\ _€_-;\-* #,##0.0\ _€_-;_-* &quot;-&quot;?\ _€_-;_-@_-"/>
  </numFmts>
  <fonts count="57">
    <font>
      <sz val="10"/>
      <name val="Arial"/>
      <family val="0"/>
    </font>
    <font>
      <sz val="10"/>
      <name val="Times New Roman"/>
      <family val="1"/>
    </font>
    <font>
      <b/>
      <sz val="10"/>
      <name val="Times New Roman"/>
      <family val="1"/>
    </font>
    <font>
      <sz val="9"/>
      <name val="Times New Roman"/>
      <family val="1"/>
    </font>
    <font>
      <b/>
      <sz val="9"/>
      <name val="Times New Roman"/>
      <family val="1"/>
    </font>
    <font>
      <sz val="8"/>
      <name val="Times New Roman"/>
      <family val="1"/>
    </font>
    <font>
      <b/>
      <sz val="12"/>
      <name val="Times New Roman"/>
      <family val="1"/>
    </font>
    <font>
      <sz val="11"/>
      <name val="Times New Roman"/>
      <family val="1"/>
    </font>
    <font>
      <b/>
      <sz val="11"/>
      <name val="Times New Roman"/>
      <family val="1"/>
    </font>
    <font>
      <b/>
      <sz val="8"/>
      <name val="Times New Roman"/>
      <family val="1"/>
    </font>
    <font>
      <i/>
      <sz val="10"/>
      <name val="Times New Roman"/>
      <family val="1"/>
    </font>
    <font>
      <b/>
      <i/>
      <sz val="10"/>
      <name val="Times New Roman"/>
      <family val="1"/>
    </font>
    <font>
      <sz val="12"/>
      <name val="Times New Roman"/>
      <family val="1"/>
    </font>
    <font>
      <sz val="10"/>
      <color indexed="8"/>
      <name val="Times New Roman"/>
      <family val="1"/>
    </font>
    <font>
      <b/>
      <sz val="10"/>
      <color indexed="8"/>
      <name val="Times New Roman"/>
      <family val="1"/>
    </font>
    <font>
      <sz val="9"/>
      <name val="Calibri"/>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0"/>
      <color indexed="20"/>
      <name val="Arial"/>
      <family val="2"/>
    </font>
    <font>
      <sz val="11"/>
      <color indexed="20"/>
      <name val="Calibri"/>
      <family val="2"/>
    </font>
    <font>
      <sz val="11"/>
      <color indexed="17"/>
      <name val="Calibri"/>
      <family val="2"/>
    </font>
    <font>
      <u val="single"/>
      <sz val="10"/>
      <color indexed="12"/>
      <name val="Arial"/>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0"/>
      <color theme="11"/>
      <name val="Arial"/>
      <family val="2"/>
    </font>
    <font>
      <sz val="11"/>
      <color rgb="FF9C0006"/>
      <name val="Calibri"/>
      <family val="2"/>
    </font>
    <font>
      <sz val="11"/>
      <color rgb="FF006100"/>
      <name val="Calibri"/>
      <family val="2"/>
    </font>
    <font>
      <u val="single"/>
      <sz val="10"/>
      <color theme="1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9" fillId="0" borderId="3" applyNumberFormat="0" applyFill="0" applyAlignment="0" applyProtection="0"/>
    <xf numFmtId="0" fontId="39" fillId="0" borderId="0" applyNumberFormat="0" applyFill="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5" fillId="0" borderId="0" applyNumberFormat="0" applyFill="0" applyBorder="0" applyAlignment="0" applyProtection="0"/>
    <xf numFmtId="0" fontId="0" fillId="0" borderId="0">
      <alignment/>
      <protection/>
    </xf>
    <xf numFmtId="0" fontId="38" fillId="0" borderId="0">
      <alignment/>
      <protection/>
    </xf>
    <xf numFmtId="0" fontId="0" fillId="0" borderId="0">
      <alignment/>
      <protection/>
    </xf>
    <xf numFmtId="0" fontId="46" fillId="0" borderId="0" applyNumberFormat="0" applyFill="0" applyBorder="0" applyAlignment="0" applyProtection="0"/>
    <xf numFmtId="0" fontId="47" fillId="22" borderId="4" applyNumberFormat="0" applyAlignment="0" applyProtection="0"/>
    <xf numFmtId="0" fontId="48"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9" fillId="24" borderId="0" applyNumberFormat="0" applyBorder="0" applyAlignment="0" applyProtection="0"/>
    <xf numFmtId="0" fontId="1" fillId="0" borderId="0">
      <alignment/>
      <protection/>
    </xf>
    <xf numFmtId="0" fontId="1" fillId="0" borderId="0">
      <alignment/>
      <protection/>
    </xf>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6" applyNumberFormat="0" applyFont="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22" borderId="5"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91">
    <xf numFmtId="0" fontId="0" fillId="0" borderId="0" xfId="0" applyAlignment="1">
      <alignment/>
    </xf>
    <xf numFmtId="0" fontId="1" fillId="0" borderId="0" xfId="0" applyFont="1" applyFill="1" applyAlignment="1">
      <alignment/>
    </xf>
    <xf numFmtId="0" fontId="1" fillId="0" borderId="10" xfId="0" applyFont="1" applyFill="1" applyBorder="1" applyAlignment="1">
      <alignment/>
    </xf>
    <xf numFmtId="183" fontId="1" fillId="0" borderId="10" xfId="0" applyNumberFormat="1" applyFont="1" applyFill="1" applyBorder="1" applyAlignment="1">
      <alignment/>
    </xf>
    <xf numFmtId="183" fontId="2" fillId="0" borderId="10" xfId="0" applyNumberFormat="1" applyFont="1" applyFill="1" applyBorder="1" applyAlignment="1">
      <alignment/>
    </xf>
    <xf numFmtId="182" fontId="1" fillId="0" borderId="10" xfId="0" applyNumberFormat="1" applyFont="1" applyFill="1" applyBorder="1" applyAlignment="1">
      <alignment/>
    </xf>
    <xf numFmtId="182" fontId="1" fillId="0" borderId="0" xfId="0" applyNumberFormat="1" applyFont="1" applyFill="1" applyAlignment="1">
      <alignment/>
    </xf>
    <xf numFmtId="0" fontId="1" fillId="0" borderId="0" xfId="0" applyFont="1" applyFill="1" applyAlignment="1">
      <alignment vertical="center"/>
    </xf>
    <xf numFmtId="0" fontId="1" fillId="0" borderId="0" xfId="42" applyFont="1" applyFill="1" applyAlignment="1">
      <alignment vertical="center"/>
      <protection/>
    </xf>
    <xf numFmtId="0" fontId="1" fillId="0" borderId="0" xfId="42" applyFont="1" applyFill="1" applyBorder="1">
      <alignment/>
      <protection/>
    </xf>
    <xf numFmtId="0" fontId="2" fillId="0" borderId="10" xfId="42" applyFont="1" applyFill="1" applyBorder="1" applyAlignment="1">
      <alignment vertical="center"/>
      <protection/>
    </xf>
    <xf numFmtId="0" fontId="2" fillId="0" borderId="10" xfId="42" applyFont="1" applyFill="1" applyBorder="1" applyAlignment="1">
      <alignment horizontal="center" vertical="center"/>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182" fontId="1" fillId="0" borderId="10" xfId="0" applyNumberFormat="1" applyFont="1" applyFill="1" applyBorder="1" applyAlignment="1">
      <alignment vertical="center" wrapText="1"/>
    </xf>
    <xf numFmtId="183" fontId="1" fillId="0" borderId="10" xfId="0" applyNumberFormat="1" applyFont="1" applyFill="1" applyBorder="1" applyAlignment="1">
      <alignment wrapText="1"/>
    </xf>
    <xf numFmtId="183" fontId="1" fillId="0" borderId="10" xfId="0" applyNumberFormat="1" applyFont="1" applyFill="1" applyBorder="1" applyAlignment="1">
      <alignment vertical="center" wrapText="1"/>
    </xf>
    <xf numFmtId="0" fontId="55" fillId="0" borderId="0" xfId="0" applyFont="1" applyFill="1" applyAlignment="1">
      <alignment/>
    </xf>
    <xf numFmtId="183" fontId="1" fillId="0" borderId="10" xfId="0" applyNumberFormat="1" applyFont="1" applyFill="1" applyBorder="1" applyAlignment="1">
      <alignment vertical="center"/>
    </xf>
    <xf numFmtId="0" fontId="1" fillId="0" borderId="10" xfId="0" applyFont="1" applyFill="1" applyBorder="1" applyAlignment="1">
      <alignment wrapText="1"/>
    </xf>
    <xf numFmtId="0" fontId="1" fillId="0" borderId="10" xfId="0" applyFont="1" applyFill="1" applyBorder="1" applyAlignment="1">
      <alignment vertical="center" wrapText="1"/>
    </xf>
    <xf numFmtId="0" fontId="5" fillId="0" borderId="0" xfId="0" applyFont="1" applyFill="1" applyAlignment="1">
      <alignment horizontal="right"/>
    </xf>
    <xf numFmtId="0" fontId="4" fillId="0" borderId="10" xfId="0" applyFont="1" applyFill="1" applyBorder="1" applyAlignment="1">
      <alignment horizontal="center" vertical="center" wrapText="1"/>
    </xf>
    <xf numFmtId="0" fontId="7" fillId="0" borderId="0" xfId="0" applyFont="1" applyFill="1" applyAlignment="1">
      <alignment/>
    </xf>
    <xf numFmtId="0" fontId="9" fillId="0" borderId="10" xfId="0" applyFont="1" applyFill="1" applyBorder="1" applyAlignment="1">
      <alignment horizontal="center" wrapText="1"/>
    </xf>
    <xf numFmtId="0" fontId="9" fillId="0" borderId="10" xfId="0" applyFont="1" applyFill="1" applyBorder="1" applyAlignment="1">
      <alignment horizontal="center" vertical="center"/>
    </xf>
    <xf numFmtId="0" fontId="5" fillId="0" borderId="0" xfId="0" applyFont="1" applyFill="1" applyAlignment="1">
      <alignment horizontal="center"/>
    </xf>
    <xf numFmtId="0" fontId="2" fillId="0" borderId="10" xfId="0" applyFont="1" applyFill="1" applyBorder="1" applyAlignment="1">
      <alignment horizontal="left" vertical="center"/>
    </xf>
    <xf numFmtId="183" fontId="1" fillId="0" borderId="0" xfId="0" applyNumberFormat="1" applyFont="1" applyFill="1" applyAlignment="1">
      <alignment/>
    </xf>
    <xf numFmtId="0" fontId="1" fillId="0" borderId="10" xfId="0" applyFont="1" applyFill="1" applyBorder="1" applyAlignment="1">
      <alignment horizontal="right" vertical="center"/>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xf>
    <xf numFmtId="183" fontId="56" fillId="0" borderId="10" xfId="0" applyNumberFormat="1" applyFont="1" applyFill="1" applyBorder="1" applyAlignment="1">
      <alignment/>
    </xf>
    <xf numFmtId="49" fontId="2" fillId="0" borderId="10" xfId="0" applyNumberFormat="1" applyFont="1" applyFill="1" applyBorder="1" applyAlignment="1">
      <alignment horizontal="left" vertical="center" wrapText="1"/>
    </xf>
    <xf numFmtId="182" fontId="2" fillId="0" borderId="10" xfId="0" applyNumberFormat="1" applyFont="1" applyFill="1" applyBorder="1" applyAlignment="1">
      <alignment/>
    </xf>
    <xf numFmtId="182" fontId="1" fillId="0" borderId="10" xfId="0" applyNumberFormat="1" applyFont="1" applyFill="1" applyBorder="1" applyAlignment="1">
      <alignment horizontal="left" vertical="center" wrapText="1"/>
    </xf>
    <xf numFmtId="0" fontId="1" fillId="0" borderId="0" xfId="0" applyFont="1" applyFill="1" applyAlignment="1">
      <alignment horizontal="right" vertical="center"/>
    </xf>
    <xf numFmtId="49" fontId="1" fillId="0" borderId="0" xfId="0" applyNumberFormat="1" applyFont="1" applyFill="1" applyAlignment="1">
      <alignment horizontal="center" vertical="center"/>
    </xf>
    <xf numFmtId="49" fontId="1" fillId="0" borderId="0" xfId="0" applyNumberFormat="1" applyFont="1" applyFill="1" applyAlignment="1">
      <alignment horizontal="left" vertical="center" wrapText="1"/>
    </xf>
    <xf numFmtId="0" fontId="1" fillId="0" borderId="0" xfId="0" applyFont="1" applyFill="1" applyAlignment="1">
      <alignment vertical="center" wrapText="1"/>
    </xf>
    <xf numFmtId="49" fontId="2" fillId="0" borderId="0" xfId="0" applyNumberFormat="1" applyFont="1" applyFill="1" applyAlignment="1">
      <alignment horizontal="center" vertical="center"/>
    </xf>
    <xf numFmtId="49" fontId="2" fillId="0" borderId="0" xfId="0" applyNumberFormat="1" applyFont="1" applyFill="1" applyAlignment="1">
      <alignment horizontal="left" vertical="center" wrapText="1"/>
    </xf>
    <xf numFmtId="182" fontId="2" fillId="0" borderId="0" xfId="0" applyNumberFormat="1" applyFont="1" applyFill="1" applyAlignment="1">
      <alignment/>
    </xf>
    <xf numFmtId="182" fontId="10" fillId="0" borderId="0" xfId="0" applyNumberFormat="1" applyFont="1" applyFill="1" applyAlignment="1">
      <alignment vertical="center" wrapText="1"/>
    </xf>
    <xf numFmtId="182" fontId="1" fillId="0" borderId="0" xfId="0" applyNumberFormat="1" applyFont="1" applyFill="1" applyAlignment="1">
      <alignment vertical="center" wrapText="1"/>
    </xf>
    <xf numFmtId="183" fontId="1" fillId="0" borderId="0" xfId="0" applyNumberFormat="1" applyFont="1" applyFill="1" applyAlignment="1">
      <alignment horizontal="left" vertical="center" wrapText="1"/>
    </xf>
    <xf numFmtId="182" fontId="2" fillId="0" borderId="0" xfId="0" applyNumberFormat="1" applyFont="1" applyFill="1" applyAlignment="1">
      <alignment vertical="center" wrapText="1"/>
    </xf>
    <xf numFmtId="183" fontId="2" fillId="0" borderId="0" xfId="0" applyNumberFormat="1" applyFont="1" applyFill="1" applyAlignment="1">
      <alignment/>
    </xf>
    <xf numFmtId="182" fontId="10" fillId="0" borderId="0" xfId="0" applyNumberFormat="1" applyFont="1" applyFill="1" applyAlignment="1">
      <alignment horizontal="left" vertical="center" wrapText="1"/>
    </xf>
    <xf numFmtId="182" fontId="1" fillId="0" borderId="0" xfId="0" applyNumberFormat="1" applyFont="1" applyFill="1" applyAlignment="1">
      <alignment horizontal="left" vertical="center" wrapText="1"/>
    </xf>
    <xf numFmtId="0" fontId="1" fillId="0" borderId="0" xfId="0" applyFont="1" applyFill="1" applyAlignment="1">
      <alignment horizontal="left" vertical="center" wrapText="1"/>
    </xf>
    <xf numFmtId="183" fontId="1" fillId="0" borderId="0" xfId="0" applyNumberFormat="1" applyFont="1" applyFill="1" applyAlignment="1">
      <alignment horizontal="right" vertical="center"/>
    </xf>
    <xf numFmtId="0" fontId="6" fillId="0" borderId="0" xfId="0" applyFont="1" applyFill="1" applyAlignment="1">
      <alignment horizontal="left" vertical="center"/>
    </xf>
    <xf numFmtId="182" fontId="6" fillId="0" borderId="0" xfId="0" applyNumberFormat="1" applyFont="1" applyFill="1" applyAlignment="1">
      <alignment/>
    </xf>
    <xf numFmtId="0" fontId="1" fillId="0" borderId="0" xfId="0" applyFont="1" applyFill="1" applyAlignment="1">
      <alignment horizontal="right"/>
    </xf>
    <xf numFmtId="0" fontId="1" fillId="0" borderId="10" xfId="42" applyFont="1" applyBorder="1" applyAlignment="1">
      <alignment horizontal="right" vertical="center"/>
      <protection/>
    </xf>
    <xf numFmtId="183" fontId="2" fillId="0" borderId="10" xfId="0" applyNumberFormat="1" applyFont="1" applyBorder="1" applyAlignment="1">
      <alignment vertical="center"/>
    </xf>
    <xf numFmtId="183" fontId="1" fillId="0" borderId="10" xfId="0" applyNumberFormat="1" applyFont="1" applyBorder="1" applyAlignment="1">
      <alignment vertical="center"/>
    </xf>
    <xf numFmtId="0" fontId="1" fillId="0" borderId="10" xfId="42" applyFont="1" applyBorder="1" applyAlignment="1">
      <alignment vertical="center" wrapText="1"/>
      <protection/>
    </xf>
    <xf numFmtId="183" fontId="2" fillId="0" borderId="11" xfId="0" applyNumberFormat="1" applyFont="1" applyBorder="1" applyAlignment="1">
      <alignment vertical="center"/>
    </xf>
    <xf numFmtId="183" fontId="2" fillId="0" borderId="10" xfId="42" applyNumberFormat="1" applyFont="1" applyBorder="1" applyAlignment="1">
      <alignment vertical="center"/>
      <protection/>
    </xf>
    <xf numFmtId="0" fontId="6" fillId="0" borderId="10" xfId="0" applyFont="1" applyFill="1" applyBorder="1" applyAlignment="1">
      <alignment horizontal="left" vertical="center"/>
    </xf>
    <xf numFmtId="183" fontId="8" fillId="0" borderId="10" xfId="0" applyNumberFormat="1" applyFont="1" applyFill="1" applyBorder="1" applyAlignment="1">
      <alignment/>
    </xf>
    <xf numFmtId="183" fontId="6" fillId="0" borderId="10" xfId="0" applyNumberFormat="1" applyFont="1" applyFill="1" applyBorder="1" applyAlignment="1">
      <alignment/>
    </xf>
    <xf numFmtId="0" fontId="12" fillId="0" borderId="10" xfId="0" applyFont="1" applyFill="1" applyBorder="1" applyAlignment="1">
      <alignment/>
    </xf>
    <xf numFmtId="49" fontId="4" fillId="0" borderId="10" xfId="0" applyNumberFormat="1" applyFont="1" applyFill="1" applyBorder="1" applyAlignment="1">
      <alignment horizontal="left" vertical="center" wrapText="1"/>
    </xf>
    <xf numFmtId="0" fontId="1" fillId="0" borderId="10" xfId="0" applyFont="1" applyFill="1" applyBorder="1" applyAlignment="1">
      <alignment vertical="center"/>
    </xf>
    <xf numFmtId="49" fontId="1" fillId="0" borderId="10" xfId="0" applyNumberFormat="1" applyFont="1" applyFill="1" applyBorder="1" applyAlignment="1">
      <alignment horizontal="right" vertical="center"/>
    </xf>
    <xf numFmtId="182" fontId="10" fillId="0" borderId="10" xfId="0" applyNumberFormat="1" applyFont="1" applyFill="1" applyBorder="1" applyAlignment="1">
      <alignment vertical="center" wrapText="1"/>
    </xf>
    <xf numFmtId="183" fontId="2" fillId="0" borderId="10" xfId="0" applyNumberFormat="1" applyFont="1" applyFill="1" applyBorder="1" applyAlignment="1">
      <alignment vertical="center"/>
    </xf>
    <xf numFmtId="0" fontId="2" fillId="0" borderId="10" xfId="42" applyFont="1" applyFill="1" applyBorder="1" applyAlignment="1">
      <alignment horizontal="center" vertical="center" wrapText="1"/>
      <protection/>
    </xf>
    <xf numFmtId="182" fontId="1" fillId="0" borderId="10" xfId="0" applyNumberFormat="1" applyFont="1" applyBorder="1" applyAlignment="1">
      <alignment horizontal="left" vertical="center" wrapText="1"/>
    </xf>
    <xf numFmtId="183" fontId="1" fillId="0" borderId="11" xfId="0" applyNumberFormat="1" applyFont="1" applyBorder="1" applyAlignment="1">
      <alignment vertical="center"/>
    </xf>
    <xf numFmtId="0" fontId="2" fillId="0" borderId="0" xfId="0" applyFont="1" applyFill="1" applyAlignment="1">
      <alignment horizontal="center" vertical="top" wrapText="1"/>
    </xf>
    <xf numFmtId="0" fontId="1" fillId="0" borderId="10" xfId="42"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10" xfId="0" applyFont="1" applyFill="1" applyBorder="1" applyAlignment="1">
      <alignment horizontal="center"/>
    </xf>
    <xf numFmtId="182" fontId="2" fillId="0" borderId="10" xfId="0" applyNumberFormat="1" applyFont="1" applyFill="1" applyBorder="1" applyAlignment="1">
      <alignment horizontal="left" vertical="center" wrapText="1"/>
    </xf>
    <xf numFmtId="183" fontId="1" fillId="0" borderId="10" xfId="0" applyNumberFormat="1" applyFont="1" applyFill="1" applyBorder="1" applyAlignment="1">
      <alignment horizontal="right" vertical="center" wrapText="1"/>
    </xf>
    <xf numFmtId="183" fontId="1"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wrapText="1"/>
    </xf>
    <xf numFmtId="183" fontId="2" fillId="0" borderId="10" xfId="0" applyNumberFormat="1" applyFont="1" applyFill="1" applyBorder="1" applyAlignment="1">
      <alignment horizontal="right" vertical="center" wrapText="1"/>
    </xf>
    <xf numFmtId="183" fontId="2" fillId="0" borderId="10" xfId="0" applyNumberFormat="1" applyFont="1" applyFill="1" applyBorder="1" applyAlignment="1">
      <alignment horizontal="center" vertical="top" wrapText="1"/>
    </xf>
    <xf numFmtId="0" fontId="5" fillId="0" borderId="10" xfId="0" applyFont="1" applyFill="1" applyBorder="1" applyAlignment="1">
      <alignment horizontal="right"/>
    </xf>
    <xf numFmtId="0" fontId="1" fillId="0" borderId="0" xfId="0" applyFont="1" applyFill="1" applyBorder="1" applyAlignment="1">
      <alignment/>
    </xf>
    <xf numFmtId="183" fontId="1" fillId="0" borderId="10" xfId="0" applyNumberFormat="1" applyFont="1" applyFill="1" applyBorder="1" applyAlignment="1">
      <alignment horizontal="right" wrapText="1"/>
    </xf>
    <xf numFmtId="0" fontId="1" fillId="0" borderId="10" xfId="0" applyFont="1" applyFill="1" applyBorder="1" applyAlignment="1">
      <alignment/>
    </xf>
    <xf numFmtId="183" fontId="2" fillId="0" borderId="10" xfId="0" applyNumberFormat="1" applyFont="1" applyFill="1" applyBorder="1" applyAlignment="1">
      <alignment horizontal="right" wrapText="1"/>
    </xf>
    <xf numFmtId="0" fontId="2" fillId="0" borderId="10" xfId="0" applyFont="1" applyFill="1" applyBorder="1" applyAlignment="1">
      <alignment/>
    </xf>
    <xf numFmtId="0" fontId="1" fillId="0" borderId="0" xfId="0" applyFont="1" applyFill="1" applyBorder="1" applyAlignment="1">
      <alignment horizontal="center" wrapText="1"/>
    </xf>
    <xf numFmtId="0" fontId="1" fillId="0" borderId="0" xfId="42" applyFont="1" applyFill="1" applyBorder="1" applyAlignment="1">
      <alignment horizontal="center" vertical="center" wrapText="1"/>
      <protection/>
    </xf>
    <xf numFmtId="0" fontId="1" fillId="0" borderId="0" xfId="0" applyFont="1" applyFill="1" applyBorder="1" applyAlignment="1">
      <alignment horizontal="center" vertical="center" wrapText="1"/>
    </xf>
    <xf numFmtId="0" fontId="1"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vertical="center"/>
    </xf>
    <xf numFmtId="182" fontId="2" fillId="0" borderId="0" xfId="0" applyNumberFormat="1" applyFont="1" applyFill="1" applyAlignment="1">
      <alignment vertical="center"/>
    </xf>
    <xf numFmtId="3" fontId="1" fillId="0" borderId="0" xfId="0" applyNumberFormat="1" applyFont="1" applyFill="1" applyAlignment="1">
      <alignment vertical="center"/>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xf>
    <xf numFmtId="182" fontId="2" fillId="0" borderId="10" xfId="0" applyNumberFormat="1" applyFont="1" applyFill="1" applyBorder="1" applyAlignment="1">
      <alignment horizontal="center" vertical="center" wrapText="1"/>
    </xf>
    <xf numFmtId="3" fontId="1" fillId="0" borderId="10" xfId="0" applyNumberFormat="1" applyFont="1" applyFill="1" applyBorder="1" applyAlignment="1">
      <alignment vertical="center"/>
    </xf>
    <xf numFmtId="0" fontId="13" fillId="0" borderId="10" xfId="0" applyFont="1" applyFill="1" applyBorder="1" applyAlignment="1">
      <alignment horizontal="right" vertical="center" wrapText="1"/>
    </xf>
    <xf numFmtId="182" fontId="1" fillId="0" borderId="10" xfId="0" applyNumberFormat="1" applyFont="1" applyFill="1" applyBorder="1" applyAlignment="1">
      <alignment horizontal="right" vertical="center" wrapText="1"/>
    </xf>
    <xf numFmtId="182" fontId="1" fillId="0" borderId="10" xfId="0" applyNumberFormat="1" applyFont="1" applyFill="1" applyBorder="1" applyAlignment="1">
      <alignment horizontal="right" vertical="center"/>
    </xf>
    <xf numFmtId="182" fontId="1" fillId="0" borderId="10" xfId="0" applyNumberFormat="1" applyFont="1" applyFill="1" applyBorder="1" applyAlignment="1">
      <alignment horizontal="right"/>
    </xf>
    <xf numFmtId="0" fontId="1" fillId="0" borderId="10" xfId="0" applyFont="1" applyFill="1" applyBorder="1" applyAlignment="1">
      <alignment horizontal="left" vertical="top" wrapText="1"/>
    </xf>
    <xf numFmtId="0" fontId="3" fillId="0" borderId="10" xfId="0" applyFont="1" applyFill="1" applyBorder="1" applyAlignment="1">
      <alignment vertical="center"/>
    </xf>
    <xf numFmtId="0" fontId="3" fillId="0" borderId="12" xfId="0" applyFont="1" applyFill="1" applyBorder="1" applyAlignment="1">
      <alignment vertical="center" wrapText="1"/>
    </xf>
    <xf numFmtId="0" fontId="1" fillId="0" borderId="10" xfId="42" applyFont="1" applyFill="1" applyBorder="1" applyAlignment="1">
      <alignment horizontal="right" vertical="center"/>
      <protection/>
    </xf>
    <xf numFmtId="0" fontId="1" fillId="0" borderId="10" xfId="42" applyFont="1" applyFill="1" applyBorder="1" applyAlignment="1">
      <alignment vertical="center"/>
      <protection/>
    </xf>
    <xf numFmtId="16" fontId="1" fillId="0" borderId="10" xfId="42" applyNumberFormat="1" applyFont="1" applyFill="1" applyBorder="1" applyAlignment="1">
      <alignment horizontal="right" vertical="center"/>
      <protection/>
    </xf>
    <xf numFmtId="0" fontId="1" fillId="0" borderId="10" xfId="42" applyFont="1" applyFill="1" applyBorder="1" applyAlignment="1">
      <alignment vertical="center" wrapText="1"/>
      <protection/>
    </xf>
    <xf numFmtId="0" fontId="1" fillId="0" borderId="10" xfId="42" applyFont="1" applyFill="1" applyBorder="1" applyAlignment="1">
      <alignment horizontal="left" vertical="center" wrapText="1"/>
      <protection/>
    </xf>
    <xf numFmtId="49" fontId="1" fillId="0" borderId="10" xfId="42" applyNumberFormat="1" applyFont="1" applyFill="1" applyBorder="1" applyAlignment="1">
      <alignment horizontal="right" vertical="center"/>
      <protection/>
    </xf>
    <xf numFmtId="183" fontId="1" fillId="0" borderId="11" xfId="0" applyNumberFormat="1" applyFont="1" applyFill="1" applyBorder="1" applyAlignment="1">
      <alignment vertical="center"/>
    </xf>
    <xf numFmtId="183" fontId="2" fillId="0" borderId="11" xfId="0" applyNumberFormat="1" applyFont="1" applyFill="1" applyBorder="1" applyAlignment="1">
      <alignment vertical="center"/>
    </xf>
    <xf numFmtId="0" fontId="2" fillId="0" borderId="10" xfId="0" applyFont="1" applyFill="1" applyBorder="1" applyAlignment="1">
      <alignment/>
    </xf>
    <xf numFmtId="0" fontId="1" fillId="0" borderId="10" xfId="0" applyFont="1" applyFill="1" applyBorder="1" applyAlignment="1">
      <alignment horizontal="justify" vertical="center" wrapText="1"/>
    </xf>
    <xf numFmtId="0" fontId="1" fillId="0" borderId="10" xfId="42" applyFont="1" applyFill="1" applyBorder="1" applyAlignment="1">
      <alignment horizontal="justify" vertical="center" wrapText="1"/>
      <protection/>
    </xf>
    <xf numFmtId="0" fontId="2" fillId="0" borderId="10" xfId="42" applyFont="1" applyFill="1" applyBorder="1" applyAlignment="1">
      <alignment horizontal="right" vertical="center"/>
      <protection/>
    </xf>
    <xf numFmtId="0" fontId="2" fillId="0" borderId="10" xfId="42" applyFont="1" applyFill="1" applyBorder="1" applyAlignment="1">
      <alignment vertical="center" wrapText="1"/>
      <protection/>
    </xf>
    <xf numFmtId="0" fontId="1" fillId="0" borderId="10" xfId="42" applyFont="1" applyFill="1" applyBorder="1" applyAlignment="1">
      <alignment horizontal="left" vertical="center"/>
      <protection/>
    </xf>
    <xf numFmtId="0" fontId="10" fillId="0" borderId="10" xfId="42" applyFont="1" applyFill="1" applyBorder="1" applyAlignment="1">
      <alignment horizontal="left" vertical="center"/>
      <protection/>
    </xf>
    <xf numFmtId="183" fontId="2" fillId="0" borderId="10" xfId="42" applyNumberFormat="1" applyFont="1" applyFill="1" applyBorder="1" applyAlignment="1">
      <alignment vertical="center"/>
      <protection/>
    </xf>
    <xf numFmtId="49" fontId="1" fillId="0" borderId="10" xfId="0" applyNumberFormat="1" applyFont="1" applyFill="1" applyBorder="1" applyAlignment="1">
      <alignment horizontal="center" vertical="center"/>
    </xf>
    <xf numFmtId="49" fontId="5" fillId="0" borderId="10" xfId="0" applyNumberFormat="1" applyFont="1" applyFill="1" applyBorder="1" applyAlignment="1">
      <alignment horizontal="right" vertical="center"/>
    </xf>
    <xf numFmtId="182" fontId="2" fillId="0" borderId="10" xfId="0" applyNumberFormat="1" applyFont="1" applyFill="1" applyBorder="1" applyAlignment="1">
      <alignment vertical="center" wrapText="1"/>
    </xf>
    <xf numFmtId="0" fontId="5" fillId="0" borderId="10" xfId="0" applyFont="1" applyFill="1" applyBorder="1" applyAlignment="1">
      <alignment horizontal="right" vertical="center"/>
    </xf>
    <xf numFmtId="49" fontId="11" fillId="0" borderId="10" xfId="0" applyNumberFormat="1" applyFont="1" applyFill="1" applyBorder="1" applyAlignment="1">
      <alignment vertical="center" wrapText="1"/>
    </xf>
    <xf numFmtId="0" fontId="1" fillId="0" borderId="10" xfId="0" applyFont="1" applyFill="1" applyBorder="1" applyAlignment="1">
      <alignment horizontal="left" vertical="center" wrapText="1"/>
    </xf>
    <xf numFmtId="0" fontId="1" fillId="0" borderId="10" xfId="52" applyFill="1" applyBorder="1" applyAlignment="1">
      <alignment vertical="center" wrapText="1"/>
      <protection/>
    </xf>
    <xf numFmtId="49" fontId="1" fillId="0" borderId="10" xfId="0" applyNumberFormat="1" applyFont="1" applyFill="1" applyBorder="1" applyAlignment="1">
      <alignment vertical="center" wrapText="1"/>
    </xf>
    <xf numFmtId="0" fontId="56" fillId="0" borderId="10" xfId="0" applyFont="1" applyFill="1" applyBorder="1" applyAlignment="1">
      <alignment horizontal="left" wrapText="1"/>
    </xf>
    <xf numFmtId="0" fontId="56" fillId="0" borderId="10" xfId="0" applyFont="1" applyFill="1" applyBorder="1" applyAlignment="1">
      <alignment/>
    </xf>
    <xf numFmtId="0" fontId="56" fillId="0" borderId="10" xfId="0" applyFont="1" applyFill="1" applyBorder="1" applyAlignment="1">
      <alignment wrapText="1"/>
    </xf>
    <xf numFmtId="0" fontId="4" fillId="0" borderId="10" xfId="0" applyFont="1" applyFill="1" applyBorder="1" applyAlignment="1">
      <alignment horizontal="center"/>
    </xf>
    <xf numFmtId="182" fontId="1" fillId="0" borderId="0" xfId="0" applyNumberFormat="1" applyFont="1" applyFill="1" applyAlignment="1">
      <alignment horizontal="right"/>
    </xf>
    <xf numFmtId="182" fontId="2" fillId="0" borderId="10" xfId="0" applyNumberFormat="1" applyFont="1" applyFill="1" applyBorder="1" applyAlignment="1">
      <alignment horizontal="right"/>
    </xf>
    <xf numFmtId="49" fontId="2" fillId="0" borderId="10" xfId="0" applyNumberFormat="1" applyFont="1" applyFill="1" applyBorder="1" applyAlignment="1">
      <alignment horizontal="center" vertical="center" wrapText="1"/>
    </xf>
    <xf numFmtId="0" fontId="1" fillId="0" borderId="10" xfId="42" applyFont="1" applyFill="1" applyBorder="1" applyAlignment="1">
      <alignment horizontal="right" vertical="center" wrapText="1"/>
      <protection/>
    </xf>
    <xf numFmtId="182" fontId="2" fillId="0" borderId="10" xfId="0" applyNumberFormat="1" applyFont="1" applyBorder="1" applyAlignment="1">
      <alignment horizontal="left" vertical="center" wrapText="1"/>
    </xf>
    <xf numFmtId="0" fontId="2" fillId="0" borderId="10" xfId="0" applyFont="1" applyFill="1" applyBorder="1" applyAlignment="1">
      <alignment horizontal="right"/>
    </xf>
    <xf numFmtId="182" fontId="2" fillId="0" borderId="10" xfId="0" applyNumberFormat="1" applyFont="1" applyFill="1" applyBorder="1" applyAlignment="1">
      <alignment horizontal="right" vertical="center"/>
    </xf>
    <xf numFmtId="0" fontId="2" fillId="0" borderId="0" xfId="0" applyFont="1" applyFill="1" applyBorder="1" applyAlignment="1">
      <alignment/>
    </xf>
    <xf numFmtId="183" fontId="1" fillId="0" borderId="0" xfId="0" applyNumberFormat="1" applyFont="1" applyFill="1" applyBorder="1" applyAlignment="1">
      <alignment horizontal="right" wrapText="1"/>
    </xf>
    <xf numFmtId="182" fontId="2" fillId="0" borderId="0" xfId="0" applyNumberFormat="1" applyFont="1" applyAlignment="1">
      <alignment vertical="center" wrapText="1"/>
    </xf>
    <xf numFmtId="183" fontId="1" fillId="0" borderId="0" xfId="0" applyNumberFormat="1" applyFont="1" applyFill="1" applyBorder="1" applyAlignment="1">
      <alignment/>
    </xf>
    <xf numFmtId="182" fontId="1" fillId="0" borderId="10" xfId="0" applyNumberFormat="1" applyFont="1" applyFill="1" applyBorder="1" applyAlignment="1">
      <alignment vertical="center"/>
    </xf>
    <xf numFmtId="182" fontId="1" fillId="0" borderId="10" xfId="53" applyNumberFormat="1" applyFill="1" applyBorder="1" applyAlignment="1">
      <alignment vertical="center" wrapText="1"/>
      <protection/>
    </xf>
    <xf numFmtId="182" fontId="1" fillId="0" borderId="10" xfId="53" applyNumberFormat="1" applyFill="1" applyBorder="1" applyAlignment="1">
      <alignment horizontal="left" vertical="center" wrapText="1"/>
      <protection/>
    </xf>
    <xf numFmtId="49" fontId="1" fillId="0" borderId="10" xfId="0" applyNumberFormat="1" applyFont="1" applyFill="1" applyBorder="1" applyAlignment="1">
      <alignment horizontal="left" vertical="center" wrapText="1"/>
    </xf>
    <xf numFmtId="182" fontId="1" fillId="0" borderId="10" xfId="53" applyNumberFormat="1" applyFill="1" applyBorder="1" applyAlignment="1">
      <alignment vertical="center"/>
      <protection/>
    </xf>
    <xf numFmtId="49" fontId="55" fillId="0" borderId="10" xfId="0" applyNumberFormat="1" applyFont="1" applyFill="1" applyBorder="1" applyAlignment="1">
      <alignment horizontal="center" vertical="center"/>
    </xf>
    <xf numFmtId="0" fontId="1" fillId="0" borderId="10" xfId="0" applyFont="1" applyFill="1" applyBorder="1" applyAlignment="1">
      <alignment horizontal="left" vertical="center"/>
    </xf>
    <xf numFmtId="0" fontId="1" fillId="0" borderId="0" xfId="0" applyFont="1" applyFill="1" applyAlignment="1">
      <alignment horizontal="center"/>
    </xf>
    <xf numFmtId="182" fontId="5" fillId="0" borderId="0" xfId="0" applyNumberFormat="1" applyFont="1" applyFill="1" applyAlignment="1">
      <alignment/>
    </xf>
    <xf numFmtId="49" fontId="1"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182" fontId="1" fillId="0" borderId="10" xfId="0" applyNumberFormat="1" applyFont="1" applyFill="1" applyBorder="1" applyAlignment="1">
      <alignment horizontal="left" vertical="center"/>
    </xf>
    <xf numFmtId="49" fontId="10" fillId="0" borderId="10" xfId="0" applyNumberFormat="1" applyFont="1" applyFill="1" applyBorder="1" applyAlignment="1">
      <alignment horizontal="left" vertical="center" wrapText="1"/>
    </xf>
    <xf numFmtId="182" fontId="1" fillId="0" borderId="10" xfId="0" applyNumberFormat="1" applyFont="1" applyFill="1" applyBorder="1" applyAlignment="1">
      <alignment vertical="top" wrapText="1"/>
    </xf>
    <xf numFmtId="182" fontId="10" fillId="0" borderId="10" xfId="0" applyNumberFormat="1" applyFont="1" applyFill="1" applyBorder="1" applyAlignment="1">
      <alignment horizontal="left" vertical="center" wrapText="1"/>
    </xf>
    <xf numFmtId="189" fontId="1" fillId="0" borderId="0" xfId="0" applyNumberFormat="1" applyFont="1" applyFill="1" applyAlignment="1">
      <alignment horizontal="right"/>
    </xf>
    <xf numFmtId="183" fontId="2" fillId="0" borderId="0" xfId="0" applyNumberFormat="1" applyFont="1" applyFill="1" applyAlignment="1">
      <alignment vertical="center"/>
    </xf>
    <xf numFmtId="0" fontId="3" fillId="0" borderId="10" xfId="0" applyFont="1" applyFill="1" applyBorder="1" applyAlignment="1">
      <alignment vertical="center" wrapText="1"/>
    </xf>
    <xf numFmtId="182" fontId="1" fillId="0" borderId="13" xfId="0" applyNumberFormat="1" applyFont="1" applyFill="1" applyBorder="1" applyAlignment="1">
      <alignment vertical="top" wrapText="1"/>
    </xf>
    <xf numFmtId="0" fontId="1" fillId="0" borderId="0" xfId="0" applyFont="1" applyFill="1" applyAlignment="1">
      <alignment horizontal="left"/>
    </xf>
    <xf numFmtId="0" fontId="1" fillId="0" borderId="11" xfId="0" applyFont="1" applyFill="1" applyBorder="1" applyAlignment="1">
      <alignment vertical="center" wrapText="1"/>
    </xf>
    <xf numFmtId="0" fontId="2" fillId="0" borderId="0" xfId="42" applyFont="1" applyFill="1" applyAlignment="1">
      <alignment horizontal="center" wrapText="1"/>
      <protection/>
    </xf>
    <xf numFmtId="0" fontId="1" fillId="0" borderId="11"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2" xfId="0" applyFont="1" applyFill="1" applyBorder="1" applyAlignment="1">
      <alignment horizontal="left" vertical="center" wrapText="1"/>
    </xf>
    <xf numFmtId="49" fontId="1" fillId="0" borderId="0" xfId="0" applyNumberFormat="1" applyFont="1" applyFill="1" applyAlignment="1">
      <alignment horizontal="center" vertical="center"/>
    </xf>
    <xf numFmtId="0" fontId="1" fillId="0" borderId="0" xfId="0" applyFont="1" applyFill="1" applyAlignment="1">
      <alignment horizontal="left" vertical="center" wrapText="1"/>
    </xf>
    <xf numFmtId="0" fontId="4" fillId="0" borderId="10" xfId="0" applyFont="1" applyFill="1" applyBorder="1" applyAlignment="1">
      <alignment horizontal="center" vertical="center"/>
    </xf>
    <xf numFmtId="0" fontId="3" fillId="0" borderId="0" xfId="0" applyFont="1" applyFill="1" applyAlignment="1">
      <alignment horizontal="right"/>
    </xf>
    <xf numFmtId="0" fontId="8"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0" xfId="0" applyFont="1" applyFill="1" applyBorder="1" applyAlignment="1">
      <alignment horizontal="right" vertical="center"/>
    </xf>
    <xf numFmtId="49" fontId="1" fillId="0" borderId="10" xfId="0" applyNumberFormat="1" applyFont="1" applyFill="1" applyBorder="1" applyAlignment="1">
      <alignment horizontal="center" vertical="center"/>
    </xf>
    <xf numFmtId="0" fontId="4" fillId="0" borderId="10" xfId="0" applyFont="1" applyFill="1" applyBorder="1" applyAlignment="1">
      <alignment horizontal="center"/>
    </xf>
    <xf numFmtId="49"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xf>
    <xf numFmtId="0" fontId="1" fillId="0" borderId="0" xfId="0" applyFont="1" applyFill="1" applyAlignment="1">
      <alignment horizontal="right"/>
    </xf>
    <xf numFmtId="0" fontId="2" fillId="0" borderId="0" xfId="0" applyFont="1" applyFill="1" applyAlignment="1">
      <alignment horizontal="center" wrapText="1"/>
    </xf>
    <xf numFmtId="0" fontId="2" fillId="0" borderId="0" xfId="0" applyFont="1" applyFill="1" applyAlignment="1">
      <alignment horizontal="center" vertical="top" wrapText="1"/>
    </xf>
    <xf numFmtId="0" fontId="1" fillId="0" borderId="0" xfId="0" applyFont="1" applyFill="1" applyBorder="1" applyAlignment="1">
      <alignment horizontal="center" wrapText="1"/>
    </xf>
    <xf numFmtId="0" fontId="2" fillId="0" borderId="10" xfId="0" applyFont="1" applyFill="1" applyBorder="1" applyAlignment="1">
      <alignment horizontal="left" vertical="center" wrapText="1"/>
    </xf>
    <xf numFmtId="182" fontId="2" fillId="0" borderId="15" xfId="0" applyNumberFormat="1" applyFont="1" applyBorder="1" applyAlignment="1">
      <alignment horizontal="left" vertical="center" wrapText="1"/>
    </xf>
  </cellXfs>
  <cellStyles count="55">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prastas 3" xfId="43"/>
    <cellStyle name="Įprastas 4" xfId="44"/>
    <cellStyle name="Įspėjimo tekstas" xfId="45"/>
    <cellStyle name="Išvestis" xfId="46"/>
    <cellStyle name="Įvestis" xfId="47"/>
    <cellStyle name="Comma" xfId="48"/>
    <cellStyle name="Comma [0]" xfId="49"/>
    <cellStyle name="Kablelis 2" xfId="50"/>
    <cellStyle name="Neutralus" xfId="51"/>
    <cellStyle name="Normal_biudžetas 6_2009 m 02 men biudzetas." xfId="52"/>
    <cellStyle name="Normal_Sheet1_2009 m 02 men biudzetas." xfId="53"/>
    <cellStyle name="Paryškinimas 1" xfId="54"/>
    <cellStyle name="Paryškinimas 2" xfId="55"/>
    <cellStyle name="Paryškinimas 3" xfId="56"/>
    <cellStyle name="Paryškinimas 4" xfId="57"/>
    <cellStyle name="Paryškinimas 5" xfId="58"/>
    <cellStyle name="Paryškinimas 6" xfId="59"/>
    <cellStyle name="Pastaba" xfId="60"/>
    <cellStyle name="Pavadinimas" xfId="61"/>
    <cellStyle name="Percent" xfId="62"/>
    <cellStyle name="Skaičiavimas" xfId="63"/>
    <cellStyle name="Suma" xfId="64"/>
    <cellStyle name="Susietas langelis" xfId="65"/>
    <cellStyle name="Tikrinimo langelis" xfId="66"/>
    <cellStyle name="Currency" xfId="67"/>
    <cellStyle name="Currency [0]"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8"/>
  <sheetViews>
    <sheetView tabSelected="1" zoomScalePageLayoutView="0" workbookViewId="0" topLeftCell="A1">
      <selection activeCell="L61" sqref="L61"/>
    </sheetView>
  </sheetViews>
  <sheetFormatPr defaultColWidth="9.140625" defaultRowHeight="12.75"/>
  <cols>
    <col min="1" max="1" width="6.28125" style="7" customWidth="1"/>
    <col min="2" max="2" width="59.421875" style="1" customWidth="1"/>
    <col min="3" max="4" width="10.7109375" style="1" customWidth="1"/>
    <col min="5" max="5" width="11.00390625" style="1" customWidth="1"/>
    <col min="6" max="6" width="46.7109375" style="1" customWidth="1"/>
    <col min="7" max="16384" width="9.140625" style="1" customWidth="1"/>
  </cols>
  <sheetData>
    <row r="1" ht="12.75">
      <c r="F1" s="54" t="s">
        <v>23</v>
      </c>
    </row>
    <row r="3" spans="1:6" ht="26.25" customHeight="1">
      <c r="A3" s="169" t="s">
        <v>196</v>
      </c>
      <c r="B3" s="169"/>
      <c r="C3" s="169"/>
      <c r="D3" s="169"/>
      <c r="E3" s="169"/>
      <c r="F3" s="169"/>
    </row>
    <row r="4" spans="1:4" ht="12.75">
      <c r="A4" s="8"/>
      <c r="B4" s="9"/>
      <c r="C4" s="9"/>
      <c r="D4" s="9"/>
    </row>
    <row r="5" spans="1:8" s="7" customFormat="1" ht="25.5">
      <c r="A5" s="10" t="s">
        <v>0</v>
      </c>
      <c r="B5" s="11" t="s">
        <v>24</v>
      </c>
      <c r="C5" s="70" t="s">
        <v>202</v>
      </c>
      <c r="D5" s="70" t="s">
        <v>424</v>
      </c>
      <c r="E5" s="12" t="s">
        <v>25</v>
      </c>
      <c r="F5" s="13" t="s">
        <v>3</v>
      </c>
      <c r="H5" s="1"/>
    </row>
    <row r="6" spans="1:7" ht="12" customHeight="1" hidden="1">
      <c r="A6" s="109">
        <v>1</v>
      </c>
      <c r="B6" s="10" t="s">
        <v>26</v>
      </c>
      <c r="C6" s="4">
        <f>+C7+C8+C12</f>
        <v>28614</v>
      </c>
      <c r="D6" s="4">
        <f>+D7+D8+D12</f>
        <v>28614</v>
      </c>
      <c r="E6" s="4">
        <f>+E7+E8+E12</f>
        <v>0</v>
      </c>
      <c r="F6" s="4"/>
      <c r="G6" s="28"/>
    </row>
    <row r="7" spans="1:6" ht="12" customHeight="1" hidden="1">
      <c r="A7" s="109">
        <v>2</v>
      </c>
      <c r="B7" s="10" t="s">
        <v>59</v>
      </c>
      <c r="C7" s="69">
        <v>26827</v>
      </c>
      <c r="D7" s="69">
        <v>26827</v>
      </c>
      <c r="E7" s="4">
        <f aca="true" t="shared" si="0" ref="E7:E78">+C7-D7</f>
        <v>0</v>
      </c>
      <c r="F7" s="4"/>
    </row>
    <row r="8" spans="1:8" ht="12" customHeight="1" hidden="1">
      <c r="A8" s="109">
        <v>3</v>
      </c>
      <c r="B8" s="10" t="s">
        <v>27</v>
      </c>
      <c r="C8" s="69">
        <f>+C9+C11+C10</f>
        <v>1597</v>
      </c>
      <c r="D8" s="69">
        <f>+D9+D11+D10</f>
        <v>1597</v>
      </c>
      <c r="E8" s="69">
        <f>+E9+E11+E10</f>
        <v>0</v>
      </c>
      <c r="F8" s="4"/>
      <c r="H8" s="7"/>
    </row>
    <row r="9" spans="1:8" ht="12" customHeight="1" hidden="1">
      <c r="A9" s="109">
        <v>4</v>
      </c>
      <c r="B9" s="110" t="s">
        <v>28</v>
      </c>
      <c r="C9" s="18">
        <v>600</v>
      </c>
      <c r="D9" s="18">
        <v>600</v>
      </c>
      <c r="E9" s="3">
        <f>+C9-D9</f>
        <v>0</v>
      </c>
      <c r="F9" s="3"/>
      <c r="H9" s="28"/>
    </row>
    <row r="10" spans="1:6" ht="12" customHeight="1" hidden="1">
      <c r="A10" s="109">
        <v>5</v>
      </c>
      <c r="B10" s="110" t="s">
        <v>29</v>
      </c>
      <c r="C10" s="18">
        <v>10</v>
      </c>
      <c r="D10" s="18">
        <v>10</v>
      </c>
      <c r="E10" s="3">
        <f t="shared" si="0"/>
        <v>0</v>
      </c>
      <c r="F10" s="3"/>
    </row>
    <row r="11" spans="1:6" ht="12" customHeight="1" hidden="1">
      <c r="A11" s="109">
        <v>6</v>
      </c>
      <c r="B11" s="110" t="s">
        <v>104</v>
      </c>
      <c r="C11" s="18">
        <v>987</v>
      </c>
      <c r="D11" s="18">
        <v>987</v>
      </c>
      <c r="E11" s="3">
        <f t="shared" si="0"/>
        <v>0</v>
      </c>
      <c r="F11" s="3"/>
    </row>
    <row r="12" spans="1:6" ht="12" customHeight="1" hidden="1">
      <c r="A12" s="109">
        <v>7</v>
      </c>
      <c r="B12" s="10" t="s">
        <v>105</v>
      </c>
      <c r="C12" s="4">
        <f>+C13</f>
        <v>190</v>
      </c>
      <c r="D12" s="4">
        <f>+D13</f>
        <v>190</v>
      </c>
      <c r="E12" s="3">
        <f t="shared" si="0"/>
        <v>0</v>
      </c>
      <c r="F12" s="4"/>
    </row>
    <row r="13" spans="1:6" ht="12" customHeight="1" hidden="1">
      <c r="A13" s="109">
        <v>8</v>
      </c>
      <c r="B13" s="110" t="s">
        <v>30</v>
      </c>
      <c r="C13" s="18">
        <v>190</v>
      </c>
      <c r="D13" s="18">
        <v>190</v>
      </c>
      <c r="E13" s="3">
        <f t="shared" si="0"/>
        <v>0</v>
      </c>
      <c r="F13" s="3"/>
    </row>
    <row r="14" spans="1:6" ht="12" customHeight="1">
      <c r="A14" s="109">
        <v>9</v>
      </c>
      <c r="B14" s="10" t="s">
        <v>106</v>
      </c>
      <c r="C14" s="69">
        <f>+C18+C47+C15</f>
        <v>34702.7</v>
      </c>
      <c r="D14" s="69">
        <f>+D18+D47+D15</f>
        <v>33239.600000000006</v>
      </c>
      <c r="E14" s="69">
        <f>+E18+E47+E15</f>
        <v>346.39999999999907</v>
      </c>
      <c r="F14" s="3"/>
    </row>
    <row r="15" spans="1:6" ht="12" customHeight="1">
      <c r="A15" s="109">
        <v>10</v>
      </c>
      <c r="B15" s="10" t="s">
        <v>107</v>
      </c>
      <c r="C15" s="69">
        <f>+C16+C17</f>
        <v>7498.5</v>
      </c>
      <c r="D15" s="69">
        <f>+D16+D17</f>
        <v>7064.200000000001</v>
      </c>
      <c r="E15" s="69">
        <f>+E16+E17</f>
        <v>434.29999999999984</v>
      </c>
      <c r="F15" s="3"/>
    </row>
    <row r="16" spans="1:7" ht="25.5">
      <c r="A16" s="109" t="s">
        <v>77</v>
      </c>
      <c r="B16" s="110" t="s">
        <v>108</v>
      </c>
      <c r="C16" s="18">
        <f>21.4+5420.6+121.1+107.9+859.6+77+1+281.7</f>
        <v>6890.3</v>
      </c>
      <c r="D16" s="18">
        <f>21.4+5420.6+121.1+107.9+859.6</f>
        <v>6530.6</v>
      </c>
      <c r="E16" s="18">
        <f t="shared" si="0"/>
        <v>359.6999999999998</v>
      </c>
      <c r="F16" s="15" t="s">
        <v>426</v>
      </c>
      <c r="G16" s="17"/>
    </row>
    <row r="17" spans="1:6" ht="25.5">
      <c r="A17" s="109" t="s">
        <v>109</v>
      </c>
      <c r="B17" s="110" t="s">
        <v>110</v>
      </c>
      <c r="C17" s="18">
        <f>362+4+22.1+17.2+9.5+118.8+74.6</f>
        <v>608.2</v>
      </c>
      <c r="D17" s="18">
        <f>362+4+22.1+17.2+9.5+118.8</f>
        <v>533.6</v>
      </c>
      <c r="E17" s="18">
        <f t="shared" si="0"/>
        <v>74.60000000000002</v>
      </c>
      <c r="F17" s="15" t="s">
        <v>426</v>
      </c>
    </row>
    <row r="18" spans="1:6" ht="24.75" customHeight="1">
      <c r="A18" s="109">
        <v>11</v>
      </c>
      <c r="B18" s="10" t="s">
        <v>111</v>
      </c>
      <c r="C18" s="69">
        <f>+C19+C44+C45</f>
        <v>17495.3</v>
      </c>
      <c r="D18" s="69">
        <f>+D19+D44+D45</f>
        <v>17376.5</v>
      </c>
      <c r="E18" s="69">
        <f>+E19+E44+E45</f>
        <v>118.79999999999927</v>
      </c>
      <c r="F18" s="3"/>
    </row>
    <row r="19" spans="1:6" ht="12" customHeight="1">
      <c r="A19" s="109">
        <v>12</v>
      </c>
      <c r="B19" s="110" t="s">
        <v>81</v>
      </c>
      <c r="C19" s="18">
        <f>SUM(C20:C43)</f>
        <v>4412.9</v>
      </c>
      <c r="D19" s="18">
        <f>SUM(D20:D42)</f>
        <v>4294.1</v>
      </c>
      <c r="E19" s="18">
        <f t="shared" si="0"/>
        <v>118.79999999999927</v>
      </c>
      <c r="F19" s="3"/>
    </row>
    <row r="20" spans="1:6" ht="39">
      <c r="A20" s="111" t="s">
        <v>112</v>
      </c>
      <c r="B20" s="110" t="s">
        <v>82</v>
      </c>
      <c r="C20" s="18">
        <f>13.1+1.3</f>
        <v>14.4</v>
      </c>
      <c r="D20" s="18">
        <v>13.1</v>
      </c>
      <c r="E20" s="18">
        <f t="shared" si="0"/>
        <v>1.3000000000000007</v>
      </c>
      <c r="F20" s="15" t="s">
        <v>430</v>
      </c>
    </row>
    <row r="21" spans="1:6" ht="12" customHeight="1" hidden="1">
      <c r="A21" s="109" t="s">
        <v>102</v>
      </c>
      <c r="B21" s="110" t="s">
        <v>83</v>
      </c>
      <c r="C21" s="18">
        <v>8.2</v>
      </c>
      <c r="D21" s="18">
        <v>8.2</v>
      </c>
      <c r="E21" s="18">
        <f t="shared" si="0"/>
        <v>0</v>
      </c>
      <c r="F21" s="3"/>
    </row>
    <row r="22" spans="1:6" ht="12" customHeight="1" hidden="1">
      <c r="A22" s="111" t="s">
        <v>113</v>
      </c>
      <c r="B22" s="110" t="s">
        <v>84</v>
      </c>
      <c r="C22" s="18">
        <v>282.1</v>
      </c>
      <c r="D22" s="18">
        <v>282.1</v>
      </c>
      <c r="E22" s="18">
        <f t="shared" si="0"/>
        <v>0</v>
      </c>
      <c r="F22" s="4"/>
    </row>
    <row r="23" spans="1:6" ht="12.75" hidden="1">
      <c r="A23" s="109" t="s">
        <v>114</v>
      </c>
      <c r="B23" s="110" t="s">
        <v>85</v>
      </c>
      <c r="C23" s="18">
        <v>500.1</v>
      </c>
      <c r="D23" s="18">
        <v>500.1</v>
      </c>
      <c r="E23" s="18">
        <f t="shared" si="0"/>
        <v>0</v>
      </c>
      <c r="F23" s="14"/>
    </row>
    <row r="24" spans="1:6" ht="25.5">
      <c r="A24" s="111" t="s">
        <v>103</v>
      </c>
      <c r="B24" s="110" t="s">
        <v>38</v>
      </c>
      <c r="C24" s="18">
        <f>592.7+554.3+94.1</f>
        <v>1241.1</v>
      </c>
      <c r="D24" s="18">
        <f>592.7+554.3</f>
        <v>1147</v>
      </c>
      <c r="E24" s="18">
        <f t="shared" si="0"/>
        <v>94.09999999999991</v>
      </c>
      <c r="F24" s="20" t="s">
        <v>470</v>
      </c>
    </row>
    <row r="25" spans="1:6" ht="12.75" hidden="1">
      <c r="A25" s="109" t="s">
        <v>115</v>
      </c>
      <c r="B25" s="110" t="s">
        <v>39</v>
      </c>
      <c r="C25" s="18">
        <v>20.2</v>
      </c>
      <c r="D25" s="18">
        <v>20.2</v>
      </c>
      <c r="E25" s="18">
        <f t="shared" si="0"/>
        <v>0</v>
      </c>
      <c r="F25" s="14"/>
    </row>
    <row r="26" spans="1:6" ht="12" customHeight="1" hidden="1">
      <c r="A26" s="111" t="s">
        <v>116</v>
      </c>
      <c r="B26" s="112" t="s">
        <v>40</v>
      </c>
      <c r="C26" s="18">
        <v>0.1</v>
      </c>
      <c r="D26" s="18">
        <v>0.1</v>
      </c>
      <c r="E26" s="18">
        <f t="shared" si="0"/>
        <v>0</v>
      </c>
      <c r="F26" s="3"/>
    </row>
    <row r="27" spans="1:6" ht="12" customHeight="1" hidden="1">
      <c r="A27" s="109" t="s">
        <v>117</v>
      </c>
      <c r="B27" s="113" t="s">
        <v>118</v>
      </c>
      <c r="C27" s="18">
        <v>135</v>
      </c>
      <c r="D27" s="18">
        <v>135</v>
      </c>
      <c r="E27" s="18">
        <f t="shared" si="0"/>
        <v>0</v>
      </c>
      <c r="F27" s="3"/>
    </row>
    <row r="28" spans="1:6" ht="12.75" hidden="1">
      <c r="A28" s="111" t="s">
        <v>119</v>
      </c>
      <c r="B28" s="113" t="s">
        <v>120</v>
      </c>
      <c r="C28" s="18">
        <v>32</v>
      </c>
      <c r="D28" s="18">
        <v>32</v>
      </c>
      <c r="E28" s="18">
        <f t="shared" si="0"/>
        <v>0</v>
      </c>
      <c r="F28" s="3"/>
    </row>
    <row r="29" spans="1:6" ht="12.75" hidden="1">
      <c r="A29" s="109" t="s">
        <v>121</v>
      </c>
      <c r="B29" s="113" t="s">
        <v>41</v>
      </c>
      <c r="C29" s="18">
        <v>13</v>
      </c>
      <c r="D29" s="18">
        <v>13</v>
      </c>
      <c r="E29" s="18">
        <f t="shared" si="0"/>
        <v>0</v>
      </c>
      <c r="F29" s="15"/>
    </row>
    <row r="30" spans="1:6" ht="12" customHeight="1" hidden="1">
      <c r="A30" s="111" t="s">
        <v>122</v>
      </c>
      <c r="B30" s="113" t="s">
        <v>42</v>
      </c>
      <c r="C30" s="18">
        <v>0.8</v>
      </c>
      <c r="D30" s="18">
        <v>0.8</v>
      </c>
      <c r="E30" s="18">
        <f t="shared" si="0"/>
        <v>0</v>
      </c>
      <c r="F30" s="4"/>
    </row>
    <row r="31" spans="1:6" ht="12.75" hidden="1">
      <c r="A31" s="109" t="s">
        <v>123</v>
      </c>
      <c r="B31" s="113" t="s">
        <v>43</v>
      </c>
      <c r="C31" s="18">
        <v>42.3</v>
      </c>
      <c r="D31" s="18">
        <v>42.3</v>
      </c>
      <c r="E31" s="18">
        <f t="shared" si="0"/>
        <v>0</v>
      </c>
      <c r="F31" s="2"/>
    </row>
    <row r="32" spans="1:6" ht="12" customHeight="1" hidden="1">
      <c r="A32" s="111" t="s">
        <v>124</v>
      </c>
      <c r="B32" s="113" t="s">
        <v>44</v>
      </c>
      <c r="C32" s="18">
        <v>960.2</v>
      </c>
      <c r="D32" s="18">
        <v>960.2</v>
      </c>
      <c r="E32" s="18">
        <f t="shared" si="0"/>
        <v>0</v>
      </c>
      <c r="F32" s="3"/>
    </row>
    <row r="33" spans="1:6" ht="12" customHeight="1" hidden="1">
      <c r="A33" s="109" t="s">
        <v>125</v>
      </c>
      <c r="B33" s="113" t="s">
        <v>45</v>
      </c>
      <c r="C33" s="18">
        <v>12.3</v>
      </c>
      <c r="D33" s="18">
        <v>12.3</v>
      </c>
      <c r="E33" s="18">
        <f t="shared" si="0"/>
        <v>0</v>
      </c>
      <c r="F33" s="3"/>
    </row>
    <row r="34" spans="1:6" ht="27.75" customHeight="1" hidden="1">
      <c r="A34" s="111" t="s">
        <v>126</v>
      </c>
      <c r="B34" s="113" t="s">
        <v>46</v>
      </c>
      <c r="C34" s="18">
        <v>201.7</v>
      </c>
      <c r="D34" s="18">
        <v>201.7</v>
      </c>
      <c r="E34" s="18">
        <f t="shared" si="0"/>
        <v>0</v>
      </c>
      <c r="F34" s="3"/>
    </row>
    <row r="35" spans="1:6" ht="27" customHeight="1" hidden="1">
      <c r="A35" s="109" t="s">
        <v>127</v>
      </c>
      <c r="B35" s="110" t="s">
        <v>47</v>
      </c>
      <c r="C35" s="18">
        <f>360+40</f>
        <v>400</v>
      </c>
      <c r="D35" s="18">
        <f>360+40</f>
        <v>400</v>
      </c>
      <c r="E35" s="18">
        <f t="shared" si="0"/>
        <v>0</v>
      </c>
      <c r="F35" s="3"/>
    </row>
    <row r="36" spans="1:6" ht="12" customHeight="1" hidden="1">
      <c r="A36" s="111" t="s">
        <v>128</v>
      </c>
      <c r="B36" s="110" t="s">
        <v>62</v>
      </c>
      <c r="C36" s="18">
        <v>17.7</v>
      </c>
      <c r="D36" s="18">
        <v>17.7</v>
      </c>
      <c r="E36" s="18">
        <f t="shared" si="0"/>
        <v>0</v>
      </c>
      <c r="F36" s="3"/>
    </row>
    <row r="37" spans="1:6" ht="12.75" hidden="1">
      <c r="A37" s="109" t="s">
        <v>129</v>
      </c>
      <c r="B37" s="110" t="s">
        <v>48</v>
      </c>
      <c r="C37" s="18">
        <v>44.8</v>
      </c>
      <c r="D37" s="18">
        <v>44.8</v>
      </c>
      <c r="E37" s="18">
        <f t="shared" si="0"/>
        <v>0</v>
      </c>
      <c r="F37" s="3"/>
    </row>
    <row r="38" spans="1:6" ht="12.75" hidden="1">
      <c r="A38" s="111" t="s">
        <v>130</v>
      </c>
      <c r="B38" s="112" t="s">
        <v>49</v>
      </c>
      <c r="C38" s="18">
        <v>0.6</v>
      </c>
      <c r="D38" s="18">
        <v>0.6</v>
      </c>
      <c r="E38" s="18">
        <f t="shared" si="0"/>
        <v>0</v>
      </c>
      <c r="F38" s="3"/>
    </row>
    <row r="39" spans="1:6" ht="12" customHeight="1" hidden="1">
      <c r="A39" s="109" t="s">
        <v>131</v>
      </c>
      <c r="B39" s="112" t="s">
        <v>50</v>
      </c>
      <c r="C39" s="18">
        <v>267.1</v>
      </c>
      <c r="D39" s="18">
        <v>267.1</v>
      </c>
      <c r="E39" s="18">
        <f t="shared" si="0"/>
        <v>0</v>
      </c>
      <c r="F39" s="3"/>
    </row>
    <row r="40" spans="1:6" ht="41.25" customHeight="1" hidden="1">
      <c r="A40" s="111" t="s">
        <v>132</v>
      </c>
      <c r="B40" s="112" t="s">
        <v>51</v>
      </c>
      <c r="C40" s="18">
        <v>133.3</v>
      </c>
      <c r="D40" s="18">
        <v>133.3</v>
      </c>
      <c r="E40" s="18">
        <f t="shared" si="0"/>
        <v>0</v>
      </c>
      <c r="F40" s="16"/>
    </row>
    <row r="41" spans="1:6" ht="12.75" hidden="1">
      <c r="A41" s="109" t="s">
        <v>133</v>
      </c>
      <c r="B41" s="112" t="s">
        <v>52</v>
      </c>
      <c r="C41" s="18">
        <v>2.9</v>
      </c>
      <c r="D41" s="18">
        <v>2.9</v>
      </c>
      <c r="E41" s="18">
        <f t="shared" si="0"/>
        <v>0</v>
      </c>
      <c r="F41" s="2"/>
    </row>
    <row r="42" spans="1:6" ht="12.75" hidden="1">
      <c r="A42" s="111" t="s">
        <v>134</v>
      </c>
      <c r="B42" s="112" t="s">
        <v>63</v>
      </c>
      <c r="C42" s="18">
        <v>59.6</v>
      </c>
      <c r="D42" s="18">
        <v>59.6</v>
      </c>
      <c r="E42" s="18">
        <f t="shared" si="0"/>
        <v>0</v>
      </c>
      <c r="F42" s="3"/>
    </row>
    <row r="43" spans="1:6" ht="25.5">
      <c r="A43" s="111" t="s">
        <v>203</v>
      </c>
      <c r="B43" s="112" t="s">
        <v>204</v>
      </c>
      <c r="C43" s="18">
        <v>23.4</v>
      </c>
      <c r="D43" s="18"/>
      <c r="E43" s="18">
        <f t="shared" si="0"/>
        <v>23.4</v>
      </c>
      <c r="F43" s="20" t="s">
        <v>471</v>
      </c>
    </row>
    <row r="44" spans="1:6" ht="25.5" customHeight="1" hidden="1">
      <c r="A44" s="109">
        <v>13</v>
      </c>
      <c r="B44" s="110" t="s">
        <v>64</v>
      </c>
      <c r="C44" s="18">
        <v>12549.9</v>
      </c>
      <c r="D44" s="18">
        <v>12549.9</v>
      </c>
      <c r="E44" s="18">
        <f t="shared" si="0"/>
        <v>0</v>
      </c>
      <c r="F44" s="15"/>
    </row>
    <row r="45" spans="1:6" ht="12" customHeight="1" hidden="1">
      <c r="A45" s="109">
        <v>14</v>
      </c>
      <c r="B45" s="110" t="s">
        <v>53</v>
      </c>
      <c r="C45" s="18">
        <f>+C46</f>
        <v>532.5</v>
      </c>
      <c r="D45" s="18">
        <f>+D46</f>
        <v>532.5</v>
      </c>
      <c r="E45" s="18">
        <f t="shared" si="0"/>
        <v>0</v>
      </c>
      <c r="F45" s="3"/>
    </row>
    <row r="46" spans="1:6" ht="12.75" hidden="1">
      <c r="A46" s="114" t="s">
        <v>135</v>
      </c>
      <c r="B46" s="112" t="s">
        <v>54</v>
      </c>
      <c r="C46" s="18">
        <v>532.5</v>
      </c>
      <c r="D46" s="18">
        <v>532.5</v>
      </c>
      <c r="E46" s="18">
        <f t="shared" si="0"/>
        <v>0</v>
      </c>
      <c r="F46" s="15"/>
    </row>
    <row r="47" spans="1:6" ht="12.75">
      <c r="A47" s="109">
        <v>15</v>
      </c>
      <c r="B47" s="10" t="s">
        <v>136</v>
      </c>
      <c r="C47" s="69">
        <f>+C49+C48+C50+C51+C52+C53+C54+C55+C57+C58+C59+C60+C61+C62+C63</f>
        <v>9708.899999999998</v>
      </c>
      <c r="D47" s="69">
        <f>+D49+D48+D50+D51+D52+D53+D54+D55+D57+D58</f>
        <v>8798.9</v>
      </c>
      <c r="E47" s="69">
        <f>+E49+E48+E50+E51+E52+E53+E54</f>
        <v>-206.70000000000005</v>
      </c>
      <c r="F47" s="3"/>
    </row>
    <row r="48" spans="1:6" ht="25.5" customHeight="1">
      <c r="A48" s="109" t="s">
        <v>137</v>
      </c>
      <c r="B48" s="110" t="s">
        <v>65</v>
      </c>
      <c r="C48" s="115">
        <f>356.6+289.3+85+18.3+118.8-161.1</f>
        <v>706.9</v>
      </c>
      <c r="D48" s="115">
        <f>356.6+289.3+85+18.3+118.8</f>
        <v>868</v>
      </c>
      <c r="E48" s="18">
        <f t="shared" si="0"/>
        <v>-161.10000000000002</v>
      </c>
      <c r="F48" s="15" t="s">
        <v>427</v>
      </c>
    </row>
    <row r="49" spans="1:6" ht="27" customHeight="1" hidden="1">
      <c r="A49" s="109" t="s">
        <v>138</v>
      </c>
      <c r="B49" s="112" t="s">
        <v>139</v>
      </c>
      <c r="C49" s="115">
        <v>28.8</v>
      </c>
      <c r="D49" s="115">
        <v>28.8</v>
      </c>
      <c r="E49" s="18">
        <f t="shared" si="0"/>
        <v>0</v>
      </c>
      <c r="F49" s="15"/>
    </row>
    <row r="50" spans="1:6" ht="24.75" customHeight="1" hidden="1">
      <c r="A50" s="109" t="s">
        <v>100</v>
      </c>
      <c r="B50" s="112" t="s">
        <v>86</v>
      </c>
      <c r="C50" s="115">
        <f>2139.6+141.1</f>
        <v>2280.7</v>
      </c>
      <c r="D50" s="115">
        <f>2139.6+141.1</f>
        <v>2280.7</v>
      </c>
      <c r="E50" s="18">
        <f t="shared" si="0"/>
        <v>0</v>
      </c>
      <c r="F50" s="15"/>
    </row>
    <row r="51" spans="1:6" ht="12" customHeight="1" hidden="1">
      <c r="A51" s="109" t="s">
        <v>140</v>
      </c>
      <c r="B51" s="112" t="s">
        <v>87</v>
      </c>
      <c r="C51" s="115">
        <v>17.7</v>
      </c>
      <c r="D51" s="115">
        <v>17.7</v>
      </c>
      <c r="E51" s="18">
        <f t="shared" si="0"/>
        <v>0</v>
      </c>
      <c r="F51" s="3"/>
    </row>
    <row r="52" spans="1:6" ht="12" customHeight="1" hidden="1">
      <c r="A52" s="109" t="s">
        <v>163</v>
      </c>
      <c r="B52" s="112" t="s">
        <v>141</v>
      </c>
      <c r="C52" s="115">
        <f>55.2+34.4</f>
        <v>89.6</v>
      </c>
      <c r="D52" s="115">
        <f>55.2+34.4</f>
        <v>89.6</v>
      </c>
      <c r="E52" s="18">
        <f t="shared" si="0"/>
        <v>0</v>
      </c>
      <c r="F52" s="20"/>
    </row>
    <row r="53" spans="1:6" ht="12.75" hidden="1">
      <c r="A53" s="109" t="s">
        <v>164</v>
      </c>
      <c r="B53" s="112" t="s">
        <v>80</v>
      </c>
      <c r="C53" s="115">
        <f>84+68.5+44.1+31+5.8+157.5+58.8+45.4+29.2</f>
        <v>524.3</v>
      </c>
      <c r="D53" s="115">
        <f>84+68.5+44.1+31+5.8+157.5+58.8+45.4+29.2</f>
        <v>524.3</v>
      </c>
      <c r="E53" s="18">
        <f t="shared" si="0"/>
        <v>0</v>
      </c>
      <c r="F53" s="20"/>
    </row>
    <row r="54" spans="1:6" ht="25.5">
      <c r="A54" s="109" t="s">
        <v>165</v>
      </c>
      <c r="B54" s="112" t="s">
        <v>166</v>
      </c>
      <c r="C54" s="115">
        <f>117+116+20+52+130+72+41+102+95+87+36-145.6+100</f>
        <v>822.4</v>
      </c>
      <c r="D54" s="115">
        <f>117+116+20+52+130+72+41+102+95+87+36</f>
        <v>868</v>
      </c>
      <c r="E54" s="18">
        <f t="shared" si="0"/>
        <v>-45.60000000000002</v>
      </c>
      <c r="F54" s="20" t="s">
        <v>472</v>
      </c>
    </row>
    <row r="55" spans="1:6" ht="25.5" hidden="1">
      <c r="A55" s="109" t="s">
        <v>167</v>
      </c>
      <c r="B55" s="112" t="s">
        <v>168</v>
      </c>
      <c r="C55" s="115">
        <f>1865+100+534+250+300+300+400+200+60.3</f>
        <v>4009.3</v>
      </c>
      <c r="D55" s="115">
        <f>1865+100+534+250+300+300+400+200+60.3</f>
        <v>4009.3</v>
      </c>
      <c r="E55" s="18">
        <f t="shared" si="0"/>
        <v>0</v>
      </c>
      <c r="F55" s="20"/>
    </row>
    <row r="56" spans="1:6" ht="12.75" hidden="1">
      <c r="A56" s="109" t="s">
        <v>169</v>
      </c>
      <c r="B56" s="112" t="s">
        <v>170</v>
      </c>
      <c r="C56" s="115">
        <v>60.3</v>
      </c>
      <c r="D56" s="115">
        <v>60.3</v>
      </c>
      <c r="E56" s="18">
        <f t="shared" si="0"/>
        <v>0</v>
      </c>
      <c r="F56" s="20"/>
    </row>
    <row r="57" spans="1:6" ht="25.5">
      <c r="A57" s="109" t="s">
        <v>171</v>
      </c>
      <c r="B57" s="112" t="s">
        <v>172</v>
      </c>
      <c r="C57" s="115">
        <f>41.7+89.9</f>
        <v>131.60000000000002</v>
      </c>
      <c r="D57" s="115">
        <v>41.7</v>
      </c>
      <c r="E57" s="18">
        <f t="shared" si="0"/>
        <v>89.90000000000002</v>
      </c>
      <c r="F57" s="20" t="s">
        <v>473</v>
      </c>
    </row>
    <row r="58" spans="1:6" ht="39" hidden="1">
      <c r="A58" s="55" t="s">
        <v>205</v>
      </c>
      <c r="B58" s="58" t="s">
        <v>206</v>
      </c>
      <c r="C58" s="72">
        <v>70.8</v>
      </c>
      <c r="D58" s="115">
        <v>70.8</v>
      </c>
      <c r="E58" s="18">
        <f t="shared" si="0"/>
        <v>0</v>
      </c>
      <c r="F58" s="20"/>
    </row>
    <row r="59" spans="1:6" ht="25.5">
      <c r="A59" s="109" t="s">
        <v>207</v>
      </c>
      <c r="B59" s="112" t="s">
        <v>208</v>
      </c>
      <c r="C59" s="115">
        <v>135.7</v>
      </c>
      <c r="D59" s="115"/>
      <c r="E59" s="18">
        <f t="shared" si="0"/>
        <v>135.7</v>
      </c>
      <c r="F59" s="20" t="s">
        <v>474</v>
      </c>
    </row>
    <row r="60" spans="1:6" ht="39">
      <c r="A60" s="109" t="s">
        <v>209</v>
      </c>
      <c r="B60" s="112" t="s">
        <v>210</v>
      </c>
      <c r="C60" s="115">
        <v>268.5</v>
      </c>
      <c r="D60" s="115"/>
      <c r="E60" s="18">
        <f t="shared" si="0"/>
        <v>268.5</v>
      </c>
      <c r="F60" s="20" t="s">
        <v>217</v>
      </c>
    </row>
    <row r="61" spans="1:6" ht="25.5">
      <c r="A61" s="109" t="s">
        <v>211</v>
      </c>
      <c r="B61" s="112" t="s">
        <v>212</v>
      </c>
      <c r="C61" s="115">
        <v>3.8</v>
      </c>
      <c r="D61" s="115"/>
      <c r="E61" s="18">
        <f t="shared" si="0"/>
        <v>3.8</v>
      </c>
      <c r="F61" s="20" t="s">
        <v>475</v>
      </c>
    </row>
    <row r="62" spans="1:6" ht="25.5">
      <c r="A62" s="109" t="s">
        <v>213</v>
      </c>
      <c r="B62" s="112" t="s">
        <v>214</v>
      </c>
      <c r="C62" s="115">
        <v>108</v>
      </c>
      <c r="D62" s="115"/>
      <c r="E62" s="18">
        <f t="shared" si="0"/>
        <v>108</v>
      </c>
      <c r="F62" s="20" t="s">
        <v>476</v>
      </c>
    </row>
    <row r="63" spans="1:6" ht="39">
      <c r="A63" s="109" t="s">
        <v>215</v>
      </c>
      <c r="B63" s="112" t="s">
        <v>216</v>
      </c>
      <c r="C63" s="115">
        <v>510.8</v>
      </c>
      <c r="D63" s="115"/>
      <c r="E63" s="18">
        <f t="shared" si="0"/>
        <v>510.8</v>
      </c>
      <c r="F63" s="20" t="s">
        <v>477</v>
      </c>
    </row>
    <row r="64" spans="1:6" ht="12.75">
      <c r="A64" s="109">
        <v>16</v>
      </c>
      <c r="B64" s="10" t="s">
        <v>142</v>
      </c>
      <c r="C64" s="59">
        <f>C65+C70+C74+C77+C78+C79</f>
        <v>3564</v>
      </c>
      <c r="D64" s="116">
        <f>D65+D70+D74+D77+D78+D79</f>
        <v>3221.2</v>
      </c>
      <c r="E64" s="69">
        <f t="shared" si="0"/>
        <v>342.8000000000002</v>
      </c>
      <c r="F64" s="4"/>
    </row>
    <row r="65" spans="1:6" ht="12.75">
      <c r="A65" s="109">
        <v>17</v>
      </c>
      <c r="B65" s="10" t="s">
        <v>143</v>
      </c>
      <c r="C65" s="59">
        <f>C67+C68+C69+C66</f>
        <v>431</v>
      </c>
      <c r="D65" s="116">
        <f>D67+D68+D69+D66</f>
        <v>408.6</v>
      </c>
      <c r="E65" s="69">
        <f t="shared" si="0"/>
        <v>22.399999999999977</v>
      </c>
      <c r="F65" s="117"/>
    </row>
    <row r="66" spans="1:6" ht="12.75" hidden="1">
      <c r="A66" s="109">
        <v>18</v>
      </c>
      <c r="B66" s="118" t="s">
        <v>33</v>
      </c>
      <c r="C66" s="57">
        <v>30</v>
      </c>
      <c r="D66" s="18">
        <v>30</v>
      </c>
      <c r="E66" s="18">
        <f t="shared" si="0"/>
        <v>0</v>
      </c>
      <c r="F66" s="2"/>
    </row>
    <row r="67" spans="1:6" ht="25.5" hidden="1">
      <c r="A67" s="109">
        <v>19</v>
      </c>
      <c r="B67" s="112" t="s">
        <v>32</v>
      </c>
      <c r="C67" s="72">
        <v>300</v>
      </c>
      <c r="D67" s="115">
        <v>300</v>
      </c>
      <c r="E67" s="18">
        <f t="shared" si="0"/>
        <v>0</v>
      </c>
      <c r="F67" s="19"/>
    </row>
    <row r="68" spans="1:6" ht="12.75" hidden="1">
      <c r="A68" s="109">
        <v>20</v>
      </c>
      <c r="B68" s="110" t="s">
        <v>144</v>
      </c>
      <c r="C68" s="57">
        <f>25+28.6</f>
        <v>53.6</v>
      </c>
      <c r="D68" s="18">
        <f>25+28.6</f>
        <v>53.6</v>
      </c>
      <c r="E68" s="18">
        <f t="shared" si="0"/>
        <v>0</v>
      </c>
      <c r="F68" s="2"/>
    </row>
    <row r="69" spans="1:6" ht="12.75">
      <c r="A69" s="109">
        <v>21</v>
      </c>
      <c r="B69" s="119" t="s">
        <v>145</v>
      </c>
      <c r="C69" s="18">
        <f>25+3.8+18.6</f>
        <v>47.400000000000006</v>
      </c>
      <c r="D69" s="18">
        <v>25</v>
      </c>
      <c r="E69" s="18">
        <f t="shared" si="0"/>
        <v>22.400000000000006</v>
      </c>
      <c r="F69" s="2" t="s">
        <v>197</v>
      </c>
    </row>
    <row r="70" spans="1:6" ht="12.75">
      <c r="A70" s="109">
        <v>22</v>
      </c>
      <c r="B70" s="10" t="s">
        <v>146</v>
      </c>
      <c r="C70" s="69">
        <f>+C72+C71+C73</f>
        <v>1737.8</v>
      </c>
      <c r="D70" s="69">
        <f>+D72+D71+D73</f>
        <v>1717.4</v>
      </c>
      <c r="E70" s="69">
        <f t="shared" si="0"/>
        <v>20.399999999999864</v>
      </c>
      <c r="F70" s="2"/>
    </row>
    <row r="71" spans="1:6" ht="12.75">
      <c r="A71" s="109">
        <v>23</v>
      </c>
      <c r="B71" s="110" t="s">
        <v>61</v>
      </c>
      <c r="C71" s="18">
        <f>215.9+0.6</f>
        <v>216.5</v>
      </c>
      <c r="D71" s="18">
        <v>215.9</v>
      </c>
      <c r="E71" s="18">
        <f t="shared" si="0"/>
        <v>0.5999999999999943</v>
      </c>
      <c r="F71" s="2" t="s">
        <v>197</v>
      </c>
    </row>
    <row r="72" spans="1:6" ht="12.75" hidden="1">
      <c r="A72" s="109">
        <v>24</v>
      </c>
      <c r="B72" s="110" t="s">
        <v>60</v>
      </c>
      <c r="C72" s="18">
        <v>138.3</v>
      </c>
      <c r="D72" s="18">
        <v>138.3</v>
      </c>
      <c r="E72" s="18">
        <f t="shared" si="0"/>
        <v>0</v>
      </c>
      <c r="F72" s="5"/>
    </row>
    <row r="73" spans="1:6" ht="12.75">
      <c r="A73" s="109">
        <v>25</v>
      </c>
      <c r="B73" s="110" t="s">
        <v>34</v>
      </c>
      <c r="C73" s="18">
        <f>1363.2+18+1.8</f>
        <v>1383</v>
      </c>
      <c r="D73" s="18">
        <v>1363.2</v>
      </c>
      <c r="E73" s="18">
        <f t="shared" si="0"/>
        <v>19.799999999999955</v>
      </c>
      <c r="F73" s="2" t="s">
        <v>197</v>
      </c>
    </row>
    <row r="74" spans="1:6" ht="12.75">
      <c r="A74" s="109">
        <v>26</v>
      </c>
      <c r="B74" s="10" t="s">
        <v>147</v>
      </c>
      <c r="C74" s="69">
        <f>+C75+C76</f>
        <v>1285</v>
      </c>
      <c r="D74" s="164">
        <f>+D75+D76</f>
        <v>985</v>
      </c>
      <c r="E74" s="69">
        <f t="shared" si="0"/>
        <v>300</v>
      </c>
      <c r="F74" s="2"/>
    </row>
    <row r="75" spans="1:6" ht="12.75" hidden="1">
      <c r="A75" s="109">
        <v>27</v>
      </c>
      <c r="B75" s="110" t="s">
        <v>31</v>
      </c>
      <c r="C75" s="18">
        <v>35</v>
      </c>
      <c r="D75" s="18">
        <v>35</v>
      </c>
      <c r="E75" s="18">
        <f t="shared" si="0"/>
        <v>0</v>
      </c>
      <c r="F75" s="2"/>
    </row>
    <row r="76" spans="1:6" ht="12.75">
      <c r="A76" s="109">
        <v>28</v>
      </c>
      <c r="B76" s="110" t="s">
        <v>148</v>
      </c>
      <c r="C76" s="18">
        <f>950+300</f>
        <v>1250</v>
      </c>
      <c r="D76" s="18">
        <v>950</v>
      </c>
      <c r="E76" s="18">
        <f t="shared" si="0"/>
        <v>300</v>
      </c>
      <c r="F76" s="2" t="s">
        <v>197</v>
      </c>
    </row>
    <row r="77" spans="1:7" ht="12.75" hidden="1">
      <c r="A77" s="109">
        <v>29</v>
      </c>
      <c r="B77" s="10" t="s">
        <v>35</v>
      </c>
      <c r="C77" s="56">
        <v>30</v>
      </c>
      <c r="D77" s="69">
        <v>30</v>
      </c>
      <c r="E77" s="18">
        <f t="shared" si="0"/>
        <v>0</v>
      </c>
      <c r="F77" s="2"/>
      <c r="G77" s="28"/>
    </row>
    <row r="78" spans="1:6" ht="12.75" hidden="1">
      <c r="A78" s="109">
        <v>30</v>
      </c>
      <c r="B78" s="10" t="s">
        <v>36</v>
      </c>
      <c r="C78" s="56">
        <f>9+30+6.2</f>
        <v>45.2</v>
      </c>
      <c r="D78" s="69">
        <f>9+30+6.2</f>
        <v>45.2</v>
      </c>
      <c r="E78" s="18">
        <f t="shared" si="0"/>
        <v>0</v>
      </c>
      <c r="F78" s="2"/>
    </row>
    <row r="79" spans="1:6" ht="12.75" hidden="1">
      <c r="A79" s="109">
        <v>31</v>
      </c>
      <c r="B79" s="10" t="s">
        <v>37</v>
      </c>
      <c r="C79" s="56">
        <v>35</v>
      </c>
      <c r="D79" s="69">
        <v>35</v>
      </c>
      <c r="E79" s="18">
        <f aca="true" t="shared" si="1" ref="E79:E95">+C79-D79</f>
        <v>0</v>
      </c>
      <c r="F79" s="2"/>
    </row>
    <row r="80" spans="1:6" ht="12.75">
      <c r="A80" s="109">
        <v>32</v>
      </c>
      <c r="B80" s="120" t="s">
        <v>149</v>
      </c>
      <c r="C80" s="56">
        <f>+C6+C14+C64</f>
        <v>66880.7</v>
      </c>
      <c r="D80" s="69">
        <f>+D6+D14+D64</f>
        <v>65074.8</v>
      </c>
      <c r="E80" s="69">
        <f>+C80-D80</f>
        <v>1805.8999999999942</v>
      </c>
      <c r="F80" s="2"/>
    </row>
    <row r="81" spans="1:6" ht="25.5" hidden="1">
      <c r="A81" s="109">
        <v>33</v>
      </c>
      <c r="B81" s="121" t="s">
        <v>88</v>
      </c>
      <c r="C81" s="56">
        <f>(356.6+780)+100+862</f>
        <v>2098.6</v>
      </c>
      <c r="D81" s="69">
        <f>(356.6+780)+100+862</f>
        <v>2098.6</v>
      </c>
      <c r="E81" s="18">
        <f t="shared" si="1"/>
        <v>0</v>
      </c>
      <c r="F81" s="2"/>
    </row>
    <row r="82" spans="1:6" ht="12.75">
      <c r="A82" s="109">
        <v>34</v>
      </c>
      <c r="B82" s="120" t="s">
        <v>90</v>
      </c>
      <c r="C82" s="56">
        <f>+C80+C81</f>
        <v>68979.3</v>
      </c>
      <c r="D82" s="69">
        <f>+D80+D81</f>
        <v>67173.40000000001</v>
      </c>
      <c r="E82" s="69">
        <f t="shared" si="1"/>
        <v>1805.8999999999942</v>
      </c>
      <c r="F82" s="2"/>
    </row>
    <row r="83" spans="1:8" ht="12.75">
      <c r="A83" s="109">
        <v>35</v>
      </c>
      <c r="B83" s="10" t="s">
        <v>150</v>
      </c>
      <c r="C83" s="56">
        <f>+C84+C86+C85+C87+C88+C89+C90+C91+C93</f>
        <v>7223.4</v>
      </c>
      <c r="D83" s="69">
        <f>+D84+D86+D85+D87+D88+D89+D90+D91+D93</f>
        <v>7223.4</v>
      </c>
      <c r="E83" s="69">
        <f t="shared" si="1"/>
        <v>0</v>
      </c>
      <c r="F83" s="2"/>
      <c r="H83" s="28"/>
    </row>
    <row r="84" spans="1:6" ht="12.75" hidden="1">
      <c r="A84" s="109">
        <v>36</v>
      </c>
      <c r="B84" s="110" t="s">
        <v>55</v>
      </c>
      <c r="C84" s="57">
        <v>4853.8</v>
      </c>
      <c r="D84" s="18">
        <v>4853.8</v>
      </c>
      <c r="E84" s="18">
        <f t="shared" si="1"/>
        <v>0</v>
      </c>
      <c r="F84" s="2"/>
    </row>
    <row r="85" spans="1:6" ht="12.75" hidden="1">
      <c r="A85" s="109">
        <v>37</v>
      </c>
      <c r="B85" s="110" t="s">
        <v>67</v>
      </c>
      <c r="C85" s="57">
        <v>45.3</v>
      </c>
      <c r="D85" s="18">
        <v>45.3</v>
      </c>
      <c r="E85" s="18">
        <f t="shared" si="1"/>
        <v>0</v>
      </c>
      <c r="F85" s="2"/>
    </row>
    <row r="86" spans="1:6" ht="12.75" hidden="1">
      <c r="A86" s="109">
        <v>38</v>
      </c>
      <c r="B86" s="110" t="s">
        <v>66</v>
      </c>
      <c r="C86" s="57">
        <v>27.2</v>
      </c>
      <c r="D86" s="18">
        <v>27.2</v>
      </c>
      <c r="E86" s="18">
        <f t="shared" si="1"/>
        <v>0</v>
      </c>
      <c r="F86" s="2"/>
    </row>
    <row r="87" spans="1:6" ht="12.75" hidden="1">
      <c r="A87" s="109">
        <v>39</v>
      </c>
      <c r="B87" s="112" t="s">
        <v>56</v>
      </c>
      <c r="C87" s="57">
        <v>71.1</v>
      </c>
      <c r="D87" s="18">
        <v>71.1</v>
      </c>
      <c r="E87" s="18">
        <f t="shared" si="1"/>
        <v>0</v>
      </c>
      <c r="F87" s="2"/>
    </row>
    <row r="88" spans="1:6" ht="12.75" hidden="1">
      <c r="A88" s="109">
        <v>40</v>
      </c>
      <c r="B88" s="110" t="s">
        <v>57</v>
      </c>
      <c r="C88" s="57">
        <v>164.4</v>
      </c>
      <c r="D88" s="18">
        <v>164.4</v>
      </c>
      <c r="E88" s="18">
        <f t="shared" si="1"/>
        <v>0</v>
      </c>
      <c r="F88" s="2"/>
    </row>
    <row r="89" spans="1:6" ht="12.75" hidden="1">
      <c r="A89" s="109">
        <v>41</v>
      </c>
      <c r="B89" s="110" t="s">
        <v>58</v>
      </c>
      <c r="C89" s="57">
        <v>45</v>
      </c>
      <c r="D89" s="18">
        <v>45</v>
      </c>
      <c r="E89" s="18">
        <f t="shared" si="1"/>
        <v>0</v>
      </c>
      <c r="F89" s="2"/>
    </row>
    <row r="90" spans="1:6" ht="12.75" hidden="1">
      <c r="A90" s="109">
        <v>42</v>
      </c>
      <c r="B90" s="110" t="s">
        <v>89</v>
      </c>
      <c r="C90" s="57">
        <f>(175.1+53.4-78.5)+(75.7+35.3-26)</f>
        <v>235</v>
      </c>
      <c r="D90" s="18">
        <f>(175.1+53.4-78.5)+(75.7+35.3-26)</f>
        <v>235</v>
      </c>
      <c r="E90" s="18">
        <f t="shared" si="1"/>
        <v>0</v>
      </c>
      <c r="F90" s="2"/>
    </row>
    <row r="91" spans="1:6" ht="12.75" hidden="1">
      <c r="A91" s="109">
        <v>43</v>
      </c>
      <c r="B91" s="122" t="s">
        <v>68</v>
      </c>
      <c r="C91" s="57">
        <v>1649.6</v>
      </c>
      <c r="D91" s="18">
        <v>1649.6</v>
      </c>
      <c r="E91" s="18">
        <f t="shared" si="1"/>
        <v>0</v>
      </c>
      <c r="F91" s="2"/>
    </row>
    <row r="92" spans="1:7" ht="12.75" hidden="1">
      <c r="A92" s="109">
        <v>44</v>
      </c>
      <c r="B92" s="123" t="s">
        <v>69</v>
      </c>
      <c r="C92" s="57">
        <v>0.5</v>
      </c>
      <c r="D92" s="18">
        <v>0.5</v>
      </c>
      <c r="E92" s="18">
        <f t="shared" si="1"/>
        <v>0</v>
      </c>
      <c r="F92" s="2"/>
      <c r="G92" s="28"/>
    </row>
    <row r="93" spans="1:6" ht="12.75" hidden="1">
      <c r="A93" s="109">
        <v>45</v>
      </c>
      <c r="B93" s="122" t="s">
        <v>70</v>
      </c>
      <c r="C93" s="57">
        <f>7.9+124.1</f>
        <v>132</v>
      </c>
      <c r="D93" s="18">
        <f>7.9+124.1</f>
        <v>132</v>
      </c>
      <c r="E93" s="18">
        <f t="shared" si="1"/>
        <v>0</v>
      </c>
      <c r="F93" s="2"/>
    </row>
    <row r="94" spans="1:6" ht="12.75" hidden="1">
      <c r="A94" s="109">
        <v>46</v>
      </c>
      <c r="B94" s="123" t="s">
        <v>71</v>
      </c>
      <c r="C94" s="57">
        <v>124.1</v>
      </c>
      <c r="D94" s="18">
        <v>124.1</v>
      </c>
      <c r="E94" s="18">
        <f t="shared" si="1"/>
        <v>0</v>
      </c>
      <c r="F94" s="2"/>
    </row>
    <row r="95" spans="1:6" ht="12.75">
      <c r="A95" s="110"/>
      <c r="B95" s="120" t="s">
        <v>151</v>
      </c>
      <c r="C95" s="60">
        <f>+C82+C83</f>
        <v>76202.7</v>
      </c>
      <c r="D95" s="124">
        <f>+D82+D83</f>
        <v>74396.8</v>
      </c>
      <c r="E95" s="69">
        <f t="shared" si="1"/>
        <v>1805.8999999999942</v>
      </c>
      <c r="F95" s="2"/>
    </row>
    <row r="98" ht="12.75">
      <c r="H98" s="28"/>
    </row>
  </sheetData>
  <sheetProtection/>
  <mergeCells count="1">
    <mergeCell ref="A3:F3"/>
  </mergeCells>
  <printOptions/>
  <pageMargins left="0.31496062992125984" right="0" top="0.5905511811023623"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50"/>
  <sheetViews>
    <sheetView zoomScalePageLayoutView="0" workbookViewId="0" topLeftCell="A1">
      <selection activeCell="N16" sqref="N16"/>
    </sheetView>
  </sheetViews>
  <sheetFormatPr defaultColWidth="9.28125" defaultRowHeight="12.75"/>
  <cols>
    <col min="1" max="2" width="6.28125" style="1" customWidth="1"/>
    <col min="3" max="3" width="34.28125" style="1" customWidth="1"/>
    <col min="4" max="4" width="10.28125" style="1" customWidth="1"/>
    <col min="5" max="5" width="9.28125" style="1" customWidth="1"/>
    <col min="6" max="6" width="8.57421875" style="1" customWidth="1"/>
    <col min="7" max="7" width="10.00390625" style="1" customWidth="1"/>
    <col min="8" max="8" width="9.57421875" style="1" customWidth="1"/>
    <col min="9" max="9" width="43.00390625" style="1" customWidth="1"/>
    <col min="10" max="16384" width="9.28125" style="1" customWidth="1"/>
  </cols>
  <sheetData>
    <row r="1" ht="12.75">
      <c r="I1" s="54" t="s">
        <v>10</v>
      </c>
    </row>
    <row r="2" spans="4:9" ht="12.75">
      <c r="D2" s="176"/>
      <c r="E2" s="176"/>
      <c r="F2" s="176"/>
      <c r="G2" s="176"/>
      <c r="H2" s="176"/>
      <c r="I2" s="176"/>
    </row>
    <row r="3" spans="1:9" ht="35.25" customHeight="1">
      <c r="A3" s="177" t="s">
        <v>218</v>
      </c>
      <c r="B3" s="177"/>
      <c r="C3" s="177"/>
      <c r="D3" s="177"/>
      <c r="E3" s="177"/>
      <c r="F3" s="177"/>
      <c r="G3" s="177"/>
      <c r="H3" s="177"/>
      <c r="I3" s="177"/>
    </row>
    <row r="4" ht="12.75">
      <c r="I4" s="21" t="s">
        <v>20</v>
      </c>
    </row>
    <row r="5" spans="1:9" ht="15" customHeight="1">
      <c r="A5" s="178" t="s">
        <v>0</v>
      </c>
      <c r="B5" s="179" t="s">
        <v>2</v>
      </c>
      <c r="C5" s="175" t="s">
        <v>1</v>
      </c>
      <c r="D5" s="182" t="s">
        <v>4</v>
      </c>
      <c r="E5" s="182"/>
      <c r="F5" s="182"/>
      <c r="G5" s="182"/>
      <c r="H5" s="136"/>
      <c r="I5" s="175" t="s">
        <v>3</v>
      </c>
    </row>
    <row r="6" spans="1:9" s="23" customFormat="1" ht="39" customHeight="1">
      <c r="A6" s="178"/>
      <c r="B6" s="179"/>
      <c r="C6" s="175"/>
      <c r="D6" s="22" t="s">
        <v>5</v>
      </c>
      <c r="E6" s="22" t="s">
        <v>6</v>
      </c>
      <c r="F6" s="22" t="s">
        <v>7</v>
      </c>
      <c r="G6" s="22" t="s">
        <v>8</v>
      </c>
      <c r="H6" s="22" t="s">
        <v>9</v>
      </c>
      <c r="I6" s="175"/>
    </row>
    <row r="7" spans="1:9" s="26" customFormat="1" ht="10.5">
      <c r="A7" s="24">
        <v>1</v>
      </c>
      <c r="B7" s="24">
        <v>2</v>
      </c>
      <c r="C7" s="25">
        <v>3</v>
      </c>
      <c r="D7" s="25">
        <v>4</v>
      </c>
      <c r="E7" s="25">
        <v>5</v>
      </c>
      <c r="F7" s="25">
        <v>6</v>
      </c>
      <c r="G7" s="25">
        <v>7</v>
      </c>
      <c r="H7" s="25">
        <v>8</v>
      </c>
      <c r="I7" s="25">
        <v>9</v>
      </c>
    </row>
    <row r="8" spans="1:9" ht="12.75">
      <c r="A8" s="2"/>
      <c r="B8" s="2"/>
      <c r="C8" s="27" t="s">
        <v>21</v>
      </c>
      <c r="D8" s="4">
        <f>+D9+D27+D35+D55+D63+D75+D83+D102+D112</f>
        <v>1124.6999999999998</v>
      </c>
      <c r="E8" s="4">
        <f>+E9+E27+E35+E55+E63+E75+E83+E102+E112</f>
        <v>-802.3000000000001</v>
      </c>
      <c r="F8" s="4">
        <f>+F9+F27+F35+F55+F63+F75+F83+F102+F112</f>
        <v>322.4</v>
      </c>
      <c r="G8" s="4">
        <f>+G9+G27+G35+G55+G63+G75+G83+G102+G112</f>
        <v>30.300000000000004</v>
      </c>
      <c r="H8" s="4">
        <f>+H9+H27+H35+H55+H63+H75+H83+H102+H112</f>
        <v>117.9</v>
      </c>
      <c r="I8" s="2"/>
    </row>
    <row r="9" spans="1:9" ht="12.75">
      <c r="A9" s="29">
        <v>1</v>
      </c>
      <c r="B9" s="30" t="s">
        <v>11</v>
      </c>
      <c r="C9" s="31" t="s">
        <v>12</v>
      </c>
      <c r="D9" s="4">
        <f>+D10+D11+D12+D13+D14+D15+D16+D17+D18+D21+D19+D20</f>
        <v>7.9</v>
      </c>
      <c r="E9" s="4">
        <f>+E10+E11+E12+E13+E14+E15+E16+E17+E18+E21+E19+E20</f>
        <v>-65.8</v>
      </c>
      <c r="F9" s="4">
        <f>+F10+F11+F12+F13+F14+F15+F16+F17+F18+F21+F19+F20</f>
        <v>-57.9</v>
      </c>
      <c r="G9" s="4">
        <f>+G10+G11+G12+G13+G14+G15+G16+G17+G18+G21+G19+G20</f>
        <v>-21.3</v>
      </c>
      <c r="H9" s="4">
        <f>+H10+H11+H12+H13+H14+H15+H16+H17+H18+H21+H19+H20</f>
        <v>-25.3</v>
      </c>
      <c r="I9" s="2"/>
    </row>
    <row r="10" spans="1:9" ht="39">
      <c r="A10" s="29">
        <v>3</v>
      </c>
      <c r="B10" s="125"/>
      <c r="C10" s="148" t="s">
        <v>219</v>
      </c>
      <c r="D10" s="3"/>
      <c r="E10" s="5"/>
      <c r="F10" s="5">
        <f>+E10+D10</f>
        <v>0</v>
      </c>
      <c r="G10" s="3">
        <v>-1.5</v>
      </c>
      <c r="H10" s="3"/>
      <c r="I10" s="133" t="s">
        <v>448</v>
      </c>
    </row>
    <row r="11" spans="1:9" ht="25.5">
      <c r="A11" s="29">
        <v>9</v>
      </c>
      <c r="B11" s="125"/>
      <c r="C11" s="14" t="s">
        <v>220</v>
      </c>
      <c r="D11" s="5"/>
      <c r="E11" s="5"/>
      <c r="F11" s="5">
        <f>+E11+D11</f>
        <v>0</v>
      </c>
      <c r="G11" s="5"/>
      <c r="H11" s="5">
        <v>1.6</v>
      </c>
      <c r="I11" s="20" t="s">
        <v>449</v>
      </c>
    </row>
    <row r="12" spans="1:9" ht="39">
      <c r="A12" s="29">
        <v>10</v>
      </c>
      <c r="B12" s="125"/>
      <c r="C12" s="148" t="s">
        <v>221</v>
      </c>
      <c r="D12" s="4"/>
      <c r="E12" s="3">
        <v>-0.4</v>
      </c>
      <c r="F12" s="5">
        <f aca="true" t="shared" si="0" ref="F12:F26">+E12+D12</f>
        <v>-0.4</v>
      </c>
      <c r="G12" s="3">
        <v>-0.5</v>
      </c>
      <c r="H12" s="4"/>
      <c r="I12" s="19" t="s">
        <v>450</v>
      </c>
    </row>
    <row r="13" spans="1:9" ht="12.75">
      <c r="A13" s="29">
        <v>12</v>
      </c>
      <c r="B13" s="125"/>
      <c r="C13" s="14" t="s">
        <v>222</v>
      </c>
      <c r="D13" s="4"/>
      <c r="E13" s="3">
        <v>-0.6</v>
      </c>
      <c r="F13" s="5">
        <f t="shared" si="0"/>
        <v>-0.6</v>
      </c>
      <c r="G13" s="3">
        <v>-0.6</v>
      </c>
      <c r="H13" s="4"/>
      <c r="I13" s="2" t="s">
        <v>451</v>
      </c>
    </row>
    <row r="14" spans="1:9" ht="12.75">
      <c r="A14" s="29">
        <v>13</v>
      </c>
      <c r="B14" s="125"/>
      <c r="C14" s="14" t="s">
        <v>223</v>
      </c>
      <c r="D14" s="3"/>
      <c r="E14" s="3">
        <v>-22</v>
      </c>
      <c r="F14" s="5">
        <f t="shared" si="0"/>
        <v>-22</v>
      </c>
      <c r="G14" s="3">
        <v>-16.4</v>
      </c>
      <c r="H14" s="3">
        <v>1.1</v>
      </c>
      <c r="I14" s="2" t="s">
        <v>428</v>
      </c>
    </row>
    <row r="15" spans="1:9" ht="25.5">
      <c r="A15" s="29">
        <v>16</v>
      </c>
      <c r="B15" s="125"/>
      <c r="C15" s="14" t="s">
        <v>224</v>
      </c>
      <c r="D15" s="3">
        <v>1.2</v>
      </c>
      <c r="E15" s="3"/>
      <c r="F15" s="5">
        <f t="shared" si="0"/>
        <v>1.2</v>
      </c>
      <c r="G15" s="3">
        <v>1.2</v>
      </c>
      <c r="H15" s="3"/>
      <c r="I15" s="2" t="s">
        <v>226</v>
      </c>
    </row>
    <row r="16" spans="1:9" ht="12.75">
      <c r="A16" s="29">
        <v>17</v>
      </c>
      <c r="B16" s="125"/>
      <c r="C16" s="148" t="s">
        <v>225</v>
      </c>
      <c r="D16" s="3">
        <v>6</v>
      </c>
      <c r="E16" s="3"/>
      <c r="F16" s="5">
        <f t="shared" si="0"/>
        <v>6</v>
      </c>
      <c r="G16" s="3"/>
      <c r="H16" s="3"/>
      <c r="I16" s="134" t="s">
        <v>452</v>
      </c>
    </row>
    <row r="17" spans="1:9" ht="12.75">
      <c r="A17" s="29">
        <v>21</v>
      </c>
      <c r="B17" s="125"/>
      <c r="C17" s="14" t="s">
        <v>227</v>
      </c>
      <c r="D17" s="3"/>
      <c r="E17" s="3">
        <v>-0.5</v>
      </c>
      <c r="F17" s="5">
        <f t="shared" si="0"/>
        <v>-0.5</v>
      </c>
      <c r="G17" s="3">
        <v>-0.5</v>
      </c>
      <c r="H17" s="3"/>
      <c r="I17" s="135" t="s">
        <v>453</v>
      </c>
    </row>
    <row r="18" spans="1:9" ht="12.75">
      <c r="A18" s="29">
        <v>30</v>
      </c>
      <c r="B18" s="125"/>
      <c r="C18" s="148" t="s">
        <v>228</v>
      </c>
      <c r="D18" s="3"/>
      <c r="E18" s="3">
        <v>-3</v>
      </c>
      <c r="F18" s="5">
        <f t="shared" si="0"/>
        <v>-3</v>
      </c>
      <c r="G18" s="3">
        <v>-3</v>
      </c>
      <c r="H18" s="3"/>
      <c r="I18" s="2" t="s">
        <v>454</v>
      </c>
    </row>
    <row r="19" spans="1:9" ht="12.75">
      <c r="A19" s="29">
        <v>31</v>
      </c>
      <c r="B19" s="125"/>
      <c r="C19" s="149" t="s">
        <v>253</v>
      </c>
      <c r="D19" s="3">
        <v>0.3</v>
      </c>
      <c r="E19" s="3"/>
      <c r="F19" s="5">
        <f t="shared" si="0"/>
        <v>0.3</v>
      </c>
      <c r="G19" s="3"/>
      <c r="H19" s="3"/>
      <c r="I19" s="134" t="s">
        <v>455</v>
      </c>
    </row>
    <row r="20" spans="1:9" ht="12.75">
      <c r="A20" s="29">
        <v>32</v>
      </c>
      <c r="B20" s="125"/>
      <c r="C20" s="149" t="s">
        <v>254</v>
      </c>
      <c r="D20" s="3">
        <v>0.4</v>
      </c>
      <c r="E20" s="3"/>
      <c r="F20" s="5">
        <f t="shared" si="0"/>
        <v>0.4</v>
      </c>
      <c r="G20" s="3"/>
      <c r="H20" s="3"/>
      <c r="I20" s="134" t="s">
        <v>455</v>
      </c>
    </row>
    <row r="21" spans="1:9" ht="54">
      <c r="A21" s="126" t="s">
        <v>229</v>
      </c>
      <c r="B21" s="125"/>
      <c r="C21" s="129" t="s">
        <v>152</v>
      </c>
      <c r="D21" s="3">
        <f>SUM(D22:D26)</f>
        <v>0</v>
      </c>
      <c r="E21" s="3">
        <f>SUM(E22:E26)</f>
        <v>-39.3</v>
      </c>
      <c r="F21" s="3">
        <f>SUM(F22:F26)</f>
        <v>-39.3</v>
      </c>
      <c r="G21" s="3">
        <f>SUM(G22:G26)</f>
        <v>0</v>
      </c>
      <c r="H21" s="3">
        <f>SUM(H22:H26)</f>
        <v>-28</v>
      </c>
      <c r="I21" s="2"/>
    </row>
    <row r="22" spans="1:9" ht="39">
      <c r="A22" s="126" t="s">
        <v>230</v>
      </c>
      <c r="B22" s="125"/>
      <c r="C22" s="20" t="s">
        <v>231</v>
      </c>
      <c r="D22" s="3"/>
      <c r="E22" s="3">
        <v>-29.3</v>
      </c>
      <c r="F22" s="5">
        <f t="shared" si="0"/>
        <v>-29.3</v>
      </c>
      <c r="G22" s="3"/>
      <c r="H22" s="3">
        <v>-29.3</v>
      </c>
      <c r="I22" s="170" t="s">
        <v>440</v>
      </c>
    </row>
    <row r="23" spans="1:9" ht="25.5">
      <c r="A23" s="126" t="s">
        <v>232</v>
      </c>
      <c r="B23" s="125"/>
      <c r="C23" s="132" t="s">
        <v>233</v>
      </c>
      <c r="D23" s="3"/>
      <c r="E23" s="3">
        <v>2</v>
      </c>
      <c r="F23" s="5">
        <f t="shared" si="0"/>
        <v>2</v>
      </c>
      <c r="G23" s="3"/>
      <c r="H23" s="3">
        <v>1.5</v>
      </c>
      <c r="I23" s="171"/>
    </row>
    <row r="24" spans="1:9" ht="25.5">
      <c r="A24" s="126" t="s">
        <v>234</v>
      </c>
      <c r="B24" s="125"/>
      <c r="C24" s="130" t="s">
        <v>235</v>
      </c>
      <c r="D24" s="3"/>
      <c r="E24" s="3"/>
      <c r="F24" s="5">
        <f t="shared" si="0"/>
        <v>0</v>
      </c>
      <c r="G24" s="3"/>
      <c r="H24" s="3">
        <v>-0.2</v>
      </c>
      <c r="I24" s="171"/>
    </row>
    <row r="25" spans="1:9" ht="39">
      <c r="A25" s="126" t="s">
        <v>236</v>
      </c>
      <c r="B25" s="125"/>
      <c r="C25" s="14" t="s">
        <v>237</v>
      </c>
      <c r="D25" s="3"/>
      <c r="E25" s="3">
        <v>-5</v>
      </c>
      <c r="F25" s="5">
        <f t="shared" si="0"/>
        <v>-5</v>
      </c>
      <c r="G25" s="3"/>
      <c r="H25" s="3"/>
      <c r="I25" s="171"/>
    </row>
    <row r="26" spans="1:9" ht="39">
      <c r="A26" s="126" t="s">
        <v>238</v>
      </c>
      <c r="B26" s="125"/>
      <c r="C26" s="150" t="s">
        <v>239</v>
      </c>
      <c r="D26" s="3"/>
      <c r="E26" s="3">
        <v>-7</v>
      </c>
      <c r="F26" s="5">
        <f t="shared" si="0"/>
        <v>-7</v>
      </c>
      <c r="G26" s="3"/>
      <c r="H26" s="3"/>
      <c r="I26" s="172"/>
    </row>
    <row r="27" spans="1:9" ht="12.75">
      <c r="A27" s="29">
        <v>34</v>
      </c>
      <c r="B27" s="30" t="s">
        <v>74</v>
      </c>
      <c r="C27" s="33" t="s">
        <v>75</v>
      </c>
      <c r="D27" s="4">
        <f>+D28</f>
        <v>22.3</v>
      </c>
      <c r="E27" s="4">
        <f>+E28</f>
        <v>-17.8</v>
      </c>
      <c r="F27" s="4">
        <f>+F28</f>
        <v>4.5</v>
      </c>
      <c r="G27" s="4">
        <f>+G28</f>
        <v>0</v>
      </c>
      <c r="H27" s="4">
        <f>+H28</f>
        <v>0</v>
      </c>
      <c r="I27" s="2"/>
    </row>
    <row r="28" spans="1:9" ht="25.5">
      <c r="A28" s="29">
        <v>36</v>
      </c>
      <c r="B28" s="125"/>
      <c r="C28" s="35" t="s">
        <v>72</v>
      </c>
      <c r="D28" s="4">
        <f>SUM(D29:D34)</f>
        <v>22.3</v>
      </c>
      <c r="E28" s="4">
        <f>SUM(E29:E34)</f>
        <v>-17.8</v>
      </c>
      <c r="F28" s="4">
        <f>SUM(F29:F34)</f>
        <v>4.5</v>
      </c>
      <c r="G28" s="4">
        <f>SUM(G29:G34)</f>
        <v>0</v>
      </c>
      <c r="H28" s="4">
        <f>SUM(H29:H34)</f>
        <v>0</v>
      </c>
      <c r="I28" s="2"/>
    </row>
    <row r="29" spans="1:9" ht="25.5">
      <c r="A29" s="126" t="s">
        <v>240</v>
      </c>
      <c r="B29" s="125"/>
      <c r="C29" s="131" t="s">
        <v>241</v>
      </c>
      <c r="D29" s="5"/>
      <c r="E29" s="5">
        <v>-8.8</v>
      </c>
      <c r="F29" s="5">
        <f aca="true" t="shared" si="1" ref="F29:F34">+E29+D29</f>
        <v>-8.8</v>
      </c>
      <c r="G29" s="5"/>
      <c r="H29" s="5"/>
      <c r="I29" s="19" t="s">
        <v>456</v>
      </c>
    </row>
    <row r="30" spans="1:9" ht="51.75">
      <c r="A30" s="126" t="s">
        <v>242</v>
      </c>
      <c r="B30" s="125"/>
      <c r="C30" s="131" t="s">
        <v>243</v>
      </c>
      <c r="D30" s="3"/>
      <c r="E30" s="3">
        <v>-0.1</v>
      </c>
      <c r="F30" s="5">
        <f t="shared" si="1"/>
        <v>-0.1</v>
      </c>
      <c r="G30" s="3"/>
      <c r="H30" s="3"/>
      <c r="I30" s="2"/>
    </row>
    <row r="31" spans="1:9" ht="39">
      <c r="A31" s="126" t="s">
        <v>244</v>
      </c>
      <c r="B31" s="125"/>
      <c r="C31" s="131" t="s">
        <v>245</v>
      </c>
      <c r="D31" s="3"/>
      <c r="E31" s="3">
        <v>-6.8</v>
      </c>
      <c r="F31" s="5">
        <f t="shared" si="1"/>
        <v>-6.8</v>
      </c>
      <c r="G31" s="3"/>
      <c r="H31" s="3"/>
      <c r="I31" s="19" t="s">
        <v>457</v>
      </c>
    </row>
    <row r="32" spans="1:9" ht="39">
      <c r="A32" s="126" t="s">
        <v>246</v>
      </c>
      <c r="B32" s="125"/>
      <c r="C32" s="131" t="s">
        <v>247</v>
      </c>
      <c r="D32" s="3"/>
      <c r="E32" s="3">
        <v>-2.1</v>
      </c>
      <c r="F32" s="5">
        <f t="shared" si="1"/>
        <v>-2.1</v>
      </c>
      <c r="G32" s="3"/>
      <c r="H32" s="3"/>
      <c r="I32" s="20" t="s">
        <v>458</v>
      </c>
    </row>
    <row r="33" spans="1:9" ht="39">
      <c r="A33" s="126" t="s">
        <v>248</v>
      </c>
      <c r="B33" s="125"/>
      <c r="C33" s="131" t="s">
        <v>249</v>
      </c>
      <c r="D33" s="3">
        <v>17.8</v>
      </c>
      <c r="E33" s="3"/>
      <c r="F33" s="5">
        <f t="shared" si="1"/>
        <v>17.8</v>
      </c>
      <c r="G33" s="3"/>
      <c r="H33" s="3"/>
      <c r="I33" s="20" t="s">
        <v>459</v>
      </c>
    </row>
    <row r="34" spans="1:9" ht="25.5">
      <c r="A34" s="126" t="s">
        <v>250</v>
      </c>
      <c r="B34" s="125"/>
      <c r="C34" s="131" t="s">
        <v>251</v>
      </c>
      <c r="D34" s="3">
        <v>4.5</v>
      </c>
      <c r="E34" s="3"/>
      <c r="F34" s="5">
        <f t="shared" si="1"/>
        <v>4.5</v>
      </c>
      <c r="G34" s="3"/>
      <c r="H34" s="3"/>
      <c r="I34" s="66" t="s">
        <v>197</v>
      </c>
    </row>
    <row r="35" spans="1:9" ht="25.5">
      <c r="A35" s="29">
        <v>37</v>
      </c>
      <c r="B35" s="30" t="s">
        <v>13</v>
      </c>
      <c r="C35" s="33" t="s">
        <v>14</v>
      </c>
      <c r="D35" s="4">
        <f>+D36+D37+D38+D39+D44+D45+D46+D47+D48+D49+D50+D51+D52+D53+D54</f>
        <v>57.3</v>
      </c>
      <c r="E35" s="4">
        <f>+E36+E37+E38+E39+E44+E45+E46+E47+E48+E49+E50+E51+E52+E53+E54</f>
        <v>-174</v>
      </c>
      <c r="F35" s="4">
        <f>+F36+F37+F38+F39+F44+F45+F46+F47+F48+F49+F50+F51+F52+F53+F54</f>
        <v>-116.7</v>
      </c>
      <c r="G35" s="4">
        <f>+G36+G37+G38+G39+G44+G45+G46+G47+G48+G49+G50+G51+G52+G53+G54</f>
        <v>47.6</v>
      </c>
      <c r="H35" s="4">
        <f>+H36+H37+H38+H39+H44+H45+H46+H47+H48+H49+H50+H51+H52+H53+H54</f>
        <v>-105</v>
      </c>
      <c r="I35" s="2"/>
    </row>
    <row r="36" spans="1:9" ht="12.75">
      <c r="A36" s="29">
        <v>38</v>
      </c>
      <c r="B36" s="30"/>
      <c r="C36" s="151" t="s">
        <v>252</v>
      </c>
      <c r="D36" s="3">
        <v>4.6</v>
      </c>
      <c r="E36" s="3"/>
      <c r="F36" s="3">
        <f>+D36+E36</f>
        <v>4.6</v>
      </c>
      <c r="G36" s="3">
        <v>4.5</v>
      </c>
      <c r="H36" s="3"/>
      <c r="I36" s="130" t="s">
        <v>460</v>
      </c>
    </row>
    <row r="37" spans="1:9" ht="39">
      <c r="A37" s="29">
        <v>40</v>
      </c>
      <c r="B37" s="125"/>
      <c r="C37" s="149" t="s">
        <v>253</v>
      </c>
      <c r="D37" s="5">
        <v>17.4</v>
      </c>
      <c r="E37" s="5"/>
      <c r="F37" s="3">
        <f>+D37+E37</f>
        <v>17.4</v>
      </c>
      <c r="G37" s="5">
        <v>15</v>
      </c>
      <c r="H37" s="5"/>
      <c r="I37" s="20" t="s">
        <v>461</v>
      </c>
    </row>
    <row r="38" spans="1:9" ht="25.5">
      <c r="A38" s="29">
        <v>42</v>
      </c>
      <c r="B38" s="125"/>
      <c r="C38" s="148" t="s">
        <v>255</v>
      </c>
      <c r="D38" s="5"/>
      <c r="E38" s="5"/>
      <c r="F38" s="3">
        <f>+D38+E38</f>
        <v>0</v>
      </c>
      <c r="G38" s="5"/>
      <c r="H38" s="5">
        <v>1.1</v>
      </c>
      <c r="I38" s="20" t="s">
        <v>449</v>
      </c>
    </row>
    <row r="39" spans="1:9" ht="25.5">
      <c r="A39" s="29">
        <v>43</v>
      </c>
      <c r="B39" s="125"/>
      <c r="C39" s="35" t="s">
        <v>72</v>
      </c>
      <c r="D39" s="3">
        <f>+D41+D40</f>
        <v>18</v>
      </c>
      <c r="E39" s="3">
        <f>+E41+E40</f>
        <v>-174</v>
      </c>
      <c r="F39" s="3">
        <f>+F41+F40</f>
        <v>-156</v>
      </c>
      <c r="G39" s="3">
        <f>+G41+G40</f>
        <v>0</v>
      </c>
      <c r="H39" s="3">
        <f>+H41+H40</f>
        <v>-106.1</v>
      </c>
      <c r="I39" s="2"/>
    </row>
    <row r="40" spans="1:9" ht="25.5">
      <c r="A40" s="126" t="s">
        <v>433</v>
      </c>
      <c r="B40" s="125"/>
      <c r="C40" s="20" t="s">
        <v>434</v>
      </c>
      <c r="D40" s="3"/>
      <c r="E40" s="3">
        <v>-50</v>
      </c>
      <c r="F40" s="3">
        <f>+E40+D40</f>
        <v>-50</v>
      </c>
      <c r="G40" s="3"/>
      <c r="H40" s="3"/>
      <c r="I40" s="130" t="s">
        <v>469</v>
      </c>
    </row>
    <row r="41" spans="1:9" ht="54">
      <c r="A41" s="126" t="s">
        <v>256</v>
      </c>
      <c r="B41" s="125"/>
      <c r="C41" s="129" t="s">
        <v>152</v>
      </c>
      <c r="D41" s="5">
        <f>+D42+D43</f>
        <v>18</v>
      </c>
      <c r="E41" s="5">
        <f>+E42+E43</f>
        <v>-124</v>
      </c>
      <c r="F41" s="5">
        <f>+F42+F43</f>
        <v>-106</v>
      </c>
      <c r="G41" s="5">
        <f>+G42+G43</f>
        <v>0</v>
      </c>
      <c r="H41" s="5">
        <f>+H42+H43</f>
        <v>-106.1</v>
      </c>
      <c r="I41" s="20"/>
    </row>
    <row r="42" spans="1:9" ht="39">
      <c r="A42" s="126" t="s">
        <v>257</v>
      </c>
      <c r="B42" s="125"/>
      <c r="C42" s="20" t="s">
        <v>258</v>
      </c>
      <c r="D42" s="5"/>
      <c r="E42" s="5">
        <v>-124</v>
      </c>
      <c r="F42" s="5">
        <f aca="true" t="shared" si="2" ref="F42:F54">+E42+D42</f>
        <v>-124</v>
      </c>
      <c r="G42" s="5"/>
      <c r="H42" s="5">
        <v>-120.1</v>
      </c>
      <c r="I42" s="170" t="s">
        <v>440</v>
      </c>
    </row>
    <row r="43" spans="1:9" ht="39">
      <c r="A43" s="126" t="s">
        <v>259</v>
      </c>
      <c r="B43" s="125"/>
      <c r="C43" s="132" t="s">
        <v>260</v>
      </c>
      <c r="D43" s="5">
        <v>18</v>
      </c>
      <c r="E43" s="5"/>
      <c r="F43" s="5">
        <f t="shared" si="2"/>
        <v>18</v>
      </c>
      <c r="G43" s="5"/>
      <c r="H43" s="5">
        <v>14</v>
      </c>
      <c r="I43" s="172"/>
    </row>
    <row r="44" spans="1:9" ht="25.5">
      <c r="A44" s="29">
        <v>44</v>
      </c>
      <c r="B44" s="125"/>
      <c r="C44" s="14" t="s">
        <v>261</v>
      </c>
      <c r="D44" s="5"/>
      <c r="E44" s="5"/>
      <c r="F44" s="5">
        <f t="shared" si="2"/>
        <v>0</v>
      </c>
      <c r="G44" s="5">
        <v>0.2</v>
      </c>
      <c r="H44" s="5"/>
      <c r="I44" s="170" t="s">
        <v>484</v>
      </c>
    </row>
    <row r="45" spans="1:9" ht="25.5">
      <c r="A45" s="29">
        <v>45</v>
      </c>
      <c r="B45" s="125"/>
      <c r="C45" s="14" t="s">
        <v>262</v>
      </c>
      <c r="D45" s="5">
        <v>17.3</v>
      </c>
      <c r="E45" s="5"/>
      <c r="F45" s="5">
        <f t="shared" si="2"/>
        <v>17.3</v>
      </c>
      <c r="G45" s="5">
        <f>0.8+17.5</f>
        <v>18.3</v>
      </c>
      <c r="H45" s="5"/>
      <c r="I45" s="171"/>
    </row>
    <row r="46" spans="1:9" ht="25.5">
      <c r="A46" s="29">
        <v>46</v>
      </c>
      <c r="B46" s="125"/>
      <c r="C46" s="14" t="s">
        <v>263</v>
      </c>
      <c r="D46" s="5"/>
      <c r="E46" s="5"/>
      <c r="F46" s="5">
        <f t="shared" si="2"/>
        <v>0</v>
      </c>
      <c r="G46" s="5">
        <v>2</v>
      </c>
      <c r="H46" s="5"/>
      <c r="I46" s="171"/>
    </row>
    <row r="47" spans="1:9" ht="25.5">
      <c r="A47" s="29">
        <v>47</v>
      </c>
      <c r="B47" s="125"/>
      <c r="C47" s="14" t="s">
        <v>264</v>
      </c>
      <c r="D47" s="5"/>
      <c r="E47" s="5"/>
      <c r="F47" s="5">
        <f t="shared" si="2"/>
        <v>0</v>
      </c>
      <c r="G47" s="5">
        <v>0.3</v>
      </c>
      <c r="H47" s="5"/>
      <c r="I47" s="171"/>
    </row>
    <row r="48" spans="1:9" ht="25.5">
      <c r="A48" s="29">
        <v>48</v>
      </c>
      <c r="B48" s="125"/>
      <c r="C48" s="14" t="s">
        <v>265</v>
      </c>
      <c r="D48" s="5"/>
      <c r="E48" s="5"/>
      <c r="F48" s="5">
        <f t="shared" si="2"/>
        <v>0</v>
      </c>
      <c r="G48" s="5">
        <v>1.7</v>
      </c>
      <c r="H48" s="5"/>
      <c r="I48" s="171"/>
    </row>
    <row r="49" spans="1:9" ht="25.5">
      <c r="A49" s="29">
        <v>49</v>
      </c>
      <c r="B49" s="125"/>
      <c r="C49" s="14" t="s">
        <v>266</v>
      </c>
      <c r="D49" s="5"/>
      <c r="E49" s="5"/>
      <c r="F49" s="5">
        <f t="shared" si="2"/>
        <v>0</v>
      </c>
      <c r="G49" s="5">
        <v>1.8</v>
      </c>
      <c r="H49" s="5"/>
      <c r="I49" s="171"/>
    </row>
    <row r="50" spans="1:9" ht="25.5">
      <c r="A50" s="29">
        <v>50</v>
      </c>
      <c r="B50" s="125"/>
      <c r="C50" s="35" t="s">
        <v>267</v>
      </c>
      <c r="D50" s="5"/>
      <c r="E50" s="5"/>
      <c r="F50" s="5">
        <f t="shared" si="2"/>
        <v>0</v>
      </c>
      <c r="G50" s="5">
        <v>0.2</v>
      </c>
      <c r="H50" s="5"/>
      <c r="I50" s="171"/>
    </row>
    <row r="51" spans="1:9" ht="25.5">
      <c r="A51" s="29">
        <v>51</v>
      </c>
      <c r="B51" s="125"/>
      <c r="C51" s="14" t="s">
        <v>268</v>
      </c>
      <c r="D51" s="5"/>
      <c r="E51" s="5"/>
      <c r="F51" s="5">
        <f t="shared" si="2"/>
        <v>0</v>
      </c>
      <c r="G51" s="5">
        <v>0.5</v>
      </c>
      <c r="H51" s="5"/>
      <c r="I51" s="171"/>
    </row>
    <row r="52" spans="1:9" ht="25.5">
      <c r="A52" s="29">
        <v>52</v>
      </c>
      <c r="B52" s="125"/>
      <c r="C52" s="14" t="s">
        <v>269</v>
      </c>
      <c r="D52" s="5"/>
      <c r="E52" s="5"/>
      <c r="F52" s="5">
        <f t="shared" si="2"/>
        <v>0</v>
      </c>
      <c r="G52" s="5">
        <v>0.8</v>
      </c>
      <c r="H52" s="5"/>
      <c r="I52" s="171"/>
    </row>
    <row r="53" spans="1:9" ht="25.5">
      <c r="A53" s="29">
        <v>53</v>
      </c>
      <c r="B53" s="125"/>
      <c r="C53" s="14" t="s">
        <v>270</v>
      </c>
      <c r="D53" s="5"/>
      <c r="E53" s="5"/>
      <c r="F53" s="5">
        <f t="shared" si="2"/>
        <v>0</v>
      </c>
      <c r="G53" s="5">
        <v>0.6</v>
      </c>
      <c r="H53" s="5"/>
      <c r="I53" s="171"/>
    </row>
    <row r="54" spans="1:9" ht="25.5">
      <c r="A54" s="29">
        <v>54</v>
      </c>
      <c r="B54" s="125"/>
      <c r="C54" s="14" t="s">
        <v>271</v>
      </c>
      <c r="D54" s="5"/>
      <c r="E54" s="5"/>
      <c r="F54" s="5">
        <f t="shared" si="2"/>
        <v>0</v>
      </c>
      <c r="G54" s="5">
        <v>1.7</v>
      </c>
      <c r="H54" s="5"/>
      <c r="I54" s="172"/>
    </row>
    <row r="55" spans="1:9" ht="12.75">
      <c r="A55" s="29">
        <v>55</v>
      </c>
      <c r="B55" s="30" t="s">
        <v>76</v>
      </c>
      <c r="C55" s="33" t="s">
        <v>155</v>
      </c>
      <c r="D55" s="4">
        <f>+D56+D62</f>
        <v>82.1</v>
      </c>
      <c r="E55" s="4">
        <f>+E56+E62</f>
        <v>-62.1</v>
      </c>
      <c r="F55" s="4">
        <f>+F56+F62</f>
        <v>20</v>
      </c>
      <c r="G55" s="4">
        <f>+G56+G62</f>
        <v>-1.5</v>
      </c>
      <c r="H55" s="4">
        <f>+H56+H62</f>
        <v>-58.5</v>
      </c>
      <c r="I55" s="20"/>
    </row>
    <row r="56" spans="1:9" ht="25.5">
      <c r="A56" s="29">
        <v>56</v>
      </c>
      <c r="B56" s="30"/>
      <c r="C56" s="35" t="s">
        <v>72</v>
      </c>
      <c r="D56" s="4">
        <f>+D57+D58+D59</f>
        <v>82.1</v>
      </c>
      <c r="E56" s="4">
        <f>+E57+E58+E59</f>
        <v>-60.6</v>
      </c>
      <c r="F56" s="4">
        <f>+F57+F58+F59</f>
        <v>21.5</v>
      </c>
      <c r="G56" s="4">
        <f>+G57+G58+G59</f>
        <v>0</v>
      </c>
      <c r="H56" s="4">
        <f>+H57+H58+H59</f>
        <v>-58.5</v>
      </c>
      <c r="I56" s="20"/>
    </row>
    <row r="57" spans="1:9" ht="12.75">
      <c r="A57" s="126" t="s">
        <v>198</v>
      </c>
      <c r="B57" s="125"/>
      <c r="C57" s="35" t="s">
        <v>17</v>
      </c>
      <c r="D57" s="5">
        <v>2.1</v>
      </c>
      <c r="E57" s="5"/>
      <c r="F57" s="5">
        <f>+E57+D57</f>
        <v>2.1</v>
      </c>
      <c r="G57" s="5"/>
      <c r="H57" s="5"/>
      <c r="I57" s="170" t="s">
        <v>462</v>
      </c>
    </row>
    <row r="58" spans="1:9" ht="25.5">
      <c r="A58" s="126" t="s">
        <v>272</v>
      </c>
      <c r="B58" s="125"/>
      <c r="C58" s="131" t="s">
        <v>273</v>
      </c>
      <c r="D58" s="5"/>
      <c r="E58" s="5">
        <v>-2.1</v>
      </c>
      <c r="F58" s="5">
        <f>+E58+D58</f>
        <v>-2.1</v>
      </c>
      <c r="G58" s="5"/>
      <c r="H58" s="5"/>
      <c r="I58" s="172"/>
    </row>
    <row r="59" spans="1:9" ht="54">
      <c r="A59" s="126" t="s">
        <v>274</v>
      </c>
      <c r="B59" s="125"/>
      <c r="C59" s="129" t="s">
        <v>152</v>
      </c>
      <c r="D59" s="5">
        <f>+D60+D61</f>
        <v>80</v>
      </c>
      <c r="E59" s="5">
        <f>+E60+E61</f>
        <v>-58.5</v>
      </c>
      <c r="F59" s="5">
        <f>+F60+F61</f>
        <v>21.5</v>
      </c>
      <c r="G59" s="5">
        <f>+G60+G61</f>
        <v>0</v>
      </c>
      <c r="H59" s="5">
        <f>+H60+H61</f>
        <v>-58.5</v>
      </c>
      <c r="I59" s="20"/>
    </row>
    <row r="60" spans="1:9" ht="25.5">
      <c r="A60" s="126" t="s">
        <v>275</v>
      </c>
      <c r="B60" s="125"/>
      <c r="C60" s="14" t="s">
        <v>276</v>
      </c>
      <c r="D60" s="5"/>
      <c r="E60" s="5">
        <v>-58.5</v>
      </c>
      <c r="F60" s="5">
        <f>+E60+D60</f>
        <v>-58.5</v>
      </c>
      <c r="G60" s="5"/>
      <c r="H60" s="5">
        <v>-58.5</v>
      </c>
      <c r="I60" s="170" t="s">
        <v>440</v>
      </c>
    </row>
    <row r="61" spans="1:9" ht="12.75">
      <c r="A61" s="126" t="s">
        <v>277</v>
      </c>
      <c r="B61" s="125"/>
      <c r="C61" s="14" t="s">
        <v>278</v>
      </c>
      <c r="D61" s="5">
        <v>80</v>
      </c>
      <c r="E61" s="5"/>
      <c r="F61" s="5">
        <f>+E61+D61</f>
        <v>80</v>
      </c>
      <c r="G61" s="5"/>
      <c r="H61" s="5"/>
      <c r="I61" s="171"/>
    </row>
    <row r="62" spans="1:9" ht="25.5">
      <c r="A62" s="29">
        <v>57</v>
      </c>
      <c r="B62" s="125"/>
      <c r="C62" s="14" t="s">
        <v>262</v>
      </c>
      <c r="D62" s="5"/>
      <c r="E62" s="5">
        <v>-1.5</v>
      </c>
      <c r="F62" s="5">
        <f>+E62+D62</f>
        <v>-1.5</v>
      </c>
      <c r="G62" s="5">
        <v>-1.5</v>
      </c>
      <c r="H62" s="5"/>
      <c r="I62" s="172"/>
    </row>
    <row r="63" spans="1:9" ht="12.75">
      <c r="A63" s="29">
        <v>67</v>
      </c>
      <c r="B63" s="30" t="s">
        <v>91</v>
      </c>
      <c r="C63" s="33" t="s">
        <v>92</v>
      </c>
      <c r="D63" s="4">
        <f>+D64+D66</f>
        <v>128.9</v>
      </c>
      <c r="E63" s="4">
        <f>+E64+E66</f>
        <v>-146.7</v>
      </c>
      <c r="F63" s="4">
        <f>+F64+F66</f>
        <v>-17.799999999999997</v>
      </c>
      <c r="G63" s="4">
        <f>+G64+G66</f>
        <v>12.3</v>
      </c>
      <c r="H63" s="4">
        <f>+H64+H66</f>
        <v>161.5</v>
      </c>
      <c r="I63" s="20"/>
    </row>
    <row r="64" spans="1:9" ht="12.75">
      <c r="A64" s="180">
        <v>75</v>
      </c>
      <c r="B64" s="181"/>
      <c r="C64" s="152" t="s">
        <v>279</v>
      </c>
      <c r="D64" s="4"/>
      <c r="E64" s="4"/>
      <c r="F64" s="3">
        <f>+D64+E64</f>
        <v>0</v>
      </c>
      <c r="G64" s="3">
        <v>12.3</v>
      </c>
      <c r="H64" s="3">
        <v>163.2</v>
      </c>
      <c r="I64" s="20"/>
    </row>
    <row r="65" spans="1:9" ht="51.75">
      <c r="A65" s="180"/>
      <c r="B65" s="181"/>
      <c r="C65" s="149" t="s">
        <v>280</v>
      </c>
      <c r="D65" s="4"/>
      <c r="E65" s="4"/>
      <c r="F65" s="3">
        <f>+D65+E65</f>
        <v>0</v>
      </c>
      <c r="G65" s="3">
        <v>12.3</v>
      </c>
      <c r="H65" s="3">
        <v>163.2</v>
      </c>
      <c r="I65" s="20" t="s">
        <v>464</v>
      </c>
    </row>
    <row r="66" spans="1:9" ht="25.5">
      <c r="A66" s="29">
        <v>76</v>
      </c>
      <c r="B66" s="125"/>
      <c r="C66" s="35" t="s">
        <v>72</v>
      </c>
      <c r="D66" s="4">
        <f>+D67+D68</f>
        <v>128.9</v>
      </c>
      <c r="E66" s="4">
        <f>+E67+E68</f>
        <v>-146.7</v>
      </c>
      <c r="F66" s="4">
        <f>+F67+F68</f>
        <v>-17.799999999999997</v>
      </c>
      <c r="G66" s="4">
        <f>+G67+G68</f>
        <v>0</v>
      </c>
      <c r="H66" s="4">
        <f>+H67+H68</f>
        <v>-1.7000000000000028</v>
      </c>
      <c r="I66" s="20"/>
    </row>
    <row r="67" spans="1:9" ht="39">
      <c r="A67" s="126" t="s">
        <v>199</v>
      </c>
      <c r="B67" s="125"/>
      <c r="C67" s="35" t="s">
        <v>17</v>
      </c>
      <c r="D67" s="5"/>
      <c r="E67" s="5">
        <v>-36.7</v>
      </c>
      <c r="F67" s="5">
        <f>+E67+D67</f>
        <v>-36.7</v>
      </c>
      <c r="G67" s="5"/>
      <c r="H67" s="5"/>
      <c r="I67" s="20" t="s">
        <v>478</v>
      </c>
    </row>
    <row r="68" spans="1:9" ht="54">
      <c r="A68" s="126" t="s">
        <v>281</v>
      </c>
      <c r="B68" s="125"/>
      <c r="C68" s="129" t="s">
        <v>152</v>
      </c>
      <c r="D68" s="5">
        <f>SUM(D69:D74)</f>
        <v>128.9</v>
      </c>
      <c r="E68" s="5">
        <f>SUM(E69:E74)</f>
        <v>-110</v>
      </c>
      <c r="F68" s="5">
        <f>SUM(F69:F74)</f>
        <v>18.900000000000006</v>
      </c>
      <c r="G68" s="5">
        <f>SUM(G69:G74)</f>
        <v>0</v>
      </c>
      <c r="H68" s="5">
        <f>SUM(H69:H74)</f>
        <v>-1.7000000000000028</v>
      </c>
      <c r="I68" s="20"/>
    </row>
    <row r="69" spans="1:9" ht="39">
      <c r="A69" s="126" t="s">
        <v>282</v>
      </c>
      <c r="B69" s="125"/>
      <c r="C69" s="20" t="s">
        <v>283</v>
      </c>
      <c r="D69" s="5">
        <v>10.9</v>
      </c>
      <c r="E69" s="5"/>
      <c r="F69" s="5">
        <f aca="true" t="shared" si="3" ref="F69:F74">+E69+D69</f>
        <v>10.9</v>
      </c>
      <c r="G69" s="5"/>
      <c r="H69" s="5"/>
      <c r="I69" s="170" t="s">
        <v>440</v>
      </c>
    </row>
    <row r="70" spans="1:9" ht="39">
      <c r="A70" s="126" t="s">
        <v>284</v>
      </c>
      <c r="B70" s="125"/>
      <c r="C70" s="20" t="s">
        <v>285</v>
      </c>
      <c r="D70" s="5">
        <v>7.7</v>
      </c>
      <c r="E70" s="5"/>
      <c r="F70" s="5">
        <f t="shared" si="3"/>
        <v>7.7</v>
      </c>
      <c r="G70" s="5"/>
      <c r="H70" s="5"/>
      <c r="I70" s="171"/>
    </row>
    <row r="71" spans="1:9" ht="51.75">
      <c r="A71" s="126" t="s">
        <v>286</v>
      </c>
      <c r="B71" s="125"/>
      <c r="C71" s="35" t="s">
        <v>287</v>
      </c>
      <c r="D71" s="5"/>
      <c r="E71" s="5">
        <v>-57</v>
      </c>
      <c r="F71" s="5">
        <f t="shared" si="3"/>
        <v>-57</v>
      </c>
      <c r="G71" s="5"/>
      <c r="H71" s="5">
        <v>-59</v>
      </c>
      <c r="I71" s="171"/>
    </row>
    <row r="72" spans="1:9" ht="25.5">
      <c r="A72" s="126" t="s">
        <v>288</v>
      </c>
      <c r="B72" s="125"/>
      <c r="C72" s="132" t="s">
        <v>289</v>
      </c>
      <c r="D72" s="5">
        <v>40</v>
      </c>
      <c r="E72" s="5"/>
      <c r="F72" s="5">
        <f t="shared" si="3"/>
        <v>40</v>
      </c>
      <c r="G72" s="5"/>
      <c r="H72" s="5">
        <v>40</v>
      </c>
      <c r="I72" s="171"/>
    </row>
    <row r="73" spans="1:9" ht="25.5">
      <c r="A73" s="126" t="s">
        <v>290</v>
      </c>
      <c r="B73" s="125"/>
      <c r="C73" s="132" t="s">
        <v>291</v>
      </c>
      <c r="D73" s="5">
        <v>70.3</v>
      </c>
      <c r="E73" s="5"/>
      <c r="F73" s="5">
        <f t="shared" si="3"/>
        <v>70.3</v>
      </c>
      <c r="G73" s="5"/>
      <c r="H73" s="5">
        <v>70.3</v>
      </c>
      <c r="I73" s="171"/>
    </row>
    <row r="74" spans="1:9" ht="39">
      <c r="A74" s="126" t="s">
        <v>292</v>
      </c>
      <c r="B74" s="153"/>
      <c r="C74" s="132" t="s">
        <v>293</v>
      </c>
      <c r="D74" s="5"/>
      <c r="E74" s="5">
        <v>-53</v>
      </c>
      <c r="F74" s="5">
        <f t="shared" si="3"/>
        <v>-53</v>
      </c>
      <c r="G74" s="5"/>
      <c r="H74" s="5">
        <v>-53</v>
      </c>
      <c r="I74" s="172"/>
    </row>
    <row r="75" spans="1:9" ht="39">
      <c r="A75" s="29">
        <v>77</v>
      </c>
      <c r="B75" s="30" t="s">
        <v>18</v>
      </c>
      <c r="C75" s="127" t="s">
        <v>19</v>
      </c>
      <c r="D75" s="4">
        <f aca="true" t="shared" si="4" ref="D75:H76">+D76</f>
        <v>72.4</v>
      </c>
      <c r="E75" s="4">
        <f t="shared" si="4"/>
        <v>-55.5</v>
      </c>
      <c r="F75" s="4">
        <f t="shared" si="4"/>
        <v>16.900000000000006</v>
      </c>
      <c r="G75" s="4">
        <f t="shared" si="4"/>
        <v>0</v>
      </c>
      <c r="H75" s="4">
        <f t="shared" si="4"/>
        <v>16.900000000000006</v>
      </c>
      <c r="I75" s="20"/>
    </row>
    <row r="76" spans="1:9" ht="25.5">
      <c r="A76" s="29">
        <v>79</v>
      </c>
      <c r="B76" s="125"/>
      <c r="C76" s="35" t="s">
        <v>72</v>
      </c>
      <c r="D76" s="3">
        <f t="shared" si="4"/>
        <v>72.4</v>
      </c>
      <c r="E76" s="3">
        <f t="shared" si="4"/>
        <v>-55.5</v>
      </c>
      <c r="F76" s="3">
        <f t="shared" si="4"/>
        <v>16.900000000000006</v>
      </c>
      <c r="G76" s="3">
        <f t="shared" si="4"/>
        <v>0</v>
      </c>
      <c r="H76" s="3">
        <f t="shared" si="4"/>
        <v>16.900000000000006</v>
      </c>
      <c r="I76" s="20"/>
    </row>
    <row r="77" spans="1:9" ht="54">
      <c r="A77" s="128" t="s">
        <v>173</v>
      </c>
      <c r="B77" s="125"/>
      <c r="C77" s="129" t="s">
        <v>152</v>
      </c>
      <c r="D77" s="3">
        <f>SUM(D78:D82)</f>
        <v>72.4</v>
      </c>
      <c r="E77" s="3">
        <f>SUM(E78:E82)</f>
        <v>-55.5</v>
      </c>
      <c r="F77" s="3">
        <f>SUM(F78:F82)</f>
        <v>16.900000000000006</v>
      </c>
      <c r="G77" s="3">
        <f>SUM(G78:G82)</f>
        <v>0</v>
      </c>
      <c r="H77" s="3">
        <f>SUM(H78:H82)</f>
        <v>16.900000000000006</v>
      </c>
      <c r="I77" s="20"/>
    </row>
    <row r="78" spans="1:9" ht="25.5">
      <c r="A78" s="128" t="s">
        <v>294</v>
      </c>
      <c r="B78" s="125"/>
      <c r="C78" s="20" t="s">
        <v>295</v>
      </c>
      <c r="D78" s="32"/>
      <c r="E78" s="3">
        <v>-34</v>
      </c>
      <c r="F78" s="3">
        <f>+D78+E78</f>
        <v>-34</v>
      </c>
      <c r="G78" s="3"/>
      <c r="H78" s="3">
        <v>-34</v>
      </c>
      <c r="I78" s="170" t="s">
        <v>440</v>
      </c>
    </row>
    <row r="79" spans="1:9" ht="64.5">
      <c r="A79" s="128" t="s">
        <v>296</v>
      </c>
      <c r="B79" s="125"/>
      <c r="C79" s="130" t="s">
        <v>186</v>
      </c>
      <c r="D79" s="32">
        <v>72.4</v>
      </c>
      <c r="E79" s="3"/>
      <c r="F79" s="3">
        <f>+D79+E79</f>
        <v>72.4</v>
      </c>
      <c r="G79" s="3"/>
      <c r="H79" s="3">
        <v>72.4</v>
      </c>
      <c r="I79" s="171"/>
    </row>
    <row r="80" spans="1:9" ht="25.5">
      <c r="A80" s="128" t="s">
        <v>297</v>
      </c>
      <c r="B80" s="125"/>
      <c r="C80" s="130" t="s">
        <v>298</v>
      </c>
      <c r="D80" s="32"/>
      <c r="E80" s="3">
        <v>-9.1</v>
      </c>
      <c r="F80" s="3">
        <f>+D80+E80</f>
        <v>-9.1</v>
      </c>
      <c r="G80" s="3"/>
      <c r="H80" s="3">
        <v>-9.1</v>
      </c>
      <c r="I80" s="171"/>
    </row>
    <row r="81" spans="1:9" ht="39">
      <c r="A81" s="128" t="s">
        <v>299</v>
      </c>
      <c r="B81" s="125"/>
      <c r="C81" s="130" t="s">
        <v>300</v>
      </c>
      <c r="D81" s="32"/>
      <c r="E81" s="3">
        <v>-8</v>
      </c>
      <c r="F81" s="3">
        <f>+D81+E81</f>
        <v>-8</v>
      </c>
      <c r="G81" s="3"/>
      <c r="H81" s="3">
        <v>-8</v>
      </c>
      <c r="I81" s="171"/>
    </row>
    <row r="82" spans="1:9" ht="51.75">
      <c r="A82" s="128" t="s">
        <v>302</v>
      </c>
      <c r="B82" s="125"/>
      <c r="C82" s="130" t="s">
        <v>303</v>
      </c>
      <c r="D82" s="32"/>
      <c r="E82" s="3">
        <v>-4.4</v>
      </c>
      <c r="F82" s="3">
        <f>+D82+E82</f>
        <v>-4.4</v>
      </c>
      <c r="G82" s="3"/>
      <c r="H82" s="3">
        <v>-4.4</v>
      </c>
      <c r="I82" s="172"/>
    </row>
    <row r="83" spans="1:9" ht="22.5">
      <c r="A83" s="29">
        <v>80</v>
      </c>
      <c r="B83" s="30" t="s">
        <v>15</v>
      </c>
      <c r="C83" s="65" t="s">
        <v>16</v>
      </c>
      <c r="D83" s="4">
        <f aca="true" t="shared" si="5" ref="D83:H84">+D84</f>
        <v>300.7</v>
      </c>
      <c r="E83" s="4">
        <f t="shared" si="5"/>
        <v>-126.3</v>
      </c>
      <c r="F83" s="4">
        <f t="shared" si="5"/>
        <v>174.4</v>
      </c>
      <c r="G83" s="4">
        <f t="shared" si="5"/>
        <v>0</v>
      </c>
      <c r="H83" s="4">
        <f t="shared" si="5"/>
        <v>145.3</v>
      </c>
      <c r="I83" s="20"/>
    </row>
    <row r="84" spans="1:9" ht="25.5">
      <c r="A84" s="29">
        <v>81</v>
      </c>
      <c r="B84" s="125"/>
      <c r="C84" s="35" t="s">
        <v>304</v>
      </c>
      <c r="D84" s="3">
        <f>+D85</f>
        <v>300.7</v>
      </c>
      <c r="E84" s="3">
        <f t="shared" si="5"/>
        <v>-126.3</v>
      </c>
      <c r="F84" s="3">
        <f t="shared" si="5"/>
        <v>174.4</v>
      </c>
      <c r="G84" s="3">
        <f t="shared" si="5"/>
        <v>0</v>
      </c>
      <c r="H84" s="3">
        <f t="shared" si="5"/>
        <v>145.3</v>
      </c>
      <c r="I84" s="20"/>
    </row>
    <row r="85" spans="1:9" ht="54">
      <c r="A85" s="126" t="s">
        <v>311</v>
      </c>
      <c r="B85" s="125"/>
      <c r="C85" s="129" t="s">
        <v>152</v>
      </c>
      <c r="D85" s="3">
        <f>SUM(D86:D101)</f>
        <v>300.7</v>
      </c>
      <c r="E85" s="3">
        <f>SUM(E86:E101)</f>
        <v>-126.3</v>
      </c>
      <c r="F85" s="3">
        <f>SUM(F86:F101)</f>
        <v>174.4</v>
      </c>
      <c r="G85" s="3">
        <f>SUM(G86:G101)</f>
        <v>0</v>
      </c>
      <c r="H85" s="3">
        <f>SUM(H86:H101)</f>
        <v>145.3</v>
      </c>
      <c r="I85" s="20"/>
    </row>
    <row r="86" spans="1:9" ht="39">
      <c r="A86" s="126" t="s">
        <v>305</v>
      </c>
      <c r="B86" s="125"/>
      <c r="C86" s="14" t="s">
        <v>306</v>
      </c>
      <c r="D86" s="2">
        <v>100</v>
      </c>
      <c r="E86" s="2"/>
      <c r="F86" s="3">
        <f>+D86+E86</f>
        <v>100</v>
      </c>
      <c r="G86" s="2"/>
      <c r="H86" s="5">
        <v>100</v>
      </c>
      <c r="I86" s="170" t="s">
        <v>440</v>
      </c>
    </row>
    <row r="87" spans="1:9" ht="25.5">
      <c r="A87" s="126" t="s">
        <v>307</v>
      </c>
      <c r="B87" s="125"/>
      <c r="C87" s="14" t="s">
        <v>308</v>
      </c>
      <c r="D87" s="32"/>
      <c r="E87" s="3">
        <v>-73.5</v>
      </c>
      <c r="F87" s="3">
        <f aca="true" t="shared" si="6" ref="F87:F101">+D87+E87</f>
        <v>-73.5</v>
      </c>
      <c r="G87" s="3"/>
      <c r="H87" s="5">
        <v>-73.5</v>
      </c>
      <c r="I87" s="171"/>
    </row>
    <row r="88" spans="1:9" ht="12.75">
      <c r="A88" s="126"/>
      <c r="B88" s="125"/>
      <c r="C88" s="14" t="s">
        <v>310</v>
      </c>
      <c r="D88" s="32"/>
      <c r="E88" s="3">
        <v>-20</v>
      </c>
      <c r="F88" s="3">
        <f t="shared" si="6"/>
        <v>-20</v>
      </c>
      <c r="G88" s="3"/>
      <c r="H88" s="5">
        <v>-20</v>
      </c>
      <c r="I88" s="171"/>
    </row>
    <row r="89" spans="1:9" ht="12.75">
      <c r="A89" s="126" t="s">
        <v>309</v>
      </c>
      <c r="B89" s="125"/>
      <c r="C89" s="14" t="s">
        <v>187</v>
      </c>
      <c r="D89" s="32">
        <v>47</v>
      </c>
      <c r="E89" s="3"/>
      <c r="F89" s="3">
        <f t="shared" si="6"/>
        <v>47</v>
      </c>
      <c r="G89" s="3"/>
      <c r="H89" s="5">
        <v>47</v>
      </c>
      <c r="I89" s="171"/>
    </row>
    <row r="90" spans="1:9" ht="51.75">
      <c r="A90" s="126" t="s">
        <v>312</v>
      </c>
      <c r="B90" s="125"/>
      <c r="C90" s="14" t="s">
        <v>463</v>
      </c>
      <c r="D90" s="32">
        <v>0.5</v>
      </c>
      <c r="E90" s="3"/>
      <c r="F90" s="3">
        <f t="shared" si="6"/>
        <v>0.5</v>
      </c>
      <c r="G90" s="3"/>
      <c r="H90" s="5">
        <v>0.5</v>
      </c>
      <c r="I90" s="171"/>
    </row>
    <row r="91" spans="1:9" ht="39">
      <c r="A91" s="126" t="s">
        <v>313</v>
      </c>
      <c r="B91" s="125"/>
      <c r="C91" s="14" t="s">
        <v>314</v>
      </c>
      <c r="D91" s="32"/>
      <c r="E91" s="3">
        <v>-1</v>
      </c>
      <c r="F91" s="3">
        <f t="shared" si="6"/>
        <v>-1</v>
      </c>
      <c r="G91" s="3"/>
      <c r="H91" s="5">
        <v>-1</v>
      </c>
      <c r="I91" s="171"/>
    </row>
    <row r="92" spans="1:9" ht="25.5">
      <c r="A92" s="126" t="s">
        <v>315</v>
      </c>
      <c r="B92" s="125"/>
      <c r="C92" s="14" t="s">
        <v>316</v>
      </c>
      <c r="D92" s="32"/>
      <c r="E92" s="3">
        <v>-29.9</v>
      </c>
      <c r="F92" s="3">
        <f t="shared" si="6"/>
        <v>-29.9</v>
      </c>
      <c r="G92" s="3"/>
      <c r="H92" s="5">
        <f>-45.9+16</f>
        <v>-29.9</v>
      </c>
      <c r="I92" s="171"/>
    </row>
    <row r="93" spans="1:9" ht="51.75">
      <c r="A93" s="126" t="s">
        <v>317</v>
      </c>
      <c r="B93" s="125"/>
      <c r="C93" s="14" t="s">
        <v>318</v>
      </c>
      <c r="D93" s="32">
        <v>2.2</v>
      </c>
      <c r="E93" s="3"/>
      <c r="F93" s="3">
        <f t="shared" si="6"/>
        <v>2.2</v>
      </c>
      <c r="G93" s="3"/>
      <c r="H93" s="3">
        <v>2.2</v>
      </c>
      <c r="I93" s="171"/>
    </row>
    <row r="94" spans="1:9" ht="25.5">
      <c r="A94" s="126"/>
      <c r="B94" s="125"/>
      <c r="C94" s="14" t="s">
        <v>319</v>
      </c>
      <c r="D94" s="5">
        <v>4.5</v>
      </c>
      <c r="E94" s="3"/>
      <c r="F94" s="3">
        <f t="shared" si="6"/>
        <v>4.5</v>
      </c>
      <c r="G94" s="3"/>
      <c r="H94" s="5">
        <v>4.5</v>
      </c>
      <c r="I94" s="171"/>
    </row>
    <row r="95" spans="1:9" ht="25.5">
      <c r="A95" s="126"/>
      <c r="B95" s="125"/>
      <c r="C95" s="14" t="s">
        <v>320</v>
      </c>
      <c r="D95" s="5">
        <v>1.5</v>
      </c>
      <c r="E95" s="3"/>
      <c r="F95" s="3">
        <f t="shared" si="6"/>
        <v>1.5</v>
      </c>
      <c r="G95" s="3"/>
      <c r="H95" s="5">
        <v>1.5</v>
      </c>
      <c r="I95" s="171"/>
    </row>
    <row r="96" spans="1:9" ht="39">
      <c r="A96" s="126"/>
      <c r="B96" s="125"/>
      <c r="C96" s="14" t="s">
        <v>321</v>
      </c>
      <c r="D96" s="5">
        <v>11</v>
      </c>
      <c r="E96" s="3"/>
      <c r="F96" s="3">
        <f t="shared" si="6"/>
        <v>11</v>
      </c>
      <c r="G96" s="3"/>
      <c r="H96" s="5">
        <v>11</v>
      </c>
      <c r="I96" s="171"/>
    </row>
    <row r="97" spans="1:9" ht="25.5">
      <c r="A97" s="126" t="s">
        <v>322</v>
      </c>
      <c r="B97" s="125"/>
      <c r="C97" s="130" t="s">
        <v>323</v>
      </c>
      <c r="D97" s="32"/>
      <c r="E97" s="3"/>
      <c r="F97" s="3">
        <f t="shared" si="6"/>
        <v>0</v>
      </c>
      <c r="G97" s="3"/>
      <c r="H97" s="3">
        <v>-20.5</v>
      </c>
      <c r="I97" s="171"/>
    </row>
    <row r="98" spans="1:9" ht="25.5">
      <c r="A98" s="126" t="s">
        <v>324</v>
      </c>
      <c r="B98" s="125"/>
      <c r="C98" s="130" t="s">
        <v>325</v>
      </c>
      <c r="D98" s="32">
        <v>10</v>
      </c>
      <c r="E98" s="3"/>
      <c r="F98" s="3">
        <f t="shared" si="6"/>
        <v>10</v>
      </c>
      <c r="G98" s="3"/>
      <c r="H98" s="3"/>
      <c r="I98" s="171"/>
    </row>
    <row r="99" spans="1:9" ht="25.5">
      <c r="A99" s="126" t="s">
        <v>326</v>
      </c>
      <c r="B99" s="125"/>
      <c r="C99" s="14" t="s">
        <v>93</v>
      </c>
      <c r="D99" s="32">
        <v>124</v>
      </c>
      <c r="E99" s="3"/>
      <c r="F99" s="3">
        <f t="shared" si="6"/>
        <v>124</v>
      </c>
      <c r="G99" s="3"/>
      <c r="H99" s="3">
        <v>124</v>
      </c>
      <c r="I99" s="171"/>
    </row>
    <row r="100" spans="1:9" ht="25.5">
      <c r="A100" s="126" t="s">
        <v>327</v>
      </c>
      <c r="B100" s="125"/>
      <c r="C100" s="14" t="s">
        <v>328</v>
      </c>
      <c r="D100" s="32"/>
      <c r="E100" s="3">
        <v>-0.6</v>
      </c>
      <c r="F100" s="3">
        <f t="shared" si="6"/>
        <v>-0.6</v>
      </c>
      <c r="G100" s="3"/>
      <c r="H100" s="3"/>
      <c r="I100" s="171"/>
    </row>
    <row r="101" spans="1:9" ht="25.5">
      <c r="A101" s="126" t="s">
        <v>329</v>
      </c>
      <c r="B101" s="125"/>
      <c r="C101" s="14" t="s">
        <v>330</v>
      </c>
      <c r="D101" s="32"/>
      <c r="E101" s="3">
        <v>-1.3</v>
      </c>
      <c r="F101" s="3">
        <f t="shared" si="6"/>
        <v>-1.3</v>
      </c>
      <c r="G101" s="3"/>
      <c r="H101" s="3">
        <v>-0.5</v>
      </c>
      <c r="I101" s="172"/>
    </row>
    <row r="102" spans="1:9" ht="12.75">
      <c r="A102" s="29">
        <v>93</v>
      </c>
      <c r="B102" s="30" t="s">
        <v>95</v>
      </c>
      <c r="C102" s="33" t="s">
        <v>96</v>
      </c>
      <c r="D102" s="4">
        <f>+D103+D109+D110+D111</f>
        <v>331.09999999999997</v>
      </c>
      <c r="E102" s="4">
        <f>+E103+E109+E110+E111</f>
        <v>-20.2</v>
      </c>
      <c r="F102" s="4">
        <f>+F103+F109+F110+F111</f>
        <v>310.9</v>
      </c>
      <c r="G102" s="4">
        <f>+G103+G109+G110+G111</f>
        <v>0</v>
      </c>
      <c r="H102" s="4">
        <f>+H103+H109+H110+H111</f>
        <v>-17</v>
      </c>
      <c r="I102" s="20"/>
    </row>
    <row r="103" spans="1:9" ht="25.5">
      <c r="A103" s="29">
        <v>94</v>
      </c>
      <c r="B103" s="125"/>
      <c r="C103" s="35" t="s">
        <v>72</v>
      </c>
      <c r="D103" s="3">
        <f>+D104+D105+D107+D108</f>
        <v>323.9</v>
      </c>
      <c r="E103" s="3">
        <f>+E104+E105+E107+E108</f>
        <v>-20.2</v>
      </c>
      <c r="F103" s="3">
        <f>+F104+F105+F107+F108</f>
        <v>303.7</v>
      </c>
      <c r="G103" s="3">
        <f>+G104+G105+G107+G108</f>
        <v>0</v>
      </c>
      <c r="H103" s="3">
        <f>+H104+H105+H107+H108</f>
        <v>-20.2</v>
      </c>
      <c r="I103" s="2"/>
    </row>
    <row r="104" spans="1:9" ht="39">
      <c r="A104" s="126" t="s">
        <v>331</v>
      </c>
      <c r="B104" s="125"/>
      <c r="C104" s="154" t="s">
        <v>17</v>
      </c>
      <c r="D104" s="3">
        <v>6</v>
      </c>
      <c r="E104" s="3"/>
      <c r="F104" s="3">
        <f aca="true" t="shared" si="7" ref="F104:F111">+D104+E104</f>
        <v>6</v>
      </c>
      <c r="G104" s="3"/>
      <c r="H104" s="3"/>
      <c r="I104" s="130" t="s">
        <v>485</v>
      </c>
    </row>
    <row r="105" spans="1:9" ht="54">
      <c r="A105" s="126" t="s">
        <v>332</v>
      </c>
      <c r="B105" s="125"/>
      <c r="C105" s="129" t="s">
        <v>152</v>
      </c>
      <c r="D105" s="3">
        <f>+D106</f>
        <v>0</v>
      </c>
      <c r="E105" s="3">
        <f>+E106</f>
        <v>-20.2</v>
      </c>
      <c r="F105" s="3">
        <f>+F106</f>
        <v>-20.2</v>
      </c>
      <c r="G105" s="3">
        <f>+G106</f>
        <v>0</v>
      </c>
      <c r="H105" s="3">
        <f>+H106</f>
        <v>-20.2</v>
      </c>
      <c r="I105" s="2"/>
    </row>
    <row r="106" spans="1:9" ht="39">
      <c r="A106" s="126" t="s">
        <v>333</v>
      </c>
      <c r="B106" s="125"/>
      <c r="C106" s="130" t="s">
        <v>334</v>
      </c>
      <c r="D106" s="3"/>
      <c r="E106" s="3">
        <v>-20.2</v>
      </c>
      <c r="F106" s="3">
        <f t="shared" si="7"/>
        <v>-20.2</v>
      </c>
      <c r="G106" s="3"/>
      <c r="H106" s="3">
        <v>-20.2</v>
      </c>
      <c r="I106" s="20" t="s">
        <v>440</v>
      </c>
    </row>
    <row r="107" spans="1:9" ht="25.5">
      <c r="A107" s="126" t="s">
        <v>153</v>
      </c>
      <c r="B107" s="125"/>
      <c r="C107" s="131" t="s">
        <v>251</v>
      </c>
      <c r="D107" s="3">
        <v>17.9</v>
      </c>
      <c r="E107" s="3"/>
      <c r="F107" s="3">
        <f t="shared" si="7"/>
        <v>17.9</v>
      </c>
      <c r="G107" s="3"/>
      <c r="H107" s="3"/>
      <c r="I107" s="2" t="s">
        <v>197</v>
      </c>
    </row>
    <row r="108" spans="1:9" ht="25.5">
      <c r="A108" s="126" t="s">
        <v>335</v>
      </c>
      <c r="B108" s="125"/>
      <c r="C108" s="131" t="s">
        <v>336</v>
      </c>
      <c r="D108" s="3">
        <v>300</v>
      </c>
      <c r="E108" s="3"/>
      <c r="F108" s="3">
        <f t="shared" si="7"/>
        <v>300</v>
      </c>
      <c r="G108" s="3"/>
      <c r="H108" s="3"/>
      <c r="I108" s="2" t="s">
        <v>197</v>
      </c>
    </row>
    <row r="109" spans="1:9" ht="25.5">
      <c r="A109" s="29">
        <v>99</v>
      </c>
      <c r="B109" s="125"/>
      <c r="C109" s="20" t="s">
        <v>265</v>
      </c>
      <c r="D109" s="3">
        <v>3</v>
      </c>
      <c r="E109" s="3"/>
      <c r="F109" s="3">
        <f t="shared" si="7"/>
        <v>3</v>
      </c>
      <c r="G109" s="3"/>
      <c r="H109" s="3"/>
      <c r="I109" s="19" t="s">
        <v>483</v>
      </c>
    </row>
    <row r="110" spans="1:9" ht="25.5">
      <c r="A110" s="29">
        <v>100</v>
      </c>
      <c r="B110" s="125"/>
      <c r="C110" s="14" t="s">
        <v>266</v>
      </c>
      <c r="D110" s="3">
        <v>3.2</v>
      </c>
      <c r="E110" s="3"/>
      <c r="F110" s="3">
        <f t="shared" si="7"/>
        <v>3.2</v>
      </c>
      <c r="G110" s="3"/>
      <c r="H110" s="3">
        <v>3.2</v>
      </c>
      <c r="I110" s="2" t="s">
        <v>465</v>
      </c>
    </row>
    <row r="111" spans="1:9" ht="25.5">
      <c r="A111" s="29">
        <v>104</v>
      </c>
      <c r="B111" s="125"/>
      <c r="C111" s="14" t="s">
        <v>270</v>
      </c>
      <c r="D111" s="3">
        <v>1</v>
      </c>
      <c r="E111" s="3"/>
      <c r="F111" s="3">
        <f t="shared" si="7"/>
        <v>1</v>
      </c>
      <c r="G111" s="3"/>
      <c r="H111" s="3"/>
      <c r="I111" s="2" t="s">
        <v>466</v>
      </c>
    </row>
    <row r="112" spans="1:9" ht="25.5">
      <c r="A112" s="29">
        <v>110</v>
      </c>
      <c r="B112" s="30" t="s">
        <v>97</v>
      </c>
      <c r="C112" s="33" t="s">
        <v>98</v>
      </c>
      <c r="D112" s="34">
        <f>+D113+D117+D118+D119+D120+D121+D122+D123+D124+D125+D126+D127</f>
        <v>122</v>
      </c>
      <c r="E112" s="34">
        <f>+E113+E117+E118+E119+E120+E121+E122+E123+E124+E125+E126+E127</f>
        <v>-133.9</v>
      </c>
      <c r="F112" s="34">
        <f>+F113+F117+F118+F119+F120+F121+F122+F123+F124+F125+F126+F127</f>
        <v>-11.90000000000001</v>
      </c>
      <c r="G112" s="34">
        <f>+G113+G117+G118+G119+G120+G121+G122+G123+G124+G125+G126+G127</f>
        <v>-6.799999999999999</v>
      </c>
      <c r="H112" s="34">
        <f>+H113+H117+H118+H119+H120+H121+H122+H123+H124+H125+H126+H127</f>
        <v>0</v>
      </c>
      <c r="I112" s="20"/>
    </row>
    <row r="113" spans="1:9" ht="25.5">
      <c r="A113" s="29">
        <v>113</v>
      </c>
      <c r="B113" s="30"/>
      <c r="C113" s="35" t="s">
        <v>72</v>
      </c>
      <c r="D113" s="5">
        <f>+D114+D115+D116</f>
        <v>162.5</v>
      </c>
      <c r="E113" s="5">
        <f>+E114+E115+E116</f>
        <v>-133.9</v>
      </c>
      <c r="F113" s="5">
        <f>+F114+F115+F116</f>
        <v>28.599999999999994</v>
      </c>
      <c r="G113" s="5">
        <f>+G114+G115+G116</f>
        <v>46.9</v>
      </c>
      <c r="H113" s="5">
        <f>+H114+H115+H116</f>
        <v>0</v>
      </c>
      <c r="I113" s="20"/>
    </row>
    <row r="114" spans="1:9" ht="25.5">
      <c r="A114" s="128" t="s">
        <v>337</v>
      </c>
      <c r="B114" s="30"/>
      <c r="C114" s="35" t="s">
        <v>338</v>
      </c>
      <c r="D114" s="5">
        <v>62.5</v>
      </c>
      <c r="E114" s="5"/>
      <c r="F114" s="5">
        <f>+D114+E114</f>
        <v>62.5</v>
      </c>
      <c r="G114" s="5">
        <v>46.9</v>
      </c>
      <c r="H114" s="5"/>
      <c r="I114" s="20" t="s">
        <v>423</v>
      </c>
    </row>
    <row r="115" spans="1:9" ht="51.75">
      <c r="A115" s="128" t="s">
        <v>200</v>
      </c>
      <c r="B115" s="125"/>
      <c r="C115" s="20" t="s">
        <v>201</v>
      </c>
      <c r="D115" s="5"/>
      <c r="E115" s="5">
        <f>-83.9-50</f>
        <v>-133.9</v>
      </c>
      <c r="F115" s="5">
        <f aca="true" t="shared" si="8" ref="F115:F127">+D115+E115</f>
        <v>-133.9</v>
      </c>
      <c r="G115" s="5"/>
      <c r="H115" s="5"/>
      <c r="I115" s="20" t="s">
        <v>467</v>
      </c>
    </row>
    <row r="116" spans="1:9" ht="25.5">
      <c r="A116" s="128" t="s">
        <v>431</v>
      </c>
      <c r="B116" s="125"/>
      <c r="C116" s="20" t="s">
        <v>432</v>
      </c>
      <c r="D116" s="5">
        <v>100</v>
      </c>
      <c r="E116" s="5"/>
      <c r="F116" s="5">
        <f t="shared" si="8"/>
        <v>100</v>
      </c>
      <c r="G116" s="5"/>
      <c r="H116" s="5"/>
      <c r="I116" s="168" t="s">
        <v>468</v>
      </c>
    </row>
    <row r="117" spans="1:9" ht="25.5">
      <c r="A117" s="29">
        <v>115</v>
      </c>
      <c r="B117" s="125"/>
      <c r="C117" s="14" t="s">
        <v>261</v>
      </c>
      <c r="D117" s="5">
        <v>-14.6</v>
      </c>
      <c r="E117" s="5"/>
      <c r="F117" s="5">
        <f t="shared" si="8"/>
        <v>-14.6</v>
      </c>
      <c r="G117" s="5">
        <v>-14.4</v>
      </c>
      <c r="H117" s="5"/>
      <c r="I117" s="170" t="s">
        <v>422</v>
      </c>
    </row>
    <row r="118" spans="1:9" ht="25.5">
      <c r="A118" s="29">
        <v>116</v>
      </c>
      <c r="B118" s="125"/>
      <c r="C118" s="14" t="s">
        <v>262</v>
      </c>
      <c r="D118" s="5">
        <v>-19.1</v>
      </c>
      <c r="E118" s="5"/>
      <c r="F118" s="5">
        <f t="shared" si="8"/>
        <v>-19.1</v>
      </c>
      <c r="G118" s="5">
        <v>-19.5</v>
      </c>
      <c r="H118" s="5"/>
      <c r="I118" s="171"/>
    </row>
    <row r="119" spans="1:9" ht="25.5">
      <c r="A119" s="29">
        <v>117</v>
      </c>
      <c r="B119" s="125"/>
      <c r="C119" s="14" t="s">
        <v>263</v>
      </c>
      <c r="D119" s="5">
        <v>-4.2</v>
      </c>
      <c r="E119" s="5"/>
      <c r="F119" s="5">
        <f t="shared" si="8"/>
        <v>-4.2</v>
      </c>
      <c r="G119" s="5">
        <v>-4.1</v>
      </c>
      <c r="H119" s="5"/>
      <c r="I119" s="171"/>
    </row>
    <row r="120" spans="1:9" ht="25.5">
      <c r="A120" s="29">
        <v>118</v>
      </c>
      <c r="B120" s="125"/>
      <c r="C120" s="14" t="s">
        <v>264</v>
      </c>
      <c r="D120" s="5">
        <v>-4.3</v>
      </c>
      <c r="E120" s="5"/>
      <c r="F120" s="5">
        <f t="shared" si="8"/>
        <v>-4.3</v>
      </c>
      <c r="G120" s="5">
        <v>-4.2</v>
      </c>
      <c r="H120" s="5"/>
      <c r="I120" s="171"/>
    </row>
    <row r="121" spans="1:9" ht="25.5">
      <c r="A121" s="29">
        <v>119</v>
      </c>
      <c r="B121" s="125"/>
      <c r="C121" s="14" t="s">
        <v>265</v>
      </c>
      <c r="D121" s="5">
        <v>-1.7</v>
      </c>
      <c r="E121" s="5"/>
      <c r="F121" s="5">
        <f t="shared" si="8"/>
        <v>-1.7</v>
      </c>
      <c r="G121" s="5">
        <v>-5.7</v>
      </c>
      <c r="H121" s="5"/>
      <c r="I121" s="171"/>
    </row>
    <row r="122" spans="1:9" ht="25.5">
      <c r="A122" s="29">
        <v>120</v>
      </c>
      <c r="B122" s="125"/>
      <c r="C122" s="14" t="s">
        <v>266</v>
      </c>
      <c r="D122" s="5">
        <v>-1.3</v>
      </c>
      <c r="E122" s="5"/>
      <c r="F122" s="5">
        <f t="shared" si="8"/>
        <v>-1.3</v>
      </c>
      <c r="G122" s="5">
        <v>-1.2</v>
      </c>
      <c r="H122" s="5"/>
      <c r="I122" s="171"/>
    </row>
    <row r="123" spans="1:9" ht="25.5">
      <c r="A123" s="29">
        <v>121</v>
      </c>
      <c r="B123" s="125"/>
      <c r="C123" s="35" t="s">
        <v>267</v>
      </c>
      <c r="D123" s="5">
        <v>16.4</v>
      </c>
      <c r="E123" s="5"/>
      <c r="F123" s="5">
        <f t="shared" si="8"/>
        <v>16.4</v>
      </c>
      <c r="G123" s="5">
        <v>11</v>
      </c>
      <c r="H123" s="5"/>
      <c r="I123" s="171"/>
    </row>
    <row r="124" spans="1:9" ht="25.5">
      <c r="A124" s="29">
        <v>122</v>
      </c>
      <c r="B124" s="125"/>
      <c r="C124" s="14" t="s">
        <v>268</v>
      </c>
      <c r="D124" s="5">
        <v>-3.3</v>
      </c>
      <c r="E124" s="5"/>
      <c r="F124" s="5">
        <f t="shared" si="8"/>
        <v>-3.3</v>
      </c>
      <c r="G124" s="5">
        <v>-3.2</v>
      </c>
      <c r="H124" s="5"/>
      <c r="I124" s="171"/>
    </row>
    <row r="125" spans="1:9" ht="25.5">
      <c r="A125" s="29">
        <v>123</v>
      </c>
      <c r="B125" s="125"/>
      <c r="C125" s="14" t="s">
        <v>339</v>
      </c>
      <c r="D125" s="5">
        <v>-4.5</v>
      </c>
      <c r="E125" s="5"/>
      <c r="F125" s="5">
        <f t="shared" si="8"/>
        <v>-4.5</v>
      </c>
      <c r="G125" s="5">
        <v>-6.1</v>
      </c>
      <c r="H125" s="5"/>
      <c r="I125" s="171"/>
    </row>
    <row r="126" spans="1:9" ht="25.5">
      <c r="A126" s="29">
        <v>124</v>
      </c>
      <c r="B126" s="125"/>
      <c r="C126" s="14" t="s">
        <v>270</v>
      </c>
      <c r="D126" s="5">
        <v>-2.2</v>
      </c>
      <c r="E126" s="5"/>
      <c r="F126" s="5">
        <f t="shared" si="8"/>
        <v>-2.2</v>
      </c>
      <c r="G126" s="5">
        <v>-2.1</v>
      </c>
      <c r="H126" s="5"/>
      <c r="I126" s="171"/>
    </row>
    <row r="127" spans="1:9" ht="25.5">
      <c r="A127" s="29">
        <v>125</v>
      </c>
      <c r="B127" s="125"/>
      <c r="C127" s="14" t="s">
        <v>271</v>
      </c>
      <c r="D127" s="5">
        <v>-1.7</v>
      </c>
      <c r="E127" s="5"/>
      <c r="F127" s="5">
        <f t="shared" si="8"/>
        <v>-1.7</v>
      </c>
      <c r="G127" s="5">
        <v>-4.2</v>
      </c>
      <c r="H127" s="5"/>
      <c r="I127" s="172"/>
    </row>
    <row r="128" spans="1:9" ht="12.75">
      <c r="A128" s="36"/>
      <c r="B128" s="40"/>
      <c r="C128" s="41"/>
      <c r="D128" s="42"/>
      <c r="E128" s="42"/>
      <c r="F128" s="42"/>
      <c r="G128" s="42"/>
      <c r="H128" s="42"/>
      <c r="I128" s="39"/>
    </row>
    <row r="129" spans="1:9" ht="12.75">
      <c r="A129" s="36"/>
      <c r="B129" s="37"/>
      <c r="C129" s="43"/>
      <c r="D129" s="6"/>
      <c r="E129" s="6"/>
      <c r="F129" s="6"/>
      <c r="G129" s="6"/>
      <c r="H129" s="6"/>
      <c r="I129" s="39"/>
    </row>
    <row r="130" spans="1:9" ht="12.75">
      <c r="A130" s="36"/>
      <c r="B130" s="37"/>
      <c r="C130" s="44"/>
      <c r="D130" s="6"/>
      <c r="E130" s="6"/>
      <c r="F130" s="6"/>
      <c r="G130" s="6"/>
      <c r="H130" s="6"/>
      <c r="I130" s="39"/>
    </row>
    <row r="131" spans="1:9" ht="12.75">
      <c r="A131" s="36"/>
      <c r="B131" s="37"/>
      <c r="C131" s="38"/>
      <c r="D131" s="6"/>
      <c r="E131" s="6"/>
      <c r="F131" s="6"/>
      <c r="H131" s="6"/>
      <c r="I131" s="45"/>
    </row>
    <row r="132" spans="1:8" ht="12.75">
      <c r="A132" s="36"/>
      <c r="B132" s="40"/>
      <c r="C132" s="46"/>
      <c r="D132" s="47"/>
      <c r="E132" s="47"/>
      <c r="F132" s="47"/>
      <c r="G132" s="47"/>
      <c r="H132" s="47"/>
    </row>
    <row r="133" spans="1:8" ht="12.75">
      <c r="A133" s="36"/>
      <c r="B133" s="40"/>
      <c r="C133" s="48"/>
      <c r="E133" s="6"/>
      <c r="G133" s="6"/>
      <c r="H133" s="6"/>
    </row>
    <row r="134" spans="1:8" ht="12.75">
      <c r="A134" s="36"/>
      <c r="B134" s="40"/>
      <c r="C134" s="49"/>
      <c r="D134" s="6"/>
      <c r="E134" s="6"/>
      <c r="F134" s="6"/>
      <c r="G134" s="6"/>
      <c r="H134" s="6"/>
    </row>
    <row r="135" spans="1:9" ht="12.75">
      <c r="A135" s="36"/>
      <c r="B135" s="40"/>
      <c r="C135" s="49"/>
      <c r="D135" s="6"/>
      <c r="F135" s="6"/>
      <c r="H135" s="6"/>
      <c r="I135" s="174"/>
    </row>
    <row r="136" spans="1:9" ht="12.75">
      <c r="A136" s="36"/>
      <c r="B136" s="40"/>
      <c r="C136" s="44"/>
      <c r="D136" s="6"/>
      <c r="F136" s="6"/>
      <c r="I136" s="174"/>
    </row>
    <row r="137" spans="1:9" ht="12.75">
      <c r="A137" s="36"/>
      <c r="B137" s="40"/>
      <c r="C137" s="44"/>
      <c r="D137" s="6"/>
      <c r="F137" s="6"/>
      <c r="I137" s="174"/>
    </row>
    <row r="138" spans="1:9" ht="12.75">
      <c r="A138" s="36"/>
      <c r="B138" s="40"/>
      <c r="C138" s="43"/>
      <c r="D138" s="51"/>
      <c r="E138" s="51"/>
      <c r="F138" s="51"/>
      <c r="G138" s="51"/>
      <c r="H138" s="51"/>
      <c r="I138" s="50"/>
    </row>
    <row r="139" spans="1:9" ht="12.75">
      <c r="A139" s="36"/>
      <c r="B139" s="40"/>
      <c r="C139" s="44"/>
      <c r="D139" s="51"/>
      <c r="E139" s="51"/>
      <c r="F139" s="51"/>
      <c r="G139" s="51"/>
      <c r="H139" s="51"/>
      <c r="I139" s="50"/>
    </row>
    <row r="140" spans="1:9" ht="12.75">
      <c r="A140" s="36"/>
      <c r="B140" s="40"/>
      <c r="C140" s="44"/>
      <c r="D140" s="6"/>
      <c r="F140" s="6"/>
      <c r="H140" s="6"/>
      <c r="I140" s="174"/>
    </row>
    <row r="141" spans="1:9" ht="12.75">
      <c r="A141" s="36"/>
      <c r="B141" s="40"/>
      <c r="C141" s="44"/>
      <c r="D141" s="6"/>
      <c r="F141" s="6"/>
      <c r="H141" s="6"/>
      <c r="I141" s="174"/>
    </row>
    <row r="142" spans="1:9" ht="12.75">
      <c r="A142" s="36"/>
      <c r="B142" s="40"/>
      <c r="C142" s="44"/>
      <c r="D142" s="6"/>
      <c r="F142" s="6"/>
      <c r="H142" s="6"/>
      <c r="I142" s="174"/>
    </row>
    <row r="143" spans="1:9" ht="12.75">
      <c r="A143" s="36"/>
      <c r="B143" s="40"/>
      <c r="C143" s="44"/>
      <c r="D143" s="6"/>
      <c r="F143" s="6"/>
      <c r="H143" s="6"/>
      <c r="I143" s="174"/>
    </row>
    <row r="144" spans="1:9" ht="12.75">
      <c r="A144" s="36"/>
      <c r="B144" s="40"/>
      <c r="C144" s="44"/>
      <c r="D144" s="6"/>
      <c r="F144" s="6"/>
      <c r="H144" s="6"/>
      <c r="I144" s="174"/>
    </row>
    <row r="145" spans="1:9" ht="12.75">
      <c r="A145" s="36"/>
      <c r="B145" s="40"/>
      <c r="C145" s="44"/>
      <c r="D145" s="6"/>
      <c r="F145" s="6"/>
      <c r="H145" s="6"/>
      <c r="I145" s="174"/>
    </row>
    <row r="146" spans="3:8" ht="15">
      <c r="C146" s="52"/>
      <c r="D146" s="53"/>
      <c r="E146" s="53"/>
      <c r="F146" s="53"/>
      <c r="G146" s="53"/>
      <c r="H146" s="53"/>
    </row>
    <row r="147" spans="1:8" ht="12.75">
      <c r="A147" s="36"/>
      <c r="B147" s="40"/>
      <c r="C147" s="46"/>
      <c r="D147" s="6"/>
      <c r="E147" s="6"/>
      <c r="F147" s="6"/>
      <c r="G147" s="6"/>
      <c r="H147" s="6"/>
    </row>
    <row r="148" spans="1:8" ht="12.75">
      <c r="A148" s="36"/>
      <c r="B148" s="40"/>
      <c r="C148" s="49"/>
      <c r="D148" s="6"/>
      <c r="E148" s="6"/>
      <c r="F148" s="6"/>
      <c r="G148" s="6"/>
      <c r="H148" s="6"/>
    </row>
    <row r="149" spans="1:9" ht="12.75">
      <c r="A149" s="173"/>
      <c r="B149" s="40"/>
      <c r="C149" s="44"/>
      <c r="D149" s="6"/>
      <c r="E149" s="6"/>
      <c r="F149" s="6"/>
      <c r="G149" s="6"/>
      <c r="H149" s="6"/>
      <c r="I149" s="174"/>
    </row>
    <row r="150" spans="1:9" ht="12.75">
      <c r="A150" s="173"/>
      <c r="B150" s="40"/>
      <c r="C150" s="43"/>
      <c r="D150" s="6"/>
      <c r="E150" s="6"/>
      <c r="F150" s="6"/>
      <c r="G150" s="6"/>
      <c r="I150" s="174"/>
    </row>
  </sheetData>
  <sheetProtection/>
  <mergeCells count="22">
    <mergeCell ref="D2:I2"/>
    <mergeCell ref="A3:I3"/>
    <mergeCell ref="A5:A6"/>
    <mergeCell ref="B5:B6"/>
    <mergeCell ref="C5:C6"/>
    <mergeCell ref="A64:A65"/>
    <mergeCell ref="B64:B65"/>
    <mergeCell ref="D5:G5"/>
    <mergeCell ref="I22:I26"/>
    <mergeCell ref="I5:I6"/>
    <mergeCell ref="I117:I127"/>
    <mergeCell ref="I57:I58"/>
    <mergeCell ref="I60:I62"/>
    <mergeCell ref="I69:I74"/>
    <mergeCell ref="I86:I101"/>
    <mergeCell ref="I78:I82"/>
    <mergeCell ref="I42:I43"/>
    <mergeCell ref="I44:I54"/>
    <mergeCell ref="A149:A150"/>
    <mergeCell ref="I149:I150"/>
    <mergeCell ref="I135:I137"/>
    <mergeCell ref="I140:I145"/>
  </mergeCells>
  <printOptions/>
  <pageMargins left="0.7086614173228347" right="0" top="0.3937007874015748" bottom="0.3937007874015748" header="0.31496062992125984" footer="0.31496062992125984"/>
  <pageSetup blackAndWhite="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141"/>
  <sheetViews>
    <sheetView zoomScalePageLayoutView="0" workbookViewId="0" topLeftCell="A1">
      <selection activeCell="P16" sqref="P16"/>
    </sheetView>
  </sheetViews>
  <sheetFormatPr defaultColWidth="9.140625" defaultRowHeight="12.75"/>
  <cols>
    <col min="1" max="1" width="4.28125" style="1" customWidth="1"/>
    <col min="2" max="2" width="6.57421875" style="1" customWidth="1"/>
    <col min="3" max="3" width="41.140625" style="1" customWidth="1"/>
    <col min="4" max="5" width="9.140625" style="1" customWidth="1"/>
    <col min="6" max="6" width="7.57421875" style="1" customWidth="1"/>
    <col min="7" max="8" width="9.140625" style="1" customWidth="1"/>
    <col min="9" max="9" width="43.140625" style="1" customWidth="1"/>
    <col min="10" max="16384" width="9.140625" style="1" customWidth="1"/>
  </cols>
  <sheetData>
    <row r="1" ht="12.75">
      <c r="I1" s="155" t="s">
        <v>99</v>
      </c>
    </row>
    <row r="2" spans="4:9" ht="12.75">
      <c r="D2" s="176"/>
      <c r="E2" s="176"/>
      <c r="F2" s="176"/>
      <c r="G2" s="176"/>
      <c r="H2" s="176"/>
      <c r="I2" s="176"/>
    </row>
    <row r="3" spans="1:9" ht="79.5" customHeight="1">
      <c r="A3" s="177" t="s">
        <v>372</v>
      </c>
      <c r="B3" s="177"/>
      <c r="C3" s="177"/>
      <c r="D3" s="177"/>
      <c r="E3" s="177"/>
      <c r="F3" s="177"/>
      <c r="G3" s="177"/>
      <c r="H3" s="177"/>
      <c r="I3" s="177"/>
    </row>
    <row r="4" ht="12.75">
      <c r="I4" s="54" t="s">
        <v>20</v>
      </c>
    </row>
    <row r="5" spans="1:9" ht="12.75">
      <c r="A5" s="178" t="s">
        <v>0</v>
      </c>
      <c r="B5" s="179" t="s">
        <v>2</v>
      </c>
      <c r="C5" s="175" t="s">
        <v>1</v>
      </c>
      <c r="D5" s="182" t="s">
        <v>4</v>
      </c>
      <c r="E5" s="182"/>
      <c r="F5" s="182"/>
      <c r="G5" s="182"/>
      <c r="H5" s="136"/>
      <c r="I5" s="175" t="s">
        <v>3</v>
      </c>
    </row>
    <row r="6" spans="1:9" ht="34.5">
      <c r="A6" s="178"/>
      <c r="B6" s="179"/>
      <c r="C6" s="175"/>
      <c r="D6" s="22" t="s">
        <v>5</v>
      </c>
      <c r="E6" s="22" t="s">
        <v>6</v>
      </c>
      <c r="F6" s="22" t="s">
        <v>7</v>
      </c>
      <c r="G6" s="22" t="s">
        <v>8</v>
      </c>
      <c r="H6" s="22" t="s">
        <v>9</v>
      </c>
      <c r="I6" s="175"/>
    </row>
    <row r="7" spans="1:9" ht="12.75">
      <c r="A7" s="24">
        <v>1</v>
      </c>
      <c r="B7" s="24">
        <v>2</v>
      </c>
      <c r="C7" s="25">
        <v>3</v>
      </c>
      <c r="D7" s="25">
        <v>4</v>
      </c>
      <c r="E7" s="25">
        <v>5</v>
      </c>
      <c r="F7" s="25">
        <v>6</v>
      </c>
      <c r="G7" s="25">
        <v>7</v>
      </c>
      <c r="H7" s="25">
        <v>8</v>
      </c>
      <c r="I7" s="25">
        <v>9</v>
      </c>
    </row>
    <row r="8" spans="1:9" ht="12.75">
      <c r="A8" s="2"/>
      <c r="B8" s="2"/>
      <c r="C8" s="27" t="s">
        <v>22</v>
      </c>
      <c r="D8" s="4">
        <f>+D9+D15+D19+D22+D26+D32+D38+D42</f>
        <v>987.3</v>
      </c>
      <c r="E8" s="4">
        <f>+E9+E15+E19+E22+E26+E32+E38+E42</f>
        <v>-627.6</v>
      </c>
      <c r="F8" s="4">
        <f>+F9+F15+F19+F22+F26+F32+F38+F42</f>
        <v>359.69999999999993</v>
      </c>
      <c r="G8" s="4">
        <f>+G9+G15+G19+G22+G26+G32+G38+G42</f>
        <v>0.9</v>
      </c>
      <c r="H8" s="4">
        <f>+H9+H15+H19+H22+H26+H32+H38+H42</f>
        <v>242.99999999999991</v>
      </c>
      <c r="I8" s="2"/>
    </row>
    <row r="9" spans="1:9" ht="12.75">
      <c r="A9" s="29">
        <v>1</v>
      </c>
      <c r="B9" s="30" t="s">
        <v>11</v>
      </c>
      <c r="C9" s="31" t="s">
        <v>12</v>
      </c>
      <c r="D9" s="4">
        <f>+D10+D11</f>
        <v>90.7</v>
      </c>
      <c r="E9" s="4">
        <f>+E10+E11</f>
        <v>0</v>
      </c>
      <c r="F9" s="4">
        <f>+F10+F11</f>
        <v>90.7</v>
      </c>
      <c r="G9" s="4">
        <f>+G10+G11</f>
        <v>0.9</v>
      </c>
      <c r="H9" s="4">
        <f>+H10+H11</f>
        <v>10.7</v>
      </c>
      <c r="I9" s="2"/>
    </row>
    <row r="10" spans="1:9" ht="25.5">
      <c r="A10" s="29">
        <v>2</v>
      </c>
      <c r="B10" s="153"/>
      <c r="C10" s="132" t="s">
        <v>228</v>
      </c>
      <c r="D10" s="3">
        <v>77</v>
      </c>
      <c r="E10" s="3"/>
      <c r="F10" s="3">
        <f>+D10+E10</f>
        <v>77</v>
      </c>
      <c r="G10" s="3"/>
      <c r="H10" s="3"/>
      <c r="I10" s="19" t="s">
        <v>429</v>
      </c>
    </row>
    <row r="11" spans="1:9" ht="12.75">
      <c r="A11" s="29">
        <v>3</v>
      </c>
      <c r="B11" s="125"/>
      <c r="C11" s="35" t="s">
        <v>73</v>
      </c>
      <c r="D11" s="3">
        <f>+D12+D13+D14</f>
        <v>13.7</v>
      </c>
      <c r="E11" s="3">
        <f>+E12+E13+E14</f>
        <v>0</v>
      </c>
      <c r="F11" s="3">
        <f>+F12+F13+F14</f>
        <v>13.7</v>
      </c>
      <c r="G11" s="3">
        <f>+G12+G13+G14</f>
        <v>0.9</v>
      </c>
      <c r="H11" s="3">
        <f>+H12+H13+H14</f>
        <v>10.7</v>
      </c>
      <c r="I11" s="2"/>
    </row>
    <row r="12" spans="1:9" ht="12.75">
      <c r="A12" s="67" t="s">
        <v>340</v>
      </c>
      <c r="B12" s="153"/>
      <c r="C12" s="35" t="s">
        <v>17</v>
      </c>
      <c r="D12" s="3">
        <v>1</v>
      </c>
      <c r="E12" s="3"/>
      <c r="F12" s="3">
        <f>+D12+E12</f>
        <v>1</v>
      </c>
      <c r="G12" s="3">
        <v>0.9</v>
      </c>
      <c r="H12" s="3"/>
      <c r="I12" s="170" t="s">
        <v>440</v>
      </c>
    </row>
    <row r="13" spans="1:9" ht="25.5">
      <c r="A13" s="67" t="s">
        <v>343</v>
      </c>
      <c r="B13" s="153"/>
      <c r="C13" s="132" t="s">
        <v>233</v>
      </c>
      <c r="D13" s="3">
        <v>12.7</v>
      </c>
      <c r="E13" s="3"/>
      <c r="F13" s="3">
        <f>+D13+E13</f>
        <v>12.7</v>
      </c>
      <c r="G13" s="3"/>
      <c r="H13" s="3">
        <v>11.7</v>
      </c>
      <c r="I13" s="171"/>
    </row>
    <row r="14" spans="1:9" ht="25.5">
      <c r="A14" s="67" t="s">
        <v>341</v>
      </c>
      <c r="B14" s="153"/>
      <c r="C14" s="35" t="s">
        <v>235</v>
      </c>
      <c r="D14" s="3"/>
      <c r="E14" s="3"/>
      <c r="F14" s="3">
        <f>+D14+E14</f>
        <v>0</v>
      </c>
      <c r="G14" s="3"/>
      <c r="H14" s="3">
        <v>-1</v>
      </c>
      <c r="I14" s="172"/>
    </row>
    <row r="15" spans="1:9" ht="12.75">
      <c r="A15" s="29">
        <v>6</v>
      </c>
      <c r="B15" s="30" t="s">
        <v>13</v>
      </c>
      <c r="C15" s="33" t="s">
        <v>14</v>
      </c>
      <c r="D15" s="4">
        <f>+D16</f>
        <v>40</v>
      </c>
      <c r="E15" s="4">
        <f>+E16</f>
        <v>0</v>
      </c>
      <c r="F15" s="4">
        <f>+F16</f>
        <v>40</v>
      </c>
      <c r="G15" s="4">
        <f>+G16</f>
        <v>0</v>
      </c>
      <c r="H15" s="4">
        <f>+H16</f>
        <v>30</v>
      </c>
      <c r="I15" s="20"/>
    </row>
    <row r="16" spans="1:9" ht="12.75">
      <c r="A16" s="29">
        <v>7</v>
      </c>
      <c r="B16" s="30"/>
      <c r="C16" s="35" t="s">
        <v>73</v>
      </c>
      <c r="D16" s="3">
        <f>+D17+D18</f>
        <v>40</v>
      </c>
      <c r="E16" s="3">
        <f>+E17+E18</f>
        <v>0</v>
      </c>
      <c r="F16" s="3">
        <f>+F17+F18</f>
        <v>40</v>
      </c>
      <c r="G16" s="3">
        <f>+G17+G18</f>
        <v>0</v>
      </c>
      <c r="H16" s="3">
        <f>+H17+H18</f>
        <v>30</v>
      </c>
      <c r="I16" s="170" t="s">
        <v>440</v>
      </c>
    </row>
    <row r="17" spans="1:9" ht="25.5">
      <c r="A17" s="67" t="s">
        <v>344</v>
      </c>
      <c r="B17" s="125"/>
      <c r="C17" s="132" t="s">
        <v>258</v>
      </c>
      <c r="D17" s="3"/>
      <c r="E17" s="3"/>
      <c r="F17" s="3">
        <f>+D17+E17</f>
        <v>0</v>
      </c>
      <c r="G17" s="3"/>
      <c r="H17" s="3">
        <v>15</v>
      </c>
      <c r="I17" s="171"/>
    </row>
    <row r="18" spans="1:9" ht="39">
      <c r="A18" s="67" t="s">
        <v>345</v>
      </c>
      <c r="B18" s="125"/>
      <c r="C18" s="132" t="s">
        <v>260</v>
      </c>
      <c r="D18" s="3">
        <v>40</v>
      </c>
      <c r="E18" s="3"/>
      <c r="F18" s="3">
        <f>+D18+E18</f>
        <v>40</v>
      </c>
      <c r="G18" s="3"/>
      <c r="H18" s="3">
        <v>15</v>
      </c>
      <c r="I18" s="172"/>
    </row>
    <row r="19" spans="1:9" ht="12.75">
      <c r="A19" s="67" t="s">
        <v>346</v>
      </c>
      <c r="B19" s="30" t="s">
        <v>76</v>
      </c>
      <c r="C19" s="33" t="s">
        <v>155</v>
      </c>
      <c r="D19" s="4">
        <f aca="true" t="shared" si="0" ref="D19:H20">+D20</f>
        <v>0</v>
      </c>
      <c r="E19" s="4">
        <f t="shared" si="0"/>
        <v>0</v>
      </c>
      <c r="F19" s="4">
        <f t="shared" si="0"/>
        <v>0</v>
      </c>
      <c r="G19" s="4">
        <f t="shared" si="0"/>
        <v>0</v>
      </c>
      <c r="H19" s="4">
        <f t="shared" si="0"/>
        <v>14.2</v>
      </c>
      <c r="I19" s="20"/>
    </row>
    <row r="20" spans="1:9" ht="12.75">
      <c r="A20" s="67" t="s">
        <v>347</v>
      </c>
      <c r="B20" s="125"/>
      <c r="C20" s="35" t="s">
        <v>73</v>
      </c>
      <c r="D20" s="3">
        <f t="shared" si="0"/>
        <v>0</v>
      </c>
      <c r="E20" s="3">
        <f t="shared" si="0"/>
        <v>0</v>
      </c>
      <c r="F20" s="3">
        <f t="shared" si="0"/>
        <v>0</v>
      </c>
      <c r="G20" s="3">
        <f t="shared" si="0"/>
        <v>0</v>
      </c>
      <c r="H20" s="3">
        <f t="shared" si="0"/>
        <v>14.2</v>
      </c>
      <c r="I20" s="170" t="s">
        <v>440</v>
      </c>
    </row>
    <row r="21" spans="1:9" ht="25.5">
      <c r="A21" s="67" t="s">
        <v>348</v>
      </c>
      <c r="B21" s="125"/>
      <c r="C21" s="132" t="s">
        <v>276</v>
      </c>
      <c r="D21" s="3"/>
      <c r="E21" s="3"/>
      <c r="F21" s="3">
        <f>+D21+E21</f>
        <v>0</v>
      </c>
      <c r="G21" s="3"/>
      <c r="H21" s="3">
        <v>14.2</v>
      </c>
      <c r="I21" s="172"/>
    </row>
    <row r="22" spans="1:9" ht="12.75">
      <c r="A22" s="29">
        <v>10</v>
      </c>
      <c r="B22" s="30" t="s">
        <v>91</v>
      </c>
      <c r="C22" s="33" t="s">
        <v>92</v>
      </c>
      <c r="D22" s="4">
        <f>+D23</f>
        <v>0</v>
      </c>
      <c r="E22" s="4">
        <f>+E23</f>
        <v>-56</v>
      </c>
      <c r="F22" s="4">
        <f>+F23</f>
        <v>-56</v>
      </c>
      <c r="G22" s="4">
        <f>+G23</f>
        <v>0</v>
      </c>
      <c r="H22" s="4">
        <f>+H23</f>
        <v>-52.5</v>
      </c>
      <c r="I22" s="20"/>
    </row>
    <row r="23" spans="1:9" ht="12.75">
      <c r="A23" s="29">
        <v>11</v>
      </c>
      <c r="B23" s="30"/>
      <c r="C23" s="35" t="s">
        <v>73</v>
      </c>
      <c r="D23" s="3">
        <f>+D24+D25</f>
        <v>0</v>
      </c>
      <c r="E23" s="3">
        <f>+E24+E25</f>
        <v>-56</v>
      </c>
      <c r="F23" s="3">
        <f>+F24+F25</f>
        <v>-56</v>
      </c>
      <c r="G23" s="3">
        <f>+G24+G25</f>
        <v>0</v>
      </c>
      <c r="H23" s="3">
        <f>+H24+H25</f>
        <v>-52.5</v>
      </c>
      <c r="I23" s="170" t="s">
        <v>440</v>
      </c>
    </row>
    <row r="24" spans="1:9" ht="39">
      <c r="A24" s="67" t="s">
        <v>349</v>
      </c>
      <c r="B24" s="125"/>
      <c r="C24" s="35" t="s">
        <v>287</v>
      </c>
      <c r="D24" s="3"/>
      <c r="E24" s="3">
        <v>-50</v>
      </c>
      <c r="F24" s="3">
        <f>+D24+E24</f>
        <v>-50</v>
      </c>
      <c r="G24" s="3"/>
      <c r="H24" s="3">
        <v>-46.5</v>
      </c>
      <c r="I24" s="171"/>
    </row>
    <row r="25" spans="1:9" ht="25.5">
      <c r="A25" s="67" t="s">
        <v>350</v>
      </c>
      <c r="B25" s="125"/>
      <c r="C25" s="35" t="s">
        <v>293</v>
      </c>
      <c r="D25" s="3"/>
      <c r="E25" s="3">
        <v>-6</v>
      </c>
      <c r="F25" s="3">
        <f>+D25+E25</f>
        <v>-6</v>
      </c>
      <c r="G25" s="3"/>
      <c r="H25" s="3">
        <v>-6</v>
      </c>
      <c r="I25" s="172"/>
    </row>
    <row r="26" spans="1:9" ht="25.5">
      <c r="A26" s="29">
        <v>12</v>
      </c>
      <c r="B26" s="30" t="s">
        <v>18</v>
      </c>
      <c r="C26" s="127" t="s">
        <v>19</v>
      </c>
      <c r="D26" s="4">
        <f>+D27</f>
        <v>7.2</v>
      </c>
      <c r="E26" s="4">
        <f>+E27</f>
        <v>-393.6</v>
      </c>
      <c r="F26" s="4">
        <f>+F27</f>
        <v>-386.40000000000003</v>
      </c>
      <c r="G26" s="4">
        <f>+G27</f>
        <v>0</v>
      </c>
      <c r="H26" s="4">
        <f>+H27</f>
        <v>-375.70000000000005</v>
      </c>
      <c r="I26" s="2"/>
    </row>
    <row r="27" spans="1:9" ht="12.75">
      <c r="A27" s="29">
        <v>13</v>
      </c>
      <c r="B27" s="30"/>
      <c r="C27" s="35" t="s">
        <v>73</v>
      </c>
      <c r="D27" s="3">
        <f>+D28+D29+D30+D31</f>
        <v>7.2</v>
      </c>
      <c r="E27" s="3">
        <f>+E28+E29+E30+E31</f>
        <v>-393.6</v>
      </c>
      <c r="F27" s="3">
        <f>+F28+F29+F30+F31</f>
        <v>-386.40000000000003</v>
      </c>
      <c r="G27" s="3">
        <f>+G28+G29+G30+G31</f>
        <v>0</v>
      </c>
      <c r="H27" s="3">
        <f>+H28+H29+H30+H31</f>
        <v>-375.70000000000005</v>
      </c>
      <c r="I27" s="170" t="s">
        <v>440</v>
      </c>
    </row>
    <row r="28" spans="1:9" ht="39">
      <c r="A28" s="67" t="s">
        <v>342</v>
      </c>
      <c r="B28" s="125"/>
      <c r="C28" s="132" t="s">
        <v>303</v>
      </c>
      <c r="D28" s="3"/>
      <c r="E28" s="3">
        <v>-61.3</v>
      </c>
      <c r="F28" s="3">
        <f>+D28+E28</f>
        <v>-61.3</v>
      </c>
      <c r="G28" s="3"/>
      <c r="H28" s="3">
        <v>-50.6</v>
      </c>
      <c r="I28" s="171"/>
    </row>
    <row r="29" spans="1:9" ht="39">
      <c r="A29" s="67" t="s">
        <v>351</v>
      </c>
      <c r="B29" s="125"/>
      <c r="C29" s="130" t="s">
        <v>174</v>
      </c>
      <c r="D29" s="3"/>
      <c r="E29" s="3">
        <v>-284.3</v>
      </c>
      <c r="F29" s="3">
        <f>+D29+E29</f>
        <v>-284.3</v>
      </c>
      <c r="G29" s="3"/>
      <c r="H29" s="3">
        <v>-284.3</v>
      </c>
      <c r="I29" s="171"/>
    </row>
    <row r="30" spans="1:9" ht="25.5">
      <c r="A30" s="67" t="s">
        <v>352</v>
      </c>
      <c r="B30" s="125"/>
      <c r="C30" s="130" t="s">
        <v>298</v>
      </c>
      <c r="D30" s="3"/>
      <c r="E30" s="3">
        <v>-48</v>
      </c>
      <c r="F30" s="3">
        <f>+D30+E30</f>
        <v>-48</v>
      </c>
      <c r="G30" s="3"/>
      <c r="H30" s="3">
        <v>-48</v>
      </c>
      <c r="I30" s="171"/>
    </row>
    <row r="31" spans="1:9" ht="25.5">
      <c r="A31" s="67" t="s">
        <v>353</v>
      </c>
      <c r="B31" s="125"/>
      <c r="C31" s="130" t="s">
        <v>301</v>
      </c>
      <c r="D31" s="3">
        <v>7.2</v>
      </c>
      <c r="E31" s="3"/>
      <c r="F31" s="3">
        <f>+D31+E31</f>
        <v>7.2</v>
      </c>
      <c r="G31" s="3"/>
      <c r="H31" s="3">
        <v>7.2</v>
      </c>
      <c r="I31" s="172"/>
    </row>
    <row r="32" spans="1:9" ht="22.5">
      <c r="A32" s="29">
        <v>14</v>
      </c>
      <c r="B32" s="30" t="s">
        <v>15</v>
      </c>
      <c r="C32" s="65" t="s">
        <v>16</v>
      </c>
      <c r="D32" s="4">
        <f>+D33</f>
        <v>789.4</v>
      </c>
      <c r="E32" s="4">
        <f>+E33</f>
        <v>-2.5</v>
      </c>
      <c r="F32" s="4">
        <f>+F33</f>
        <v>786.9</v>
      </c>
      <c r="G32" s="4">
        <f>+G33</f>
        <v>0</v>
      </c>
      <c r="H32" s="4">
        <f>+H33</f>
        <v>787.4</v>
      </c>
      <c r="I32" s="20"/>
    </row>
    <row r="33" spans="1:9" ht="12.75">
      <c r="A33" s="29">
        <v>15</v>
      </c>
      <c r="B33" s="125"/>
      <c r="C33" s="35" t="s">
        <v>73</v>
      </c>
      <c r="D33" s="3">
        <f>+D34+D35+D36+D37</f>
        <v>789.4</v>
      </c>
      <c r="E33" s="3">
        <f>+E34+E35+E36+E37</f>
        <v>-2.5</v>
      </c>
      <c r="F33" s="3">
        <f>+F34+F35+F36+F37</f>
        <v>786.9</v>
      </c>
      <c r="G33" s="3">
        <f>+G34+G35+G36+G37</f>
        <v>0</v>
      </c>
      <c r="H33" s="3">
        <f>+H34+H35+H36+H37</f>
        <v>787.4</v>
      </c>
      <c r="I33" s="170" t="s">
        <v>440</v>
      </c>
    </row>
    <row r="34" spans="1:14" ht="25.5">
      <c r="A34" s="29" t="s">
        <v>100</v>
      </c>
      <c r="B34" s="125"/>
      <c r="C34" s="14" t="s">
        <v>93</v>
      </c>
      <c r="D34" s="3">
        <v>390</v>
      </c>
      <c r="E34" s="3"/>
      <c r="F34" s="3">
        <f>+D34+E34</f>
        <v>390</v>
      </c>
      <c r="G34" s="3"/>
      <c r="H34" s="3">
        <v>390</v>
      </c>
      <c r="I34" s="171"/>
      <c r="K34" s="6"/>
      <c r="L34" s="6"/>
      <c r="M34" s="6"/>
      <c r="N34" s="6"/>
    </row>
    <row r="35" spans="1:14" ht="25.5">
      <c r="A35" s="67" t="s">
        <v>140</v>
      </c>
      <c r="B35" s="125"/>
      <c r="C35" s="14" t="s">
        <v>94</v>
      </c>
      <c r="D35" s="3">
        <v>399.4</v>
      </c>
      <c r="E35" s="3"/>
      <c r="F35" s="3">
        <f>+D35+E35</f>
        <v>399.4</v>
      </c>
      <c r="G35" s="3"/>
      <c r="H35" s="3">
        <v>399.4</v>
      </c>
      <c r="I35" s="171"/>
      <c r="K35" s="6"/>
      <c r="L35" s="6"/>
      <c r="M35" s="6"/>
      <c r="N35" s="156"/>
    </row>
    <row r="36" spans="1:14" ht="25.5">
      <c r="A36" s="29" t="s">
        <v>163</v>
      </c>
      <c r="B36" s="125"/>
      <c r="C36" s="14" t="s">
        <v>328</v>
      </c>
      <c r="D36" s="3"/>
      <c r="E36" s="3">
        <v>-1.3</v>
      </c>
      <c r="F36" s="3">
        <f>+D36+E36</f>
        <v>-1.3</v>
      </c>
      <c r="G36" s="3"/>
      <c r="H36" s="3">
        <v>-1.1</v>
      </c>
      <c r="I36" s="171"/>
      <c r="K36" s="6"/>
      <c r="L36" s="6"/>
      <c r="M36" s="6"/>
      <c r="N36" s="156"/>
    </row>
    <row r="37" spans="1:14" ht="25.5">
      <c r="A37" s="67" t="s">
        <v>164</v>
      </c>
      <c r="B37" s="125"/>
      <c r="C37" s="14" t="s">
        <v>330</v>
      </c>
      <c r="D37" s="3"/>
      <c r="E37" s="3">
        <v>-1.2</v>
      </c>
      <c r="F37" s="3">
        <f>+D37+E37</f>
        <v>-1.2</v>
      </c>
      <c r="G37" s="3"/>
      <c r="H37" s="3">
        <v>-0.9</v>
      </c>
      <c r="I37" s="172"/>
      <c r="K37" s="6"/>
      <c r="L37" s="6"/>
      <c r="M37" s="6"/>
      <c r="N37" s="156"/>
    </row>
    <row r="38" spans="1:9" ht="12.75">
      <c r="A38" s="29">
        <v>16</v>
      </c>
      <c r="B38" s="30" t="s">
        <v>95</v>
      </c>
      <c r="C38" s="33" t="s">
        <v>96</v>
      </c>
      <c r="D38" s="4">
        <f>+D39</f>
        <v>0</v>
      </c>
      <c r="E38" s="4">
        <f>+E39</f>
        <v>-175.5</v>
      </c>
      <c r="F38" s="4">
        <f>+F39</f>
        <v>-175.5</v>
      </c>
      <c r="G38" s="4">
        <f>+G39</f>
        <v>0</v>
      </c>
      <c r="H38" s="4">
        <f>+H39</f>
        <v>-171.1</v>
      </c>
      <c r="I38" s="20"/>
    </row>
    <row r="39" spans="1:9" ht="12.75">
      <c r="A39" s="29">
        <v>17</v>
      </c>
      <c r="B39" s="125"/>
      <c r="C39" s="35" t="s">
        <v>73</v>
      </c>
      <c r="D39" s="3">
        <f>+D40+D41</f>
        <v>0</v>
      </c>
      <c r="E39" s="3">
        <f>+E40+E41</f>
        <v>-175.5</v>
      </c>
      <c r="F39" s="3">
        <f>+F40+F41</f>
        <v>-175.5</v>
      </c>
      <c r="G39" s="3">
        <f>+G40+G41</f>
        <v>0</v>
      </c>
      <c r="H39" s="3">
        <f>+H40+H41</f>
        <v>-171.1</v>
      </c>
      <c r="I39" s="170" t="s">
        <v>440</v>
      </c>
    </row>
    <row r="40" spans="1:9" ht="25.5">
      <c r="A40" s="67" t="s">
        <v>354</v>
      </c>
      <c r="B40" s="125"/>
      <c r="C40" s="132" t="s">
        <v>334</v>
      </c>
      <c r="D40" s="3"/>
      <c r="E40" s="3">
        <v>-161.2</v>
      </c>
      <c r="F40" s="3">
        <f>+E40+D40</f>
        <v>-161.2</v>
      </c>
      <c r="G40" s="3"/>
      <c r="H40" s="3">
        <v>-161.2</v>
      </c>
      <c r="I40" s="171"/>
    </row>
    <row r="41" spans="1:9" ht="25.5">
      <c r="A41" s="67" t="s">
        <v>355</v>
      </c>
      <c r="B41" s="77"/>
      <c r="C41" s="20" t="s">
        <v>356</v>
      </c>
      <c r="D41" s="3"/>
      <c r="E41" s="3">
        <v>-14.3</v>
      </c>
      <c r="F41" s="3">
        <f>+E41+D41</f>
        <v>-14.3</v>
      </c>
      <c r="G41" s="3"/>
      <c r="H41" s="3">
        <v>-9.9</v>
      </c>
      <c r="I41" s="172"/>
    </row>
    <row r="42" spans="1:9" ht="12.75">
      <c r="A42" s="66">
        <v>18</v>
      </c>
      <c r="B42" s="30" t="s">
        <v>97</v>
      </c>
      <c r="C42" s="33" t="s">
        <v>98</v>
      </c>
      <c r="D42" s="4">
        <f aca="true" t="shared" si="1" ref="D42:H43">+D43</f>
        <v>60</v>
      </c>
      <c r="E42" s="4">
        <f t="shared" si="1"/>
        <v>0</v>
      </c>
      <c r="F42" s="4">
        <f t="shared" si="1"/>
        <v>60</v>
      </c>
      <c r="G42" s="4">
        <f t="shared" si="1"/>
        <v>0</v>
      </c>
      <c r="H42" s="4">
        <f t="shared" si="1"/>
        <v>0</v>
      </c>
      <c r="I42" s="20"/>
    </row>
    <row r="43" spans="1:9" ht="12.75">
      <c r="A43" s="66">
        <v>19</v>
      </c>
      <c r="B43" s="77"/>
      <c r="C43" s="35" t="s">
        <v>73</v>
      </c>
      <c r="D43" s="3">
        <f t="shared" si="1"/>
        <v>60</v>
      </c>
      <c r="E43" s="3">
        <f t="shared" si="1"/>
        <v>0</v>
      </c>
      <c r="F43" s="3">
        <f t="shared" si="1"/>
        <v>60</v>
      </c>
      <c r="G43" s="3">
        <f t="shared" si="1"/>
        <v>0</v>
      </c>
      <c r="H43" s="3">
        <f t="shared" si="1"/>
        <v>0</v>
      </c>
      <c r="I43" s="170" t="s">
        <v>440</v>
      </c>
    </row>
    <row r="44" spans="1:9" ht="25.5">
      <c r="A44" s="29" t="s">
        <v>357</v>
      </c>
      <c r="B44" s="77"/>
      <c r="C44" s="20" t="s">
        <v>175</v>
      </c>
      <c r="D44" s="3">
        <v>60</v>
      </c>
      <c r="E44" s="3"/>
      <c r="F44" s="3">
        <f>+E44+D44</f>
        <v>60</v>
      </c>
      <c r="G44" s="3"/>
      <c r="H44" s="3"/>
      <c r="I44" s="172"/>
    </row>
    <row r="45" spans="1:9" ht="15">
      <c r="A45" s="61" t="s">
        <v>358</v>
      </c>
      <c r="B45" s="125"/>
      <c r="C45" s="130"/>
      <c r="D45" s="4">
        <f>+D46+D49+D59</f>
        <v>121.59999999999998</v>
      </c>
      <c r="E45" s="4">
        <f>+E46+E49+E59</f>
        <v>0</v>
      </c>
      <c r="F45" s="4">
        <f>+F46+F49+F59</f>
        <v>118.8</v>
      </c>
      <c r="G45" s="4">
        <f>+G46+G49+G59</f>
        <v>60.60000000000001</v>
      </c>
      <c r="H45" s="4">
        <f>+H46+H49+H59</f>
        <v>0</v>
      </c>
      <c r="I45" s="20"/>
    </row>
    <row r="46" spans="1:9" ht="12.75">
      <c r="A46" s="29">
        <v>1</v>
      </c>
      <c r="B46" s="139" t="s">
        <v>74</v>
      </c>
      <c r="C46" s="31" t="s">
        <v>75</v>
      </c>
      <c r="D46" s="4">
        <f>+D47</f>
        <v>23.4</v>
      </c>
      <c r="E46" s="4">
        <f aca="true" t="shared" si="2" ref="E46:H47">+E47</f>
        <v>0</v>
      </c>
      <c r="F46" s="4">
        <f t="shared" si="2"/>
        <v>23.4</v>
      </c>
      <c r="G46" s="4">
        <f t="shared" si="2"/>
        <v>0</v>
      </c>
      <c r="H46" s="4">
        <f t="shared" si="2"/>
        <v>0</v>
      </c>
      <c r="I46" s="20"/>
    </row>
    <row r="47" spans="1:9" ht="12.75">
      <c r="A47" s="29">
        <v>8</v>
      </c>
      <c r="B47" s="157" t="s">
        <v>359</v>
      </c>
      <c r="C47" s="158" t="s">
        <v>360</v>
      </c>
      <c r="D47" s="4">
        <f>+D48</f>
        <v>23.4</v>
      </c>
      <c r="E47" s="4">
        <f t="shared" si="2"/>
        <v>0</v>
      </c>
      <c r="F47" s="4">
        <f t="shared" si="2"/>
        <v>23.4</v>
      </c>
      <c r="G47" s="4">
        <f t="shared" si="2"/>
        <v>0</v>
      </c>
      <c r="H47" s="4">
        <f t="shared" si="2"/>
        <v>0</v>
      </c>
      <c r="I47" s="170" t="s">
        <v>479</v>
      </c>
    </row>
    <row r="48" spans="1:9" ht="37.5" customHeight="1">
      <c r="A48" s="29">
        <v>9</v>
      </c>
      <c r="B48" s="157"/>
      <c r="C48" s="130" t="s">
        <v>361</v>
      </c>
      <c r="D48" s="3">
        <v>23.4</v>
      </c>
      <c r="E48" s="3"/>
      <c r="F48" s="3">
        <f>+E48+D48</f>
        <v>23.4</v>
      </c>
      <c r="G48" s="3"/>
      <c r="H48" s="3"/>
      <c r="I48" s="172"/>
    </row>
    <row r="49" spans="1:9" ht="12.75">
      <c r="A49" s="29">
        <v>12</v>
      </c>
      <c r="B49" s="30" t="s">
        <v>13</v>
      </c>
      <c r="C49" s="33" t="s">
        <v>14</v>
      </c>
      <c r="D49" s="4">
        <f>+D50+D56</f>
        <v>96.89999999999999</v>
      </c>
      <c r="E49" s="4">
        <f>+E50</f>
        <v>0</v>
      </c>
      <c r="F49" s="4">
        <f>+F50</f>
        <v>94.1</v>
      </c>
      <c r="G49" s="4">
        <f>+G50</f>
        <v>59.50000000000001</v>
      </c>
      <c r="H49" s="4">
        <f>+H50</f>
        <v>0</v>
      </c>
      <c r="I49" s="20"/>
    </row>
    <row r="50" spans="1:9" ht="25.5">
      <c r="A50" s="29">
        <v>13</v>
      </c>
      <c r="B50" s="125" t="s">
        <v>362</v>
      </c>
      <c r="C50" s="158" t="s">
        <v>363</v>
      </c>
      <c r="D50" s="3">
        <f>SUM(D51:D55)</f>
        <v>94.1</v>
      </c>
      <c r="E50" s="3">
        <f>SUM(E51:E55)</f>
        <v>0</v>
      </c>
      <c r="F50" s="3">
        <f>SUM(F51:F55)</f>
        <v>94.1</v>
      </c>
      <c r="G50" s="3">
        <f>SUM(G51:G55)</f>
        <v>59.50000000000001</v>
      </c>
      <c r="H50" s="3">
        <f>SUM(H51:H55)</f>
        <v>0</v>
      </c>
      <c r="I50" s="170" t="s">
        <v>441</v>
      </c>
    </row>
    <row r="51" spans="1:12" ht="12.75">
      <c r="A51" s="29">
        <v>14</v>
      </c>
      <c r="B51" s="125"/>
      <c r="C51" s="35" t="s">
        <v>252</v>
      </c>
      <c r="D51" s="5">
        <v>39.8</v>
      </c>
      <c r="E51" s="3"/>
      <c r="F51" s="3">
        <f>+E51+D51</f>
        <v>39.8</v>
      </c>
      <c r="G51" s="5">
        <v>39.2</v>
      </c>
      <c r="H51" s="3"/>
      <c r="I51" s="171"/>
      <c r="K51" s="6"/>
      <c r="L51" s="6"/>
    </row>
    <row r="52" spans="1:12" ht="12.75">
      <c r="A52" s="29">
        <v>15</v>
      </c>
      <c r="B52" s="125"/>
      <c r="C52" s="20" t="s">
        <v>364</v>
      </c>
      <c r="D52" s="5">
        <v>9.1</v>
      </c>
      <c r="E52" s="3"/>
      <c r="F52" s="3">
        <f aca="true" t="shared" si="3" ref="F52:F58">+E52+D52</f>
        <v>9.1</v>
      </c>
      <c r="G52" s="5">
        <v>7.5</v>
      </c>
      <c r="H52" s="3"/>
      <c r="I52" s="171"/>
      <c r="K52" s="6"/>
      <c r="L52" s="6"/>
    </row>
    <row r="53" spans="1:12" ht="12.75">
      <c r="A53" s="29">
        <v>16</v>
      </c>
      <c r="B53" s="125"/>
      <c r="C53" s="20" t="s">
        <v>253</v>
      </c>
      <c r="D53" s="5">
        <v>7.3</v>
      </c>
      <c r="E53" s="3"/>
      <c r="F53" s="3">
        <f t="shared" si="3"/>
        <v>7.3</v>
      </c>
      <c r="G53" s="5">
        <v>7.2</v>
      </c>
      <c r="H53" s="3"/>
      <c r="I53" s="171"/>
      <c r="K53" s="6"/>
      <c r="L53" s="6"/>
    </row>
    <row r="54" spans="1:12" ht="12.75">
      <c r="A54" s="29">
        <v>17</v>
      </c>
      <c r="B54" s="125"/>
      <c r="C54" s="20" t="s">
        <v>254</v>
      </c>
      <c r="D54" s="5">
        <v>6.4</v>
      </c>
      <c r="E54" s="3"/>
      <c r="F54" s="3">
        <f t="shared" si="3"/>
        <v>6.4</v>
      </c>
      <c r="G54" s="5">
        <v>5.6</v>
      </c>
      <c r="H54" s="3"/>
      <c r="I54" s="171"/>
      <c r="K54" s="6"/>
      <c r="L54" s="6"/>
    </row>
    <row r="55" spans="1:12" ht="12.75">
      <c r="A55" s="29">
        <v>18</v>
      </c>
      <c r="B55" s="125"/>
      <c r="C55" s="159" t="s">
        <v>17</v>
      </c>
      <c r="D55" s="5">
        <v>31.5</v>
      </c>
      <c r="E55" s="3"/>
      <c r="F55" s="3">
        <f t="shared" si="3"/>
        <v>31.5</v>
      </c>
      <c r="G55" s="3"/>
      <c r="H55" s="3"/>
      <c r="I55" s="171"/>
      <c r="K55" s="6"/>
      <c r="L55" s="6"/>
    </row>
    <row r="56" spans="1:12" ht="25.5">
      <c r="A56" s="29">
        <v>21</v>
      </c>
      <c r="B56" s="125" t="s">
        <v>365</v>
      </c>
      <c r="C56" s="158" t="s">
        <v>366</v>
      </c>
      <c r="D56" s="5">
        <f>+D57+D58</f>
        <v>2.8</v>
      </c>
      <c r="E56" s="5">
        <f>+E57+E58</f>
        <v>-2.8</v>
      </c>
      <c r="F56" s="5">
        <f>+F57+F58</f>
        <v>0</v>
      </c>
      <c r="G56" s="5">
        <f>+G57+G58</f>
        <v>0</v>
      </c>
      <c r="H56" s="5">
        <f>+H57+H58</f>
        <v>0</v>
      </c>
      <c r="I56" s="172"/>
      <c r="K56" s="6"/>
      <c r="L56" s="6"/>
    </row>
    <row r="57" spans="1:9" ht="33.75" customHeight="1">
      <c r="A57" s="29">
        <v>29</v>
      </c>
      <c r="B57" s="125"/>
      <c r="C57" s="35" t="s">
        <v>267</v>
      </c>
      <c r="D57" s="3">
        <v>2.8</v>
      </c>
      <c r="E57" s="3"/>
      <c r="F57" s="3">
        <f t="shared" si="3"/>
        <v>2.8</v>
      </c>
      <c r="G57" s="3"/>
      <c r="H57" s="3"/>
      <c r="I57" s="20" t="s">
        <v>442</v>
      </c>
    </row>
    <row r="58" spans="1:9" ht="42.75" customHeight="1">
      <c r="A58" s="29">
        <v>31</v>
      </c>
      <c r="B58" s="125"/>
      <c r="C58" s="14" t="s">
        <v>269</v>
      </c>
      <c r="D58" s="3"/>
      <c r="E58" s="3">
        <v>-2.8</v>
      </c>
      <c r="F58" s="3">
        <f t="shared" si="3"/>
        <v>-2.8</v>
      </c>
      <c r="G58" s="3"/>
      <c r="H58" s="3"/>
      <c r="I58" s="20" t="s">
        <v>443</v>
      </c>
    </row>
    <row r="59" spans="1:9" ht="12.75">
      <c r="A59" s="67" t="s">
        <v>367</v>
      </c>
      <c r="B59" s="30" t="s">
        <v>97</v>
      </c>
      <c r="C59" s="33" t="s">
        <v>98</v>
      </c>
      <c r="D59" s="4">
        <f>+D60</f>
        <v>1.3</v>
      </c>
      <c r="E59" s="4">
        <f aca="true" t="shared" si="4" ref="E59:H60">+E60</f>
        <v>0</v>
      </c>
      <c r="F59" s="4">
        <f t="shared" si="4"/>
        <v>1.3</v>
      </c>
      <c r="G59" s="4">
        <f t="shared" si="4"/>
        <v>1.1</v>
      </c>
      <c r="H59" s="4">
        <f t="shared" si="4"/>
        <v>0</v>
      </c>
      <c r="I59" s="20"/>
    </row>
    <row r="60" spans="1:9" ht="12.75">
      <c r="A60" s="67" t="s">
        <v>368</v>
      </c>
      <c r="B60" s="125" t="s">
        <v>369</v>
      </c>
      <c r="C60" s="158" t="s">
        <v>370</v>
      </c>
      <c r="D60" s="3">
        <f>+D61</f>
        <v>1.3</v>
      </c>
      <c r="E60" s="3">
        <f t="shared" si="4"/>
        <v>0</v>
      </c>
      <c r="F60" s="3">
        <f t="shared" si="4"/>
        <v>1.3</v>
      </c>
      <c r="G60" s="3">
        <f t="shared" si="4"/>
        <v>1.1</v>
      </c>
      <c r="H60" s="3">
        <f t="shared" si="4"/>
        <v>0</v>
      </c>
      <c r="I60" s="20"/>
    </row>
    <row r="61" spans="1:9" ht="39">
      <c r="A61" s="67" t="s">
        <v>371</v>
      </c>
      <c r="B61" s="125"/>
      <c r="C61" s="159" t="s">
        <v>17</v>
      </c>
      <c r="D61" s="3">
        <v>1.3</v>
      </c>
      <c r="E61" s="3"/>
      <c r="F61" s="3">
        <f>+D61+E61</f>
        <v>1.3</v>
      </c>
      <c r="G61" s="3">
        <v>1.1</v>
      </c>
      <c r="H61" s="3"/>
      <c r="I61" s="15" t="s">
        <v>430</v>
      </c>
    </row>
    <row r="62" spans="1:9" ht="15">
      <c r="A62" s="2"/>
      <c r="B62" s="2"/>
      <c r="C62" s="61" t="s">
        <v>154</v>
      </c>
      <c r="D62" s="4">
        <f>+D63+D89+D102+D115+D118</f>
        <v>1262.7</v>
      </c>
      <c r="E62" s="4">
        <f>+E63+E89+E102+E115+E118</f>
        <v>-191.6</v>
      </c>
      <c r="F62" s="4">
        <f>+F63+F89+F102+F115+F118</f>
        <v>1071.1</v>
      </c>
      <c r="G62" s="4">
        <f>+G63+G89+G102+G115+G118</f>
        <v>150.4</v>
      </c>
      <c r="H62" s="4">
        <f>+H63+H89+H102+H115+H118</f>
        <v>0</v>
      </c>
      <c r="I62" s="2"/>
    </row>
    <row r="63" spans="1:9" ht="12.75">
      <c r="A63" s="29">
        <v>1</v>
      </c>
      <c r="B63" s="30" t="s">
        <v>11</v>
      </c>
      <c r="C63" s="31" t="s">
        <v>12</v>
      </c>
      <c r="D63" s="3">
        <f>+D64+D65+D76</f>
        <v>201.7</v>
      </c>
      <c r="E63" s="3">
        <f>+E64+E65+E76</f>
        <v>0</v>
      </c>
      <c r="F63" s="3">
        <f>+F64+F65+F76</f>
        <v>201.7</v>
      </c>
      <c r="G63" s="3">
        <f>+G64+G65+G76</f>
        <v>110.3</v>
      </c>
      <c r="H63" s="3">
        <f>+H64+H65+H76</f>
        <v>0</v>
      </c>
      <c r="I63" s="2"/>
    </row>
    <row r="64" spans="1:9" ht="78">
      <c r="A64" s="29">
        <v>7</v>
      </c>
      <c r="B64" s="125"/>
      <c r="C64" s="151" t="s">
        <v>176</v>
      </c>
      <c r="D64" s="3">
        <v>89.9</v>
      </c>
      <c r="E64" s="3"/>
      <c r="F64" s="3">
        <f>+D64+E64</f>
        <v>89.9</v>
      </c>
      <c r="G64" s="3"/>
      <c r="H64" s="3"/>
      <c r="I64" s="20" t="s">
        <v>480</v>
      </c>
    </row>
    <row r="65" spans="1:9" ht="51.75">
      <c r="A65" s="29">
        <v>8</v>
      </c>
      <c r="B65" s="125"/>
      <c r="C65" s="160" t="s">
        <v>373</v>
      </c>
      <c r="D65" s="3">
        <f>SUM(D66:D75)</f>
        <v>3.8000000000000003</v>
      </c>
      <c r="E65" s="3">
        <f>SUM(E66:E75)</f>
        <v>0</v>
      </c>
      <c r="F65" s="3">
        <f>SUM(F66:F75)</f>
        <v>3.8000000000000003</v>
      </c>
      <c r="G65" s="3">
        <f>SUM(G66:G75)</f>
        <v>3.8000000000000003</v>
      </c>
      <c r="H65" s="3">
        <f>SUM(H66:H75)</f>
        <v>0</v>
      </c>
      <c r="I65" s="170" t="s">
        <v>481</v>
      </c>
    </row>
    <row r="66" spans="1:9" ht="12.75">
      <c r="A66" s="29">
        <v>9</v>
      </c>
      <c r="B66" s="125"/>
      <c r="C66" s="148" t="s">
        <v>219</v>
      </c>
      <c r="D66" s="105">
        <v>0.3</v>
      </c>
      <c r="E66" s="3"/>
      <c r="F66" s="3">
        <f aca="true" t="shared" si="5" ref="F66:F88">+D66+E66</f>
        <v>0.3</v>
      </c>
      <c r="G66" s="105">
        <v>0.3</v>
      </c>
      <c r="H66" s="3"/>
      <c r="I66" s="171"/>
    </row>
    <row r="67" spans="1:9" ht="12.75">
      <c r="A67" s="29">
        <v>10</v>
      </c>
      <c r="B67" s="125"/>
      <c r="C67" s="148" t="s">
        <v>374</v>
      </c>
      <c r="D67" s="105">
        <v>0.2</v>
      </c>
      <c r="E67" s="3"/>
      <c r="F67" s="3">
        <f t="shared" si="5"/>
        <v>0.2</v>
      </c>
      <c r="G67" s="105">
        <v>0.2</v>
      </c>
      <c r="H67" s="3"/>
      <c r="I67" s="171"/>
    </row>
    <row r="68" spans="1:9" ht="12.75">
      <c r="A68" s="29">
        <v>11</v>
      </c>
      <c r="B68" s="125"/>
      <c r="C68" s="148" t="s">
        <v>375</v>
      </c>
      <c r="D68" s="105">
        <v>0.2</v>
      </c>
      <c r="E68" s="3"/>
      <c r="F68" s="3">
        <f t="shared" si="5"/>
        <v>0.2</v>
      </c>
      <c r="G68" s="105">
        <v>0.2</v>
      </c>
      <c r="H68" s="3"/>
      <c r="I68" s="171"/>
    </row>
    <row r="69" spans="1:9" ht="12.75">
      <c r="A69" s="29">
        <v>12</v>
      </c>
      <c r="B69" s="125"/>
      <c r="C69" s="148" t="s">
        <v>376</v>
      </c>
      <c r="D69" s="105">
        <v>0.3</v>
      </c>
      <c r="E69" s="3"/>
      <c r="F69" s="3">
        <f t="shared" si="5"/>
        <v>0.3</v>
      </c>
      <c r="G69" s="105">
        <v>0.3</v>
      </c>
      <c r="H69" s="3"/>
      <c r="I69" s="171"/>
    </row>
    <row r="70" spans="1:9" ht="12.75">
      <c r="A70" s="29">
        <v>13</v>
      </c>
      <c r="B70" s="125"/>
      <c r="C70" s="148" t="s">
        <v>221</v>
      </c>
      <c r="D70" s="105">
        <v>0.6</v>
      </c>
      <c r="E70" s="3"/>
      <c r="F70" s="3">
        <f t="shared" si="5"/>
        <v>0.6</v>
      </c>
      <c r="G70" s="105">
        <v>0.6</v>
      </c>
      <c r="H70" s="3"/>
      <c r="I70" s="171"/>
    </row>
    <row r="71" spans="1:9" ht="25.5">
      <c r="A71" s="29">
        <v>14</v>
      </c>
      <c r="B71" s="125"/>
      <c r="C71" s="14" t="s">
        <v>224</v>
      </c>
      <c r="D71" s="105">
        <v>0.5</v>
      </c>
      <c r="E71" s="3"/>
      <c r="F71" s="3">
        <f t="shared" si="5"/>
        <v>0.5</v>
      </c>
      <c r="G71" s="105">
        <v>0.5</v>
      </c>
      <c r="H71" s="3"/>
      <c r="I71" s="171"/>
    </row>
    <row r="72" spans="1:9" ht="12.75">
      <c r="A72" s="29">
        <v>15</v>
      </c>
      <c r="B72" s="125"/>
      <c r="C72" s="148" t="s">
        <v>225</v>
      </c>
      <c r="D72" s="105">
        <v>0.5</v>
      </c>
      <c r="E72" s="3"/>
      <c r="F72" s="3">
        <f t="shared" si="5"/>
        <v>0.5</v>
      </c>
      <c r="G72" s="105">
        <v>0.5</v>
      </c>
      <c r="H72" s="3"/>
      <c r="I72" s="171"/>
    </row>
    <row r="73" spans="1:9" ht="12.75">
      <c r="A73" s="29">
        <v>16</v>
      </c>
      <c r="B73" s="125"/>
      <c r="C73" s="14" t="s">
        <v>377</v>
      </c>
      <c r="D73" s="105">
        <v>0.2</v>
      </c>
      <c r="E73" s="3"/>
      <c r="F73" s="3">
        <f t="shared" si="5"/>
        <v>0.2</v>
      </c>
      <c r="G73" s="105">
        <v>0.2</v>
      </c>
      <c r="H73" s="3"/>
      <c r="I73" s="171"/>
    </row>
    <row r="74" spans="1:9" ht="12.75">
      <c r="A74" s="29">
        <v>17</v>
      </c>
      <c r="B74" s="125"/>
      <c r="C74" s="14" t="s">
        <v>378</v>
      </c>
      <c r="D74" s="105">
        <v>0.5</v>
      </c>
      <c r="E74" s="3"/>
      <c r="F74" s="3">
        <f t="shared" si="5"/>
        <v>0.5</v>
      </c>
      <c r="G74" s="105">
        <v>0.5</v>
      </c>
      <c r="H74" s="3"/>
      <c r="I74" s="171"/>
    </row>
    <row r="75" spans="1:9" ht="12.75">
      <c r="A75" s="29">
        <v>18</v>
      </c>
      <c r="B75" s="125"/>
      <c r="C75" s="148" t="s">
        <v>228</v>
      </c>
      <c r="D75" s="105">
        <v>0.5</v>
      </c>
      <c r="E75" s="3"/>
      <c r="F75" s="3">
        <f t="shared" si="5"/>
        <v>0.5</v>
      </c>
      <c r="G75" s="105">
        <v>0.5</v>
      </c>
      <c r="H75" s="3"/>
      <c r="I75" s="172"/>
    </row>
    <row r="76" spans="1:9" ht="63.75" customHeight="1">
      <c r="A76" s="29">
        <v>19</v>
      </c>
      <c r="B76" s="125"/>
      <c r="C76" s="160" t="s">
        <v>379</v>
      </c>
      <c r="D76" s="3">
        <f>SUM(D77:D88)</f>
        <v>108</v>
      </c>
      <c r="E76" s="3">
        <f>SUM(E77:E88)</f>
        <v>0</v>
      </c>
      <c r="F76" s="3">
        <f>SUM(F77:F88)</f>
        <v>108</v>
      </c>
      <c r="G76" s="3">
        <f>SUM(G77:G88)</f>
        <v>106.5</v>
      </c>
      <c r="H76" s="3">
        <f>SUM(H77:H88)</f>
        <v>0</v>
      </c>
      <c r="I76" s="170" t="s">
        <v>444</v>
      </c>
    </row>
    <row r="77" spans="1:9" ht="12.75">
      <c r="A77" s="29">
        <v>20</v>
      </c>
      <c r="B77" s="125"/>
      <c r="C77" s="148" t="s">
        <v>374</v>
      </c>
      <c r="D77" s="105">
        <v>4</v>
      </c>
      <c r="E77" s="3"/>
      <c r="F77" s="3">
        <f t="shared" si="5"/>
        <v>4</v>
      </c>
      <c r="G77" s="105">
        <v>3.9</v>
      </c>
      <c r="H77" s="3"/>
      <c r="I77" s="171"/>
    </row>
    <row r="78" spans="1:9" ht="12.75">
      <c r="A78" s="29">
        <v>21</v>
      </c>
      <c r="B78" s="125"/>
      <c r="C78" s="148" t="s">
        <v>375</v>
      </c>
      <c r="D78" s="105">
        <v>4</v>
      </c>
      <c r="E78" s="3"/>
      <c r="F78" s="3">
        <f t="shared" si="5"/>
        <v>4</v>
      </c>
      <c r="G78" s="105">
        <v>3.9</v>
      </c>
      <c r="H78" s="3"/>
      <c r="I78" s="171"/>
    </row>
    <row r="79" spans="1:9" ht="12.75">
      <c r="A79" s="29">
        <v>22</v>
      </c>
      <c r="B79" s="125"/>
      <c r="C79" s="148" t="s">
        <v>376</v>
      </c>
      <c r="D79" s="105">
        <v>9.7</v>
      </c>
      <c r="E79" s="3"/>
      <c r="F79" s="3">
        <f t="shared" si="5"/>
        <v>9.7</v>
      </c>
      <c r="G79" s="105">
        <v>9.6</v>
      </c>
      <c r="H79" s="3"/>
      <c r="I79" s="171"/>
    </row>
    <row r="80" spans="1:9" ht="12.75">
      <c r="A80" s="29">
        <v>23</v>
      </c>
      <c r="B80" s="125"/>
      <c r="C80" s="148" t="s">
        <v>380</v>
      </c>
      <c r="D80" s="105">
        <v>6.6</v>
      </c>
      <c r="E80" s="3"/>
      <c r="F80" s="3">
        <f t="shared" si="5"/>
        <v>6.6</v>
      </c>
      <c r="G80" s="105">
        <v>6.5</v>
      </c>
      <c r="H80" s="3"/>
      <c r="I80" s="171"/>
    </row>
    <row r="81" spans="1:9" ht="12.75">
      <c r="A81" s="29">
        <v>24</v>
      </c>
      <c r="B81" s="125"/>
      <c r="C81" s="14" t="s">
        <v>220</v>
      </c>
      <c r="D81" s="105">
        <v>1</v>
      </c>
      <c r="E81" s="3"/>
      <c r="F81" s="3">
        <f t="shared" si="5"/>
        <v>1</v>
      </c>
      <c r="G81" s="105">
        <v>1</v>
      </c>
      <c r="H81" s="3"/>
      <c r="I81" s="171"/>
    </row>
    <row r="82" spans="1:9" ht="12.75">
      <c r="A82" s="29">
        <v>25</v>
      </c>
      <c r="B82" s="125"/>
      <c r="C82" s="14" t="s">
        <v>222</v>
      </c>
      <c r="D82" s="105">
        <v>7.1</v>
      </c>
      <c r="E82" s="3"/>
      <c r="F82" s="3">
        <f t="shared" si="5"/>
        <v>7.1</v>
      </c>
      <c r="G82" s="105">
        <v>7</v>
      </c>
      <c r="H82" s="3"/>
      <c r="I82" s="171"/>
    </row>
    <row r="83" spans="1:9" ht="25.5">
      <c r="A83" s="29">
        <v>26</v>
      </c>
      <c r="B83" s="125"/>
      <c r="C83" s="14" t="s">
        <v>224</v>
      </c>
      <c r="D83" s="105">
        <v>30.1</v>
      </c>
      <c r="E83" s="3"/>
      <c r="F83" s="3">
        <f t="shared" si="5"/>
        <v>30.1</v>
      </c>
      <c r="G83" s="105">
        <v>29.7</v>
      </c>
      <c r="H83" s="3"/>
      <c r="I83" s="171"/>
    </row>
    <row r="84" spans="1:9" ht="12.75">
      <c r="A84" s="29">
        <v>27</v>
      </c>
      <c r="B84" s="125"/>
      <c r="C84" s="148" t="s">
        <v>225</v>
      </c>
      <c r="D84" s="105">
        <v>2.5</v>
      </c>
      <c r="E84" s="3"/>
      <c r="F84" s="3">
        <f t="shared" si="5"/>
        <v>2.5</v>
      </c>
      <c r="G84" s="105">
        <v>2.5</v>
      </c>
      <c r="H84" s="3"/>
      <c r="I84" s="171"/>
    </row>
    <row r="85" spans="1:9" ht="12.75">
      <c r="A85" s="29">
        <v>28</v>
      </c>
      <c r="B85" s="125"/>
      <c r="C85" s="14" t="s">
        <v>381</v>
      </c>
      <c r="D85" s="105">
        <v>15.7</v>
      </c>
      <c r="E85" s="3"/>
      <c r="F85" s="3">
        <f t="shared" si="5"/>
        <v>15.7</v>
      </c>
      <c r="G85" s="105">
        <v>15.5</v>
      </c>
      <c r="H85" s="3"/>
      <c r="I85" s="171"/>
    </row>
    <row r="86" spans="1:9" ht="12.75">
      <c r="A86" s="29">
        <v>29</v>
      </c>
      <c r="B86" s="125"/>
      <c r="C86" s="14" t="s">
        <v>377</v>
      </c>
      <c r="D86" s="105">
        <v>5.7</v>
      </c>
      <c r="E86" s="3"/>
      <c r="F86" s="3">
        <f t="shared" si="5"/>
        <v>5.7</v>
      </c>
      <c r="G86" s="105">
        <v>5.6</v>
      </c>
      <c r="H86" s="3"/>
      <c r="I86" s="171"/>
    </row>
    <row r="87" spans="1:9" ht="12.75">
      <c r="A87" s="29">
        <v>30</v>
      </c>
      <c r="B87" s="125"/>
      <c r="C87" s="14" t="s">
        <v>382</v>
      </c>
      <c r="D87" s="105">
        <v>8.5</v>
      </c>
      <c r="E87" s="3"/>
      <c r="F87" s="3">
        <f t="shared" si="5"/>
        <v>8.5</v>
      </c>
      <c r="G87" s="105">
        <v>8.4</v>
      </c>
      <c r="H87" s="3"/>
      <c r="I87" s="171"/>
    </row>
    <row r="88" spans="1:9" ht="12.75">
      <c r="A88" s="29">
        <v>31</v>
      </c>
      <c r="B88" s="125"/>
      <c r="C88" s="14" t="s">
        <v>383</v>
      </c>
      <c r="D88" s="105">
        <v>13.1</v>
      </c>
      <c r="E88" s="3"/>
      <c r="F88" s="3">
        <f t="shared" si="5"/>
        <v>13.1</v>
      </c>
      <c r="G88" s="105">
        <v>12.9</v>
      </c>
      <c r="H88" s="3"/>
      <c r="I88" s="172"/>
    </row>
    <row r="89" spans="1:9" ht="13.5">
      <c r="A89" s="29">
        <v>35</v>
      </c>
      <c r="B89" s="30" t="s">
        <v>13</v>
      </c>
      <c r="C89" s="33" t="s">
        <v>14</v>
      </c>
      <c r="D89" s="62">
        <f>+D90</f>
        <v>510.80000000000007</v>
      </c>
      <c r="E89" s="62">
        <f>+E90</f>
        <v>0</v>
      </c>
      <c r="F89" s="62">
        <f>+F90</f>
        <v>510.80000000000007</v>
      </c>
      <c r="G89" s="62">
        <f>+G90</f>
        <v>40.10000000000001</v>
      </c>
      <c r="H89" s="62">
        <f>+H90</f>
        <v>0</v>
      </c>
      <c r="I89" s="20"/>
    </row>
    <row r="90" spans="1:9" ht="51.75">
      <c r="A90" s="29">
        <v>44</v>
      </c>
      <c r="B90" s="125"/>
      <c r="C90" s="68" t="s">
        <v>384</v>
      </c>
      <c r="D90" s="3">
        <f>SUM(D91:D101)</f>
        <v>510.80000000000007</v>
      </c>
      <c r="E90" s="3">
        <f>SUM(E91:E101)</f>
        <v>0</v>
      </c>
      <c r="F90" s="3">
        <f>SUM(F91:F101)</f>
        <v>510.80000000000007</v>
      </c>
      <c r="G90" s="3">
        <f>SUM(G91:G101)</f>
        <v>40.10000000000001</v>
      </c>
      <c r="H90" s="3">
        <f>SUM(H91:H101)</f>
        <v>0</v>
      </c>
      <c r="I90" s="170" t="s">
        <v>445</v>
      </c>
    </row>
    <row r="91" spans="1:9" ht="25.5">
      <c r="A91" s="29">
        <v>45</v>
      </c>
      <c r="B91" s="125"/>
      <c r="C91" s="14" t="s">
        <v>261</v>
      </c>
      <c r="D91" s="105">
        <v>172.7</v>
      </c>
      <c r="E91" s="3"/>
      <c r="F91" s="3">
        <f>+D91+E91</f>
        <v>172.7</v>
      </c>
      <c r="G91" s="105">
        <v>13.4</v>
      </c>
      <c r="H91" s="3"/>
      <c r="I91" s="171"/>
    </row>
    <row r="92" spans="1:9" ht="25.5">
      <c r="A92" s="29">
        <v>46</v>
      </c>
      <c r="B92" s="125"/>
      <c r="C92" s="14" t="s">
        <v>262</v>
      </c>
      <c r="D92" s="105">
        <v>69.5</v>
      </c>
      <c r="E92" s="3"/>
      <c r="F92" s="3">
        <f aca="true" t="shared" si="6" ref="F92:F101">+D92+E92</f>
        <v>69.5</v>
      </c>
      <c r="G92" s="105">
        <v>2.2</v>
      </c>
      <c r="H92" s="3"/>
      <c r="I92" s="171"/>
    </row>
    <row r="93" spans="1:9" ht="25.5">
      <c r="A93" s="29">
        <v>47</v>
      </c>
      <c r="B93" s="125"/>
      <c r="C93" s="14" t="s">
        <v>263</v>
      </c>
      <c r="D93" s="105">
        <v>36.8</v>
      </c>
      <c r="E93" s="3"/>
      <c r="F93" s="3">
        <f t="shared" si="6"/>
        <v>36.8</v>
      </c>
      <c r="G93" s="105">
        <v>1.8</v>
      </c>
      <c r="H93" s="3"/>
      <c r="I93" s="171"/>
    </row>
    <row r="94" spans="1:9" ht="25.5">
      <c r="A94" s="29">
        <v>48</v>
      </c>
      <c r="B94" s="125"/>
      <c r="C94" s="14" t="s">
        <v>264</v>
      </c>
      <c r="D94" s="105">
        <v>19.2</v>
      </c>
      <c r="E94" s="3"/>
      <c r="F94" s="3">
        <f t="shared" si="6"/>
        <v>19.2</v>
      </c>
      <c r="G94" s="105">
        <v>3.2</v>
      </c>
      <c r="H94" s="3"/>
      <c r="I94" s="171"/>
    </row>
    <row r="95" spans="1:9" ht="25.5">
      <c r="A95" s="29">
        <v>49</v>
      </c>
      <c r="B95" s="125"/>
      <c r="C95" s="14" t="s">
        <v>265</v>
      </c>
      <c r="D95" s="105">
        <v>62</v>
      </c>
      <c r="E95" s="3"/>
      <c r="F95" s="3">
        <f t="shared" si="6"/>
        <v>62</v>
      </c>
      <c r="G95" s="105">
        <v>4.1</v>
      </c>
      <c r="H95" s="3"/>
      <c r="I95" s="171"/>
    </row>
    <row r="96" spans="1:9" ht="25.5">
      <c r="A96" s="29">
        <v>50</v>
      </c>
      <c r="B96" s="125"/>
      <c r="C96" s="14" t="s">
        <v>266</v>
      </c>
      <c r="D96" s="105">
        <v>31.6</v>
      </c>
      <c r="E96" s="3"/>
      <c r="F96" s="3">
        <f t="shared" si="6"/>
        <v>31.6</v>
      </c>
      <c r="G96" s="105">
        <v>2.6</v>
      </c>
      <c r="H96" s="3"/>
      <c r="I96" s="171"/>
    </row>
    <row r="97" spans="1:9" ht="25.5">
      <c r="A97" s="29">
        <v>51</v>
      </c>
      <c r="B97" s="125"/>
      <c r="C97" s="35" t="s">
        <v>267</v>
      </c>
      <c r="D97" s="105">
        <v>28.9</v>
      </c>
      <c r="E97" s="3"/>
      <c r="F97" s="3">
        <f t="shared" si="6"/>
        <v>28.9</v>
      </c>
      <c r="G97" s="105">
        <v>1</v>
      </c>
      <c r="H97" s="3"/>
      <c r="I97" s="171"/>
    </row>
    <row r="98" spans="1:9" ht="25.5">
      <c r="A98" s="29">
        <v>52</v>
      </c>
      <c r="B98" s="125"/>
      <c r="C98" s="14" t="s">
        <v>268</v>
      </c>
      <c r="D98" s="105">
        <v>21.8</v>
      </c>
      <c r="E98" s="3"/>
      <c r="F98" s="3">
        <f t="shared" si="6"/>
        <v>21.8</v>
      </c>
      <c r="G98" s="105">
        <v>4.1</v>
      </c>
      <c r="H98" s="3"/>
      <c r="I98" s="171"/>
    </row>
    <row r="99" spans="1:9" ht="25.5">
      <c r="A99" s="29">
        <v>53</v>
      </c>
      <c r="B99" s="125"/>
      <c r="C99" s="14" t="s">
        <v>269</v>
      </c>
      <c r="D99" s="105">
        <v>28.1</v>
      </c>
      <c r="E99" s="3"/>
      <c r="F99" s="3">
        <f t="shared" si="6"/>
        <v>28.1</v>
      </c>
      <c r="G99" s="105">
        <v>2.9</v>
      </c>
      <c r="H99" s="3"/>
      <c r="I99" s="171"/>
    </row>
    <row r="100" spans="1:9" ht="25.5">
      <c r="A100" s="29">
        <v>54</v>
      </c>
      <c r="B100" s="125"/>
      <c r="C100" s="14" t="s">
        <v>270</v>
      </c>
      <c r="D100" s="105">
        <v>11.1</v>
      </c>
      <c r="E100" s="3"/>
      <c r="F100" s="3">
        <f t="shared" si="6"/>
        <v>11.1</v>
      </c>
      <c r="G100" s="105">
        <v>0.6</v>
      </c>
      <c r="H100" s="3"/>
      <c r="I100" s="171"/>
    </row>
    <row r="101" spans="1:9" ht="25.5">
      <c r="A101" s="29">
        <v>55</v>
      </c>
      <c r="B101" s="125"/>
      <c r="C101" s="14" t="s">
        <v>271</v>
      </c>
      <c r="D101" s="105">
        <v>29.1</v>
      </c>
      <c r="E101" s="3"/>
      <c r="F101" s="3">
        <f t="shared" si="6"/>
        <v>29.1</v>
      </c>
      <c r="G101" s="105">
        <v>4.2</v>
      </c>
      <c r="H101" s="3"/>
      <c r="I101" s="172"/>
    </row>
    <row r="102" spans="1:9" ht="25.5">
      <c r="A102" s="29">
        <v>62</v>
      </c>
      <c r="B102" s="30" t="s">
        <v>15</v>
      </c>
      <c r="C102" s="127" t="s">
        <v>16</v>
      </c>
      <c r="D102" s="4">
        <f>+D103</f>
        <v>146</v>
      </c>
      <c r="E102" s="4">
        <f>+E103</f>
        <v>-191.6</v>
      </c>
      <c r="F102" s="4">
        <f>+F103</f>
        <v>-45.599999999999994</v>
      </c>
      <c r="G102" s="4">
        <f>+G103</f>
        <v>0</v>
      </c>
      <c r="H102" s="4">
        <f>+H103</f>
        <v>0</v>
      </c>
      <c r="I102" s="20"/>
    </row>
    <row r="103" spans="1:9" ht="51.75">
      <c r="A103" s="29">
        <v>69</v>
      </c>
      <c r="B103" s="30"/>
      <c r="C103" s="68" t="s">
        <v>177</v>
      </c>
      <c r="D103" s="3">
        <f>SUM(D104:D114)</f>
        <v>146</v>
      </c>
      <c r="E103" s="3">
        <f>SUM(E104:E114)</f>
        <v>-191.6</v>
      </c>
      <c r="F103" s="3">
        <f>SUM(F104:F114)</f>
        <v>-45.599999999999994</v>
      </c>
      <c r="G103" s="3">
        <f>SUM(G104:G114)</f>
        <v>0</v>
      </c>
      <c r="H103" s="3">
        <f>SUM(H104:H114)</f>
        <v>0</v>
      </c>
      <c r="I103" s="170" t="s">
        <v>446</v>
      </c>
    </row>
    <row r="104" spans="1:9" ht="25.5">
      <c r="A104" s="29" t="s">
        <v>385</v>
      </c>
      <c r="B104" s="30"/>
      <c r="C104" s="161" t="s">
        <v>386</v>
      </c>
      <c r="D104" s="105"/>
      <c r="E104" s="2">
        <v>-30.3</v>
      </c>
      <c r="F104" s="3">
        <f aca="true" t="shared" si="7" ref="F104:F114">+D104+E104</f>
        <v>-30.3</v>
      </c>
      <c r="G104" s="3"/>
      <c r="H104" s="105"/>
      <c r="I104" s="171"/>
    </row>
    <row r="105" spans="1:9" ht="25.5">
      <c r="A105" s="29" t="s">
        <v>387</v>
      </c>
      <c r="B105" s="30"/>
      <c r="C105" s="161" t="s">
        <v>178</v>
      </c>
      <c r="D105" s="105"/>
      <c r="E105" s="5">
        <v>-3</v>
      </c>
      <c r="F105" s="5">
        <f t="shared" si="7"/>
        <v>-3</v>
      </c>
      <c r="G105" s="3"/>
      <c r="H105" s="105"/>
      <c r="I105" s="171"/>
    </row>
    <row r="106" spans="1:9" ht="25.5">
      <c r="A106" s="29" t="s">
        <v>388</v>
      </c>
      <c r="B106" s="30"/>
      <c r="C106" s="161" t="s">
        <v>179</v>
      </c>
      <c r="D106" s="3"/>
      <c r="E106" s="5">
        <v>-4</v>
      </c>
      <c r="F106" s="5">
        <f t="shared" si="7"/>
        <v>-4</v>
      </c>
      <c r="G106" s="3"/>
      <c r="H106" s="3"/>
      <c r="I106" s="171"/>
    </row>
    <row r="107" spans="1:9" ht="25.5">
      <c r="A107" s="29" t="s">
        <v>389</v>
      </c>
      <c r="B107" s="30"/>
      <c r="C107" s="161" t="s">
        <v>180</v>
      </c>
      <c r="D107" s="3"/>
      <c r="E107" s="2">
        <v>-28.7</v>
      </c>
      <c r="F107" s="3">
        <f t="shared" si="7"/>
        <v>-28.7</v>
      </c>
      <c r="G107" s="3"/>
      <c r="H107" s="3"/>
      <c r="I107" s="171"/>
    </row>
    <row r="108" spans="1:9" ht="25.5">
      <c r="A108" s="29" t="s">
        <v>390</v>
      </c>
      <c r="B108" s="30"/>
      <c r="C108" s="161" t="s">
        <v>181</v>
      </c>
      <c r="D108" s="105"/>
      <c r="E108" s="2">
        <v>-39.7</v>
      </c>
      <c r="F108" s="3">
        <f t="shared" si="7"/>
        <v>-39.7</v>
      </c>
      <c r="G108" s="3"/>
      <c r="H108" s="105"/>
      <c r="I108" s="171"/>
    </row>
    <row r="109" spans="1:9" ht="25.5">
      <c r="A109" s="29" t="s">
        <v>391</v>
      </c>
      <c r="B109" s="30"/>
      <c r="C109" s="161" t="s">
        <v>182</v>
      </c>
      <c r="D109" s="105"/>
      <c r="E109" s="2">
        <v>-22.8</v>
      </c>
      <c r="F109" s="3">
        <f t="shared" si="7"/>
        <v>-22.8</v>
      </c>
      <c r="G109" s="3"/>
      <c r="H109" s="105"/>
      <c r="I109" s="171"/>
    </row>
    <row r="110" spans="1:9" ht="25.5">
      <c r="A110" s="29" t="s">
        <v>392</v>
      </c>
      <c r="B110" s="30"/>
      <c r="C110" s="161" t="s">
        <v>183</v>
      </c>
      <c r="D110" s="105"/>
      <c r="E110" s="5">
        <v>-11</v>
      </c>
      <c r="F110" s="3">
        <f t="shared" si="7"/>
        <v>-11</v>
      </c>
      <c r="G110" s="3"/>
      <c r="H110" s="105"/>
      <c r="I110" s="171"/>
    </row>
    <row r="111" spans="1:9" ht="39">
      <c r="A111" s="29" t="s">
        <v>393</v>
      </c>
      <c r="B111" s="30"/>
      <c r="C111" s="161" t="s">
        <v>184</v>
      </c>
      <c r="D111" s="105"/>
      <c r="E111" s="2">
        <v>-44.2</v>
      </c>
      <c r="F111" s="3">
        <f t="shared" si="7"/>
        <v>-44.2</v>
      </c>
      <c r="G111" s="3"/>
      <c r="H111" s="105"/>
      <c r="I111" s="171"/>
    </row>
    <row r="112" spans="1:9" ht="25.5">
      <c r="A112" s="29" t="s">
        <v>394</v>
      </c>
      <c r="B112" s="30"/>
      <c r="C112" s="161" t="s">
        <v>185</v>
      </c>
      <c r="D112" s="105"/>
      <c r="E112" s="2">
        <v>-7.9</v>
      </c>
      <c r="F112" s="3">
        <f t="shared" si="7"/>
        <v>-7.9</v>
      </c>
      <c r="G112" s="3"/>
      <c r="H112" s="105"/>
      <c r="I112" s="171"/>
    </row>
    <row r="113" spans="1:9" ht="25.5">
      <c r="A113" s="29" t="s">
        <v>395</v>
      </c>
      <c r="B113" s="30"/>
      <c r="C113" s="161" t="s">
        <v>396</v>
      </c>
      <c r="D113" s="105">
        <v>46</v>
      </c>
      <c r="E113" s="2"/>
      <c r="F113" s="3">
        <f t="shared" si="7"/>
        <v>46</v>
      </c>
      <c r="G113" s="3"/>
      <c r="H113" s="105"/>
      <c r="I113" s="171"/>
    </row>
    <row r="114" spans="1:9" ht="25.5">
      <c r="A114" s="29" t="s">
        <v>435</v>
      </c>
      <c r="B114" s="30"/>
      <c r="C114" s="166" t="s">
        <v>436</v>
      </c>
      <c r="D114" s="105">
        <v>100</v>
      </c>
      <c r="E114" s="2"/>
      <c r="F114" s="3">
        <f t="shared" si="7"/>
        <v>100</v>
      </c>
      <c r="G114" s="3"/>
      <c r="H114" s="105"/>
      <c r="I114" s="172"/>
    </row>
    <row r="115" spans="1:9" ht="12.75">
      <c r="A115" s="29">
        <v>71</v>
      </c>
      <c r="B115" s="30" t="s">
        <v>95</v>
      </c>
      <c r="C115" s="78" t="s">
        <v>96</v>
      </c>
      <c r="D115" s="138">
        <f>+D116</f>
        <v>135.7</v>
      </c>
      <c r="E115" s="138">
        <f aca="true" t="shared" si="8" ref="E115:H116">+E116</f>
        <v>0</v>
      </c>
      <c r="F115" s="138">
        <f t="shared" si="8"/>
        <v>135.7</v>
      </c>
      <c r="G115" s="138">
        <f t="shared" si="8"/>
        <v>0</v>
      </c>
      <c r="H115" s="138">
        <f t="shared" si="8"/>
        <v>0</v>
      </c>
      <c r="I115" s="20"/>
    </row>
    <row r="116" spans="1:9" ht="25.5">
      <c r="A116" s="29">
        <v>72</v>
      </c>
      <c r="B116" s="30"/>
      <c r="C116" s="162" t="s">
        <v>397</v>
      </c>
      <c r="D116" s="105">
        <f>+D117</f>
        <v>135.7</v>
      </c>
      <c r="E116" s="105">
        <f t="shared" si="8"/>
        <v>0</v>
      </c>
      <c r="F116" s="105">
        <f t="shared" si="8"/>
        <v>135.7</v>
      </c>
      <c r="G116" s="105">
        <f t="shared" si="8"/>
        <v>0</v>
      </c>
      <c r="H116" s="105">
        <f t="shared" si="8"/>
        <v>0</v>
      </c>
      <c r="I116" s="170" t="s">
        <v>482</v>
      </c>
    </row>
    <row r="117" spans="1:9" ht="12.75">
      <c r="A117" s="29">
        <v>73</v>
      </c>
      <c r="B117" s="30"/>
      <c r="C117" s="151" t="s">
        <v>17</v>
      </c>
      <c r="D117" s="105">
        <v>135.7</v>
      </c>
      <c r="E117" s="2"/>
      <c r="F117" s="3">
        <f>+E117+D117</f>
        <v>135.7</v>
      </c>
      <c r="G117" s="3"/>
      <c r="H117" s="105"/>
      <c r="I117" s="172"/>
    </row>
    <row r="118" spans="1:9" ht="12.75">
      <c r="A118" s="29">
        <v>74</v>
      </c>
      <c r="B118" s="30" t="s">
        <v>97</v>
      </c>
      <c r="C118" s="33" t="s">
        <v>98</v>
      </c>
      <c r="D118" s="138">
        <f aca="true" t="shared" si="9" ref="D118:H119">+D119</f>
        <v>268.5</v>
      </c>
      <c r="E118" s="138">
        <f t="shared" si="9"/>
        <v>0</v>
      </c>
      <c r="F118" s="138">
        <f t="shared" si="9"/>
        <v>268.5</v>
      </c>
      <c r="G118" s="138">
        <f t="shared" si="9"/>
        <v>0</v>
      </c>
      <c r="H118" s="138">
        <f t="shared" si="9"/>
        <v>0</v>
      </c>
      <c r="I118" s="20"/>
    </row>
    <row r="119" spans="1:9" ht="63.75" customHeight="1">
      <c r="A119" s="29">
        <v>77</v>
      </c>
      <c r="B119" s="125"/>
      <c r="C119" s="160" t="s">
        <v>398</v>
      </c>
      <c r="D119" s="105">
        <f t="shared" si="9"/>
        <v>268.5</v>
      </c>
      <c r="E119" s="105">
        <f t="shared" si="9"/>
        <v>0</v>
      </c>
      <c r="F119" s="105">
        <f t="shared" si="9"/>
        <v>268.5</v>
      </c>
      <c r="G119" s="105">
        <f t="shared" si="9"/>
        <v>0</v>
      </c>
      <c r="H119" s="105">
        <f t="shared" si="9"/>
        <v>0</v>
      </c>
      <c r="I119" s="170" t="s">
        <v>447</v>
      </c>
    </row>
    <row r="120" spans="1:9" ht="12.75">
      <c r="A120" s="29">
        <v>78</v>
      </c>
      <c r="B120" s="125"/>
      <c r="C120" s="151" t="s">
        <v>17</v>
      </c>
      <c r="D120" s="105">
        <v>268.5</v>
      </c>
      <c r="E120" s="2"/>
      <c r="F120" s="3">
        <f>+E120+D120</f>
        <v>268.5</v>
      </c>
      <c r="G120" s="3"/>
      <c r="H120" s="105"/>
      <c r="I120" s="172"/>
    </row>
    <row r="121" spans="1:9" ht="15">
      <c r="A121" s="64"/>
      <c r="B121" s="64"/>
      <c r="C121" s="61" t="s">
        <v>78</v>
      </c>
      <c r="D121" s="63">
        <f>+D122+D125+D128+D135</f>
        <v>20.1</v>
      </c>
      <c r="E121" s="63">
        <f>+E122+E125+E128+E135</f>
        <v>-106.60000000000001</v>
      </c>
      <c r="F121" s="63">
        <f>+F122+F125+F128+F135</f>
        <v>-86.5</v>
      </c>
      <c r="G121" s="63">
        <f>+G122+G125+G128+G135</f>
        <v>0</v>
      </c>
      <c r="H121" s="63">
        <f>+H122+H125+H128+H135</f>
        <v>-87</v>
      </c>
      <c r="I121" s="2"/>
    </row>
    <row r="122" spans="1:9" ht="12.75">
      <c r="A122" s="29">
        <v>1</v>
      </c>
      <c r="B122" s="30" t="s">
        <v>11</v>
      </c>
      <c r="C122" s="31" t="s">
        <v>12</v>
      </c>
      <c r="D122" s="4">
        <f aca="true" t="shared" si="10" ref="D122:H123">+D123</f>
        <v>1.4</v>
      </c>
      <c r="E122" s="4">
        <f t="shared" si="10"/>
        <v>0</v>
      </c>
      <c r="F122" s="4">
        <f t="shared" si="10"/>
        <v>1.4</v>
      </c>
      <c r="G122" s="4">
        <f t="shared" si="10"/>
        <v>0</v>
      </c>
      <c r="H122" s="4">
        <f t="shared" si="10"/>
        <v>1</v>
      </c>
      <c r="I122" s="2"/>
    </row>
    <row r="123" spans="1:9" ht="12.75">
      <c r="A123" s="29">
        <v>2</v>
      </c>
      <c r="B123" s="30"/>
      <c r="C123" s="35" t="s">
        <v>73</v>
      </c>
      <c r="D123" s="3">
        <f t="shared" si="10"/>
        <v>1.4</v>
      </c>
      <c r="E123" s="3">
        <f t="shared" si="10"/>
        <v>0</v>
      </c>
      <c r="F123" s="3">
        <f t="shared" si="10"/>
        <v>1.4</v>
      </c>
      <c r="G123" s="3">
        <f t="shared" si="10"/>
        <v>0</v>
      </c>
      <c r="H123" s="3">
        <f t="shared" si="10"/>
        <v>1</v>
      </c>
      <c r="I123" s="170" t="s">
        <v>440</v>
      </c>
    </row>
    <row r="124" spans="1:9" ht="25.5">
      <c r="A124" s="29" t="s">
        <v>399</v>
      </c>
      <c r="B124" s="139"/>
      <c r="C124" s="132" t="s">
        <v>233</v>
      </c>
      <c r="D124" s="3">
        <v>1.4</v>
      </c>
      <c r="E124" s="3"/>
      <c r="F124" s="3">
        <f>+D124+E124</f>
        <v>1.4</v>
      </c>
      <c r="G124" s="3"/>
      <c r="H124" s="3">
        <v>1</v>
      </c>
      <c r="I124" s="172"/>
    </row>
    <row r="125" spans="1:9" ht="12.75">
      <c r="A125" s="29">
        <v>7</v>
      </c>
      <c r="B125" s="30" t="s">
        <v>91</v>
      </c>
      <c r="C125" s="33" t="s">
        <v>92</v>
      </c>
      <c r="D125" s="4">
        <f>+D126</f>
        <v>0</v>
      </c>
      <c r="E125" s="4">
        <f aca="true" t="shared" si="11" ref="E125:H126">+E126</f>
        <v>-1.5</v>
      </c>
      <c r="F125" s="4">
        <f t="shared" si="11"/>
        <v>-1.5</v>
      </c>
      <c r="G125" s="4">
        <f t="shared" si="11"/>
        <v>0</v>
      </c>
      <c r="H125" s="4">
        <f t="shared" si="11"/>
        <v>-1.5</v>
      </c>
      <c r="I125" s="2"/>
    </row>
    <row r="126" spans="1:9" ht="12.75">
      <c r="A126" s="29">
        <v>8</v>
      </c>
      <c r="B126" s="30"/>
      <c r="C126" s="35" t="s">
        <v>73</v>
      </c>
      <c r="D126" s="3">
        <f>+D127</f>
        <v>0</v>
      </c>
      <c r="E126" s="3">
        <f t="shared" si="11"/>
        <v>-1.5</v>
      </c>
      <c r="F126" s="3">
        <f t="shared" si="11"/>
        <v>-1.5</v>
      </c>
      <c r="G126" s="3">
        <f t="shared" si="11"/>
        <v>0</v>
      </c>
      <c r="H126" s="3">
        <f t="shared" si="11"/>
        <v>-1.5</v>
      </c>
      <c r="I126" s="170" t="s">
        <v>440</v>
      </c>
    </row>
    <row r="127" spans="1:9" ht="25.5">
      <c r="A127" s="29" t="s">
        <v>400</v>
      </c>
      <c r="B127" s="139"/>
      <c r="C127" s="35" t="s">
        <v>293</v>
      </c>
      <c r="D127" s="3"/>
      <c r="E127" s="3">
        <v>-1.5</v>
      </c>
      <c r="F127" s="3">
        <f>+D127+E127</f>
        <v>-1.5</v>
      </c>
      <c r="G127" s="3"/>
      <c r="H127" s="3">
        <v>-1.5</v>
      </c>
      <c r="I127" s="172"/>
    </row>
    <row r="128" spans="1:9" ht="25.5">
      <c r="A128" s="29">
        <v>9</v>
      </c>
      <c r="B128" s="30" t="s">
        <v>18</v>
      </c>
      <c r="C128" s="127" t="s">
        <v>19</v>
      </c>
      <c r="D128" s="3">
        <f>+D129</f>
        <v>2.4</v>
      </c>
      <c r="E128" s="3">
        <f>+E129</f>
        <v>-63.2</v>
      </c>
      <c r="F128" s="3">
        <f>+F129</f>
        <v>-60.800000000000004</v>
      </c>
      <c r="G128" s="3">
        <f>+G129</f>
        <v>0</v>
      </c>
      <c r="H128" s="3">
        <f>+H129</f>
        <v>-60.900000000000006</v>
      </c>
      <c r="I128" s="20"/>
    </row>
    <row r="129" spans="1:9" ht="12.75">
      <c r="A129" s="29">
        <v>10</v>
      </c>
      <c r="B129" s="30"/>
      <c r="C129" s="35" t="s">
        <v>73</v>
      </c>
      <c r="D129" s="3">
        <f>+D130+D132+D134</f>
        <v>2.4</v>
      </c>
      <c r="E129" s="3">
        <f>+E130+E132+E134</f>
        <v>-63.2</v>
      </c>
      <c r="F129" s="3">
        <f>+F130+F132+F134</f>
        <v>-60.800000000000004</v>
      </c>
      <c r="G129" s="3">
        <f>+G130+G132+G134</f>
        <v>0</v>
      </c>
      <c r="H129" s="3">
        <f>+H130+H132+H134</f>
        <v>-60.900000000000006</v>
      </c>
      <c r="I129" s="170" t="s">
        <v>440</v>
      </c>
    </row>
    <row r="130" spans="1:9" ht="39">
      <c r="A130" s="183" t="s">
        <v>77</v>
      </c>
      <c r="B130" s="184"/>
      <c r="C130" s="14" t="s">
        <v>174</v>
      </c>
      <c r="D130" s="3"/>
      <c r="E130" s="3">
        <v>-58.2</v>
      </c>
      <c r="F130" s="3">
        <f>+D130+E130</f>
        <v>-58.2</v>
      </c>
      <c r="G130" s="3"/>
      <c r="H130" s="3">
        <v>-58.2</v>
      </c>
      <c r="I130" s="171"/>
    </row>
    <row r="131" spans="1:9" ht="25.5">
      <c r="A131" s="183"/>
      <c r="B131" s="184"/>
      <c r="C131" s="68" t="s">
        <v>79</v>
      </c>
      <c r="D131" s="3"/>
      <c r="E131" s="3">
        <v>-26.3</v>
      </c>
      <c r="F131" s="3">
        <f>+D131+E131</f>
        <v>-26.3</v>
      </c>
      <c r="G131" s="3"/>
      <c r="H131" s="3">
        <v>-26.3</v>
      </c>
      <c r="I131" s="171"/>
    </row>
    <row r="132" spans="1:9" ht="51.75">
      <c r="A132" s="183" t="s">
        <v>109</v>
      </c>
      <c r="B132" s="30"/>
      <c r="C132" s="14" t="s">
        <v>401</v>
      </c>
      <c r="D132" s="3">
        <v>2.4</v>
      </c>
      <c r="E132" s="3"/>
      <c r="F132" s="3">
        <f>+D132+E132</f>
        <v>2.4</v>
      </c>
      <c r="G132" s="3"/>
      <c r="H132" s="3">
        <v>2.3</v>
      </c>
      <c r="I132" s="171"/>
    </row>
    <row r="133" spans="1:14" ht="25.5">
      <c r="A133" s="183"/>
      <c r="B133" s="30"/>
      <c r="C133" s="68" t="s">
        <v>79</v>
      </c>
      <c r="D133" s="3">
        <v>2.3</v>
      </c>
      <c r="E133" s="3"/>
      <c r="F133" s="3">
        <f>+D133+E133</f>
        <v>2.3</v>
      </c>
      <c r="G133" s="3"/>
      <c r="H133" s="3">
        <v>1.8</v>
      </c>
      <c r="I133" s="171"/>
      <c r="N133" s="167"/>
    </row>
    <row r="134" spans="1:9" ht="25.5">
      <c r="A134" s="67" t="s">
        <v>402</v>
      </c>
      <c r="B134" s="30"/>
      <c r="C134" s="14" t="s">
        <v>298</v>
      </c>
      <c r="D134" s="3"/>
      <c r="E134" s="3">
        <v>-5</v>
      </c>
      <c r="F134" s="3">
        <f>+D134+E134</f>
        <v>-5</v>
      </c>
      <c r="G134" s="3"/>
      <c r="H134" s="3">
        <v>-5</v>
      </c>
      <c r="I134" s="172"/>
    </row>
    <row r="135" spans="1:9" ht="22.5">
      <c r="A135" s="67" t="s">
        <v>97</v>
      </c>
      <c r="B135" s="30" t="s">
        <v>15</v>
      </c>
      <c r="C135" s="65" t="s">
        <v>16</v>
      </c>
      <c r="D135" s="4">
        <f>+D136</f>
        <v>16.3</v>
      </c>
      <c r="E135" s="4">
        <f>+E136</f>
        <v>-41.900000000000006</v>
      </c>
      <c r="F135" s="4">
        <f>+F136</f>
        <v>-25.6</v>
      </c>
      <c r="G135" s="4">
        <f>+G136</f>
        <v>0</v>
      </c>
      <c r="H135" s="4">
        <f>+H136</f>
        <v>-25.6</v>
      </c>
      <c r="I135" s="2"/>
    </row>
    <row r="136" spans="1:9" ht="12.75">
      <c r="A136" s="67" t="s">
        <v>101</v>
      </c>
      <c r="B136" s="30"/>
      <c r="C136" s="35" t="s">
        <v>73</v>
      </c>
      <c r="D136" s="3">
        <f>+D137+D139+D141</f>
        <v>16.3</v>
      </c>
      <c r="E136" s="3">
        <f>+E137+E139+E141</f>
        <v>-41.900000000000006</v>
      </c>
      <c r="F136" s="3">
        <f>+F137+F139+F141</f>
        <v>-25.6</v>
      </c>
      <c r="G136" s="3">
        <f>+G137+G139+G141</f>
        <v>0</v>
      </c>
      <c r="H136" s="3">
        <f>+H137+H139+H141</f>
        <v>-25.6</v>
      </c>
      <c r="I136" s="170" t="s">
        <v>440</v>
      </c>
    </row>
    <row r="137" spans="1:9" ht="25.5">
      <c r="A137" s="183" t="s">
        <v>102</v>
      </c>
      <c r="B137" s="184"/>
      <c r="C137" s="14" t="s">
        <v>93</v>
      </c>
      <c r="D137" s="3">
        <v>16.3</v>
      </c>
      <c r="E137" s="3"/>
      <c r="F137" s="3">
        <f>+D137+E137</f>
        <v>16.3</v>
      </c>
      <c r="G137" s="3"/>
      <c r="H137" s="3">
        <v>16.3</v>
      </c>
      <c r="I137" s="171"/>
    </row>
    <row r="138" spans="1:13" ht="25.5">
      <c r="A138" s="183"/>
      <c r="B138" s="184"/>
      <c r="C138" s="68" t="s">
        <v>79</v>
      </c>
      <c r="D138" s="3"/>
      <c r="E138" s="3">
        <v>-18.3</v>
      </c>
      <c r="F138" s="3">
        <f>+D138+E138</f>
        <v>-18.3</v>
      </c>
      <c r="G138" s="3"/>
      <c r="H138" s="3">
        <v>-18.3</v>
      </c>
      <c r="I138" s="171"/>
      <c r="J138" s="163"/>
      <c r="K138" s="137"/>
      <c r="L138" s="137"/>
      <c r="M138" s="137"/>
    </row>
    <row r="139" spans="1:13" ht="25.5">
      <c r="A139" s="183" t="s">
        <v>113</v>
      </c>
      <c r="B139" s="184"/>
      <c r="C139" s="14" t="s">
        <v>94</v>
      </c>
      <c r="D139" s="3"/>
      <c r="E139" s="3">
        <v>-41.7</v>
      </c>
      <c r="F139" s="3">
        <f>+D139+E139</f>
        <v>-41.7</v>
      </c>
      <c r="G139" s="3"/>
      <c r="H139" s="3">
        <v>-41.7</v>
      </c>
      <c r="I139" s="171"/>
      <c r="J139" s="163"/>
      <c r="K139" s="137"/>
      <c r="L139" s="137"/>
      <c r="M139" s="137"/>
    </row>
    <row r="140" spans="1:13" ht="25.5">
      <c r="A140" s="183"/>
      <c r="B140" s="184"/>
      <c r="C140" s="68" t="s">
        <v>79</v>
      </c>
      <c r="D140" s="3"/>
      <c r="E140" s="3">
        <v>-118.8</v>
      </c>
      <c r="F140" s="3">
        <f>+D140+E140</f>
        <v>-118.8</v>
      </c>
      <c r="G140" s="3"/>
      <c r="H140" s="3">
        <v>-118.8</v>
      </c>
      <c r="I140" s="171"/>
      <c r="J140" s="163"/>
      <c r="K140" s="137"/>
      <c r="L140" s="137"/>
      <c r="M140" s="137"/>
    </row>
    <row r="141" spans="1:13" ht="25.5">
      <c r="A141" s="67" t="s">
        <v>103</v>
      </c>
      <c r="B141" s="30"/>
      <c r="C141" s="14" t="s">
        <v>330</v>
      </c>
      <c r="D141" s="3"/>
      <c r="E141" s="3">
        <v>-0.2</v>
      </c>
      <c r="F141" s="3">
        <f>+D141+E141</f>
        <v>-0.2</v>
      </c>
      <c r="G141" s="3"/>
      <c r="H141" s="3">
        <v>-0.2</v>
      </c>
      <c r="I141" s="172"/>
      <c r="J141" s="163"/>
      <c r="K141" s="137"/>
      <c r="L141" s="137"/>
      <c r="M141" s="137"/>
    </row>
  </sheetData>
  <sheetProtection/>
  <mergeCells count="34">
    <mergeCell ref="I116:I117"/>
    <mergeCell ref="I50:I56"/>
    <mergeCell ref="I47:I48"/>
    <mergeCell ref="I43:I44"/>
    <mergeCell ref="I20:I21"/>
    <mergeCell ref="I16:I18"/>
    <mergeCell ref="I33:I37"/>
    <mergeCell ref="I39:I41"/>
    <mergeCell ref="A139:A140"/>
    <mergeCell ref="B139:B140"/>
    <mergeCell ref="A130:A131"/>
    <mergeCell ref="B130:B131"/>
    <mergeCell ref="I65:I75"/>
    <mergeCell ref="I76:I88"/>
    <mergeCell ref="I90:I101"/>
    <mergeCell ref="I103:I114"/>
    <mergeCell ref="I126:I127"/>
    <mergeCell ref="I123:I124"/>
    <mergeCell ref="A132:A133"/>
    <mergeCell ref="D5:G5"/>
    <mergeCell ref="I5:I6"/>
    <mergeCell ref="I23:I25"/>
    <mergeCell ref="I27:I31"/>
    <mergeCell ref="A137:A138"/>
    <mergeCell ref="B137:B138"/>
    <mergeCell ref="I136:I141"/>
    <mergeCell ref="I129:I134"/>
    <mergeCell ref="I119:I120"/>
    <mergeCell ref="D2:I2"/>
    <mergeCell ref="A3:I3"/>
    <mergeCell ref="A5:A6"/>
    <mergeCell ref="B5:B6"/>
    <mergeCell ref="C5:C6"/>
    <mergeCell ref="I12:I14"/>
  </mergeCells>
  <printOptions/>
  <pageMargins left="0.31496062992125984" right="0" top="0.3937007874015748" bottom="0.3937007874015748" header="0.31496062992125984" footer="0.31496062992125984"/>
  <pageSetup blackAndWhite="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4"/>
  <sheetViews>
    <sheetView zoomScalePageLayoutView="0" workbookViewId="0" topLeftCell="A1">
      <selection activeCell="J12" sqref="J12"/>
    </sheetView>
  </sheetViews>
  <sheetFormatPr defaultColWidth="9.28125" defaultRowHeight="12.75"/>
  <cols>
    <col min="1" max="1" width="7.421875" style="1" customWidth="1"/>
    <col min="2" max="2" width="68.28125" style="1" customWidth="1"/>
    <col min="3" max="3" width="11.28125" style="1" customWidth="1"/>
    <col min="4" max="4" width="10.7109375" style="1" customWidth="1"/>
    <col min="5" max="5" width="7.57421875" style="1" customWidth="1"/>
    <col min="6" max="6" width="32.421875" style="1" customWidth="1"/>
    <col min="7" max="16384" width="9.28125" style="1" customWidth="1"/>
  </cols>
  <sheetData>
    <row r="1" spans="2:6" ht="18" customHeight="1">
      <c r="B1" s="185"/>
      <c r="C1" s="185"/>
      <c r="D1" s="185"/>
      <c r="E1" s="185" t="s">
        <v>156</v>
      </c>
      <c r="F1" s="185"/>
    </row>
    <row r="2" spans="1:6" ht="14.25" customHeight="1">
      <c r="A2" s="186" t="s">
        <v>157</v>
      </c>
      <c r="B2" s="186"/>
      <c r="C2" s="186"/>
      <c r="D2" s="186"/>
      <c r="E2" s="186"/>
      <c r="F2" s="186"/>
    </row>
    <row r="3" spans="1:6" ht="14.25" customHeight="1">
      <c r="A3" s="187" t="s">
        <v>403</v>
      </c>
      <c r="B3" s="187"/>
      <c r="C3" s="187"/>
      <c r="D3" s="187"/>
      <c r="E3" s="187"/>
      <c r="F3" s="187"/>
    </row>
    <row r="4" spans="1:6" ht="14.25" customHeight="1">
      <c r="A4" s="73"/>
      <c r="B4" s="73"/>
      <c r="C4" s="73"/>
      <c r="D4" s="73"/>
      <c r="E4" s="73"/>
      <c r="F4" s="21" t="s">
        <v>20</v>
      </c>
    </row>
    <row r="5" spans="1:6" ht="36.75" customHeight="1">
      <c r="A5" s="189" t="s">
        <v>191</v>
      </c>
      <c r="B5" s="189"/>
      <c r="C5" s="74" t="s">
        <v>202</v>
      </c>
      <c r="D5" s="75" t="s">
        <v>425</v>
      </c>
      <c r="E5" s="76" t="s">
        <v>158</v>
      </c>
      <c r="F5" s="77" t="s">
        <v>3</v>
      </c>
    </row>
    <row r="6" spans="1:6" ht="12.75">
      <c r="A6" s="78" t="s">
        <v>0</v>
      </c>
      <c r="B6" s="78" t="s">
        <v>192</v>
      </c>
      <c r="C6" s="74"/>
      <c r="D6" s="75"/>
      <c r="E6" s="76"/>
      <c r="F6" s="77"/>
    </row>
    <row r="7" spans="1:6" ht="12.75">
      <c r="A7" s="35" t="s">
        <v>404</v>
      </c>
      <c r="B7" s="35" t="s">
        <v>145</v>
      </c>
      <c r="C7" s="140">
        <v>28.8</v>
      </c>
      <c r="D7" s="103">
        <v>25</v>
      </c>
      <c r="E7" s="80">
        <f>+C7-D7</f>
        <v>3.8000000000000007</v>
      </c>
      <c r="F7" s="106" t="s">
        <v>197</v>
      </c>
    </row>
    <row r="8" spans="1:6" ht="14.25" customHeight="1">
      <c r="A8" s="35" t="s">
        <v>405</v>
      </c>
      <c r="B8" s="35" t="s">
        <v>406</v>
      </c>
      <c r="C8" s="79">
        <v>18.6</v>
      </c>
      <c r="D8" s="79">
        <v>0</v>
      </c>
      <c r="E8" s="80">
        <f>+C8-D8</f>
        <v>18.6</v>
      </c>
      <c r="F8" s="106" t="s">
        <v>197</v>
      </c>
    </row>
    <row r="9" spans="1:6" ht="15" customHeight="1">
      <c r="A9" s="78" t="s">
        <v>407</v>
      </c>
      <c r="B9" s="78" t="s">
        <v>408</v>
      </c>
      <c r="C9" s="82">
        <v>237.4</v>
      </c>
      <c r="D9" s="82">
        <v>215</v>
      </c>
      <c r="E9" s="83">
        <f>+C9-D9</f>
        <v>22.400000000000006</v>
      </c>
      <c r="F9" s="84"/>
    </row>
    <row r="10" spans="1:6" ht="12.75">
      <c r="A10" s="78" t="s">
        <v>188</v>
      </c>
      <c r="B10" s="78" t="s">
        <v>189</v>
      </c>
      <c r="C10" s="82">
        <v>310.4</v>
      </c>
      <c r="D10" s="82">
        <v>288</v>
      </c>
      <c r="E10" s="83">
        <f>+C10-D10</f>
        <v>22.399999999999977</v>
      </c>
      <c r="F10" s="2"/>
    </row>
    <row r="11" spans="1:6" s="85" customFormat="1" ht="12.75">
      <c r="A11" s="78" t="s">
        <v>0</v>
      </c>
      <c r="B11" s="78" t="s">
        <v>409</v>
      </c>
      <c r="C11" s="82"/>
      <c r="D11" s="2"/>
      <c r="E11" s="2"/>
      <c r="F11" s="2"/>
    </row>
    <row r="12" spans="1:6" s="85" customFormat="1" ht="39">
      <c r="A12" s="35" t="s">
        <v>410</v>
      </c>
      <c r="B12" s="35" t="s">
        <v>411</v>
      </c>
      <c r="C12" s="86">
        <v>47.5</v>
      </c>
      <c r="D12" s="5">
        <v>43</v>
      </c>
      <c r="E12" s="86">
        <f>+C12-D12</f>
        <v>4.5</v>
      </c>
      <c r="F12" s="2"/>
    </row>
    <row r="13" spans="1:6" s="85" customFormat="1" ht="12.75">
      <c r="A13" s="141" t="s">
        <v>412</v>
      </c>
      <c r="B13" s="141" t="s">
        <v>413</v>
      </c>
      <c r="C13" s="88">
        <v>60.7</v>
      </c>
      <c r="D13" s="89">
        <v>56.2</v>
      </c>
      <c r="E13" s="86">
        <f>+C13-D13</f>
        <v>4.5</v>
      </c>
      <c r="F13" s="106" t="s">
        <v>197</v>
      </c>
    </row>
    <row r="14" spans="1:5" s="85" customFormat="1" ht="24" customHeight="1">
      <c r="A14" s="190" t="s">
        <v>420</v>
      </c>
      <c r="B14" s="190"/>
      <c r="C14" s="146"/>
      <c r="D14" s="144"/>
      <c r="E14" s="145"/>
    </row>
    <row r="15" spans="1:8" s="85" customFormat="1" ht="12.75">
      <c r="A15" s="141"/>
      <c r="B15" s="71" t="s">
        <v>421</v>
      </c>
      <c r="C15" s="86">
        <v>60.7</v>
      </c>
      <c r="D15" s="87">
        <v>56.2</v>
      </c>
      <c r="E15" s="86">
        <f>+C15-D15</f>
        <v>4.5</v>
      </c>
      <c r="F15" s="106" t="s">
        <v>197</v>
      </c>
      <c r="H15" s="147"/>
    </row>
    <row r="16" spans="1:6" ht="31.5" customHeight="1">
      <c r="A16" s="188" t="s">
        <v>190</v>
      </c>
      <c r="B16" s="188"/>
      <c r="C16" s="91"/>
      <c r="D16" s="92"/>
      <c r="E16" s="90"/>
      <c r="F16" s="93"/>
    </row>
    <row r="17" spans="1:6" ht="15" customHeight="1">
      <c r="A17" s="94" t="s">
        <v>159</v>
      </c>
      <c r="B17" s="94"/>
      <c r="C17" s="95"/>
      <c r="D17" s="96"/>
      <c r="E17" s="97"/>
      <c r="F17" s="7"/>
    </row>
    <row r="18" spans="1:6" ht="15" customHeight="1">
      <c r="A18" s="81" t="s">
        <v>0</v>
      </c>
      <c r="B18" s="98" t="s">
        <v>160</v>
      </c>
      <c r="C18" s="99"/>
      <c r="D18" s="100"/>
      <c r="E18" s="101"/>
      <c r="F18" s="66"/>
    </row>
    <row r="19" spans="1:6" ht="15" customHeight="1">
      <c r="A19" s="35" t="s">
        <v>193</v>
      </c>
      <c r="B19" s="35" t="s">
        <v>161</v>
      </c>
      <c r="C19" s="102">
        <v>91.2</v>
      </c>
      <c r="D19" s="103">
        <v>91.9</v>
      </c>
      <c r="E19" s="104">
        <f aca="true" t="shared" si="0" ref="E19:E24">+C19-D19</f>
        <v>-0.7000000000000028</v>
      </c>
      <c r="F19" s="107"/>
    </row>
    <row r="20" spans="1:6" ht="25.5">
      <c r="A20" s="35" t="s">
        <v>414</v>
      </c>
      <c r="B20" s="35" t="s">
        <v>415</v>
      </c>
      <c r="C20" s="79">
        <v>4.9</v>
      </c>
      <c r="D20" s="29">
        <v>5.6</v>
      </c>
      <c r="E20" s="104">
        <f t="shared" si="0"/>
        <v>-0.6999999999999993</v>
      </c>
      <c r="F20" s="165" t="s">
        <v>439</v>
      </c>
    </row>
    <row r="21" spans="1:6" ht="25.5">
      <c r="A21" s="35" t="s">
        <v>194</v>
      </c>
      <c r="B21" s="35" t="s">
        <v>195</v>
      </c>
      <c r="C21" s="79">
        <v>64.1</v>
      </c>
      <c r="D21" s="104">
        <v>45.5</v>
      </c>
      <c r="E21" s="104">
        <f t="shared" si="0"/>
        <v>18.599999999999994</v>
      </c>
      <c r="F21" s="108"/>
    </row>
    <row r="22" spans="1:6" ht="46.5">
      <c r="A22" s="35" t="s">
        <v>416</v>
      </c>
      <c r="B22" s="35" t="s">
        <v>417</v>
      </c>
      <c r="C22" s="79">
        <v>10</v>
      </c>
      <c r="D22" s="104"/>
      <c r="E22" s="104">
        <f t="shared" si="0"/>
        <v>10</v>
      </c>
      <c r="F22" s="108" t="s">
        <v>438</v>
      </c>
    </row>
    <row r="23" spans="1:6" ht="22.5">
      <c r="A23" s="35" t="s">
        <v>418</v>
      </c>
      <c r="B23" s="35" t="s">
        <v>419</v>
      </c>
      <c r="C23" s="79">
        <v>8.6</v>
      </c>
      <c r="D23" s="104"/>
      <c r="E23" s="104">
        <f t="shared" si="0"/>
        <v>8.6</v>
      </c>
      <c r="F23" s="108" t="s">
        <v>437</v>
      </c>
    </row>
    <row r="24" spans="1:6" ht="12.75">
      <c r="A24" s="78"/>
      <c r="B24" s="78" t="s">
        <v>162</v>
      </c>
      <c r="C24" s="82">
        <v>321.7</v>
      </c>
      <c r="D24" s="142">
        <v>303.8</v>
      </c>
      <c r="E24" s="143">
        <f t="shared" si="0"/>
        <v>17.899999999999977</v>
      </c>
      <c r="F24" s="2"/>
    </row>
  </sheetData>
  <sheetProtection/>
  <mergeCells count="7">
    <mergeCell ref="B1:D1"/>
    <mergeCell ref="E1:F1"/>
    <mergeCell ref="A2:F2"/>
    <mergeCell ref="A3:F3"/>
    <mergeCell ref="A16:B16"/>
    <mergeCell ref="A5:B5"/>
    <mergeCell ref="A14:B14"/>
  </mergeCells>
  <printOptions/>
  <pageMargins left="0.7086614173228347" right="0.1968503937007874" top="0.3937007874015748" bottom="0" header="0" footer="0"/>
  <pageSetup blackAndWhite="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V.Sirvaitiene</dc:creator>
  <cp:keywords/>
  <dc:description/>
  <cp:lastModifiedBy>Vartotoja</cp:lastModifiedBy>
  <cp:lastPrinted>2020-09-15T13:27:24Z</cp:lastPrinted>
  <dcterms:created xsi:type="dcterms:W3CDTF">1996-10-14T23:33:28Z</dcterms:created>
  <dcterms:modified xsi:type="dcterms:W3CDTF">2020-09-15T13:27:39Z</dcterms:modified>
  <cp:category/>
  <cp:version/>
  <cp:contentType/>
  <cp:contentStatus/>
</cp:coreProperties>
</file>