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97" activeTab="0"/>
  </bookViews>
  <sheets>
    <sheet name="1 lentelė" sheetId="1" r:id="rId1"/>
    <sheet name="2 lentelė" sheetId="2" r:id="rId2"/>
  </sheets>
  <definedNames>
    <definedName name="_xlnm.Print_Area" localSheetId="0">'1 lentelė'!$A$1:$F$82</definedName>
    <definedName name="_xlnm.Print_Titles" localSheetId="0">'1 lentelė'!$5:$5</definedName>
    <definedName name="_xlnm.Print_Titles" localSheetId="1">'2 lentelė'!$5:$7</definedName>
  </definedNames>
  <calcPr fullCalcOnLoad="1"/>
</workbook>
</file>

<file path=xl/sharedStrings.xml><?xml version="1.0" encoding="utf-8"?>
<sst xmlns="http://schemas.openxmlformats.org/spreadsheetml/2006/main" count="219" uniqueCount="205">
  <si>
    <t>Eil. Nr.</t>
  </si>
  <si>
    <t>Asignavimų valdytojas</t>
  </si>
  <si>
    <t>Programos kodas</t>
  </si>
  <si>
    <t>Pastabos</t>
  </si>
  <si>
    <t xml:space="preserve">Pakeitimai </t>
  </si>
  <si>
    <t xml:space="preserve">    (+)</t>
  </si>
  <si>
    <t xml:space="preserve">   ( - )</t>
  </si>
  <si>
    <t>Skirtu- mas</t>
  </si>
  <si>
    <t>iš jų darbo užmokesčiui (+,-)</t>
  </si>
  <si>
    <t>iš jų turtui (+,-)</t>
  </si>
  <si>
    <t>Paaiškinamoji lentelė Nr. 2</t>
  </si>
  <si>
    <t>01</t>
  </si>
  <si>
    <t>ŠVIETIMAS IR UGDYMAS</t>
  </si>
  <si>
    <t>03</t>
  </si>
  <si>
    <t>SOCIALINĖS APSAUGOS PLĖTOJIMAS</t>
  </si>
  <si>
    <t>07</t>
  </si>
  <si>
    <t>INFRASTRUKTŪROS OBJEKTŲ  PRIEŽIŪRA IR PLĖTRA</t>
  </si>
  <si>
    <t xml:space="preserve">Kėdainių rajono savivaldybės administracija </t>
  </si>
  <si>
    <t>06</t>
  </si>
  <si>
    <t>KULTŪROS PAVELDO IŠSAUGOJIMAS, TURIZMO SKATINIMAS IR VYSTYMAS</t>
  </si>
  <si>
    <t>(tūkst. Eur)</t>
  </si>
  <si>
    <t>Biudžeto patikslinimo 3 priedas</t>
  </si>
  <si>
    <t xml:space="preserve">Kėdainių rajono savivaldybės administracija iš viso </t>
  </si>
  <si>
    <t>Biudžeto patikslinimo 7 priedas</t>
  </si>
  <si>
    <t>Biudžeto patikslinimo 8 priedas</t>
  </si>
  <si>
    <t>Paaiškinamoji lentelė Nr. 1</t>
  </si>
  <si>
    <t xml:space="preserve">             Pajamų pavadinimas</t>
  </si>
  <si>
    <t>Pasikeitimas (+,-)</t>
  </si>
  <si>
    <t xml:space="preserve"> MOKESČIAI (2+3+7)</t>
  </si>
  <si>
    <t>Turto mokesčiai (4+5+6)</t>
  </si>
  <si>
    <t>Žemės mokestis</t>
  </si>
  <si>
    <t>Paveldimo turto mokestis</t>
  </si>
  <si>
    <t>Prekių ir paslaugų mokesčiai (8+9+10)</t>
  </si>
  <si>
    <t>Mokestis už aplinkos teršimą</t>
  </si>
  <si>
    <t>Vietinės rinkliavos</t>
  </si>
  <si>
    <t>Valstybės rinkliava</t>
  </si>
  <si>
    <t>KITOS PAJAMOS (12+17+21+22+23)</t>
  </si>
  <si>
    <t>Turto pajamos (13+14+15+16)</t>
  </si>
  <si>
    <t xml:space="preserve">Nuomos mokestis už valstybinę žemę ir valstybinio vidaus  vandenų fondo vandens telkinius  </t>
  </si>
  <si>
    <t>Mokestis už medžiojamų gyvūnų išteklių naudojimą</t>
  </si>
  <si>
    <t>Mokestis už valstybinius gamtos išteklius</t>
  </si>
  <si>
    <t>Dividendai</t>
  </si>
  <si>
    <t>Pajamos už prekes ir paslaugas (18+19+20)</t>
  </si>
  <si>
    <t xml:space="preserve">Įmokos už išlaikymą švietimo, socialinės apsaugos ir kitose  įstaigose </t>
  </si>
  <si>
    <t>Pajamos iš baudų ir konfiskacijos</t>
  </si>
  <si>
    <t>Kitos neišvardytos pajamos</t>
  </si>
  <si>
    <t>Materialiojo ir nematerialiojo turto realizavimo pajamos</t>
  </si>
  <si>
    <t>Europos Sąjungos finansinės paramos lėšos</t>
  </si>
  <si>
    <t>26.5</t>
  </si>
  <si>
    <t xml:space="preserve">     socialinėms paslaugoms</t>
  </si>
  <si>
    <t>26.6</t>
  </si>
  <si>
    <t>26.7</t>
  </si>
  <si>
    <t xml:space="preserve">     jaunimo teisių apsaugai</t>
  </si>
  <si>
    <t>26.8</t>
  </si>
  <si>
    <t xml:space="preserve">     būsto nuomos ar išperkamosios būsto nuomos mokesčių dalies kompensacijoms</t>
  </si>
  <si>
    <t>26.9</t>
  </si>
  <si>
    <t>26.10</t>
  </si>
  <si>
    <t xml:space="preserve">      civilinės būklės aktams registruoti</t>
  </si>
  <si>
    <t>26.11</t>
  </si>
  <si>
    <t xml:space="preserve">     valstybės garantuojamai pirminei teisinei pagalbai teikti</t>
  </si>
  <si>
    <t>26.12</t>
  </si>
  <si>
    <t xml:space="preserve">     gyventojų registrui tvarkyti ir duomenims valstybės registrams teikti</t>
  </si>
  <si>
    <t>26.13</t>
  </si>
  <si>
    <t xml:space="preserve">     civilinei saugai</t>
  </si>
  <si>
    <t>26.14</t>
  </si>
  <si>
    <t xml:space="preserve">     priešgaisrinei saugai</t>
  </si>
  <si>
    <t>26.15</t>
  </si>
  <si>
    <t xml:space="preserve">     gyvenamosios vietos deklaravimo duomenų ir gyvenamosios vietos neturinčių asmenų apskaitos duomenims tvarkyti</t>
  </si>
  <si>
    <t>26.16</t>
  </si>
  <si>
    <t xml:space="preserve">     savivaldybei priskirtai valstybinei žemei ir kitam valstybės turtui valdyti, naudoti ir disponuoti juo patikėjimo teise</t>
  </si>
  <si>
    <t>26.17</t>
  </si>
  <si>
    <t xml:space="preserve">     žemės ūkio funkcijoms atlikti</t>
  </si>
  <si>
    <t>26.18</t>
  </si>
  <si>
    <t xml:space="preserve">     melioracijai</t>
  </si>
  <si>
    <t>26.19</t>
  </si>
  <si>
    <t xml:space="preserve">     savivaldybėms priskirtiems archyviniems dokumentams tvarkyti</t>
  </si>
  <si>
    <t>26.20</t>
  </si>
  <si>
    <t xml:space="preserve">     duomenų teikimas Valstybės suteiktos pagalbos registrui</t>
  </si>
  <si>
    <t>26.21</t>
  </si>
  <si>
    <t xml:space="preserve">     mokinių visuomenės sveikatos priežiūrai</t>
  </si>
  <si>
    <t>26.22</t>
  </si>
  <si>
    <t xml:space="preserve">     visuomenės sveikatos stiprinimui ir stebėsenai</t>
  </si>
  <si>
    <t>26.23</t>
  </si>
  <si>
    <t xml:space="preserve">     neveiksnių asmenų būklės peržiūrėjimui</t>
  </si>
  <si>
    <t>Kita tikslinė dotacija, iš jos:</t>
  </si>
  <si>
    <t>28.1</t>
  </si>
  <si>
    <t xml:space="preserve">     mokyklos specialiųjų ugdymosi poreikių turintiems mokiniams</t>
  </si>
  <si>
    <t>28.2</t>
  </si>
  <si>
    <t xml:space="preserve">Biudžeto apyvartos </t>
  </si>
  <si>
    <t>Įmokų už išlaikymą švietimo, socialinės apsaugos ir kitose įstaigose</t>
  </si>
  <si>
    <t xml:space="preserve">Aplinkos apsaugos rėmimo programos apyvartos </t>
  </si>
  <si>
    <t>Pajamų už vietinę rinkliavą</t>
  </si>
  <si>
    <t xml:space="preserve">Gyventojų pajamų mokestis </t>
  </si>
  <si>
    <t xml:space="preserve"> Nekilnojamojo turto mokestis</t>
  </si>
  <si>
    <t>Pajamos už ilgalaikio ir trumpalaikio materialiojo turto nuomą</t>
  </si>
  <si>
    <t>Pajamos už prekes ir paslaugas</t>
  </si>
  <si>
    <t xml:space="preserve">      užimtumo didinimo programai įgyvendinti</t>
  </si>
  <si>
    <t xml:space="preserve">     erdvinių duomenų rinkinio tvarkymui</t>
  </si>
  <si>
    <t>26.24</t>
  </si>
  <si>
    <t xml:space="preserve">     savižudžių prevencijos priemonių įgyvendinimui</t>
  </si>
  <si>
    <t>Ugdymo reikmėms finansuoti</t>
  </si>
  <si>
    <t xml:space="preserve">      infrastruktūros projektų nuosavam indėliui užtikrinti</t>
  </si>
  <si>
    <t>28.4</t>
  </si>
  <si>
    <t xml:space="preserve">     valstybės investicijų 2019 m. programoje numatytoms kapitalo investicijoms</t>
  </si>
  <si>
    <t>2018 METŲ NEPANAUDOTOS BIUDŽETO PAJAMOS, IŠ JŲ:</t>
  </si>
  <si>
    <t>33.1</t>
  </si>
  <si>
    <t>33.2</t>
  </si>
  <si>
    <t>Ilgalaikio ir trumpalaikio materialiojo turto nuomos</t>
  </si>
  <si>
    <t>33.3</t>
  </si>
  <si>
    <t>Prekių ir paslaugų</t>
  </si>
  <si>
    <t>33.4</t>
  </si>
  <si>
    <t>33.5</t>
  </si>
  <si>
    <t>33.6</t>
  </si>
  <si>
    <t>33.8</t>
  </si>
  <si>
    <t>Europos Sąjungos finansinės paramos lėšos, iš jų:</t>
  </si>
  <si>
    <t>33.8.1.</t>
  </si>
  <si>
    <t>neformaliojo vaikų švietimo programos</t>
  </si>
  <si>
    <t>33.9</t>
  </si>
  <si>
    <t xml:space="preserve">Valstybės biudžeto lėšos, iš jų: </t>
  </si>
  <si>
    <t>33.9.1</t>
  </si>
  <si>
    <t>europiniams investiniams projektams finansuoti</t>
  </si>
  <si>
    <t>Kėdainių rajono savivaldybės 2019 m. biudžeto asignavimai investicijų projektams ir remonto darbams finansuoti pagal objektus:</t>
  </si>
  <si>
    <t>80.7</t>
  </si>
  <si>
    <t>82.2</t>
  </si>
  <si>
    <t xml:space="preserve">Kėdainių rajono savivaldybės administracija iš viso: </t>
  </si>
  <si>
    <t>Kėdainių rajono savivaldybės administracija iš viso:</t>
  </si>
  <si>
    <t>Biudžeto patikslinimo 10 priedas</t>
  </si>
  <si>
    <t>Kėdainių r. Truskavos pagrindinė mokykla</t>
  </si>
  <si>
    <t>03.1</t>
  </si>
  <si>
    <t>Socialinėms paslaugoms:
Socialinei globai asmenims su sunkia negalia</t>
  </si>
  <si>
    <t>Kėdainių bendruomenės socialinis centras</t>
  </si>
  <si>
    <t>28.6</t>
  </si>
  <si>
    <t xml:space="preserve">     vietinės reikšmės keliams su žvyro danga asfaltuoti</t>
  </si>
  <si>
    <t>20.1</t>
  </si>
  <si>
    <t>Josvainių seniūnijos Angirių kaimo Užtvankos gatvei (Nr. JSG006) kapitališkai remontuoti</t>
  </si>
  <si>
    <t>20.2</t>
  </si>
  <si>
    <t>Vilainių seniūnijos Vilainių kaimo Žemdirbių gatvei (Nr. VLG085) kapitališkai remontuoti</t>
  </si>
  <si>
    <t>20.3</t>
  </si>
  <si>
    <t>Vilainių seniūnijos Vilainių kaimo Nevėžio gatvei (Nr. VLG077) kapitališkai remontuoti</t>
  </si>
  <si>
    <t>20.4</t>
  </si>
  <si>
    <t>Šėtos miestelio Čeponiškių gatvei (Nr. STG023) kapitališkai remontuoti</t>
  </si>
  <si>
    <t>20.6</t>
  </si>
  <si>
    <t>Pernaravos seniūnijos Žostautų kaimo vietinės reikšmės keliui Nr. PR-6 privažiavimui nuo VRK Nr. 2014 iki Žostautų ir kelio PR-7 kapitališkai remontuoti</t>
  </si>
  <si>
    <t xml:space="preserve">KĖDAINIŲ RAJONO SAVIVALDYBĖS 2019 METŲ BIUDŽETO ASIGNAVIMŲ  SAVARANKIŠKOMS FUNKCIJOMS ATLIKTI ,  PROJEKTAMS FINANSUOTI EUROPOS SĄJUNGOS LĖŠOMIS , VALSTYBĖS BIUDŽETO SPECIALIOS TIKSLINĖS DOTACIJOS SAVIVALDYBĖS BIUDŽETUI VALSTYBINĖMS (VALSTYBĖS PERDUOTOMS SAVIVALDYBEI) FUNKCIJOMS ATLIKTI IR VALSTYBĖS BIUDŽETO SPECIALIOS TIKSLINĖS DOTACIJOS SAVIVALDYBĖS BIUDŽETUI KITŲ ASIGNAVIMŲ  PASIKEITIMAS PAGAL 2019 METŲ GRUODŽIO MĖN. TARYBOS SPRENDIMO PROJEKTĄ </t>
  </si>
  <si>
    <t>80.7.4</t>
  </si>
  <si>
    <t>Kompleksiškai sutvarkyti Kėdainių Sinagogą (Smilgos g. 5A, Kėdainiai), pritaikant kultūrinėms bei kitoms reikmėms</t>
  </si>
  <si>
    <t>80.7.10</t>
  </si>
  <si>
    <t>Atlikti paveldo objektams parengtų tvarkybos projektų ekspertizę, parengti sąmatas</t>
  </si>
  <si>
    <t>80.7.20</t>
  </si>
  <si>
    <t xml:space="preserve">Parengti projektus ir remontuoti koplytėles ir koplystulpius (Labūnavos, Pagirių, Pilionių, Šėtos, Aukupėnų: koplyststulpiai: Šlapaberžės, Pašėtės, Gumbių) </t>
  </si>
  <si>
    <t>82.2.17</t>
  </si>
  <si>
    <t>Prijungti privačius namus prie nuotekų surinkimo infrastruktūros Kėdainių miesto aglomeracijoje</t>
  </si>
  <si>
    <t>08</t>
  </si>
  <si>
    <t>APLINKOS APSAUGA</t>
  </si>
  <si>
    <t>95.5</t>
  </si>
  <si>
    <t xml:space="preserve">Tvarkyti komunalines atliekas </t>
  </si>
  <si>
    <t>11</t>
  </si>
  <si>
    <t>SAVIVALDYBĖS VALDYMO TOBULINIMAS</t>
  </si>
  <si>
    <t>22.1</t>
  </si>
  <si>
    <t xml:space="preserve">Gerinti Kėdainių rajono savivaldybėje teikiamų paslaugų ir asmenų aptarnavimo kokybę  </t>
  </si>
  <si>
    <t>Dotnuvos slaugos namai</t>
  </si>
  <si>
    <t>Josvainių socialinis ir ugdymo centras</t>
  </si>
  <si>
    <t>Šėtos socialinis ir ugdymo  centras</t>
  </si>
  <si>
    <t>2019 12 20 SP</t>
  </si>
  <si>
    <t>2019 11 29 TS-</t>
  </si>
  <si>
    <t>Speciali tikslinė dotacija (26+27+28), iš jos:</t>
  </si>
  <si>
    <t>Valstybinėms (perduotoms savivaldybėms) funkcijoms atlikti, iš jos:</t>
  </si>
  <si>
    <t>26.1</t>
  </si>
  <si>
    <t xml:space="preserve">     dalyvauti rengiant ir vykdant mobilizaciją</t>
  </si>
  <si>
    <t>26.2</t>
  </si>
  <si>
    <t xml:space="preserve">     valstybinės kalbos vartojimo ir taisyklingumo kontrolei</t>
  </si>
  <si>
    <t>26.3</t>
  </si>
  <si>
    <t xml:space="preserve">     socialinėms išmokoms ir kompensacijoms skaičiuoti ir mokėti </t>
  </si>
  <si>
    <t>26.4</t>
  </si>
  <si>
    <t xml:space="preserve">     socialinei paramai mokiniams </t>
  </si>
  <si>
    <t>28.3</t>
  </si>
  <si>
    <t xml:space="preserve">     vietinės reikšmės keliams (gatvėms) tiesti, taisyti (rekonstruoti), prižiūrėti ir saugaus eismo sąlygoms užtikrinti </t>
  </si>
  <si>
    <t>28.5</t>
  </si>
  <si>
    <t xml:space="preserve">     tarpinstitucinio bendradarbiavimo koordinatoriaus pareigybei išlaikyti</t>
  </si>
  <si>
    <t>Kitos dotacijos ir lėšos iš kitų valdymo lygių, iš jos:</t>
  </si>
  <si>
    <t>29.1</t>
  </si>
  <si>
    <t xml:space="preserve">     projektams finansuoti</t>
  </si>
  <si>
    <t xml:space="preserve">                                       IŠ VISO PAJAMŲ IR DOTACIJŲ (1+11+24+25+29)</t>
  </si>
  <si>
    <t>FINANSINIŲ ĮSIPAREIGOJIMŲ PRISIĖMIMO (SKOLINIMOSI) PAJAMOS</t>
  </si>
  <si>
    <t>IŠ VISO (30+31)</t>
  </si>
  <si>
    <t>33.7</t>
  </si>
  <si>
    <t>Pajamų už parduotą turtą</t>
  </si>
  <si>
    <t>IŠ VISO (32+33)</t>
  </si>
  <si>
    <t xml:space="preserve">          KĖDAINIŲ RAJONO SAVIVALDYBĖS 2019 METŲ BIUDŽETO PAJAMŲ PASIKEITIMAS PAGAL 2019 METŲ GRUODŽIO MĖN. TARYBOS SPRENDIMO PROJEKTĄ </t>
  </si>
  <si>
    <t>Viršplaninės pajamos</t>
  </si>
  <si>
    <t>Tikslinami asignavimai atsižvelgiant į projekto veiklų įgyvendinimo spartą</t>
  </si>
  <si>
    <t>Vadovaujantis LR Socialinės apsaugos ir darbo ministro 2019-11-26 įsakymu Nr A1-714</t>
  </si>
  <si>
    <t>Vadovaujantis LR Susisiekimo ministro 2019-10-31 įsakymu Nr 3-490</t>
  </si>
  <si>
    <t>Surinkus daugiau planuotų pajamų, asignavimai skiriami apmokėti už paslaugą</t>
  </si>
  <si>
    <t>Didinami asignavimai apmokėti už atliktus rangos darbus. Lėšos bus kompensuojamos sekančiais biudžetiniais metais</t>
  </si>
  <si>
    <t>Didinami asignavimai išeitinei kompensacijai</t>
  </si>
  <si>
    <t>Didinami asignavimai rangos darbų daliai apmokėti</t>
  </si>
  <si>
    <t>Didinami asignavimai vadovaujantis LR Socialinės apsaugos ir darbo ministro 2019-11-26 įsakymu Nr A1-714</t>
  </si>
  <si>
    <t>Didinami asignavimai vadovaujantis LR Susisiekimo ministro 2019-10-31 įsakymu Nr 3-490</t>
  </si>
  <si>
    <t>Tikslinamas planas atsižvelgiant į investicinių projektų darbų apimtys ir tarp finansavimo šaltinių</t>
  </si>
  <si>
    <t>Tikslinama tarp finansavimo šaltinių</t>
  </si>
  <si>
    <t>Vadovaujantis LR Socialinės apsaugos ir darbo ministro 2019-12-09 įsakymu Nr A1-752</t>
  </si>
  <si>
    <t>03.4</t>
  </si>
  <si>
    <t>Išlaidoms už įsigytus produktus, mokinio reikmenis ir socialinei paramai mokiniams administruoti</t>
  </si>
  <si>
    <t>Mažinami asignavimai vadovaujantis LR Socialinės apsaugos ir darbo ministro 2019-12-09 įsakymu Nr A1-752</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</si>
</sst>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Lt&quot;;\-#,##0\ &quot;Lt&quot;"/>
    <numFmt numFmtId="175" formatCode="#,##0\ &quot;Lt&quot;;[Red]\-#,##0\ &quot;Lt&quot;"/>
    <numFmt numFmtId="176" formatCode="#,##0.00\ &quot;Lt&quot;;\-#,##0.00\ &quot;Lt&quot;"/>
    <numFmt numFmtId="177" formatCode="#,##0.00\ &quot;Lt&quot;;[Red]\-#,##0.00\ &quot;Lt&quot;"/>
    <numFmt numFmtId="178" formatCode="_-* #,##0\ &quot;Lt&quot;_-;\-* #,##0\ &quot;Lt&quot;_-;_-* &quot;-&quot;\ &quot;Lt&quot;_-;_-@_-"/>
    <numFmt numFmtId="179" formatCode="_-* #,##0\ _L_t_-;\-* #,##0\ _L_t_-;_-* &quot;-&quot;\ _L_t_-;_-@_-"/>
    <numFmt numFmtId="180" formatCode="_-* #,##0.00\ &quot;Lt&quot;_-;\-* #,##0.00\ &quot;Lt&quot;_-;_-* &quot;-&quot;??\ &quot;Lt&quot;_-;_-@_-"/>
    <numFmt numFmtId="181" formatCode="_-* #,##0.00\ _L_t_-;\-* #,##0.00\ _L_t_-;_-* &quot;-&quot;??\ _L_t_-;_-@_-"/>
    <numFmt numFmtId="182" formatCode="0.0"/>
    <numFmt numFmtId="183" formatCode="#,##0.0"/>
    <numFmt numFmtId="184" formatCode="&quot;Taip&quot;;&quot;Taip&quot;;&quot;Ne&quot;"/>
    <numFmt numFmtId="185" formatCode="&quot;Teisinga&quot;;&quot;Teisinga&quot;;&quot;Klaidinga&quot;"/>
    <numFmt numFmtId="186" formatCode="[$€-2]\ ###,000_);[Red]\([$€-2]\ ###,000\)"/>
    <numFmt numFmtId="187" formatCode="[$-427]yyyy\ &quot;m.&quot;\ mmmm\ d\ &quot;d.&quot;"/>
    <numFmt numFmtId="188" formatCode="0.0;\-0.0;;"/>
    <numFmt numFmtId="189" formatCode="0.0_ ;\-0.0\ "/>
    <numFmt numFmtId="190" formatCode="0.000"/>
    <numFmt numFmtId="191" formatCode="#,##0.0_ ;\-#,##0.0\ "/>
    <numFmt numFmtId="192" formatCode="0;\-0;;"/>
    <numFmt numFmtId="193" formatCode="#,##0.00\ _L_t"/>
    <numFmt numFmtId="194" formatCode="0.0000"/>
    <numFmt numFmtId="195" formatCode="0;\-0;"/>
    <numFmt numFmtId="196" formatCode="0.0;\-0.0;"/>
    <numFmt numFmtId="197" formatCode="_(* #,##0.0_);_(* \(#,##0.0\);_(* &quot;-&quot;??_);_(@_)"/>
    <numFmt numFmtId="198" formatCode="_-* #,##0.0\ _€_-;\-* #,##0.0\ _€_-;_-* &quot;-&quot;?\ _€_-;_-@_-"/>
  </numFmts>
  <fonts count="50">
    <font>
      <sz val="10"/>
      <name val="Arial"/>
      <family val="0"/>
    </font>
    <font>
      <sz val="10"/>
      <name val="Times New Roman"/>
      <family val="1"/>
    </font>
    <font>
      <b/>
      <sz val="10"/>
      <name val="Times New Roman"/>
      <family val="1"/>
    </font>
    <font>
      <sz val="9"/>
      <name val="Times New Roman"/>
      <family val="1"/>
    </font>
    <font>
      <b/>
      <sz val="9"/>
      <name val="Times New Roman"/>
      <family val="1"/>
    </font>
    <font>
      <sz val="8"/>
      <name val="Times New Roman"/>
      <family val="1"/>
    </font>
    <font>
      <b/>
      <sz val="12"/>
      <name val="Times New Roman"/>
      <family val="1"/>
    </font>
    <font>
      <sz val="11"/>
      <name val="Times New Roman"/>
      <family val="1"/>
    </font>
    <font>
      <b/>
      <sz val="11"/>
      <name val="Times New Roman"/>
      <family val="1"/>
    </font>
    <font>
      <b/>
      <sz val="8"/>
      <name val="Times New Roman"/>
      <family val="1"/>
    </font>
    <font>
      <i/>
      <sz val="10"/>
      <name val="Times New Roman"/>
      <family val="1"/>
    </font>
    <font>
      <b/>
      <i/>
      <sz val="10"/>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u val="single"/>
      <sz val="10"/>
      <color indexed="20"/>
      <name val="Arial"/>
      <family val="2"/>
    </font>
    <font>
      <sz val="11"/>
      <color indexed="20"/>
      <name val="Calibri"/>
      <family val="2"/>
    </font>
    <font>
      <sz val="11"/>
      <color indexed="17"/>
      <name val="Calibri"/>
      <family val="2"/>
    </font>
    <font>
      <u val="single"/>
      <sz val="10"/>
      <color indexed="12"/>
      <name val="Arial"/>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u val="single"/>
      <sz val="10"/>
      <color theme="11"/>
      <name val="Arial"/>
      <family val="2"/>
    </font>
    <font>
      <sz val="11"/>
      <color rgb="FF9C0006"/>
      <name val="Calibri"/>
      <family val="2"/>
    </font>
    <font>
      <sz val="11"/>
      <color rgb="FF006100"/>
      <name val="Calibri"/>
      <family val="2"/>
    </font>
    <font>
      <u val="single"/>
      <sz val="10"/>
      <color theme="10"/>
      <name val="Arial"/>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4" fillId="0" borderId="3" applyNumberFormat="0" applyFill="0" applyAlignment="0" applyProtection="0"/>
    <xf numFmtId="0" fontId="34" fillId="0" borderId="0" applyNumberFormat="0" applyFill="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0" applyNumberFormat="0" applyFill="0" applyBorder="0" applyAlignment="0" applyProtection="0"/>
    <xf numFmtId="0" fontId="0" fillId="0" borderId="0">
      <alignment/>
      <protection/>
    </xf>
    <xf numFmtId="0" fontId="33" fillId="0" borderId="0">
      <alignment/>
      <protection/>
    </xf>
    <xf numFmtId="0" fontId="0" fillId="0" borderId="0">
      <alignment/>
      <protection/>
    </xf>
    <xf numFmtId="0" fontId="41" fillId="0" borderId="0" applyNumberFormat="0" applyFill="0" applyBorder="0" applyAlignment="0" applyProtection="0"/>
    <xf numFmtId="0" fontId="42" fillId="22" borderId="4" applyNumberFormat="0" applyAlignment="0" applyProtection="0"/>
    <xf numFmtId="0" fontId="43"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4" fillId="24" borderId="0" applyNumberFormat="0" applyBorder="0" applyAlignment="0" applyProtection="0"/>
    <xf numFmtId="0" fontId="1" fillId="0" borderId="0">
      <alignment/>
      <protection/>
    </xf>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6" applyNumberFormat="0" applyFont="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22" borderId="5"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108">
    <xf numFmtId="0" fontId="0" fillId="0" borderId="0" xfId="0" applyAlignment="1">
      <alignment/>
    </xf>
    <xf numFmtId="0" fontId="1" fillId="0" borderId="0" xfId="0" applyFont="1" applyFill="1" applyAlignment="1">
      <alignment/>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1" fillId="0" borderId="10" xfId="0" applyFont="1" applyFill="1" applyBorder="1" applyAlignment="1">
      <alignment/>
    </xf>
    <xf numFmtId="0" fontId="4" fillId="0" borderId="10" xfId="0" applyFont="1" applyFill="1" applyBorder="1" applyAlignment="1">
      <alignment horizontal="center" vertical="center" wrapText="1"/>
    </xf>
    <xf numFmtId="0" fontId="7" fillId="0" borderId="0" xfId="0" applyFont="1" applyFill="1" applyAlignment="1">
      <alignment/>
    </xf>
    <xf numFmtId="0" fontId="5" fillId="0" borderId="0" xfId="0" applyFont="1" applyFill="1" applyAlignment="1">
      <alignment horizontal="right"/>
    </xf>
    <xf numFmtId="0" fontId="4" fillId="0" borderId="11" xfId="0" applyFont="1" applyFill="1" applyBorder="1" applyAlignment="1">
      <alignment horizontal="center"/>
    </xf>
    <xf numFmtId="0" fontId="9" fillId="0" borderId="10" xfId="0" applyFont="1" applyFill="1" applyBorder="1" applyAlignment="1">
      <alignment horizontal="center" wrapText="1"/>
    </xf>
    <xf numFmtId="0" fontId="9" fillId="0" borderId="10" xfId="0" applyFont="1" applyFill="1" applyBorder="1" applyAlignment="1">
      <alignment horizontal="center" vertical="center"/>
    </xf>
    <xf numFmtId="0" fontId="5" fillId="0" borderId="0" xfId="0" applyFont="1" applyFill="1" applyAlignment="1">
      <alignment horizontal="center"/>
    </xf>
    <xf numFmtId="0" fontId="1" fillId="0" borderId="10" xfId="0" applyFont="1" applyFill="1" applyBorder="1" applyAlignment="1">
      <alignment horizontal="right" vertical="center"/>
    </xf>
    <xf numFmtId="49" fontId="1" fillId="0" borderId="10" xfId="0" applyNumberFormat="1" applyFont="1" applyFill="1" applyBorder="1" applyAlignment="1">
      <alignment horizontal="center" vertical="center"/>
    </xf>
    <xf numFmtId="182" fontId="1" fillId="0" borderId="10" xfId="0" applyNumberFormat="1" applyFont="1" applyFill="1" applyBorder="1" applyAlignment="1">
      <alignment horizontal="left" vertical="center" wrapText="1"/>
    </xf>
    <xf numFmtId="182" fontId="2" fillId="0" borderId="10" xfId="0" applyNumberFormat="1" applyFont="1" applyFill="1" applyBorder="1" applyAlignment="1">
      <alignment vertical="center" wrapText="1"/>
    </xf>
    <xf numFmtId="183" fontId="1" fillId="0" borderId="10" xfId="0" applyNumberFormat="1" applyFont="1" applyFill="1" applyBorder="1" applyAlignment="1">
      <alignment/>
    </xf>
    <xf numFmtId="183" fontId="2" fillId="0" borderId="10" xfId="0" applyNumberFormat="1" applyFont="1" applyFill="1" applyBorder="1" applyAlignment="1">
      <alignment/>
    </xf>
    <xf numFmtId="0" fontId="3" fillId="0" borderId="10" xfId="0" applyFont="1" applyFill="1" applyBorder="1" applyAlignment="1">
      <alignment/>
    </xf>
    <xf numFmtId="0" fontId="5" fillId="0" borderId="10" xfId="0" applyFont="1" applyFill="1" applyBorder="1" applyAlignment="1">
      <alignment horizontal="right" vertical="center"/>
    </xf>
    <xf numFmtId="182" fontId="1" fillId="0" borderId="10" xfId="0" applyNumberFormat="1" applyFont="1" applyFill="1" applyBorder="1" applyAlignment="1">
      <alignment/>
    </xf>
    <xf numFmtId="182" fontId="1" fillId="0" borderId="0" xfId="0" applyNumberFormat="1" applyFont="1" applyFill="1" applyAlignment="1">
      <alignment/>
    </xf>
    <xf numFmtId="0" fontId="1" fillId="0" borderId="0" xfId="0" applyFont="1" applyFill="1" applyAlignment="1">
      <alignment vertical="center"/>
    </xf>
    <xf numFmtId="0" fontId="1" fillId="0" borderId="0" xfId="42" applyFont="1" applyFill="1" applyAlignment="1">
      <alignment vertical="center"/>
      <protection/>
    </xf>
    <xf numFmtId="0" fontId="1" fillId="0" borderId="0" xfId="42" applyFont="1" applyFill="1" applyBorder="1">
      <alignment/>
      <protection/>
    </xf>
    <xf numFmtId="0" fontId="2" fillId="0" borderId="10" xfId="42" applyFont="1" applyFill="1" applyBorder="1" applyAlignment="1">
      <alignment vertical="center"/>
      <protection/>
    </xf>
    <xf numFmtId="0" fontId="2" fillId="0" borderId="10" xfId="42" applyFont="1" applyFill="1" applyBorder="1" applyAlignment="1">
      <alignment horizontal="center" vertical="center"/>
      <protection/>
    </xf>
    <xf numFmtId="0" fontId="2" fillId="0" borderId="10" xfId="42"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1" fillId="0" borderId="10" xfId="42" applyFont="1" applyFill="1" applyBorder="1" applyAlignment="1">
      <alignment horizontal="right" vertical="center"/>
      <protection/>
    </xf>
    <xf numFmtId="1" fontId="1" fillId="0" borderId="0" xfId="0" applyNumberFormat="1" applyFont="1" applyFill="1" applyAlignment="1">
      <alignment/>
    </xf>
    <xf numFmtId="0" fontId="1" fillId="0" borderId="10" xfId="42" applyFont="1" applyFill="1" applyBorder="1" applyAlignment="1">
      <alignment vertical="center"/>
      <protection/>
    </xf>
    <xf numFmtId="0" fontId="1" fillId="0" borderId="0" xfId="0" applyFont="1" applyFill="1" applyAlignment="1">
      <alignment horizontal="left"/>
    </xf>
    <xf numFmtId="0" fontId="1" fillId="0" borderId="10" xfId="42" applyFont="1" applyFill="1" applyBorder="1" applyAlignment="1">
      <alignment vertical="center" wrapText="1"/>
      <protection/>
    </xf>
    <xf numFmtId="182" fontId="1" fillId="0" borderId="10" xfId="0" applyNumberFormat="1" applyFont="1" applyFill="1" applyBorder="1" applyAlignment="1">
      <alignment vertical="center" wrapText="1"/>
    </xf>
    <xf numFmtId="16" fontId="1" fillId="0" borderId="10" xfId="42" applyNumberFormat="1" applyFont="1" applyFill="1" applyBorder="1" applyAlignment="1">
      <alignment horizontal="right" vertical="center"/>
      <protection/>
    </xf>
    <xf numFmtId="183" fontId="1" fillId="0" borderId="10" xfId="0" applyNumberFormat="1" applyFont="1" applyFill="1" applyBorder="1" applyAlignment="1">
      <alignment wrapText="1"/>
    </xf>
    <xf numFmtId="0" fontId="1" fillId="0" borderId="10" xfId="42" applyFont="1" applyFill="1" applyBorder="1" applyAlignment="1">
      <alignment horizontal="left" vertical="center" wrapText="1"/>
      <protection/>
    </xf>
    <xf numFmtId="183" fontId="1" fillId="0" borderId="10" xfId="0" applyNumberFormat="1" applyFont="1" applyFill="1" applyBorder="1" applyAlignment="1">
      <alignment vertical="center" wrapText="1"/>
    </xf>
    <xf numFmtId="49" fontId="1" fillId="0" borderId="10" xfId="42" applyNumberFormat="1" applyFont="1" applyFill="1" applyBorder="1" applyAlignment="1">
      <alignment horizontal="right" vertical="center"/>
      <protection/>
    </xf>
    <xf numFmtId="0" fontId="2" fillId="0" borderId="10" xfId="42" applyFont="1" applyFill="1" applyBorder="1" applyAlignment="1">
      <alignment horizontal="right" vertical="center"/>
      <protection/>
    </xf>
    <xf numFmtId="0" fontId="2" fillId="0" borderId="10" xfId="0" applyFont="1" applyFill="1" applyBorder="1" applyAlignment="1">
      <alignment/>
    </xf>
    <xf numFmtId="49" fontId="1" fillId="0" borderId="12"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1" fillId="0" borderId="0" xfId="0" applyFont="1" applyFill="1" applyAlignment="1">
      <alignment horizontal="center"/>
    </xf>
    <xf numFmtId="49" fontId="5" fillId="0" borderId="10" xfId="0" applyNumberFormat="1" applyFont="1" applyFill="1" applyBorder="1" applyAlignment="1">
      <alignment horizontal="right" vertical="center"/>
    </xf>
    <xf numFmtId="49" fontId="11" fillId="0" borderId="10" xfId="0" applyNumberFormat="1" applyFont="1" applyFill="1" applyBorder="1" applyAlignment="1">
      <alignment vertical="center" wrapText="1"/>
    </xf>
    <xf numFmtId="49" fontId="5" fillId="0" borderId="12" xfId="0" applyNumberFormat="1" applyFont="1" applyFill="1" applyBorder="1" applyAlignment="1">
      <alignment horizontal="right" vertical="center"/>
    </xf>
    <xf numFmtId="183" fontId="1" fillId="0" borderId="10" xfId="0" applyNumberFormat="1" applyFont="1" applyFill="1" applyBorder="1" applyAlignment="1">
      <alignment vertical="center"/>
    </xf>
    <xf numFmtId="183" fontId="2" fillId="0" borderId="10" xfId="0" applyNumberFormat="1" applyFont="1" applyFill="1" applyBorder="1" applyAlignment="1">
      <alignment vertical="center"/>
    </xf>
    <xf numFmtId="0" fontId="2" fillId="0" borderId="10" xfId="0" applyFont="1" applyFill="1" applyBorder="1" applyAlignment="1">
      <alignment horizontal="left" vertical="center" wrapText="1"/>
    </xf>
    <xf numFmtId="0" fontId="1" fillId="0" borderId="10" xfId="0" applyFont="1" applyFill="1" applyBorder="1" applyAlignment="1">
      <alignment wrapText="1"/>
    </xf>
    <xf numFmtId="0" fontId="6" fillId="0" borderId="10" xfId="0" applyFont="1" applyFill="1" applyBorder="1" applyAlignment="1">
      <alignment horizontal="left" vertical="center"/>
    </xf>
    <xf numFmtId="183" fontId="6" fillId="0" borderId="10" xfId="0" applyNumberFormat="1" applyFont="1" applyFill="1" applyBorder="1" applyAlignment="1">
      <alignment/>
    </xf>
    <xf numFmtId="182" fontId="1" fillId="0" borderId="11" xfId="0" applyNumberFormat="1" applyFont="1" applyFill="1" applyBorder="1" applyAlignment="1">
      <alignment horizontal="left" vertical="center" wrapText="1"/>
    </xf>
    <xf numFmtId="0" fontId="10" fillId="0" borderId="10" xfId="0" applyFont="1" applyFill="1" applyBorder="1" applyAlignment="1">
      <alignment horizontal="left" vertical="center" wrapText="1"/>
    </xf>
    <xf numFmtId="182" fontId="6" fillId="0" borderId="10" xfId="0" applyNumberFormat="1" applyFont="1" applyFill="1" applyBorder="1" applyAlignment="1">
      <alignment/>
    </xf>
    <xf numFmtId="182" fontId="1" fillId="0" borderId="11" xfId="0" applyNumberFormat="1" applyFont="1" applyFill="1" applyBorder="1" applyAlignment="1">
      <alignment vertical="center" wrapText="1"/>
    </xf>
    <xf numFmtId="183" fontId="1" fillId="0" borderId="0" xfId="0" applyNumberFormat="1" applyFont="1" applyFill="1" applyAlignment="1">
      <alignment/>
    </xf>
    <xf numFmtId="0" fontId="1" fillId="0" borderId="10" xfId="0" applyFont="1" applyFill="1" applyBorder="1" applyAlignment="1">
      <alignment vertical="center" wrapText="1"/>
    </xf>
    <xf numFmtId="0" fontId="1" fillId="0" borderId="13" xfId="0" applyFont="1" applyFill="1" applyBorder="1" applyAlignment="1">
      <alignment horizontal="left" vertical="center" wrapText="1"/>
    </xf>
    <xf numFmtId="0" fontId="1" fillId="0" borderId="10" xfId="0" applyFont="1" applyFill="1" applyBorder="1" applyAlignment="1">
      <alignment horizontal="center"/>
    </xf>
    <xf numFmtId="183" fontId="2" fillId="0" borderId="13" xfId="0" applyNumberFormat="1" applyFont="1" applyFill="1" applyBorder="1" applyAlignment="1">
      <alignment vertical="center"/>
    </xf>
    <xf numFmtId="183" fontId="1" fillId="0" borderId="13" xfId="0" applyNumberFormat="1" applyFont="1" applyFill="1" applyBorder="1" applyAlignment="1">
      <alignment vertical="center"/>
    </xf>
    <xf numFmtId="183" fontId="1" fillId="0" borderId="14" xfId="0" applyNumberFormat="1" applyFont="1" applyFill="1" applyBorder="1" applyAlignment="1">
      <alignment vertical="center"/>
    </xf>
    <xf numFmtId="183" fontId="1" fillId="0" borderId="12" xfId="0" applyNumberFormat="1" applyFont="1" applyFill="1" applyBorder="1" applyAlignment="1">
      <alignment vertical="center"/>
    </xf>
    <xf numFmtId="183" fontId="2" fillId="0" borderId="12" xfId="0" applyNumberFormat="1" applyFont="1" applyFill="1" applyBorder="1" applyAlignment="1">
      <alignment vertical="center"/>
    </xf>
    <xf numFmtId="0" fontId="1" fillId="0" borderId="10" xfId="42" applyFont="1" applyFill="1" applyBorder="1" applyAlignment="1">
      <alignment horizontal="justify" vertical="center" wrapText="1"/>
      <protection/>
    </xf>
    <xf numFmtId="0" fontId="1" fillId="0" borderId="10" xfId="0" applyFont="1" applyFill="1" applyBorder="1" applyAlignment="1">
      <alignment horizontal="justify" vertical="center" wrapText="1"/>
    </xf>
    <xf numFmtId="183" fontId="1" fillId="0" borderId="10" xfId="0" applyNumberFormat="1" applyFont="1" applyFill="1" applyBorder="1" applyAlignment="1">
      <alignment horizontal="left" wrapText="1"/>
    </xf>
    <xf numFmtId="0" fontId="2" fillId="0" borderId="10" xfId="42" applyFont="1" applyFill="1" applyBorder="1" applyAlignment="1">
      <alignment vertical="center" wrapText="1"/>
      <protection/>
    </xf>
    <xf numFmtId="0" fontId="1" fillId="0" borderId="10" xfId="42" applyFont="1" applyFill="1" applyBorder="1" applyAlignment="1">
      <alignment horizontal="left" vertical="center"/>
      <protection/>
    </xf>
    <xf numFmtId="0" fontId="10" fillId="0" borderId="10" xfId="42" applyFont="1" applyFill="1" applyBorder="1" applyAlignment="1">
      <alignment horizontal="left" vertical="center"/>
      <protection/>
    </xf>
    <xf numFmtId="183" fontId="2" fillId="0" borderId="10" xfId="42" applyNumberFormat="1" applyFont="1" applyFill="1" applyBorder="1" applyAlignment="1">
      <alignment vertical="center"/>
      <protection/>
    </xf>
    <xf numFmtId="0" fontId="1" fillId="0" borderId="10" xfId="0" applyFont="1" applyFill="1" applyBorder="1" applyAlignment="1">
      <alignment horizontal="center" vertical="center"/>
    </xf>
    <xf numFmtId="0" fontId="1" fillId="0" borderId="10" xfId="52" applyFill="1" applyBorder="1" applyAlignment="1">
      <alignment vertical="center" wrapText="1"/>
      <protection/>
    </xf>
    <xf numFmtId="0" fontId="1" fillId="0" borderId="10" xfId="0" applyFont="1" applyFill="1" applyBorder="1" applyAlignment="1">
      <alignment vertical="center"/>
    </xf>
    <xf numFmtId="0" fontId="1" fillId="0" borderId="15" xfId="0" applyFont="1" applyFill="1" applyBorder="1" applyAlignment="1">
      <alignment vertical="center" wrapText="1"/>
    </xf>
    <xf numFmtId="182" fontId="1" fillId="0" borderId="0" xfId="0" applyNumberFormat="1" applyFont="1" applyFill="1" applyAlignment="1">
      <alignment horizontal="right"/>
    </xf>
    <xf numFmtId="182" fontId="1" fillId="0" borderId="10" xfId="0" applyNumberFormat="1" applyFont="1" applyFill="1" applyBorder="1" applyAlignment="1">
      <alignment horizontal="left" vertical="center"/>
    </xf>
    <xf numFmtId="183" fontId="1" fillId="0" borderId="10" xfId="0" applyNumberFormat="1" applyFont="1" applyFill="1" applyBorder="1" applyAlignment="1">
      <alignment horizontal="right" vertical="center"/>
    </xf>
    <xf numFmtId="49" fontId="11" fillId="0" borderId="10" xfId="0" applyNumberFormat="1" applyFont="1" applyFill="1" applyBorder="1" applyAlignment="1">
      <alignment horizontal="left" vertical="center" wrapText="1"/>
    </xf>
    <xf numFmtId="0" fontId="1" fillId="0" borderId="0" xfId="0" applyFont="1" applyFill="1" applyAlignment="1">
      <alignment horizontal="right"/>
    </xf>
    <xf numFmtId="0" fontId="1" fillId="0" borderId="10" xfId="0" applyFont="1" applyFill="1" applyBorder="1" applyAlignment="1">
      <alignment horizontal="left" vertical="top" wrapText="1"/>
    </xf>
    <xf numFmtId="182" fontId="1" fillId="0" borderId="11" xfId="0" applyNumberFormat="1" applyFont="1" applyFill="1" applyBorder="1" applyAlignment="1">
      <alignment horizontal="left" vertical="top" wrapText="1"/>
    </xf>
    <xf numFmtId="0" fontId="1" fillId="0" borderId="12" xfId="0" applyFont="1" applyFill="1" applyBorder="1" applyAlignment="1">
      <alignment vertical="center" wrapText="1"/>
    </xf>
    <xf numFmtId="188" fontId="2" fillId="0" borderId="10" xfId="0" applyNumberFormat="1" applyFont="1" applyFill="1" applyBorder="1" applyAlignment="1">
      <alignment vertical="center"/>
    </xf>
    <xf numFmtId="188" fontId="1" fillId="0" borderId="10" xfId="0" applyNumberFormat="1" applyFont="1" applyFill="1" applyBorder="1" applyAlignment="1">
      <alignment vertical="center"/>
    </xf>
    <xf numFmtId="0" fontId="1" fillId="0" borderId="10" xfId="0" applyFont="1" applyBorder="1" applyAlignment="1">
      <alignment horizontal="right" vertical="center"/>
    </xf>
    <xf numFmtId="49" fontId="1" fillId="0" borderId="10" xfId="0" applyNumberFormat="1" applyFont="1" applyBorder="1" applyAlignment="1">
      <alignment horizontal="center" vertical="center"/>
    </xf>
    <xf numFmtId="0" fontId="10" fillId="0" borderId="10" xfId="0" applyFont="1" applyBorder="1" applyAlignment="1">
      <alignment vertical="center" wrapText="1"/>
    </xf>
    <xf numFmtId="0" fontId="2" fillId="0" borderId="0" xfId="42" applyFont="1" applyFill="1" applyAlignment="1">
      <alignment horizontal="center" wrapText="1"/>
      <protection/>
    </xf>
    <xf numFmtId="0" fontId="1" fillId="0" borderId="1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3" fillId="0" borderId="0" xfId="0" applyFont="1" applyFill="1" applyAlignment="1">
      <alignment horizontal="right"/>
    </xf>
    <xf numFmtId="0" fontId="8"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xf>
    <xf numFmtId="0" fontId="4" fillId="0" borderId="11" xfId="0" applyFont="1" applyFill="1" applyBorder="1" applyAlignment="1">
      <alignment horizontal="center"/>
    </xf>
  </cellXfs>
  <cellStyles count="54">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prastas 3" xfId="43"/>
    <cellStyle name="Įprastas 4" xfId="44"/>
    <cellStyle name="Įspėjimo tekstas" xfId="45"/>
    <cellStyle name="Išvestis" xfId="46"/>
    <cellStyle name="Įvestis" xfId="47"/>
    <cellStyle name="Comma" xfId="48"/>
    <cellStyle name="Comma [0]" xfId="49"/>
    <cellStyle name="Kablelis 2" xfId="50"/>
    <cellStyle name="Neutralus" xfId="51"/>
    <cellStyle name="Normal_biudžetas 6_2009 m 02 men biudzetas." xfId="52"/>
    <cellStyle name="Paryškinimas 1" xfId="53"/>
    <cellStyle name="Paryškinimas 2" xfId="54"/>
    <cellStyle name="Paryškinimas 3" xfId="55"/>
    <cellStyle name="Paryškinimas 4" xfId="56"/>
    <cellStyle name="Paryškinimas 5" xfId="57"/>
    <cellStyle name="Paryškinimas 6" xfId="58"/>
    <cellStyle name="Pastaba" xfId="59"/>
    <cellStyle name="Pavadinimas" xfId="60"/>
    <cellStyle name="Percent" xfId="61"/>
    <cellStyle name="Skaičiavimas" xfId="62"/>
    <cellStyle name="Suma" xfId="63"/>
    <cellStyle name="Susietas langelis" xfId="64"/>
    <cellStyle name="Tikrinimo langelis"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81"/>
  <sheetViews>
    <sheetView tabSelected="1" zoomScalePageLayoutView="0" workbookViewId="0" topLeftCell="A1">
      <selection activeCell="B87" sqref="B87"/>
    </sheetView>
  </sheetViews>
  <sheetFormatPr defaultColWidth="9.140625" defaultRowHeight="12.75"/>
  <cols>
    <col min="1" max="1" width="6.28125" style="22" customWidth="1"/>
    <col min="2" max="2" width="59.421875" style="1" customWidth="1"/>
    <col min="3" max="4" width="10.7109375" style="1" customWidth="1"/>
    <col min="5" max="5" width="11.00390625" style="1" customWidth="1"/>
    <col min="6" max="6" width="46.7109375" style="1" customWidth="1"/>
    <col min="7" max="16384" width="9.140625" style="1" customWidth="1"/>
  </cols>
  <sheetData>
    <row r="1" ht="12.75">
      <c r="F1" s="46" t="s">
        <v>25</v>
      </c>
    </row>
    <row r="3" spans="1:6" ht="26.25" customHeight="1">
      <c r="A3" s="93" t="s">
        <v>188</v>
      </c>
      <c r="B3" s="93"/>
      <c r="C3" s="93"/>
      <c r="D3" s="93"/>
      <c r="E3" s="93"/>
      <c r="F3" s="93"/>
    </row>
    <row r="4" spans="1:4" ht="12.75">
      <c r="A4" s="23"/>
      <c r="B4" s="24"/>
      <c r="C4" s="24"/>
      <c r="D4" s="24"/>
    </row>
    <row r="5" spans="1:6" s="22" customFormat="1" ht="25.5">
      <c r="A5" s="25" t="s">
        <v>0</v>
      </c>
      <c r="B5" s="26" t="s">
        <v>26</v>
      </c>
      <c r="C5" s="27" t="s">
        <v>163</v>
      </c>
      <c r="D5" s="27" t="s">
        <v>164</v>
      </c>
      <c r="E5" s="28" t="s">
        <v>27</v>
      </c>
      <c r="F5" s="29" t="s">
        <v>3</v>
      </c>
    </row>
    <row r="6" spans="1:8" ht="12" customHeight="1">
      <c r="A6" s="30">
        <v>1</v>
      </c>
      <c r="B6" s="25" t="s">
        <v>28</v>
      </c>
      <c r="C6" s="64">
        <f>+C7+C8+C12</f>
        <v>27117</v>
      </c>
      <c r="D6" s="64">
        <f>+D7+D8+D12</f>
        <v>26997</v>
      </c>
      <c r="E6" s="51">
        <f>+E7+E8+E12</f>
        <v>120</v>
      </c>
      <c r="F6" s="17"/>
      <c r="G6" s="31"/>
      <c r="H6" s="31"/>
    </row>
    <row r="7" spans="1:7" ht="12" customHeight="1" hidden="1">
      <c r="A7" s="30">
        <v>2</v>
      </c>
      <c r="B7" s="25" t="s">
        <v>92</v>
      </c>
      <c r="C7" s="51">
        <v>24053</v>
      </c>
      <c r="D7" s="51">
        <v>24053</v>
      </c>
      <c r="E7" s="88">
        <f>+C7-D7</f>
        <v>0</v>
      </c>
      <c r="F7" s="17"/>
      <c r="G7" s="31"/>
    </row>
    <row r="8" spans="1:6" ht="12" customHeight="1" hidden="1">
      <c r="A8" s="30">
        <v>3</v>
      </c>
      <c r="B8" s="25" t="s">
        <v>29</v>
      </c>
      <c r="C8" s="51">
        <f>+C9+C10+C11</f>
        <v>1559</v>
      </c>
      <c r="D8" s="51">
        <f>+D9+D10+D11</f>
        <v>1559</v>
      </c>
      <c r="E8" s="88">
        <f>+E9+E10+E11</f>
        <v>0</v>
      </c>
      <c r="F8" s="17"/>
    </row>
    <row r="9" spans="1:6" ht="12" customHeight="1" hidden="1">
      <c r="A9" s="30">
        <v>4</v>
      </c>
      <c r="B9" s="32" t="s">
        <v>30</v>
      </c>
      <c r="C9" s="65">
        <v>550</v>
      </c>
      <c r="D9" s="65">
        <v>550</v>
      </c>
      <c r="E9" s="88">
        <f aca="true" t="shared" si="0" ref="E9:E63">+C9-D9</f>
        <v>0</v>
      </c>
      <c r="F9" s="16"/>
    </row>
    <row r="10" spans="1:6" ht="12" customHeight="1" hidden="1">
      <c r="A10" s="30">
        <v>5</v>
      </c>
      <c r="B10" s="32" t="s">
        <v>93</v>
      </c>
      <c r="C10" s="65">
        <f>880+120</f>
        <v>1000</v>
      </c>
      <c r="D10" s="65">
        <f>880+120</f>
        <v>1000</v>
      </c>
      <c r="E10" s="88">
        <f t="shared" si="0"/>
        <v>0</v>
      </c>
      <c r="F10" s="16"/>
    </row>
    <row r="11" spans="1:7" ht="12" customHeight="1" hidden="1">
      <c r="A11" s="30">
        <v>6</v>
      </c>
      <c r="B11" s="32" t="s">
        <v>31</v>
      </c>
      <c r="C11" s="50">
        <v>9</v>
      </c>
      <c r="D11" s="50">
        <v>9</v>
      </c>
      <c r="E11" s="88">
        <f t="shared" si="0"/>
        <v>0</v>
      </c>
      <c r="F11" s="16"/>
      <c r="G11" s="33"/>
    </row>
    <row r="12" spans="1:6" ht="12" customHeight="1">
      <c r="A12" s="30">
        <v>7</v>
      </c>
      <c r="B12" s="25" t="s">
        <v>32</v>
      </c>
      <c r="C12" s="51">
        <f>+C13+C14+C15</f>
        <v>1505</v>
      </c>
      <c r="D12" s="51">
        <f>+D13+D14+D15</f>
        <v>1385</v>
      </c>
      <c r="E12" s="51">
        <f>+E13+E14+E15</f>
        <v>120</v>
      </c>
      <c r="F12" s="17"/>
    </row>
    <row r="13" spans="1:6" ht="12" customHeight="1" hidden="1">
      <c r="A13" s="30">
        <v>8</v>
      </c>
      <c r="B13" s="32" t="s">
        <v>33</v>
      </c>
      <c r="C13" s="50">
        <f>185</f>
        <v>185</v>
      </c>
      <c r="D13" s="50">
        <f>185</f>
        <v>185</v>
      </c>
      <c r="E13" s="50">
        <f t="shared" si="0"/>
        <v>0</v>
      </c>
      <c r="F13" s="16"/>
    </row>
    <row r="14" spans="1:6" ht="12" customHeight="1">
      <c r="A14" s="30">
        <v>9</v>
      </c>
      <c r="B14" s="32" t="s">
        <v>34</v>
      </c>
      <c r="C14" s="66">
        <f>865+100+200+120</f>
        <v>1285</v>
      </c>
      <c r="D14" s="66">
        <f>865+100+200</f>
        <v>1165</v>
      </c>
      <c r="E14" s="89">
        <f t="shared" si="0"/>
        <v>120</v>
      </c>
      <c r="F14" s="16" t="s">
        <v>189</v>
      </c>
    </row>
    <row r="15" spans="1:6" ht="12" customHeight="1" hidden="1">
      <c r="A15" s="30">
        <v>10</v>
      </c>
      <c r="B15" s="32" t="s">
        <v>35</v>
      </c>
      <c r="C15" s="67">
        <v>35</v>
      </c>
      <c r="D15" s="67">
        <v>35</v>
      </c>
      <c r="E15" s="88">
        <f t="shared" si="0"/>
        <v>0</v>
      </c>
      <c r="F15" s="16"/>
    </row>
    <row r="16" spans="1:6" ht="12" customHeight="1">
      <c r="A16" s="30">
        <v>11</v>
      </c>
      <c r="B16" s="25" t="s">
        <v>36</v>
      </c>
      <c r="C16" s="68">
        <f>C17+C22+C26+C27+C28</f>
        <v>2386.5</v>
      </c>
      <c r="D16" s="68">
        <f>D17+D22+D26+D27+D28</f>
        <v>2350.8</v>
      </c>
      <c r="E16" s="51">
        <f>E17+E22+E26+E27+E28</f>
        <v>35.69999999999999</v>
      </c>
      <c r="F16" s="17"/>
    </row>
    <row r="17" spans="1:6" ht="12" customHeight="1" hidden="1">
      <c r="A17" s="30">
        <v>12</v>
      </c>
      <c r="B17" s="25" t="s">
        <v>37</v>
      </c>
      <c r="C17" s="68">
        <f>C18+C19+C20+C21</f>
        <v>420.8</v>
      </c>
      <c r="D17" s="68">
        <f>D18+D19+D20+D21</f>
        <v>420.8</v>
      </c>
      <c r="E17" s="88">
        <f>E18+E19+E20+E21</f>
        <v>0</v>
      </c>
      <c r="F17" s="17"/>
    </row>
    <row r="18" spans="1:6" ht="24.75" customHeight="1" hidden="1">
      <c r="A18" s="30">
        <v>13</v>
      </c>
      <c r="B18" s="34" t="s">
        <v>38</v>
      </c>
      <c r="C18" s="67">
        <v>290</v>
      </c>
      <c r="D18" s="67">
        <v>290</v>
      </c>
      <c r="E18" s="88">
        <f t="shared" si="0"/>
        <v>0</v>
      </c>
      <c r="F18" s="16"/>
    </row>
    <row r="19" spans="1:6" ht="12" customHeight="1" hidden="1">
      <c r="A19" s="30">
        <v>14</v>
      </c>
      <c r="B19" s="32" t="s">
        <v>39</v>
      </c>
      <c r="C19" s="50">
        <v>25</v>
      </c>
      <c r="D19" s="50">
        <v>25</v>
      </c>
      <c r="E19" s="88">
        <f t="shared" si="0"/>
        <v>0</v>
      </c>
      <c r="F19" s="16"/>
    </row>
    <row r="20" spans="1:6" ht="12" customHeight="1" hidden="1">
      <c r="A20" s="30">
        <v>15</v>
      </c>
      <c r="B20" s="69" t="s">
        <v>40</v>
      </c>
      <c r="C20" s="50">
        <v>25</v>
      </c>
      <c r="D20" s="50">
        <v>25</v>
      </c>
      <c r="E20" s="88">
        <f t="shared" si="0"/>
        <v>0</v>
      </c>
      <c r="F20" s="16"/>
    </row>
    <row r="21" spans="1:6" ht="12" customHeight="1" hidden="1">
      <c r="A21" s="30">
        <v>16</v>
      </c>
      <c r="B21" s="70" t="s">
        <v>41</v>
      </c>
      <c r="C21" s="50">
        <f>30+68.2-68.2+50.8</f>
        <v>80.8</v>
      </c>
      <c r="D21" s="50">
        <f>30+68.2-68.2+50.8</f>
        <v>80.8</v>
      </c>
      <c r="E21" s="88">
        <f t="shared" si="0"/>
        <v>0</v>
      </c>
      <c r="F21" s="16"/>
    </row>
    <row r="22" spans="1:6" ht="12" customHeight="1" hidden="1">
      <c r="A22" s="30">
        <v>17</v>
      </c>
      <c r="B22" s="25" t="s">
        <v>42</v>
      </c>
      <c r="C22" s="51">
        <f>+C23+C24+C25</f>
        <v>1675.5</v>
      </c>
      <c r="D22" s="51">
        <f>+D23+D24+D25</f>
        <v>1675.5</v>
      </c>
      <c r="E22" s="51">
        <f>+E23+E24+E25</f>
        <v>0</v>
      </c>
      <c r="F22" s="17"/>
    </row>
    <row r="23" spans="1:6" ht="12.75" hidden="1">
      <c r="A23" s="30">
        <v>18</v>
      </c>
      <c r="B23" s="32" t="s">
        <v>94</v>
      </c>
      <c r="C23" s="50">
        <f>131.9+2-2.6</f>
        <v>131.3</v>
      </c>
      <c r="D23" s="50">
        <f>131.9+2-2.6</f>
        <v>131.3</v>
      </c>
      <c r="E23" s="50">
        <f t="shared" si="0"/>
        <v>0</v>
      </c>
      <c r="F23" s="35"/>
    </row>
    <row r="24" spans="1:6" ht="12.75" hidden="1">
      <c r="A24" s="30">
        <v>19</v>
      </c>
      <c r="B24" s="32" t="s">
        <v>95</v>
      </c>
      <c r="C24" s="50">
        <f>221.4+4.5-2.9</f>
        <v>223</v>
      </c>
      <c r="D24" s="50">
        <f>221.4+4.5-2.9</f>
        <v>223</v>
      </c>
      <c r="E24" s="50">
        <f t="shared" si="0"/>
        <v>0</v>
      </c>
      <c r="F24" s="35"/>
    </row>
    <row r="25" spans="1:6" ht="12.75" hidden="1">
      <c r="A25" s="30">
        <v>20</v>
      </c>
      <c r="B25" s="32" t="s">
        <v>43</v>
      </c>
      <c r="C25" s="50">
        <f>1267.7+7+16+1.8+3+25.7</f>
        <v>1321.2</v>
      </c>
      <c r="D25" s="50">
        <f>1267.7+7+16+1.8+3+25.7</f>
        <v>1321.2</v>
      </c>
      <c r="E25" s="50">
        <f t="shared" si="0"/>
        <v>0</v>
      </c>
      <c r="F25" s="35"/>
    </row>
    <row r="26" spans="1:6" ht="12" customHeight="1" hidden="1">
      <c r="A26" s="30">
        <v>21</v>
      </c>
      <c r="B26" s="25" t="s">
        <v>44</v>
      </c>
      <c r="C26" s="51">
        <v>15</v>
      </c>
      <c r="D26" s="51">
        <v>15</v>
      </c>
      <c r="E26" s="88">
        <f t="shared" si="0"/>
        <v>0</v>
      </c>
      <c r="F26" s="16"/>
    </row>
    <row r="27" spans="1:6" ht="12" customHeight="1">
      <c r="A27" s="30">
        <v>22</v>
      </c>
      <c r="B27" s="25" t="s">
        <v>45</v>
      </c>
      <c r="C27" s="51">
        <f>9+84.7+72.8+29.2</f>
        <v>195.7</v>
      </c>
      <c r="D27" s="51">
        <f>9+84.7+72.8</f>
        <v>166.5</v>
      </c>
      <c r="E27" s="88">
        <f t="shared" si="0"/>
        <v>29.19999999999999</v>
      </c>
      <c r="F27" s="16" t="s">
        <v>189</v>
      </c>
    </row>
    <row r="28" spans="1:6" ht="12.75">
      <c r="A28" s="30">
        <v>23</v>
      </c>
      <c r="B28" s="25" t="s">
        <v>46</v>
      </c>
      <c r="C28" s="51">
        <f>73+2.5+4</f>
        <v>79.5</v>
      </c>
      <c r="D28" s="51">
        <v>73</v>
      </c>
      <c r="E28" s="88">
        <f t="shared" si="0"/>
        <v>6.5</v>
      </c>
      <c r="F28" s="16" t="s">
        <v>189</v>
      </c>
    </row>
    <row r="29" spans="1:6" ht="25.5">
      <c r="A29" s="30">
        <v>24</v>
      </c>
      <c r="B29" s="25" t="s">
        <v>47</v>
      </c>
      <c r="C29" s="51">
        <f>194.1+7742.1-40+252.1+(-530.9+20+60)+7</f>
        <v>7704.4000000000015</v>
      </c>
      <c r="D29" s="51">
        <f>194.1+7742.1-40+252.1-530.9</f>
        <v>7617.4000000000015</v>
      </c>
      <c r="E29" s="88">
        <f t="shared" si="0"/>
        <v>87</v>
      </c>
      <c r="F29" s="37" t="s">
        <v>199</v>
      </c>
    </row>
    <row r="30" spans="1:6" ht="12" customHeight="1">
      <c r="A30" s="30">
        <v>25</v>
      </c>
      <c r="B30" s="25" t="s">
        <v>165</v>
      </c>
      <c r="C30" s="51">
        <f>+C31+C56+C57</f>
        <v>19183.7</v>
      </c>
      <c r="D30" s="51">
        <f>+D31+D56+D57</f>
        <v>19173.100000000002</v>
      </c>
      <c r="E30" s="51">
        <f t="shared" si="0"/>
        <v>10.599999999998545</v>
      </c>
      <c r="F30" s="17"/>
    </row>
    <row r="31" spans="1:6" ht="12.75">
      <c r="A31" s="30">
        <v>26</v>
      </c>
      <c r="B31" s="32" t="s">
        <v>166</v>
      </c>
      <c r="C31" s="50">
        <f>SUM(C32:C55)</f>
        <v>3842.2999999999993</v>
      </c>
      <c r="D31" s="50">
        <f>SUM(D32:D55)</f>
        <v>3820.499999999999</v>
      </c>
      <c r="E31" s="50">
        <f t="shared" si="0"/>
        <v>21.800000000000182</v>
      </c>
      <c r="F31" s="4"/>
    </row>
    <row r="32" spans="1:6" ht="12" customHeight="1" hidden="1">
      <c r="A32" s="36" t="s">
        <v>167</v>
      </c>
      <c r="B32" s="32" t="s">
        <v>168</v>
      </c>
      <c r="C32" s="50">
        <v>9.2</v>
      </c>
      <c r="D32" s="50">
        <v>9.2</v>
      </c>
      <c r="E32" s="50">
        <f t="shared" si="0"/>
        <v>0</v>
      </c>
      <c r="F32" s="16"/>
    </row>
    <row r="33" spans="1:6" ht="12" customHeight="1" hidden="1">
      <c r="A33" s="30" t="s">
        <v>169</v>
      </c>
      <c r="B33" s="32" t="s">
        <v>170</v>
      </c>
      <c r="C33" s="50">
        <v>8.1</v>
      </c>
      <c r="D33" s="50">
        <v>8.1</v>
      </c>
      <c r="E33" s="50">
        <f t="shared" si="0"/>
        <v>0</v>
      </c>
      <c r="F33" s="16"/>
    </row>
    <row r="34" spans="1:6" ht="27.75" customHeight="1" hidden="1">
      <c r="A34" s="36" t="s">
        <v>171</v>
      </c>
      <c r="B34" s="32" t="s">
        <v>172</v>
      </c>
      <c r="C34" s="50">
        <f>289.2-47.5</f>
        <v>241.7</v>
      </c>
      <c r="D34" s="50">
        <f>289.2-47.5</f>
        <v>241.7</v>
      </c>
      <c r="E34" s="50">
        <f t="shared" si="0"/>
        <v>0</v>
      </c>
      <c r="F34" s="16"/>
    </row>
    <row r="35" spans="1:6" ht="27" customHeight="1">
      <c r="A35" s="30" t="s">
        <v>173</v>
      </c>
      <c r="B35" s="32" t="s">
        <v>174</v>
      </c>
      <c r="C35" s="50">
        <f>418.1-19.5-20</f>
        <v>378.6</v>
      </c>
      <c r="D35" s="50">
        <f>418.1-19.5</f>
        <v>398.6</v>
      </c>
      <c r="E35" s="50">
        <f t="shared" si="0"/>
        <v>-20</v>
      </c>
      <c r="F35" s="37" t="s">
        <v>201</v>
      </c>
    </row>
    <row r="36" spans="1:6" ht="25.5">
      <c r="A36" s="36" t="s">
        <v>48</v>
      </c>
      <c r="B36" s="32" t="s">
        <v>49</v>
      </c>
      <c r="C36" s="50">
        <f>355.1+467+186+40+41.8</f>
        <v>1089.8999999999999</v>
      </c>
      <c r="D36" s="50">
        <f>355.1+467+186+40</f>
        <v>1048.1</v>
      </c>
      <c r="E36" s="50">
        <f t="shared" si="0"/>
        <v>41.799999999999955</v>
      </c>
      <c r="F36" s="37" t="s">
        <v>191</v>
      </c>
    </row>
    <row r="37" spans="1:6" ht="12.75" hidden="1">
      <c r="A37" s="30" t="s">
        <v>50</v>
      </c>
      <c r="B37" s="32" t="s">
        <v>52</v>
      </c>
      <c r="C37" s="50">
        <f>17+4</f>
        <v>21</v>
      </c>
      <c r="D37" s="50">
        <f>17+4</f>
        <v>21</v>
      </c>
      <c r="E37" s="50">
        <f t="shared" si="0"/>
        <v>0</v>
      </c>
      <c r="F37" s="16"/>
    </row>
    <row r="38" spans="1:6" ht="25.5" hidden="1">
      <c r="A38" s="36" t="s">
        <v>51</v>
      </c>
      <c r="B38" s="34" t="s">
        <v>54</v>
      </c>
      <c r="C38" s="50">
        <v>0.1</v>
      </c>
      <c r="D38" s="50">
        <v>0.1</v>
      </c>
      <c r="E38" s="50">
        <f t="shared" si="0"/>
        <v>0</v>
      </c>
      <c r="F38" s="16"/>
    </row>
    <row r="39" spans="1:6" ht="12" customHeight="1" hidden="1">
      <c r="A39" s="30" t="s">
        <v>53</v>
      </c>
      <c r="B39" s="38" t="s">
        <v>96</v>
      </c>
      <c r="C39" s="50">
        <v>121.4</v>
      </c>
      <c r="D39" s="50">
        <v>121.4</v>
      </c>
      <c r="E39" s="50">
        <f t="shared" si="0"/>
        <v>0</v>
      </c>
      <c r="F39" s="16"/>
    </row>
    <row r="40" spans="1:6" ht="41.25" customHeight="1" hidden="1">
      <c r="A40" s="36" t="s">
        <v>55</v>
      </c>
      <c r="B40" s="38" t="s">
        <v>57</v>
      </c>
      <c r="C40" s="50">
        <v>32.7</v>
      </c>
      <c r="D40" s="50">
        <v>32.7</v>
      </c>
      <c r="E40" s="50">
        <f t="shared" si="0"/>
        <v>0</v>
      </c>
      <c r="F40" s="39"/>
    </row>
    <row r="41" spans="1:6" ht="12.75" hidden="1">
      <c r="A41" s="30" t="s">
        <v>56</v>
      </c>
      <c r="B41" s="38" t="s">
        <v>59</v>
      </c>
      <c r="C41" s="50">
        <v>12.9</v>
      </c>
      <c r="D41" s="50">
        <v>12.9</v>
      </c>
      <c r="E41" s="50">
        <f t="shared" si="0"/>
        <v>0</v>
      </c>
      <c r="F41" s="4"/>
    </row>
    <row r="42" spans="1:6" ht="12.75" hidden="1">
      <c r="A42" s="36" t="s">
        <v>58</v>
      </c>
      <c r="B42" s="38" t="s">
        <v>61</v>
      </c>
      <c r="C42" s="50">
        <v>0.8</v>
      </c>
      <c r="D42" s="50">
        <v>0.8</v>
      </c>
      <c r="E42" s="50">
        <f t="shared" si="0"/>
        <v>0</v>
      </c>
      <c r="F42" s="16"/>
    </row>
    <row r="43" spans="1:6" ht="25.5" customHeight="1" hidden="1">
      <c r="A43" s="30" t="s">
        <v>60</v>
      </c>
      <c r="B43" s="38" t="s">
        <v>63</v>
      </c>
      <c r="C43" s="50">
        <v>40.3</v>
      </c>
      <c r="D43" s="50">
        <v>40.3</v>
      </c>
      <c r="E43" s="50">
        <f t="shared" si="0"/>
        <v>0</v>
      </c>
      <c r="F43" s="37"/>
    </row>
    <row r="44" spans="1:6" ht="12" customHeight="1" hidden="1">
      <c r="A44" s="36" t="s">
        <v>62</v>
      </c>
      <c r="B44" s="38" t="s">
        <v>65</v>
      </c>
      <c r="C44" s="50">
        <v>778.9</v>
      </c>
      <c r="D44" s="50">
        <v>778.9</v>
      </c>
      <c r="E44" s="50">
        <f t="shared" si="0"/>
        <v>0</v>
      </c>
      <c r="F44" s="16"/>
    </row>
    <row r="45" spans="1:6" ht="25.5" hidden="1">
      <c r="A45" s="30" t="s">
        <v>64</v>
      </c>
      <c r="B45" s="38" t="s">
        <v>67</v>
      </c>
      <c r="C45" s="50">
        <v>12.2</v>
      </c>
      <c r="D45" s="50">
        <v>12.2</v>
      </c>
      <c r="E45" s="50">
        <f t="shared" si="0"/>
        <v>0</v>
      </c>
      <c r="F45" s="37"/>
    </row>
    <row r="46" spans="1:6" ht="25.5" hidden="1">
      <c r="A46" s="36" t="s">
        <v>66</v>
      </c>
      <c r="B46" s="38" t="s">
        <v>69</v>
      </c>
      <c r="C46" s="50">
        <v>0.1</v>
      </c>
      <c r="D46" s="50">
        <v>0.1</v>
      </c>
      <c r="E46" s="50">
        <f t="shared" si="0"/>
        <v>0</v>
      </c>
      <c r="F46" s="16"/>
    </row>
    <row r="47" spans="1:6" ht="25.5" customHeight="1" hidden="1">
      <c r="A47" s="30" t="s">
        <v>68</v>
      </c>
      <c r="B47" s="38" t="s">
        <v>71</v>
      </c>
      <c r="C47" s="50">
        <v>205.2</v>
      </c>
      <c r="D47" s="50">
        <v>205.2</v>
      </c>
      <c r="E47" s="50">
        <f t="shared" si="0"/>
        <v>0</v>
      </c>
      <c r="F47" s="37"/>
    </row>
    <row r="48" spans="1:6" ht="27" customHeight="1" hidden="1">
      <c r="A48" s="36" t="s">
        <v>70</v>
      </c>
      <c r="B48" s="32" t="s">
        <v>73</v>
      </c>
      <c r="C48" s="50">
        <v>358</v>
      </c>
      <c r="D48" s="50">
        <v>358</v>
      </c>
      <c r="E48" s="50">
        <f t="shared" si="0"/>
        <v>0</v>
      </c>
      <c r="F48" s="37"/>
    </row>
    <row r="49" spans="1:6" ht="12" customHeight="1" hidden="1">
      <c r="A49" s="30" t="s">
        <v>72</v>
      </c>
      <c r="B49" s="32" t="s">
        <v>97</v>
      </c>
      <c r="C49" s="50">
        <v>13.9</v>
      </c>
      <c r="D49" s="50">
        <v>13.9</v>
      </c>
      <c r="E49" s="50">
        <f t="shared" si="0"/>
        <v>0</v>
      </c>
      <c r="F49" s="16"/>
    </row>
    <row r="50" spans="1:7" ht="12" customHeight="1" hidden="1">
      <c r="A50" s="36" t="s">
        <v>74</v>
      </c>
      <c r="B50" s="32" t="s">
        <v>75</v>
      </c>
      <c r="C50" s="50">
        <v>43.5</v>
      </c>
      <c r="D50" s="50">
        <v>43.5</v>
      </c>
      <c r="E50" s="50">
        <f t="shared" si="0"/>
        <v>0</v>
      </c>
      <c r="F50" s="16"/>
      <c r="G50" s="21"/>
    </row>
    <row r="51" spans="1:7" ht="12" customHeight="1" hidden="1">
      <c r="A51" s="30" t="s">
        <v>76</v>
      </c>
      <c r="B51" s="34" t="s">
        <v>77</v>
      </c>
      <c r="C51" s="50">
        <v>0.6</v>
      </c>
      <c r="D51" s="50">
        <v>0.6</v>
      </c>
      <c r="E51" s="50">
        <f t="shared" si="0"/>
        <v>0</v>
      </c>
      <c r="F51" s="16"/>
      <c r="G51" s="21"/>
    </row>
    <row r="52" spans="1:7" ht="12.75" hidden="1">
      <c r="A52" s="36" t="s">
        <v>78</v>
      </c>
      <c r="B52" s="34" t="s">
        <v>79</v>
      </c>
      <c r="C52" s="50">
        <v>278.1</v>
      </c>
      <c r="D52" s="50">
        <v>278.1</v>
      </c>
      <c r="E52" s="50">
        <f t="shared" si="0"/>
        <v>0</v>
      </c>
      <c r="F52" s="37"/>
      <c r="G52" s="21"/>
    </row>
    <row r="53" spans="1:7" ht="12.75" hidden="1">
      <c r="A53" s="30" t="s">
        <v>80</v>
      </c>
      <c r="B53" s="34" t="s">
        <v>81</v>
      </c>
      <c r="C53" s="50">
        <v>135.1</v>
      </c>
      <c r="D53" s="50">
        <v>135.1</v>
      </c>
      <c r="E53" s="88">
        <f t="shared" si="0"/>
        <v>0</v>
      </c>
      <c r="F53" s="16"/>
      <c r="G53" s="21"/>
    </row>
    <row r="54" spans="1:7" ht="12.75" hidden="1">
      <c r="A54" s="36" t="s">
        <v>82</v>
      </c>
      <c r="B54" s="34" t="s">
        <v>83</v>
      </c>
      <c r="C54" s="50">
        <v>3</v>
      </c>
      <c r="D54" s="50">
        <v>3</v>
      </c>
      <c r="E54" s="88">
        <f t="shared" si="0"/>
        <v>0</v>
      </c>
      <c r="F54" s="16"/>
      <c r="G54" s="21"/>
    </row>
    <row r="55" spans="1:6" ht="12.75" hidden="1">
      <c r="A55" s="30" t="s">
        <v>98</v>
      </c>
      <c r="B55" s="34" t="s">
        <v>99</v>
      </c>
      <c r="C55" s="50">
        <v>57</v>
      </c>
      <c r="D55" s="50">
        <v>57</v>
      </c>
      <c r="E55" s="50">
        <f t="shared" si="0"/>
        <v>0</v>
      </c>
      <c r="F55" s="71"/>
    </row>
    <row r="56" spans="1:6" ht="12" customHeight="1" hidden="1">
      <c r="A56" s="30">
        <v>27</v>
      </c>
      <c r="B56" s="32" t="s">
        <v>100</v>
      </c>
      <c r="C56" s="50">
        <f>11458.2+139.2</f>
        <v>11597.400000000001</v>
      </c>
      <c r="D56" s="50">
        <f>11458.2+139.2</f>
        <v>11597.400000000001</v>
      </c>
      <c r="E56" s="50">
        <f t="shared" si="0"/>
        <v>0</v>
      </c>
      <c r="F56" s="16"/>
    </row>
    <row r="57" spans="1:6" ht="12.75">
      <c r="A57" s="30">
        <v>28</v>
      </c>
      <c r="B57" s="32" t="s">
        <v>84</v>
      </c>
      <c r="C57" s="50">
        <f>SUM(C58:C63)</f>
        <v>3743.9999999999995</v>
      </c>
      <c r="D57" s="50">
        <f>SUM(D58:D63)</f>
        <v>3755.2</v>
      </c>
      <c r="E57" s="50">
        <f t="shared" si="0"/>
        <v>-11.200000000000273</v>
      </c>
      <c r="F57" s="17"/>
    </row>
    <row r="58" spans="1:6" ht="12.75" hidden="1">
      <c r="A58" s="40" t="s">
        <v>85</v>
      </c>
      <c r="B58" s="34" t="s">
        <v>86</v>
      </c>
      <c r="C58" s="50">
        <v>534.4</v>
      </c>
      <c r="D58" s="50">
        <v>534.4</v>
      </c>
      <c r="E58" s="50">
        <f t="shared" si="0"/>
        <v>0</v>
      </c>
      <c r="F58" s="42"/>
    </row>
    <row r="59" spans="1:6" ht="12.75">
      <c r="A59" s="40" t="s">
        <v>87</v>
      </c>
      <c r="B59" s="34" t="s">
        <v>101</v>
      </c>
      <c r="C59" s="50">
        <f>234.9+72.2+58.1-11.1</f>
        <v>354.1</v>
      </c>
      <c r="D59" s="50">
        <f>234.9+72.2+58.1</f>
        <v>365.20000000000005</v>
      </c>
      <c r="E59" s="50">
        <f t="shared" si="0"/>
        <v>-11.100000000000023</v>
      </c>
      <c r="F59" s="4" t="s">
        <v>200</v>
      </c>
    </row>
    <row r="60" spans="1:6" ht="25.5" hidden="1">
      <c r="A60" s="40" t="s">
        <v>175</v>
      </c>
      <c r="B60" s="34" t="s">
        <v>176</v>
      </c>
      <c r="C60" s="50">
        <v>2114.6</v>
      </c>
      <c r="D60" s="50">
        <v>2114.6</v>
      </c>
      <c r="E60" s="50">
        <f t="shared" si="0"/>
        <v>0</v>
      </c>
      <c r="F60" s="53"/>
    </row>
    <row r="61" spans="1:6" ht="25.5" hidden="1">
      <c r="A61" s="40" t="s">
        <v>102</v>
      </c>
      <c r="B61" s="34" t="s">
        <v>103</v>
      </c>
      <c r="C61" s="50">
        <f>106+50+45+150+49+64.4+16.4</f>
        <v>480.79999999999995</v>
      </c>
      <c r="D61" s="50">
        <f>106+50+45+150+49+64.4+16.4</f>
        <v>480.79999999999995</v>
      </c>
      <c r="E61" s="50">
        <f t="shared" si="0"/>
        <v>0</v>
      </c>
      <c r="F61" s="4"/>
    </row>
    <row r="62" spans="1:7" ht="12.75" hidden="1">
      <c r="A62" s="40" t="s">
        <v>177</v>
      </c>
      <c r="B62" s="34" t="s">
        <v>178</v>
      </c>
      <c r="C62" s="50">
        <v>16.2</v>
      </c>
      <c r="D62" s="50">
        <v>16.2</v>
      </c>
      <c r="E62" s="50">
        <f t="shared" si="0"/>
        <v>0</v>
      </c>
      <c r="F62" s="4"/>
      <c r="G62" s="21"/>
    </row>
    <row r="63" spans="1:6" ht="25.5">
      <c r="A63" s="40" t="s">
        <v>131</v>
      </c>
      <c r="B63" s="34" t="s">
        <v>132</v>
      </c>
      <c r="C63" s="50">
        <f>244-0.1</f>
        <v>243.9</v>
      </c>
      <c r="D63" s="50">
        <v>244</v>
      </c>
      <c r="E63" s="50">
        <f t="shared" si="0"/>
        <v>-0.09999999999999432</v>
      </c>
      <c r="F63" s="53" t="s">
        <v>192</v>
      </c>
    </row>
    <row r="64" spans="1:6" ht="12.75">
      <c r="A64" s="30">
        <v>29</v>
      </c>
      <c r="B64" s="25" t="s">
        <v>179</v>
      </c>
      <c r="C64" s="51">
        <f>26.4+34.9+135.7+(670.9-234.9+2+7+57)+5.6-16.2+4+9.5+11.1</f>
        <v>713</v>
      </c>
      <c r="D64" s="51">
        <f>26.4+34.9+135.7+(670.9-234.9+2+7+57)+5.6-16.2</f>
        <v>688.4</v>
      </c>
      <c r="E64" s="51">
        <f aca="true" t="shared" si="1" ref="E64:E70">+C64-D64</f>
        <v>24.600000000000023</v>
      </c>
      <c r="F64" s="16"/>
    </row>
    <row r="65" spans="1:6" ht="12.75">
      <c r="A65" s="30" t="s">
        <v>180</v>
      </c>
      <c r="B65" s="25" t="s">
        <v>181</v>
      </c>
      <c r="C65" s="51">
        <f>670.9-234.9+2+7+57-16.2+4+9.5+11.1</f>
        <v>510.40000000000003</v>
      </c>
      <c r="D65" s="51">
        <f>670.9-234.9+2+7+57-16.2</f>
        <v>485.8</v>
      </c>
      <c r="E65" s="51">
        <f t="shared" si="1"/>
        <v>24.600000000000023</v>
      </c>
      <c r="F65" s="4" t="s">
        <v>200</v>
      </c>
    </row>
    <row r="66" spans="1:6" ht="12.75">
      <c r="A66" s="30">
        <v>30</v>
      </c>
      <c r="B66" s="41" t="s">
        <v>182</v>
      </c>
      <c r="C66" s="51">
        <f>C6+C16+C29+C30+C64</f>
        <v>57104.600000000006</v>
      </c>
      <c r="D66" s="51">
        <f>D6+D16+D29+D30+D64</f>
        <v>56826.700000000004</v>
      </c>
      <c r="E66" s="51">
        <f t="shared" si="1"/>
        <v>277.90000000000146</v>
      </c>
      <c r="F66" s="4"/>
    </row>
    <row r="67" spans="1:6" ht="25.5" hidden="1">
      <c r="A67" s="30">
        <v>31</v>
      </c>
      <c r="B67" s="72" t="s">
        <v>183</v>
      </c>
      <c r="C67" s="51">
        <v>894.2</v>
      </c>
      <c r="D67" s="51">
        <v>894.2</v>
      </c>
      <c r="E67" s="51">
        <f t="shared" si="1"/>
        <v>0</v>
      </c>
      <c r="F67" s="4"/>
    </row>
    <row r="68" spans="1:6" ht="12.75">
      <c r="A68" s="30">
        <v>32</v>
      </c>
      <c r="B68" s="41" t="s">
        <v>184</v>
      </c>
      <c r="C68" s="51">
        <f>+C66+C67</f>
        <v>57998.8</v>
      </c>
      <c r="D68" s="51">
        <f>+D66+D67</f>
        <v>57720.9</v>
      </c>
      <c r="E68" s="51">
        <f t="shared" si="1"/>
        <v>277.90000000000146</v>
      </c>
      <c r="F68" s="4"/>
    </row>
    <row r="69" spans="1:6" ht="12.75">
      <c r="A69" s="30">
        <v>33</v>
      </c>
      <c r="B69" s="25" t="s">
        <v>104</v>
      </c>
      <c r="C69" s="51">
        <f>+C70+C71+C72+C73+C74+C75+C76+C77+C79</f>
        <v>6755.6</v>
      </c>
      <c r="D69" s="51">
        <f>+D70+D71+D72+D73+D74+D75+D76+D77+D79</f>
        <v>6849.1</v>
      </c>
      <c r="E69" s="51">
        <f t="shared" si="1"/>
        <v>-93.5</v>
      </c>
      <c r="F69" s="4"/>
    </row>
    <row r="70" spans="1:6" ht="12.75" hidden="1">
      <c r="A70" s="30" t="s">
        <v>105</v>
      </c>
      <c r="B70" s="32" t="s">
        <v>88</v>
      </c>
      <c r="C70" s="50">
        <f>4848.2-59.5+10+5+13.4+31.1</f>
        <v>4848.2</v>
      </c>
      <c r="D70" s="50">
        <f>4848.2-59.5+10+5+13.4+31.1</f>
        <v>4848.2</v>
      </c>
      <c r="E70" s="51">
        <f t="shared" si="1"/>
        <v>0</v>
      </c>
      <c r="F70" s="4"/>
    </row>
    <row r="71" spans="1:6" ht="12.75" hidden="1">
      <c r="A71" s="30" t="s">
        <v>106</v>
      </c>
      <c r="B71" s="32" t="s">
        <v>107</v>
      </c>
      <c r="C71" s="50">
        <v>19.5</v>
      </c>
      <c r="D71" s="50">
        <v>19.5</v>
      </c>
      <c r="E71" s="51">
        <f aca="true" t="shared" si="2" ref="E71:E81">+C71-D71</f>
        <v>0</v>
      </c>
      <c r="F71" s="4"/>
    </row>
    <row r="72" spans="1:6" ht="12.75" hidden="1">
      <c r="A72" s="30" t="s">
        <v>108</v>
      </c>
      <c r="B72" s="32" t="s">
        <v>109</v>
      </c>
      <c r="C72" s="50">
        <v>30.5</v>
      </c>
      <c r="D72" s="50">
        <v>30.5</v>
      </c>
      <c r="E72" s="51">
        <f t="shared" si="2"/>
        <v>0</v>
      </c>
      <c r="F72" s="4"/>
    </row>
    <row r="73" spans="1:6" ht="12.75" hidden="1">
      <c r="A73" s="30" t="s">
        <v>110</v>
      </c>
      <c r="B73" s="34" t="s">
        <v>89</v>
      </c>
      <c r="C73" s="50">
        <v>54.2</v>
      </c>
      <c r="D73" s="50">
        <v>54.2</v>
      </c>
      <c r="E73" s="51">
        <f t="shared" si="2"/>
        <v>0</v>
      </c>
      <c r="F73" s="4"/>
    </row>
    <row r="74" spans="1:6" ht="12.75" hidden="1">
      <c r="A74" s="30" t="s">
        <v>111</v>
      </c>
      <c r="B74" s="32" t="s">
        <v>90</v>
      </c>
      <c r="C74" s="50">
        <v>115.6</v>
      </c>
      <c r="D74" s="50">
        <v>115.6</v>
      </c>
      <c r="E74" s="51">
        <f t="shared" si="2"/>
        <v>0</v>
      </c>
      <c r="F74" s="4"/>
    </row>
    <row r="75" spans="1:6" ht="12.75" hidden="1">
      <c r="A75" s="30" t="s">
        <v>112</v>
      </c>
      <c r="B75" s="32" t="s">
        <v>91</v>
      </c>
      <c r="C75" s="50">
        <v>165.6</v>
      </c>
      <c r="D75" s="50">
        <v>165.6</v>
      </c>
      <c r="E75" s="51">
        <f t="shared" si="2"/>
        <v>0</v>
      </c>
      <c r="F75" s="4"/>
    </row>
    <row r="76" spans="1:6" ht="12.75" hidden="1">
      <c r="A76" s="30" t="s">
        <v>185</v>
      </c>
      <c r="B76" s="32" t="s">
        <v>186</v>
      </c>
      <c r="C76" s="50">
        <f>(45.6+112.5+187.2+16.5)-303.3+63+10+1.1</f>
        <v>132.59999999999994</v>
      </c>
      <c r="D76" s="50">
        <f>(45.6+112.5+187.2+16.5)-303.3+63+10+1.1</f>
        <v>132.59999999999994</v>
      </c>
      <c r="E76" s="51">
        <f t="shared" si="2"/>
        <v>0</v>
      </c>
      <c r="F76" s="4"/>
    </row>
    <row r="77" spans="1:6" ht="12.75">
      <c r="A77" s="30" t="s">
        <v>113</v>
      </c>
      <c r="B77" s="73" t="s">
        <v>114</v>
      </c>
      <c r="C77" s="50">
        <f>1345.9-20-60</f>
        <v>1265.9</v>
      </c>
      <c r="D77" s="50">
        <f>1345.9</f>
        <v>1345.9</v>
      </c>
      <c r="E77" s="50">
        <f t="shared" si="2"/>
        <v>-80</v>
      </c>
      <c r="F77" s="4" t="s">
        <v>200</v>
      </c>
    </row>
    <row r="78" spans="1:6" ht="12.75" hidden="1">
      <c r="A78" s="30" t="s">
        <v>115</v>
      </c>
      <c r="B78" s="74" t="s">
        <v>116</v>
      </c>
      <c r="C78" s="50">
        <f>0.4</f>
        <v>0.4</v>
      </c>
      <c r="D78" s="50">
        <f>0.4</f>
        <v>0.4</v>
      </c>
      <c r="E78" s="50">
        <f t="shared" si="2"/>
        <v>0</v>
      </c>
      <c r="F78" s="4"/>
    </row>
    <row r="79" spans="1:6" ht="12.75">
      <c r="A79" s="30" t="s">
        <v>117</v>
      </c>
      <c r="B79" s="73" t="s">
        <v>118</v>
      </c>
      <c r="C79" s="50">
        <f>(64.6+0.8+71.6-4-9.5)</f>
        <v>123.5</v>
      </c>
      <c r="D79" s="50">
        <f>(64.6+0.8+71.6)</f>
        <v>137</v>
      </c>
      <c r="E79" s="50">
        <f t="shared" si="2"/>
        <v>-13.5</v>
      </c>
      <c r="F79" s="4"/>
    </row>
    <row r="80" spans="1:6" ht="12.75">
      <c r="A80" s="30" t="s">
        <v>119</v>
      </c>
      <c r="B80" s="74" t="s">
        <v>120</v>
      </c>
      <c r="C80" s="50">
        <f>71.6+0.8-4-9.5</f>
        <v>58.89999999999999</v>
      </c>
      <c r="D80" s="50">
        <f>71.6+0.8</f>
        <v>72.39999999999999</v>
      </c>
      <c r="E80" s="50">
        <f t="shared" si="2"/>
        <v>-13.5</v>
      </c>
      <c r="F80" s="4" t="s">
        <v>200</v>
      </c>
    </row>
    <row r="81" spans="1:6" ht="12.75">
      <c r="A81" s="32">
        <v>34</v>
      </c>
      <c r="B81" s="41" t="s">
        <v>187</v>
      </c>
      <c r="C81" s="75">
        <f>+C68+C69</f>
        <v>64754.4</v>
      </c>
      <c r="D81" s="75">
        <f>+D68+D69</f>
        <v>64570</v>
      </c>
      <c r="E81" s="51">
        <f t="shared" si="2"/>
        <v>184.40000000000146</v>
      </c>
      <c r="F81" s="4"/>
    </row>
  </sheetData>
  <sheetProtection/>
  <mergeCells count="1">
    <mergeCell ref="A3:F3"/>
  </mergeCells>
  <printOptions/>
  <pageMargins left="0.31496062992125984" right="0" top="0.5905511811023623" bottom="0.196850393700787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45"/>
  <sheetViews>
    <sheetView zoomScalePageLayoutView="0" workbookViewId="0" topLeftCell="A1">
      <selection activeCell="A28" sqref="A28"/>
    </sheetView>
  </sheetViews>
  <sheetFormatPr defaultColWidth="9.28125" defaultRowHeight="12.75"/>
  <cols>
    <col min="1" max="2" width="6.28125" style="1" customWidth="1"/>
    <col min="3" max="3" width="34.28125" style="1" customWidth="1"/>
    <col min="4" max="4" width="10.28125" style="1" customWidth="1"/>
    <col min="5" max="5" width="9.28125" style="1" customWidth="1"/>
    <col min="6" max="6" width="8.57421875" style="1" customWidth="1"/>
    <col min="7" max="7" width="10.00390625" style="1" customWidth="1"/>
    <col min="8" max="8" width="9.57421875" style="1" customWidth="1"/>
    <col min="9" max="9" width="43.00390625" style="1" customWidth="1"/>
    <col min="10" max="16384" width="9.28125" style="1" customWidth="1"/>
  </cols>
  <sheetData>
    <row r="1" ht="12.75">
      <c r="I1" s="84" t="s">
        <v>10</v>
      </c>
    </row>
    <row r="2" spans="4:9" ht="12.75">
      <c r="D2" s="98"/>
      <c r="E2" s="98"/>
      <c r="F2" s="98"/>
      <c r="G2" s="98"/>
      <c r="H2" s="98"/>
      <c r="I2" s="98"/>
    </row>
    <row r="3" spans="1:9" ht="89.25" customHeight="1">
      <c r="A3" s="99" t="s">
        <v>143</v>
      </c>
      <c r="B3" s="99"/>
      <c r="C3" s="99"/>
      <c r="D3" s="99"/>
      <c r="E3" s="99"/>
      <c r="F3" s="99"/>
      <c r="G3" s="99"/>
      <c r="H3" s="99"/>
      <c r="I3" s="99"/>
    </row>
    <row r="4" ht="12.75">
      <c r="I4" s="7" t="s">
        <v>20</v>
      </c>
    </row>
    <row r="5" spans="1:9" ht="15" customHeight="1">
      <c r="A5" s="100" t="s">
        <v>0</v>
      </c>
      <c r="B5" s="102" t="s">
        <v>2</v>
      </c>
      <c r="C5" s="104" t="s">
        <v>1</v>
      </c>
      <c r="D5" s="106" t="s">
        <v>4</v>
      </c>
      <c r="E5" s="107"/>
      <c r="F5" s="107"/>
      <c r="G5" s="107"/>
      <c r="H5" s="8"/>
      <c r="I5" s="104" t="s">
        <v>3</v>
      </c>
    </row>
    <row r="6" spans="1:9" s="6" customFormat="1" ht="39" customHeight="1">
      <c r="A6" s="101"/>
      <c r="B6" s="103"/>
      <c r="C6" s="105"/>
      <c r="D6" s="5" t="s">
        <v>5</v>
      </c>
      <c r="E6" s="5" t="s">
        <v>6</v>
      </c>
      <c r="F6" s="5" t="s">
        <v>7</v>
      </c>
      <c r="G6" s="5" t="s">
        <v>8</v>
      </c>
      <c r="H6" s="5" t="s">
        <v>9</v>
      </c>
      <c r="I6" s="105"/>
    </row>
    <row r="7" spans="1:9" s="11" customFormat="1" ht="11.25">
      <c r="A7" s="9">
        <v>1</v>
      </c>
      <c r="B7" s="9">
        <v>2</v>
      </c>
      <c r="C7" s="10">
        <v>3</v>
      </c>
      <c r="D7" s="10">
        <v>4</v>
      </c>
      <c r="E7" s="10">
        <v>5</v>
      </c>
      <c r="F7" s="10">
        <v>6</v>
      </c>
      <c r="G7" s="10">
        <v>7</v>
      </c>
      <c r="H7" s="10">
        <v>8</v>
      </c>
      <c r="I7" s="10">
        <v>9</v>
      </c>
    </row>
    <row r="8" spans="1:12" ht="15.75">
      <c r="A8" s="4"/>
      <c r="B8" s="4"/>
      <c r="C8" s="54" t="s">
        <v>21</v>
      </c>
      <c r="D8" s="55">
        <f>+D9+D11+D17+D21</f>
        <v>157.2</v>
      </c>
      <c r="E8" s="55">
        <f>+E9+E11+E17+E21</f>
        <v>-1.5</v>
      </c>
      <c r="F8" s="55">
        <f>+F9+F11+F17+F21</f>
        <v>155.7</v>
      </c>
      <c r="G8" s="55">
        <f>+G9+G11+G17+G21</f>
        <v>2.5</v>
      </c>
      <c r="H8" s="55">
        <f>+H9+H11+H17+H21</f>
        <v>34.7</v>
      </c>
      <c r="I8" s="18"/>
      <c r="L8" s="60"/>
    </row>
    <row r="9" spans="1:9" ht="12.75">
      <c r="A9" s="12">
        <v>1</v>
      </c>
      <c r="B9" s="2" t="s">
        <v>11</v>
      </c>
      <c r="C9" s="52" t="s">
        <v>12</v>
      </c>
      <c r="D9" s="17">
        <f>SUM(D10:D10)</f>
        <v>2.5</v>
      </c>
      <c r="E9" s="17">
        <f>SUM(E10:E10)</f>
        <v>0</v>
      </c>
      <c r="F9" s="17">
        <f>SUM(F10:F10)</f>
        <v>2.5</v>
      </c>
      <c r="G9" s="17">
        <f>SUM(G10:G10)</f>
        <v>2.5</v>
      </c>
      <c r="H9" s="17">
        <f>SUM(H10:H10)</f>
        <v>0</v>
      </c>
      <c r="I9" s="18"/>
    </row>
    <row r="10" spans="1:9" ht="12.75" customHeight="1">
      <c r="A10" s="12">
        <v>23</v>
      </c>
      <c r="B10" s="13"/>
      <c r="C10" s="35" t="s">
        <v>127</v>
      </c>
      <c r="D10" s="20">
        <v>2.5</v>
      </c>
      <c r="E10" s="17"/>
      <c r="F10" s="16">
        <f>+D10+E10</f>
        <v>2.5</v>
      </c>
      <c r="G10" s="17">
        <v>2.5</v>
      </c>
      <c r="H10" s="17"/>
      <c r="I10" s="87" t="s">
        <v>195</v>
      </c>
    </row>
    <row r="11" spans="1:9" ht="38.25">
      <c r="A11" s="12">
        <v>78</v>
      </c>
      <c r="B11" s="2" t="s">
        <v>18</v>
      </c>
      <c r="C11" s="15" t="s">
        <v>19</v>
      </c>
      <c r="D11" s="17">
        <f>+D12</f>
        <v>5.5</v>
      </c>
      <c r="E11" s="17">
        <f aca="true" t="shared" si="0" ref="E11:H12">+E12</f>
        <v>-1.5</v>
      </c>
      <c r="F11" s="17">
        <f t="shared" si="0"/>
        <v>4</v>
      </c>
      <c r="G11" s="17">
        <f t="shared" si="0"/>
        <v>0</v>
      </c>
      <c r="H11" s="17">
        <f t="shared" si="0"/>
        <v>5.5</v>
      </c>
      <c r="I11" s="61"/>
    </row>
    <row r="12" spans="1:9" ht="25.5">
      <c r="A12" s="12">
        <v>80</v>
      </c>
      <c r="B12" s="13"/>
      <c r="C12" s="14" t="s">
        <v>22</v>
      </c>
      <c r="D12" s="16">
        <f>+D13</f>
        <v>5.5</v>
      </c>
      <c r="E12" s="16">
        <f t="shared" si="0"/>
        <v>-1.5</v>
      </c>
      <c r="F12" s="16">
        <f t="shared" si="0"/>
        <v>4</v>
      </c>
      <c r="G12" s="16">
        <f t="shared" si="0"/>
        <v>0</v>
      </c>
      <c r="H12" s="16">
        <f t="shared" si="0"/>
        <v>5.5</v>
      </c>
      <c r="I12" s="61"/>
    </row>
    <row r="13" spans="1:9" ht="54">
      <c r="A13" s="19" t="s">
        <v>122</v>
      </c>
      <c r="B13" s="13"/>
      <c r="C13" s="83" t="s">
        <v>121</v>
      </c>
      <c r="D13" s="16">
        <f>+D14+D15+D16</f>
        <v>5.5</v>
      </c>
      <c r="E13" s="16">
        <f>+E14+E15+E16</f>
        <v>-1.5</v>
      </c>
      <c r="F13" s="16">
        <f>+F14+F15+F16</f>
        <v>4</v>
      </c>
      <c r="G13" s="16">
        <f>+G14+G15+G16</f>
        <v>0</v>
      </c>
      <c r="H13" s="16">
        <f>+H14+H15+H16</f>
        <v>5.5</v>
      </c>
      <c r="I13" s="61"/>
    </row>
    <row r="14" spans="1:9" ht="36.75" customHeight="1">
      <c r="A14" s="49" t="s">
        <v>144</v>
      </c>
      <c r="B14" s="43"/>
      <c r="C14" s="85" t="s">
        <v>145</v>
      </c>
      <c r="D14" s="20">
        <v>4</v>
      </c>
      <c r="E14" s="16"/>
      <c r="F14" s="16">
        <f>+D14+E14</f>
        <v>4</v>
      </c>
      <c r="G14" s="16"/>
      <c r="H14" s="16">
        <v>4</v>
      </c>
      <c r="I14" s="61" t="s">
        <v>196</v>
      </c>
    </row>
    <row r="15" spans="1:9" ht="28.5" customHeight="1">
      <c r="A15" s="47" t="s">
        <v>146</v>
      </c>
      <c r="B15" s="13"/>
      <c r="C15" s="85" t="s">
        <v>147</v>
      </c>
      <c r="D15" s="20"/>
      <c r="E15" s="16">
        <v>-1.5</v>
      </c>
      <c r="F15" s="16">
        <f>+D15+E15</f>
        <v>-1.5</v>
      </c>
      <c r="G15" s="16"/>
      <c r="H15" s="16"/>
      <c r="I15" s="94" t="s">
        <v>190</v>
      </c>
    </row>
    <row r="16" spans="1:9" ht="51.75" customHeight="1">
      <c r="A16" s="47" t="s">
        <v>148</v>
      </c>
      <c r="B16" s="76"/>
      <c r="C16" s="61" t="s">
        <v>149</v>
      </c>
      <c r="D16" s="20">
        <v>1.5</v>
      </c>
      <c r="E16" s="16"/>
      <c r="F16" s="16">
        <f>+D16+E16</f>
        <v>1.5</v>
      </c>
      <c r="G16" s="16"/>
      <c r="H16" s="16">
        <v>1.5</v>
      </c>
      <c r="I16" s="96"/>
    </row>
    <row r="17" spans="1:9" ht="24">
      <c r="A17" s="12">
        <v>81</v>
      </c>
      <c r="B17" s="2" t="s">
        <v>15</v>
      </c>
      <c r="C17" s="45" t="s">
        <v>16</v>
      </c>
      <c r="D17" s="17">
        <f aca="true" t="shared" si="1" ref="D17:H19">+D18</f>
        <v>29.2</v>
      </c>
      <c r="E17" s="17">
        <f t="shared" si="1"/>
        <v>0</v>
      </c>
      <c r="F17" s="17">
        <f t="shared" si="1"/>
        <v>29.2</v>
      </c>
      <c r="G17" s="17">
        <f t="shared" si="1"/>
        <v>0</v>
      </c>
      <c r="H17" s="17">
        <f t="shared" si="1"/>
        <v>29.2</v>
      </c>
      <c r="I17" s="61"/>
    </row>
    <row r="18" spans="1:9" ht="25.5">
      <c r="A18" s="12">
        <v>82</v>
      </c>
      <c r="B18" s="13"/>
      <c r="C18" s="14" t="s">
        <v>22</v>
      </c>
      <c r="D18" s="16">
        <f t="shared" si="1"/>
        <v>29.2</v>
      </c>
      <c r="E18" s="16">
        <f t="shared" si="1"/>
        <v>0</v>
      </c>
      <c r="F18" s="16">
        <f t="shared" si="1"/>
        <v>29.2</v>
      </c>
      <c r="G18" s="16">
        <f t="shared" si="1"/>
        <v>0</v>
      </c>
      <c r="H18" s="16">
        <f t="shared" si="1"/>
        <v>29.2</v>
      </c>
      <c r="I18" s="61"/>
    </row>
    <row r="19" spans="1:9" ht="54">
      <c r="A19" s="47" t="s">
        <v>123</v>
      </c>
      <c r="B19" s="13"/>
      <c r="C19" s="48" t="s">
        <v>121</v>
      </c>
      <c r="D19" s="16">
        <f>+D20</f>
        <v>29.2</v>
      </c>
      <c r="E19" s="16">
        <f t="shared" si="1"/>
        <v>0</v>
      </c>
      <c r="F19" s="16">
        <f t="shared" si="1"/>
        <v>29.2</v>
      </c>
      <c r="G19" s="16">
        <f t="shared" si="1"/>
        <v>0</v>
      </c>
      <c r="H19" s="16">
        <f t="shared" si="1"/>
        <v>29.2</v>
      </c>
      <c r="I19" s="61"/>
    </row>
    <row r="20" spans="1:9" ht="38.25">
      <c r="A20" s="47" t="s">
        <v>150</v>
      </c>
      <c r="B20" s="13"/>
      <c r="C20" s="44" t="s">
        <v>151</v>
      </c>
      <c r="D20" s="16">
        <v>29.2</v>
      </c>
      <c r="E20" s="16"/>
      <c r="F20" s="16">
        <f>+D20+E20</f>
        <v>29.2</v>
      </c>
      <c r="G20" s="16"/>
      <c r="H20" s="16">
        <v>29.2</v>
      </c>
      <c r="I20" s="61" t="s">
        <v>194</v>
      </c>
    </row>
    <row r="21" spans="1:9" ht="12.75">
      <c r="A21" s="12">
        <v>94</v>
      </c>
      <c r="B21" s="2" t="s">
        <v>152</v>
      </c>
      <c r="C21" s="3" t="s">
        <v>153</v>
      </c>
      <c r="D21" s="17">
        <f aca="true" t="shared" si="2" ref="D21:H22">+D22</f>
        <v>120</v>
      </c>
      <c r="E21" s="17">
        <f t="shared" si="2"/>
        <v>0</v>
      </c>
      <c r="F21" s="17">
        <f t="shared" si="2"/>
        <v>120</v>
      </c>
      <c r="G21" s="17">
        <f t="shared" si="2"/>
        <v>0</v>
      </c>
      <c r="H21" s="17">
        <f t="shared" si="2"/>
        <v>0</v>
      </c>
      <c r="I21" s="61"/>
    </row>
    <row r="22" spans="1:9" ht="25.5">
      <c r="A22" s="12">
        <v>95</v>
      </c>
      <c r="B22" s="13"/>
      <c r="C22" s="14" t="s">
        <v>124</v>
      </c>
      <c r="D22" s="16">
        <f t="shared" si="2"/>
        <v>120</v>
      </c>
      <c r="E22" s="16">
        <f t="shared" si="2"/>
        <v>0</v>
      </c>
      <c r="F22" s="16">
        <f t="shared" si="2"/>
        <v>120</v>
      </c>
      <c r="G22" s="16">
        <f t="shared" si="2"/>
        <v>0</v>
      </c>
      <c r="H22" s="16">
        <f t="shared" si="2"/>
        <v>0</v>
      </c>
      <c r="I22" s="61"/>
    </row>
    <row r="23" spans="1:9" ht="25.5">
      <c r="A23" s="47" t="s">
        <v>154</v>
      </c>
      <c r="B23" s="13"/>
      <c r="C23" s="77" t="s">
        <v>155</v>
      </c>
      <c r="D23" s="16">
        <v>120</v>
      </c>
      <c r="E23" s="16"/>
      <c r="F23" s="16">
        <f>+D23+E23</f>
        <v>120</v>
      </c>
      <c r="G23" s="16"/>
      <c r="H23" s="16"/>
      <c r="I23" s="61" t="s">
        <v>193</v>
      </c>
    </row>
    <row r="24" spans="1:9" ht="21.75" customHeight="1">
      <c r="A24" s="4"/>
      <c r="B24" s="4"/>
      <c r="C24" s="54" t="s">
        <v>23</v>
      </c>
      <c r="D24" s="55">
        <f aca="true" t="shared" si="3" ref="D24:H26">+D25</f>
        <v>7</v>
      </c>
      <c r="E24" s="55">
        <f t="shared" si="3"/>
        <v>0</v>
      </c>
      <c r="F24" s="55">
        <f t="shared" si="3"/>
        <v>7</v>
      </c>
      <c r="G24" s="55">
        <f t="shared" si="3"/>
        <v>0</v>
      </c>
      <c r="H24" s="55">
        <f t="shared" si="3"/>
        <v>0</v>
      </c>
      <c r="I24" s="61"/>
    </row>
    <row r="25" spans="1:9" ht="25.5">
      <c r="A25" s="78">
        <v>21</v>
      </c>
      <c r="B25" s="2" t="s">
        <v>156</v>
      </c>
      <c r="C25" s="3" t="s">
        <v>157</v>
      </c>
      <c r="D25" s="17">
        <f t="shared" si="3"/>
        <v>7</v>
      </c>
      <c r="E25" s="17">
        <f t="shared" si="3"/>
        <v>0</v>
      </c>
      <c r="F25" s="17">
        <f t="shared" si="3"/>
        <v>7</v>
      </c>
      <c r="G25" s="17">
        <f t="shared" si="3"/>
        <v>0</v>
      </c>
      <c r="H25" s="17">
        <f t="shared" si="3"/>
        <v>0</v>
      </c>
      <c r="I25" s="61"/>
    </row>
    <row r="26" spans="1:9" ht="25.5">
      <c r="A26" s="78">
        <v>22</v>
      </c>
      <c r="B26" s="63"/>
      <c r="C26" s="56" t="s">
        <v>125</v>
      </c>
      <c r="D26" s="16">
        <f>+D27</f>
        <v>7</v>
      </c>
      <c r="E26" s="16">
        <f t="shared" si="3"/>
        <v>0</v>
      </c>
      <c r="F26" s="16">
        <f t="shared" si="3"/>
        <v>7</v>
      </c>
      <c r="G26" s="16">
        <f t="shared" si="3"/>
        <v>0</v>
      </c>
      <c r="H26" s="16">
        <f t="shared" si="3"/>
        <v>0</v>
      </c>
      <c r="I26" s="4"/>
    </row>
    <row r="27" spans="1:9" ht="38.25">
      <c r="A27" s="12" t="s">
        <v>158</v>
      </c>
      <c r="B27" s="63"/>
      <c r="C27" s="79" t="s">
        <v>159</v>
      </c>
      <c r="D27" s="16">
        <v>7</v>
      </c>
      <c r="E27" s="16"/>
      <c r="F27" s="16">
        <f>+D27+E27</f>
        <v>7</v>
      </c>
      <c r="G27" s="16"/>
      <c r="H27" s="16"/>
      <c r="I27" s="61" t="s">
        <v>190</v>
      </c>
    </row>
    <row r="28" spans="1:9" ht="15.75">
      <c r="A28" s="4"/>
      <c r="B28" s="4"/>
      <c r="C28" s="54" t="s">
        <v>24</v>
      </c>
      <c r="D28" s="55">
        <f>+D29</f>
        <v>41.8</v>
      </c>
      <c r="E28" s="55">
        <f>+E29</f>
        <v>-20</v>
      </c>
      <c r="F28" s="55">
        <f>+F29</f>
        <v>21.799999999999997</v>
      </c>
      <c r="G28" s="55">
        <f>+G29</f>
        <v>14.600000000000001</v>
      </c>
      <c r="H28" s="55">
        <f>+H29</f>
        <v>5.5</v>
      </c>
      <c r="I28" s="4"/>
    </row>
    <row r="29" spans="1:9" ht="25.5">
      <c r="A29" s="12">
        <v>10</v>
      </c>
      <c r="B29" s="2" t="s">
        <v>13</v>
      </c>
      <c r="C29" s="3" t="s">
        <v>14</v>
      </c>
      <c r="D29" s="17">
        <f>+D30+D36</f>
        <v>41.8</v>
      </c>
      <c r="E29" s="17">
        <f>+E30+E36</f>
        <v>-20</v>
      </c>
      <c r="F29" s="17">
        <f>+F30+F36</f>
        <v>21.799999999999997</v>
      </c>
      <c r="G29" s="17">
        <f>+G30+G36</f>
        <v>14.600000000000001</v>
      </c>
      <c r="H29" s="17">
        <f>+H30+H36</f>
        <v>5.5</v>
      </c>
      <c r="I29" s="4"/>
    </row>
    <row r="30" spans="1:9" ht="38.25">
      <c r="A30" s="12">
        <v>11</v>
      </c>
      <c r="B30" s="13" t="s">
        <v>128</v>
      </c>
      <c r="C30" s="57" t="s">
        <v>129</v>
      </c>
      <c r="D30" s="16">
        <f>+D31+D32+D33+D34+D35</f>
        <v>41.8</v>
      </c>
      <c r="E30" s="16">
        <f>+E31+E32+E33+E34+E35</f>
        <v>0</v>
      </c>
      <c r="F30" s="16">
        <f>+F31+F32+F33+F34+F35</f>
        <v>41.8</v>
      </c>
      <c r="G30" s="16">
        <f>+G31+G32+G33+G34+G35</f>
        <v>14.600000000000001</v>
      </c>
      <c r="H30" s="16">
        <f>+H31+H32+H33+H34+H35</f>
        <v>5.5</v>
      </c>
      <c r="I30" s="4"/>
    </row>
    <row r="31" spans="1:14" ht="12.75">
      <c r="A31" s="12">
        <v>12</v>
      </c>
      <c r="B31" s="13"/>
      <c r="C31" s="14" t="s">
        <v>130</v>
      </c>
      <c r="D31" s="16">
        <v>13.7</v>
      </c>
      <c r="E31" s="16"/>
      <c r="F31" s="16">
        <f>+D31+E31</f>
        <v>13.7</v>
      </c>
      <c r="G31" s="16">
        <v>11.8</v>
      </c>
      <c r="H31" s="16"/>
      <c r="I31" s="97" t="s">
        <v>197</v>
      </c>
      <c r="K31" s="80"/>
      <c r="L31" s="80"/>
      <c r="M31" s="80"/>
      <c r="N31" s="80"/>
    </row>
    <row r="32" spans="1:14" ht="12.75">
      <c r="A32" s="12">
        <v>13</v>
      </c>
      <c r="B32" s="13"/>
      <c r="C32" s="61" t="s">
        <v>160</v>
      </c>
      <c r="D32" s="16">
        <v>4.3</v>
      </c>
      <c r="E32" s="16"/>
      <c r="F32" s="16">
        <f>+D32+E32</f>
        <v>4.3</v>
      </c>
      <c r="G32" s="16">
        <v>1.3</v>
      </c>
      <c r="H32" s="16"/>
      <c r="I32" s="97"/>
      <c r="K32" s="80"/>
      <c r="L32" s="80"/>
      <c r="M32" s="80"/>
      <c r="N32" s="80"/>
    </row>
    <row r="33" spans="1:14" ht="12.75">
      <c r="A33" s="12">
        <v>14</v>
      </c>
      <c r="B33" s="13"/>
      <c r="C33" s="61" t="s">
        <v>161</v>
      </c>
      <c r="D33" s="16">
        <v>1.5</v>
      </c>
      <c r="E33" s="16"/>
      <c r="F33" s="16">
        <f>+D33+E33</f>
        <v>1.5</v>
      </c>
      <c r="G33" s="16">
        <v>1.5</v>
      </c>
      <c r="H33" s="16"/>
      <c r="I33" s="97"/>
      <c r="K33" s="80"/>
      <c r="L33" s="80"/>
      <c r="M33" s="80"/>
      <c r="N33" s="80"/>
    </row>
    <row r="34" spans="1:14" ht="12.75">
      <c r="A34" s="12">
        <v>15</v>
      </c>
      <c r="B34" s="13"/>
      <c r="C34" s="61" t="s">
        <v>162</v>
      </c>
      <c r="D34" s="16">
        <v>6</v>
      </c>
      <c r="E34" s="16"/>
      <c r="F34" s="16">
        <f>+D34+E34</f>
        <v>6</v>
      </c>
      <c r="G34" s="16"/>
      <c r="H34" s="16">
        <v>5.5</v>
      </c>
      <c r="I34" s="97"/>
      <c r="K34" s="80"/>
      <c r="L34" s="80"/>
      <c r="M34" s="80"/>
      <c r="N34" s="80"/>
    </row>
    <row r="35" spans="1:14" ht="12.75">
      <c r="A35" s="12">
        <v>16</v>
      </c>
      <c r="B35" s="13"/>
      <c r="C35" s="81" t="s">
        <v>17</v>
      </c>
      <c r="D35" s="16">
        <v>16.3</v>
      </c>
      <c r="E35" s="16"/>
      <c r="F35" s="16">
        <f>+D35+E35</f>
        <v>16.3</v>
      </c>
      <c r="G35" s="16"/>
      <c r="H35" s="16"/>
      <c r="I35" s="97"/>
      <c r="K35" s="80"/>
      <c r="L35" s="80"/>
      <c r="M35" s="80"/>
      <c r="N35" s="80"/>
    </row>
    <row r="36" spans="1:14" ht="38.25">
      <c r="A36" s="90">
        <v>42</v>
      </c>
      <c r="B36" s="91" t="s">
        <v>202</v>
      </c>
      <c r="C36" s="92" t="s">
        <v>203</v>
      </c>
      <c r="D36" s="16"/>
      <c r="E36" s="16">
        <f>+E37</f>
        <v>-20</v>
      </c>
      <c r="F36" s="16">
        <f>+F37</f>
        <v>-20</v>
      </c>
      <c r="G36" s="16"/>
      <c r="H36" s="16"/>
      <c r="I36" s="44"/>
      <c r="K36" s="80"/>
      <c r="L36" s="80"/>
      <c r="M36" s="80"/>
      <c r="N36" s="80"/>
    </row>
    <row r="37" spans="1:14" ht="38.25">
      <c r="A37" s="12">
        <v>43</v>
      </c>
      <c r="B37" s="13"/>
      <c r="C37" s="81" t="s">
        <v>17</v>
      </c>
      <c r="D37" s="16"/>
      <c r="E37" s="16">
        <v>-20</v>
      </c>
      <c r="F37" s="16">
        <f>+D37+E37</f>
        <v>-20</v>
      </c>
      <c r="G37" s="16"/>
      <c r="H37" s="16"/>
      <c r="I37" s="44" t="s">
        <v>204</v>
      </c>
      <c r="K37" s="80"/>
      <c r="L37" s="80"/>
      <c r="M37" s="80"/>
      <c r="N37" s="80"/>
    </row>
    <row r="38" spans="1:9" ht="15.75">
      <c r="A38" s="4"/>
      <c r="B38" s="4"/>
      <c r="C38" s="54" t="s">
        <v>126</v>
      </c>
      <c r="D38" s="58">
        <f aca="true" t="shared" si="4" ref="D38:H39">+D39</f>
        <v>65.5</v>
      </c>
      <c r="E38" s="58">
        <f t="shared" si="4"/>
        <v>-65.6</v>
      </c>
      <c r="F38" s="58">
        <f t="shared" si="4"/>
        <v>-0.09999999999999432</v>
      </c>
      <c r="G38" s="58">
        <f t="shared" si="4"/>
        <v>0</v>
      </c>
      <c r="H38" s="58">
        <f t="shared" si="4"/>
        <v>-0.09999999999999432</v>
      </c>
      <c r="I38" s="4"/>
    </row>
    <row r="39" spans="1:9" ht="25.5">
      <c r="A39" s="12">
        <v>14</v>
      </c>
      <c r="B39" s="2" t="s">
        <v>15</v>
      </c>
      <c r="C39" s="15" t="s">
        <v>16</v>
      </c>
      <c r="D39" s="17">
        <f t="shared" si="4"/>
        <v>65.5</v>
      </c>
      <c r="E39" s="17">
        <f t="shared" si="4"/>
        <v>-65.6</v>
      </c>
      <c r="F39" s="17">
        <f t="shared" si="4"/>
        <v>-0.09999999999999432</v>
      </c>
      <c r="G39" s="17">
        <f t="shared" si="4"/>
        <v>0</v>
      </c>
      <c r="H39" s="17">
        <f t="shared" si="4"/>
        <v>-0.09999999999999432</v>
      </c>
      <c r="I39" s="4"/>
    </row>
    <row r="40" spans="1:9" ht="25.5">
      <c r="A40" s="12">
        <v>20</v>
      </c>
      <c r="B40" s="2"/>
      <c r="C40" s="59" t="s">
        <v>124</v>
      </c>
      <c r="D40" s="82">
        <f>+D41+D42+D43+D44+D45</f>
        <v>65.5</v>
      </c>
      <c r="E40" s="82">
        <f>+E41+E42+E43+E44+E45</f>
        <v>-65.6</v>
      </c>
      <c r="F40" s="82">
        <f>+F41+F42+F43+F44+F45</f>
        <v>-0.09999999999999432</v>
      </c>
      <c r="G40" s="82">
        <f>+G41+G42+G43+G44+G45</f>
        <v>0</v>
      </c>
      <c r="H40" s="82">
        <f>+H41+H42+H43+H44+H45</f>
        <v>-0.09999999999999432</v>
      </c>
      <c r="I40" s="62"/>
    </row>
    <row r="41" spans="1:12" ht="38.25">
      <c r="A41" s="12" t="s">
        <v>133</v>
      </c>
      <c r="B41" s="2"/>
      <c r="C41" s="86" t="s">
        <v>134</v>
      </c>
      <c r="D41" s="20"/>
      <c r="E41" s="4">
        <v>-3.8</v>
      </c>
      <c r="F41" s="20">
        <f>+D41+E41</f>
        <v>-3.8</v>
      </c>
      <c r="G41" s="4"/>
      <c r="H41" s="20">
        <v>-3.8</v>
      </c>
      <c r="I41" s="94" t="s">
        <v>198</v>
      </c>
      <c r="L41" s="80"/>
    </row>
    <row r="42" spans="1:12" ht="38.25">
      <c r="A42" s="12" t="s">
        <v>135</v>
      </c>
      <c r="B42" s="2"/>
      <c r="C42" s="86" t="s">
        <v>136</v>
      </c>
      <c r="D42" s="20"/>
      <c r="E42" s="4">
        <v>-7.8</v>
      </c>
      <c r="F42" s="20">
        <f>+D42+E42</f>
        <v>-7.8</v>
      </c>
      <c r="G42" s="4"/>
      <c r="H42" s="20">
        <v>-7.8</v>
      </c>
      <c r="I42" s="95"/>
      <c r="L42" s="80"/>
    </row>
    <row r="43" spans="1:12" ht="25.5">
      <c r="A43" s="12" t="s">
        <v>137</v>
      </c>
      <c r="B43" s="2"/>
      <c r="C43" s="86" t="s">
        <v>138</v>
      </c>
      <c r="D43" s="20"/>
      <c r="E43" s="4">
        <v>-6</v>
      </c>
      <c r="F43" s="20">
        <f>+D43+E43</f>
        <v>-6</v>
      </c>
      <c r="G43" s="4"/>
      <c r="H43" s="20">
        <v>-6</v>
      </c>
      <c r="I43" s="95"/>
      <c r="L43" s="80"/>
    </row>
    <row r="44" spans="1:12" ht="25.5">
      <c r="A44" s="12" t="s">
        <v>139</v>
      </c>
      <c r="B44" s="2"/>
      <c r="C44" s="86" t="s">
        <v>140</v>
      </c>
      <c r="D44" s="20"/>
      <c r="E44" s="4">
        <v>-48</v>
      </c>
      <c r="F44" s="20">
        <f>+D44+E44</f>
        <v>-48</v>
      </c>
      <c r="G44" s="4"/>
      <c r="H44" s="20">
        <v>-48</v>
      </c>
      <c r="I44" s="95"/>
      <c r="L44" s="80"/>
    </row>
    <row r="45" spans="1:12" ht="63.75">
      <c r="A45" s="12" t="s">
        <v>141</v>
      </c>
      <c r="B45" s="2"/>
      <c r="C45" s="86" t="s">
        <v>142</v>
      </c>
      <c r="D45" s="20">
        <v>65.5</v>
      </c>
      <c r="E45" s="4"/>
      <c r="F45" s="20">
        <f>+D45+E45</f>
        <v>65.5</v>
      </c>
      <c r="G45" s="4"/>
      <c r="H45" s="20">
        <v>65.5</v>
      </c>
      <c r="I45" s="96"/>
      <c r="L45" s="80"/>
    </row>
  </sheetData>
  <sheetProtection/>
  <mergeCells count="10">
    <mergeCell ref="I41:I45"/>
    <mergeCell ref="I31:I35"/>
    <mergeCell ref="D2:I2"/>
    <mergeCell ref="A3:I3"/>
    <mergeCell ref="A5:A6"/>
    <mergeCell ref="B5:B6"/>
    <mergeCell ref="C5:C6"/>
    <mergeCell ref="D5:G5"/>
    <mergeCell ref="I5:I6"/>
    <mergeCell ref="I15:I16"/>
  </mergeCells>
  <printOptions/>
  <pageMargins left="0.7086614173228347" right="0" top="0.7874015748031497" bottom="0.5905511811023623"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V.Sirvaitiene</dc:creator>
  <cp:keywords/>
  <dc:description/>
  <cp:lastModifiedBy>Vartotoja</cp:lastModifiedBy>
  <cp:lastPrinted>2019-12-09T14:29:06Z</cp:lastPrinted>
  <dcterms:created xsi:type="dcterms:W3CDTF">1996-10-14T23:33:28Z</dcterms:created>
  <dcterms:modified xsi:type="dcterms:W3CDTF">2019-12-10T12:14:17Z</dcterms:modified>
  <cp:category/>
  <cp:version/>
  <cp:contentType/>
  <cp:contentStatus/>
</cp:coreProperties>
</file>