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97" activeTab="0"/>
  </bookViews>
  <sheets>
    <sheet name="1 pr" sheetId="1" r:id="rId1"/>
    <sheet name="2 pr" sheetId="2" r:id="rId2"/>
    <sheet name="3 pr" sheetId="3" r:id="rId3"/>
    <sheet name="4 pr" sheetId="4" r:id="rId4"/>
    <sheet name="5 pr" sheetId="5" r:id="rId5"/>
    <sheet name="6 pr" sheetId="6" r:id="rId6"/>
    <sheet name="7 pr" sheetId="7" r:id="rId7"/>
    <sheet name="8 pr" sheetId="8" r:id="rId8"/>
    <sheet name="9 pr" sheetId="9" r:id="rId9"/>
    <sheet name="10 pr" sheetId="10" r:id="rId10"/>
    <sheet name="11 pr" sheetId="11" r:id="rId11"/>
    <sheet name="12 pr" sheetId="12" r:id="rId12"/>
  </sheets>
  <definedNames>
    <definedName name="_xlnm.Print_Area" localSheetId="0">'1 pr'!$A$1:$C$92</definedName>
    <definedName name="_xlnm.Print_Area" localSheetId="9">'10 pr'!$A$1:$H$16</definedName>
    <definedName name="_xlnm.Print_Area" localSheetId="10">'11 pr'!$A$1:$H$44</definedName>
    <definedName name="_xlnm.Print_Area" localSheetId="11">'12 pr'!$A$1:$D$100</definedName>
    <definedName name="_xlnm.Print_Area" localSheetId="1">'2 pr'!$A$1:$F$69</definedName>
    <definedName name="_xlnm.Print_Area" localSheetId="2">'3 pr'!$A$1:$H$323</definedName>
    <definedName name="_xlnm.Print_Area" localSheetId="3">'4 pr'!$A$1:$H$63</definedName>
    <definedName name="_xlnm.Print_Area" localSheetId="4">'5 pr'!$A$1:$H$62</definedName>
    <definedName name="_xlnm.Print_Area" localSheetId="5">'6 pr'!$A$1:$H$48</definedName>
    <definedName name="_xlnm.Print_Area" localSheetId="6">'7 pr'!$A$1:$H$63</definedName>
    <definedName name="_xlnm.Print_Area" localSheetId="7">'8 pr'!$A$1:$H$117</definedName>
    <definedName name="_xlnm.Print_Area" localSheetId="8">'9 pr'!$A$1:$H$49</definedName>
    <definedName name="_xlnm.Print_Titles" localSheetId="0">'1 pr'!$7:$7</definedName>
    <definedName name="_xlnm.Print_Titles" localSheetId="9">'10 pr'!$10:$10</definedName>
    <definedName name="_xlnm.Print_Titles" localSheetId="10">'11 pr'!$10:$10</definedName>
    <definedName name="_xlnm.Print_Titles" localSheetId="1">'2 pr'!$9:$9</definedName>
    <definedName name="_xlnm.Print_Titles" localSheetId="2">'3 pr'!$10:$10</definedName>
    <definedName name="_xlnm.Print_Titles" localSheetId="3">'4 pr'!$9:$9</definedName>
    <definedName name="_xlnm.Print_Titles" localSheetId="4">'5 pr'!$11:$11</definedName>
    <definedName name="_xlnm.Print_Titles" localSheetId="5">'6 pr'!$11:$11</definedName>
    <definedName name="_xlnm.Print_Titles" localSheetId="6">'7 pr'!$10:$10</definedName>
    <definedName name="_xlnm.Print_Titles" localSheetId="7">'8 pr'!$11:$11</definedName>
    <definedName name="_xlnm.Print_Titles" localSheetId="8">'9 pr'!$10:$10</definedName>
  </definedNames>
  <calcPr fullCalcOnLoad="1"/>
</workbook>
</file>

<file path=xl/sharedStrings.xml><?xml version="1.0" encoding="utf-8"?>
<sst xmlns="http://schemas.openxmlformats.org/spreadsheetml/2006/main" count="2016" uniqueCount="1016">
  <si>
    <t>Eil. Nr.</t>
  </si>
  <si>
    <t>Kėdainių bendruomenės socialinis centras</t>
  </si>
  <si>
    <t>Dotnuvos slaugos namai</t>
  </si>
  <si>
    <t xml:space="preserve">Kėdainių rajono savivaldybės administracija </t>
  </si>
  <si>
    <t>Kėdainių rajono savivaldybės administracijos Dotnuvos seniūnija</t>
  </si>
  <si>
    <t>Kėdainių rajono savivaldybės administracijos Gudžiūnų seniūnija</t>
  </si>
  <si>
    <t>Kėdainių rajono savivaldybės administracijos Krakių seniūnija</t>
  </si>
  <si>
    <t>Kėdainių rajono savivaldybės administracijos Josvainių seniūnija</t>
  </si>
  <si>
    <t>Kėdainių rajono savivaldybės administracijos Kėdainių miesto seniūnija</t>
  </si>
  <si>
    <t>Kėdainių rajono savivaldybės administracijos Pelėdnagių seniūnija</t>
  </si>
  <si>
    <t>Kėdainių rajono savivaldybės administracijos Pernaravos seniūnija</t>
  </si>
  <si>
    <t>Kėdainių rajono savivaldybės administracijos Šėtos seniūnija</t>
  </si>
  <si>
    <t>Kėdainių rajono savivaldybės administracijos Surviliškio seniūnija</t>
  </si>
  <si>
    <t>Kėdainių rajono savivaldybės administracijos Truskavos seniūnija</t>
  </si>
  <si>
    <t>Kėdainių rajono savivaldybės administracijos Vilainių seniūnija</t>
  </si>
  <si>
    <t>Josvainių socialinis ir ugdymo centras</t>
  </si>
  <si>
    <t>Asignavimų valdytojas</t>
  </si>
  <si>
    <t>Iš viso</t>
  </si>
  <si>
    <t>Iš jų:</t>
  </si>
  <si>
    <t>Išlaidoms</t>
  </si>
  <si>
    <t>2</t>
  </si>
  <si>
    <t>Šėtos socialinis ir ugdymo  centras</t>
  </si>
  <si>
    <t>Iš viso asignavimų</t>
  </si>
  <si>
    <t>03</t>
  </si>
  <si>
    <t>SOCIALINĖS APSAUGOS PLĖTOJIMAS</t>
  </si>
  <si>
    <t>10.04.01.01</t>
  </si>
  <si>
    <t>10.01.02.02</t>
  </si>
  <si>
    <t>11</t>
  </si>
  <si>
    <t>SAVIVALDYBĖS VALDYMO TOBULINIMAS</t>
  </si>
  <si>
    <t>Kėdainių rajono savivaldybės priešgaisrinė tarnyba</t>
  </si>
  <si>
    <t>03.02.01.01</t>
  </si>
  <si>
    <t>Programos Nr.</t>
  </si>
  <si>
    <t>turtui įsigyti</t>
  </si>
  <si>
    <t>iš viso</t>
  </si>
  <si>
    <t>iš jų darbo užmokesčiui</t>
  </si>
  <si>
    <t xml:space="preserve">             Pajamų pavadinimas</t>
  </si>
  <si>
    <t>Žemės mokestis</t>
  </si>
  <si>
    <t>Paveldimo turto mokestis</t>
  </si>
  <si>
    <t>Mokestis už aplinkos teršimą</t>
  </si>
  <si>
    <t>Vietinės rinkliavos</t>
  </si>
  <si>
    <t>Valstybės rinkliava</t>
  </si>
  <si>
    <t xml:space="preserve">Nuomos mokestis už valstybinę žemę ir valstybinio vidaus  vandenų fondo vandens telkinius  </t>
  </si>
  <si>
    <t>Mokestis už medžiojamų gyvūnų išteklių naudojimą</t>
  </si>
  <si>
    <t xml:space="preserve">Įmokos už išlaikymą švietimo, socialinės apsaugos ir kitose  įstaigose </t>
  </si>
  <si>
    <t>Materialiojo ir nematerialiojo turto realizavimo pajamos</t>
  </si>
  <si>
    <t xml:space="preserve">     socialinėms išmokoms ir kompensacijoms skaičiuoti ir mokėti </t>
  </si>
  <si>
    <t xml:space="preserve">     socialinei paramai mokiniams </t>
  </si>
  <si>
    <t xml:space="preserve">     melioracijai</t>
  </si>
  <si>
    <t>Funkcinis kodas</t>
  </si>
  <si>
    <t>Valstybinėms (perduotoms savivaldybėms) funkcijoms</t>
  </si>
  <si>
    <t>4</t>
  </si>
  <si>
    <t>03.1</t>
  </si>
  <si>
    <t>Socialinėms paslaugoms:
Socialinei globai asmenims su sunkia negalia</t>
  </si>
  <si>
    <t>03.2</t>
  </si>
  <si>
    <t>Socialinėms paslaugoms:
 Socialinei priežiūrai socialinės rizikos šeimoms</t>
  </si>
  <si>
    <t>03.3</t>
  </si>
  <si>
    <t>03.4</t>
  </si>
  <si>
    <t>10.04.01.40</t>
  </si>
  <si>
    <t>09</t>
  </si>
  <si>
    <t xml:space="preserve"> ŽEMĖS ŪKIO PLĖTRA IR MELIORACIJA</t>
  </si>
  <si>
    <t>09.1</t>
  </si>
  <si>
    <t>Žemės ūkio funkcijoms vykdyti</t>
  </si>
  <si>
    <t>09.2</t>
  </si>
  <si>
    <t>04.02.01.01</t>
  </si>
  <si>
    <t>11.1</t>
  </si>
  <si>
    <t>Priešgaisrinių tarnybų organizavimas</t>
  </si>
  <si>
    <t>11.2</t>
  </si>
  <si>
    <t>Gyventojų registro tvarkymas ir duomenų valstybės registrui teikimas</t>
  </si>
  <si>
    <t>01.03.03.02</t>
  </si>
  <si>
    <t>11.3</t>
  </si>
  <si>
    <t>Archyvinių dokumentų tvarkymas</t>
  </si>
  <si>
    <t>11.4</t>
  </si>
  <si>
    <t>Civilinės būklės aktų registravimas</t>
  </si>
  <si>
    <t>11.5</t>
  </si>
  <si>
    <t>Civilinės saugos organizavimas</t>
  </si>
  <si>
    <t>02.02.01.01</t>
  </si>
  <si>
    <t>11.6</t>
  </si>
  <si>
    <t>Valstybinės kalbos vartojimo ir taisyklingumo kontrolė</t>
  </si>
  <si>
    <t>01.06.01.03</t>
  </si>
  <si>
    <t>11.7</t>
  </si>
  <si>
    <t>Mobilizacijos administravimas</t>
  </si>
  <si>
    <t>11.9</t>
  </si>
  <si>
    <t>01.06.01.02</t>
  </si>
  <si>
    <t>11.10</t>
  </si>
  <si>
    <t>Pirminė teisinė pagalba</t>
  </si>
  <si>
    <t>11.11</t>
  </si>
  <si>
    <t>Duomenų teikimas Valstybės suteiktos pagalbos registrui</t>
  </si>
  <si>
    <t>11.12</t>
  </si>
  <si>
    <t>Gyvenamosios vietos deklaravimas</t>
  </si>
  <si>
    <t>11.13</t>
  </si>
  <si>
    <t>04.01.02.01</t>
  </si>
  <si>
    <t>Valstybinės žemės ir kito valstybinio turto valdymas, naudojimas ir disponavimas juo patikėjimo teise</t>
  </si>
  <si>
    <t xml:space="preserve">     socialinėms paslaugoms</t>
  </si>
  <si>
    <t>Kėdainių r. Krakių Mikalojaus Katkaus gimnazija</t>
  </si>
  <si>
    <t>Kėdainių r. Dotnuvos pagrindinė mokykla</t>
  </si>
  <si>
    <t>Kėdainių r. Surviliškio Vinco Svirskio pagrindinė mokykla</t>
  </si>
  <si>
    <t>Kėdainių krašto muziejus</t>
  </si>
  <si>
    <t>Kėdainių kultūros centras</t>
  </si>
  <si>
    <t>Krakių kultūros centras</t>
  </si>
  <si>
    <t>Kėdainių šviesioji gimnazija</t>
  </si>
  <si>
    <t>Kėdainių kalbų mokykla</t>
  </si>
  <si>
    <t>Kėdainių muzikos  mokykla</t>
  </si>
  <si>
    <t>Kėdainių specialioji mokykla</t>
  </si>
  <si>
    <t>Akademijos kultūros centras</t>
  </si>
  <si>
    <t>Josvainių kultūros centras</t>
  </si>
  <si>
    <t>Šėtos kultūros centras</t>
  </si>
  <si>
    <t>Truskavos kultūros centras</t>
  </si>
  <si>
    <t>Kėdainių rajono savivaldybės Mikalojaus Daukšos viešoji biblioteka</t>
  </si>
  <si>
    <t>Kėdainių rajono savivaldybės visuomenės sveikatos biuras</t>
  </si>
  <si>
    <t>Kėdainių dailės mokykla</t>
  </si>
  <si>
    <t>Programos kodas</t>
  </si>
  <si>
    <t>Funkcijos kodas</t>
  </si>
  <si>
    <t>Turtui įsigyti</t>
  </si>
  <si>
    <t>Iš jų darbo užmokesčiui</t>
  </si>
  <si>
    <t>01</t>
  </si>
  <si>
    <t>ŠVIETIMAS IR UGDYMAS</t>
  </si>
  <si>
    <t>09.01.01.01</t>
  </si>
  <si>
    <t>09.01.02.01</t>
  </si>
  <si>
    <t>09.02.02.01</t>
  </si>
  <si>
    <t>09.02.01.01</t>
  </si>
  <si>
    <t>09.05.01.01</t>
  </si>
  <si>
    <t xml:space="preserve">Kėdainių rajono savivaldybės administracija iš viso </t>
  </si>
  <si>
    <t>09.08.01.01</t>
  </si>
  <si>
    <t>09.06.01.01</t>
  </si>
  <si>
    <t>02</t>
  </si>
  <si>
    <t>SVEIKATOS APSAUGA</t>
  </si>
  <si>
    <t>07.04.01.02</t>
  </si>
  <si>
    <t>07.01.03.01</t>
  </si>
  <si>
    <t>07.02.03.01</t>
  </si>
  <si>
    <t>07.03.01.01</t>
  </si>
  <si>
    <t>07.06.01.02</t>
  </si>
  <si>
    <t>10.01.02.02
10.07.01.01
10.09.01.01</t>
  </si>
  <si>
    <t>10.02.01.02</t>
  </si>
  <si>
    <t>10.07.01.01</t>
  </si>
  <si>
    <t>10.06.01.01</t>
  </si>
  <si>
    <t>09.06.01.01
10.01.02.40
10.02.01.40</t>
  </si>
  <si>
    <t>10.01.02.40</t>
  </si>
  <si>
    <t>04</t>
  </si>
  <si>
    <t>KŪNO KULTŪROS IR SPORTO PLĖTRA</t>
  </si>
  <si>
    <t>08.01.01.03</t>
  </si>
  <si>
    <t>05</t>
  </si>
  <si>
    <t>KULTŪROS VEIKLOS PLĖTRA</t>
  </si>
  <si>
    <t>08.02.01.08</t>
  </si>
  <si>
    <t>08.02.01.01</t>
  </si>
  <si>
    <t>08.02.01.02</t>
  </si>
  <si>
    <t>08.04.01.01</t>
  </si>
  <si>
    <t>07</t>
  </si>
  <si>
    <t>INFRASTRUKTŪROS OBJEKTŲ  PRIEŽIŪRA IR PLĖTRA</t>
  </si>
  <si>
    <t>06.04.01.01</t>
  </si>
  <si>
    <t>04.05.01.02 06.04.01.01</t>
  </si>
  <si>
    <t>06.01.01.01</t>
  </si>
  <si>
    <t>08</t>
  </si>
  <si>
    <t>APLINKOS APSAUGA</t>
  </si>
  <si>
    <t xml:space="preserve">05.01.01.01
06.02.01.01                       </t>
  </si>
  <si>
    <t>05.01.01.01</t>
  </si>
  <si>
    <t xml:space="preserve">05.01.01.01  05.02.01.01
06.03.01.01                       </t>
  </si>
  <si>
    <t xml:space="preserve">05.01.01.01               </t>
  </si>
  <si>
    <t>10</t>
  </si>
  <si>
    <t>PARAMA VERSLUI IR VERSLO PLĖTRA</t>
  </si>
  <si>
    <t>04.01.01.01</t>
  </si>
  <si>
    <t>Kėdainių rajono savivaldybės kontrolės ir audito tarnyba</t>
  </si>
  <si>
    <t xml:space="preserve">Kėdainių rajono savivaldybės administracija  </t>
  </si>
  <si>
    <t>03.01.01.01</t>
  </si>
  <si>
    <t>04.05.01.01</t>
  </si>
  <si>
    <t>Palūkanos bankui</t>
  </si>
  <si>
    <t>01.07.01.01</t>
  </si>
  <si>
    <t xml:space="preserve">09.02.01.01   </t>
  </si>
  <si>
    <t>Iš jų</t>
  </si>
  <si>
    <t>3</t>
  </si>
  <si>
    <t>Šėtos socialinis ir ugdymo centras</t>
  </si>
  <si>
    <t xml:space="preserve">Vilainių seniūnijai </t>
  </si>
  <si>
    <t xml:space="preserve">Dotnuvos seniūnijai </t>
  </si>
  <si>
    <t xml:space="preserve">Gudžiūnų seniūnijai </t>
  </si>
  <si>
    <t xml:space="preserve">Josvainių seniūnijai </t>
  </si>
  <si>
    <t xml:space="preserve">Kėdainių miesto seniūnijai </t>
  </si>
  <si>
    <t>Krakių seniūnijai</t>
  </si>
  <si>
    <t>Pelėdnagių seniūnijai</t>
  </si>
  <si>
    <t xml:space="preserve">Pernaravos seniūnijai </t>
  </si>
  <si>
    <t>Surviliškio seniūnijai</t>
  </si>
  <si>
    <t>Šėtos seniūnijai</t>
  </si>
  <si>
    <t>Truskavos seniūnijai</t>
  </si>
  <si>
    <t>Kitos išlaidos</t>
  </si>
  <si>
    <t xml:space="preserve">10.02.01.02 </t>
  </si>
  <si>
    <t>09.05.01.03</t>
  </si>
  <si>
    <t>Kėdainių švietimo pagalbos tarnyba iš viso:</t>
  </si>
  <si>
    <t xml:space="preserve">     Kėdainių švietimo pagalbos tarnyba (pedagoginė - psichologinė tarnyba)</t>
  </si>
  <si>
    <t>Jūrinių erelių perimvečių stebėjimui Kėdainių rajone</t>
  </si>
  <si>
    <t xml:space="preserve">     dalyvauti rengiant ir vykdant mobilizaciją</t>
  </si>
  <si>
    <t xml:space="preserve">     valstybinės kalbos vartojimo ir taisyklingumo kontrolei</t>
  </si>
  <si>
    <t xml:space="preserve">     valstybės garantuojamai pirminei teisinei pagalbai teikti</t>
  </si>
  <si>
    <t xml:space="preserve">     gyventojų registrui tvarkyti ir duomenims valstybės registrams teikti</t>
  </si>
  <si>
    <t xml:space="preserve">     civilinei saugai</t>
  </si>
  <si>
    <t xml:space="preserve">     priešgaisrinei saugai</t>
  </si>
  <si>
    <t xml:space="preserve">     gyvenamosios vietos deklaravimo duomenų ir gyvenamosios vietos neturinčių asmenų apskaitos duomenims tvarkyti</t>
  </si>
  <si>
    <t xml:space="preserve">     savivaldybei priskirtai valstybinei žemei ir kitam valstybės turtui valdyti, naudoti ir disponuoti juo patikėjimo teise</t>
  </si>
  <si>
    <t xml:space="preserve">     žemės ūkio funkcijoms atlikti</t>
  </si>
  <si>
    <t xml:space="preserve">     savivaldybėms priskirtiems archyviniems dokumentams tvarkyti</t>
  </si>
  <si>
    <t xml:space="preserve">      civilinės būklės aktams registruoti</t>
  </si>
  <si>
    <t xml:space="preserve">     duomenų teikimas Valstybės suteiktos pagalbos registrui</t>
  </si>
  <si>
    <t xml:space="preserve">     jaunimo teisių apsaugai</t>
  </si>
  <si>
    <t>Jaunimo teisių apsauga</t>
  </si>
  <si>
    <t>11.14</t>
  </si>
  <si>
    <t>06</t>
  </si>
  <si>
    <t>KULTŪROS PAVELDO IŠSAUGOJIMAS, TURIZMO SKATINIMAS IR VYSTYMAS</t>
  </si>
  <si>
    <t>04.07.03.01</t>
  </si>
  <si>
    <t>10.01.02.01</t>
  </si>
  <si>
    <t>Išlaidoms už įsigytus produktus, mokinio reikmenis ir socialinei paramai mokiniams administruoti</t>
  </si>
  <si>
    <t xml:space="preserve">1. Informacija apie Savivaldybės aplinkos apsaugos rėmimo specialiosios </t>
  </si>
  <si>
    <t>programos (toliau - Programa) lėšas</t>
  </si>
  <si>
    <t>(1) Programos finansavimo šaltiniai</t>
  </si>
  <si>
    <t>Mokesčiai už teršalų išmetimą į aplinką</t>
  </si>
  <si>
    <t>Mokesčiai už valstybinius gamtos išteklius</t>
  </si>
  <si>
    <t>Lėšos, gautos kaip želdinių atkuriamosios vertės kompensacija</t>
  </si>
  <si>
    <t>Savanoriškos juridinių ir fizinių asmenų įmokos ir kitos teisėtai gautos lėšos</t>
  </si>
  <si>
    <t>Iš viso (1.1 + 1.2 + 1.3 + 1.4):</t>
  </si>
  <si>
    <t>Mokesčiai, sumokėti už medžiojamųjų gyvūnų išteklių naudojimą</t>
  </si>
  <si>
    <t xml:space="preserve">Ankstesnio ataskaitinio laikotarpio ataskaitos atitinkamų lėšų likutis </t>
  </si>
  <si>
    <t>Iš viso (1.6 + 1.7):</t>
  </si>
  <si>
    <t>Faktinės Programos lėšos (1.5 + 1.8)</t>
  </si>
  <si>
    <t>(2) Savivaldybės visuomenės sveikatos rėmimo specialiajai programai skirtinos lėšos</t>
  </si>
  <si>
    <t>Iš viso (1.10 + 1.11):</t>
  </si>
  <si>
    <t>(3) Kitoms Programos priemonėms skirtinos lėšos</t>
  </si>
  <si>
    <t>Iš viso (1.13 + 1.14):</t>
  </si>
  <si>
    <t>Priemonės pavadinimas</t>
  </si>
  <si>
    <t xml:space="preserve">Iš viso: </t>
  </si>
  <si>
    <t>Programos pavadinimas</t>
  </si>
  <si>
    <t>Savivaldybės visuomenės sveikatos rėmimo specialioji programa</t>
  </si>
  <si>
    <t>4. Kitos aplinkosaugos priemonės, kurioms įgyvendinti panaudotos programos lėšos</t>
  </si>
  <si>
    <t>Aplinkos kokybės gerinimo ir apsaugos priemonės</t>
  </si>
  <si>
    <t>Kraujupio upelio minimaliam debitui papildyti Nevėžio upės vandeniu</t>
  </si>
  <si>
    <t>Aplinkos monitoringo, prevencinės, aplinkos atkūrimo priemonės</t>
  </si>
  <si>
    <t>Visuomenės švietimo ir mokymo aplinkosaugos klausimais priemonės</t>
  </si>
  <si>
    <t>Konkursui „Gražiausiai tvarkoma aplinka“ rengti</t>
  </si>
  <si>
    <t>Želdynų ir želdinių apsaugos, tvarkymo, būklės stebėsenos, želdynų kūrimo, želdinių veisimo ir inventorizavimo priemonės</t>
  </si>
  <si>
    <t>Medeliams ir želdiniams sodinti ir prižiūrėti:</t>
  </si>
  <si>
    <t>Kitos neišvardytos pajamos</t>
  </si>
  <si>
    <t xml:space="preserve">                                                               ___________________________________________</t>
  </si>
  <si>
    <t>Mokestis už valstybinius gamtos išteklius</t>
  </si>
  <si>
    <t xml:space="preserve">     mokinių visuomenės sveikatos priežiūrai</t>
  </si>
  <si>
    <t xml:space="preserve">     visuomenės sveikatos stiprinimui ir stebėsenai</t>
  </si>
  <si>
    <t>Mokinių visuomenės sveikatos priežiūrai</t>
  </si>
  <si>
    <t>Visuomenės sveikatos stiprinimui ir stebėsenai</t>
  </si>
  <si>
    <t>09.02.01.01
09.02.02.01 
09.05.01.01</t>
  </si>
  <si>
    <t xml:space="preserve">                 KĖDAINIŲ RAJONO SAVIVALDYBĖS APLINKOS APSAUGOS RĖMIMO</t>
  </si>
  <si>
    <t>3. Programos lėšos, skirtos savivaldybės visuomenės sveikatos rėmimo specialiajai programai</t>
  </si>
  <si>
    <t>Gelbėjimo ir cheminių avarijų padariniams likviduoti ir priemonėms finansuoti</t>
  </si>
  <si>
    <t>07.06.01.09</t>
  </si>
  <si>
    <t>01.01.01.09</t>
  </si>
  <si>
    <t>01.03.02.09</t>
  </si>
  <si>
    <t>Kėdainių suaugusiųjų ir jaunimo mokymo centras</t>
  </si>
  <si>
    <t>Kėdainių sporto centras</t>
  </si>
  <si>
    <t xml:space="preserve">                                                                                         ___________________________</t>
  </si>
  <si>
    <t xml:space="preserve">                                                                                               ________________________________</t>
  </si>
  <si>
    <t>Būsto nuomos ar išperkamosios būsto nuomos mokesčių dalies kompensacijoms</t>
  </si>
  <si>
    <t xml:space="preserve">10.06.01.01 10.07.01.01
10.09.01.09 </t>
  </si>
  <si>
    <t>03.5</t>
  </si>
  <si>
    <t>3 priedas</t>
  </si>
  <si>
    <t>Miško sklypų, kuriuose medžioklė nėra uždrausta, savininkų, valdytojų ir naudotojų, įgyvendinamos žalos prevencijos priemonės, kuriomis jie siekia išvengti medžiojamųjų gyvūnų daromos žalos miškui</t>
  </si>
  <si>
    <t>Privačių miškų savininkams, naudotojams, valdytojams želdinių apdorojimui repelentais, aptvėrimui tvoromis, želdinių, gerinančių laukinių gyvūnų mitybos sąlygas, ir kt. priemonėms</t>
  </si>
  <si>
    <t>Informacijai apie parengtą preliminarų medžioklės plotų vieneto sudarymo ar jo ribų keitimo projektą paskelbti šalies ir vietinėje spaudoje</t>
  </si>
  <si>
    <t>Kartografinės ir kitos medžiagos, reikalingos pagal Medžioklės įstatymo reikalavimus rengiamiems medžioklės plotų vienetų sudarymo ar jų ribų pakeitimo projektų parengimo priemonės</t>
  </si>
  <si>
    <t>Prenumeruoti spaudos leidinius aplinkosaugine tema ugdymo įstaigoms</t>
  </si>
  <si>
    <t xml:space="preserve">     būsto nuomos ar išperkamosios būsto nuomos mokesčių dalies kompensacijoms</t>
  </si>
  <si>
    <t>08.02.01.07</t>
  </si>
  <si>
    <t>04.05.01.02</t>
  </si>
  <si>
    <t>Kėdainių rajono savivaldybės administracijos Šėtos   seniūnija</t>
  </si>
  <si>
    <t>Socialinių išmokų ir kompensacijų skaičiavimas ir mokėjimas</t>
  </si>
  <si>
    <t>9  priedas</t>
  </si>
  <si>
    <t xml:space="preserve">                                                                                                                                               8 priedas</t>
  </si>
  <si>
    <t>7 priedas</t>
  </si>
  <si>
    <t>Eil.   Nr.</t>
  </si>
  <si>
    <t>09.01.01.01
09.05.01.01</t>
  </si>
  <si>
    <t>09.02.02.01
09.05.01.01</t>
  </si>
  <si>
    <t>01.03.02.09
04.01.02.01</t>
  </si>
  <si>
    <t xml:space="preserve">                                                                                  Kėdainių rajono savivaldybės tarybos</t>
  </si>
  <si>
    <t xml:space="preserve">                                                                                Kėdainių rajono savivaldybės tarybos</t>
  </si>
  <si>
    <t xml:space="preserve">                                                                             Kėdainių rajono savivaldybės tarybos</t>
  </si>
  <si>
    <t xml:space="preserve">                                                                                      Kėdainių rajono savivaldybės tarybos</t>
  </si>
  <si>
    <t>Kaštoninio karšelio gaudyklėms įsigyti</t>
  </si>
  <si>
    <t>Kita tikslinė dotacija, iš jos:</t>
  </si>
  <si>
    <t xml:space="preserve">     mokyklos specialiųjų ugdymosi poreikių turintiems mokiniams</t>
  </si>
  <si>
    <t>Dividendai</t>
  </si>
  <si>
    <t>Vilkų ūkiniams gyvūnams padarytai žalai atlyginti</t>
  </si>
  <si>
    <t>Kėdainių Juozo Paukštelio progimnazija</t>
  </si>
  <si>
    <t>02.01.01.04</t>
  </si>
  <si>
    <t>04.02.01.04</t>
  </si>
  <si>
    <t>01.06.01.04</t>
  </si>
  <si>
    <t>Atnaujinti ikimokyklinio ugdymo įstaigų lauko inventorių</t>
  </si>
  <si>
    <t>Šalinti higienos normų reikalavimų trūkumus, sudarant saugias ugdymo sąlygas įstaigose, vykdančiose ugdymo programas</t>
  </si>
  <si>
    <t>Pritaikyti viešąją aplinką neįgaliųjų poreikiams</t>
  </si>
  <si>
    <t xml:space="preserve">Atlikti turto inventorizavimą, teisinę registraciją, parengti  dokumentus turto privatizavimui </t>
  </si>
  <si>
    <t>Remontuoti objektus pagal administracijos direktoriaus įsakymus</t>
  </si>
  <si>
    <t>Likviduoti avarinius židinius</t>
  </si>
  <si>
    <t>Remontuoti biudžetinių įstaigų kiemus</t>
  </si>
  <si>
    <t>Remontuoti viešųjų ir biudžetinių įstaigų stogus</t>
  </si>
  <si>
    <t>Lėšos,  tūkst. Eur</t>
  </si>
  <si>
    <t>Lėšos, tūkst. Eur</t>
  </si>
  <si>
    <t>Pajamos,      tūkst. Eur</t>
  </si>
  <si>
    <t>Lėšos,                 tūkst. Eur</t>
  </si>
  <si>
    <t>08.06.01.01</t>
  </si>
  <si>
    <t>Rengti specialiuosius, detaliuosius, geodezinius planus bei  topografines nuotraukas</t>
  </si>
  <si>
    <t>07.06.01.06</t>
  </si>
  <si>
    <t>04.09.01.01</t>
  </si>
  <si>
    <t>Pajamos iš baudų ir konfiskacijos</t>
  </si>
  <si>
    <t>FINANSINIŲ ĮSIPAREIGOJIMŲ PRISIĖMIMO (SKOLINIMOSI) PAJAMOS</t>
  </si>
  <si>
    <t>Suma (tūkst.Eur)</t>
  </si>
  <si>
    <t>(tūkst. Eur)</t>
  </si>
  <si>
    <r>
      <t xml:space="preserve">20 procentų Savivaldybės aplinkos apsaugos rėmimo specialiosios programos lėšų, neįskaitant įplaukų už </t>
    </r>
    <r>
      <rPr>
        <sz val="10"/>
        <color indexed="8"/>
        <rFont val="Times New Roman"/>
        <family val="1"/>
      </rPr>
      <t>medžioklės plotų naudotojų mokesčius, mokamus įstatymų nustatytomis proporcijomis ir tvarka už medžiojamųjų gyvūnų išteklių naudojimą</t>
    </r>
  </si>
  <si>
    <r>
      <t xml:space="preserve">80 procentų Savivaldybės aplinkos apsaugos rėmimo specialiosios programos lėšų, neįskaitant įplaukų už </t>
    </r>
    <r>
      <rPr>
        <sz val="10"/>
        <color indexed="8"/>
        <rFont val="Times New Roman"/>
        <family val="1"/>
      </rPr>
      <t>medžioklės plotų naudotojų mokesčius, mokamus įstatymų nustatytomis proporcijomis ir tvarka už medžiojamųjų gyvūnų išteklių naudojimą</t>
    </r>
  </si>
  <si>
    <t>________________________________________________</t>
  </si>
  <si>
    <t>01.01.01.02
01.01.01.09
01.03.02.09
01.06.01.02
04.05.06.09 06.06.01.01
06.06.01.09</t>
  </si>
  <si>
    <t>05.03.01.01</t>
  </si>
  <si>
    <t>08.06.01.09</t>
  </si>
  <si>
    <t>04.01.02.09</t>
  </si>
  <si>
    <t xml:space="preserve">Kėdainių švietimo pagalbos tarnyba </t>
  </si>
  <si>
    <t>Europos Sąjungos finansinės paramos lėšos</t>
  </si>
  <si>
    <t>Kėdainių r. Akademijos gimnazija</t>
  </si>
  <si>
    <t>Kėdainių r. Josvainių gimnazija</t>
  </si>
  <si>
    <t>Kėdainių r. Labūnavos pagrindinė mokykla</t>
  </si>
  <si>
    <t>Kėdainių r. Miegenų pagrindinė mokykla</t>
  </si>
  <si>
    <t>Kėdainių r. Truskavos pagrindinė mokykla</t>
  </si>
  <si>
    <t>Kėdainių r. Šėtos  gimnazija</t>
  </si>
  <si>
    <t xml:space="preserve">                                                __________________________</t>
  </si>
  <si>
    <t>Neveiksnių asmenų būklės peržiūrėjimui</t>
  </si>
  <si>
    <t xml:space="preserve">Gyventojų pajamų mokestis </t>
  </si>
  <si>
    <t xml:space="preserve">     neveiksnių asmenų būklės peržiūrėjimui</t>
  </si>
  <si>
    <t>10.06.01.01 10.07.01.01
10.09.01.09</t>
  </si>
  <si>
    <t xml:space="preserve">Biudžeto apyvartos </t>
  </si>
  <si>
    <t>Įmokų už išlaikymą švietimo, socialinės apsaugos ir kitose įstaigose</t>
  </si>
  <si>
    <t xml:space="preserve">Aplinkos apsaugos rėmimo programos apyvartos </t>
  </si>
  <si>
    <t>Pajamų už vietinę rinkliavą</t>
  </si>
  <si>
    <t xml:space="preserve">09.08.01.09    </t>
  </si>
  <si>
    <t>Remontuoti Kėdainių Juozo Paukštelio progimnazijos vidaus patalpas</t>
  </si>
  <si>
    <t>Apšviesti senamiesčio objektų fasadus</t>
  </si>
  <si>
    <t>Kompleksiškai sutvarkyti Kėdainių miesto upių prieigas, sukuriant patrauklias viešąsias erdves bendruomenei ir verslui</t>
  </si>
  <si>
    <t>Kompleksiškai sutvarkyti Kėdainių miesto maudymvietes ir poilsio zonas</t>
  </si>
  <si>
    <t xml:space="preserve">Rengti infrastruktūros objektų tvarkymo investicinius projektus, paraiškas, kitą techninę dokumentaciją  Europos Sąjungos fondų paramai gauti </t>
  </si>
  <si>
    <t>Rekonstruoti ir plėsti Kėdainių miesto paviršinių nuotekų tinklus</t>
  </si>
  <si>
    <t>Atlikti Savivaldybės pastato ir jo aplinkos sutvarkymo darbus</t>
  </si>
  <si>
    <t>Asfaltuoti daugiabučių gyvenamųjų namų kiemus</t>
  </si>
  <si>
    <t xml:space="preserve">Dalyvauti energinio efektyvumo didinimo daugiabučiuose namuose programoje, kompensuojant Savivaldybei priklausančių būstų renovacijos išlaidas </t>
  </si>
  <si>
    <t>Likviduoti apleistus (bešeimininkius) pastatus ir kitus aplinką žalojančius objektus</t>
  </si>
  <si>
    <t>Rengti projektus ir remontuoti gyvenviečių lietaus kanalizacijos-drenažų sistemas</t>
  </si>
  <si>
    <t>Įgyvendinti Kėdainių rajono savivaldybės bažnyčių rėmimo programą</t>
  </si>
  <si>
    <t>Pajamų už parduotą turtą</t>
  </si>
  <si>
    <t>Turto mokesčiai (4+5+6)</t>
  </si>
  <si>
    <t xml:space="preserve"> MOKESČIAI (2+3+7)</t>
  </si>
  <si>
    <t>Prekių ir paslaugų mokesčiai (8+9+10)</t>
  </si>
  <si>
    <t>KITOS PAJAMOS (12+17+21+22+23)</t>
  </si>
  <si>
    <t>Turto pajamos (13+14+15+16)</t>
  </si>
  <si>
    <t>Pajamos už prekes ir paslaugas (18+19+20)</t>
  </si>
  <si>
    <t>10.01.02.02
10.06.01.01
10.09.01.01 
10.09.01.09</t>
  </si>
  <si>
    <t>08.02.01.06
08.06.01.09</t>
  </si>
  <si>
    <t>08.04.01.02</t>
  </si>
  <si>
    <t xml:space="preserve">04.07.03.01. </t>
  </si>
  <si>
    <t>04.05.01.02
06.04.01.01</t>
  </si>
  <si>
    <t>05.06.01.01</t>
  </si>
  <si>
    <t>05.02.01.01.</t>
  </si>
  <si>
    <t>Organizuoti nemokamą socialiai remtinų vaikų maitinimą ikimokyklinėse įstaigose</t>
  </si>
  <si>
    <t xml:space="preserve">Kompensuoti nemokamo mokinių maitinimo kainą bendrojo lavinimo mokyklose </t>
  </si>
  <si>
    <t xml:space="preserve">Dengti kainų skirtumą gyventojams už šildymą </t>
  </si>
  <si>
    <t xml:space="preserve">Kompensuoti kelionės išlaidas už lengvatinį keleivių vežimą </t>
  </si>
  <si>
    <t>Organizuoti socialinės reabilitacijos paslaugų neįgaliesiems bendruomenėje projektų konkursus</t>
  </si>
  <si>
    <t>Finansuoti kitus kūno kultūros ir sporto veiklos  projektus</t>
  </si>
  <si>
    <t>Finansuoti daugiabučių gyvenamųjų namų savininkų bendrijų rėmimo programą</t>
  </si>
  <si>
    <t xml:space="preserve">Tvarkyti komunalines atliekas </t>
  </si>
  <si>
    <t>Vykdyti savivaldybės viešųjų teritorijų tvarkymą</t>
  </si>
  <si>
    <t>Įgyvendinti priemones, finansuojamas iš Savivaldybės administracijos direktoriaus rezervo</t>
  </si>
  <si>
    <t>Įgyvendinti priemones, finansuojamas iš Savivaldybės mero fondo</t>
  </si>
  <si>
    <t xml:space="preserve">Sudaryti sąlygas bendruomeninių organizacijų veiklai </t>
  </si>
  <si>
    <t>Kitos dotacijos ir lėšos iš kitų valdymo lygių, iš jos:</t>
  </si>
  <si>
    <t xml:space="preserve">     projektams finansuoti</t>
  </si>
  <si>
    <t>Kėdainių r. Miegėnų pagrindinė mokykla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</si>
  <si>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</si>
  <si>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</si>
  <si>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</si>
  <si>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</si>
  <si>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</si>
  <si>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</si>
  <si>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</si>
  <si>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</si>
  <si>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</si>
  <si>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</si>
  <si>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</si>
  <si>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</si>
  <si>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</si>
  <si>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</si>
  <si>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</si>
  <si>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</si>
  <si>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</si>
  <si>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</si>
  <si>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</si>
  <si>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</si>
  <si>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</si>
  <si>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</si>
  <si>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</si>
  <si>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28.1</t>
  </si>
  <si>
    <t>29.1</t>
  </si>
  <si>
    <t>3.1</t>
  </si>
  <si>
    <t>5.1</t>
  </si>
  <si>
    <t>7.1</t>
  </si>
  <si>
    <t>9.1</t>
  </si>
  <si>
    <t xml:space="preserve">                                                 1 priedas</t>
  </si>
  <si>
    <t>Valstybinėms (perduotoms savivaldybėms) funkcijoms atlikti, iš jos:</t>
  </si>
  <si>
    <t>Kėdainių pagalbos šeimai centras</t>
  </si>
  <si>
    <t xml:space="preserve">                                                                  Kėdainių rajono savivaldybės tarybos</t>
  </si>
  <si>
    <t>Finansuoti neįgaliųjų socialinės integracijos per kūno kultūrą ir sportą projektus</t>
  </si>
  <si>
    <t>09.05.01.01  09.05.01.02 09.05.01.03</t>
  </si>
  <si>
    <t>Atnaujinti Josvainių socialinio ir ugdymo centrą bei įkurti savarankiško gyvenimo namus jame</t>
  </si>
  <si>
    <t>Kėdainių rajono savivaldybės 2018 m. valstybei nuosavybės teise priklausančių melioracijos statinių priežiūrai ir remonto darbams įskaitant priešprojektinius tyrinėjimus, techninės sąmatinės dokumentacijos sudarymą, ekspertizę, darbų techninę priežiūrą bei kitus susijusius darbus</t>
  </si>
  <si>
    <t>Kėdainių rajono savivaldybės 2018 m. biudžeto asignavimai investicijų projektams ir remonto darbams finansuoti pagal objektus:</t>
  </si>
  <si>
    <t>Atnaujinti Lietuvos sporto universiteto Kėdainių  „Aušros“ progimnaziją, kuriant modernias ir saugias erdves</t>
  </si>
  <si>
    <t>Parengti Nekilnojamųjų kultūros vertybių vertinimo medžiagą ir pristatyti nekilnojamojo kultūros paveldo vertinimo tarybai</t>
  </si>
  <si>
    <t xml:space="preserve">Rengti nekilnojamųjų kultūros paveldo objektų, vietovių  individualius apsaugos reglamentus </t>
  </si>
  <si>
    <t>Atlikti kultūros paveldo objektų tvarkybos darbus seniūnijose</t>
  </si>
  <si>
    <t>Atnaujinti šilumos ūkio specialųjį planą</t>
  </si>
  <si>
    <t xml:space="preserve">Išplėsti vandentiekio ir nuotekų tinklus Dotnuvos miestelio Vytauto g. </t>
  </si>
  <si>
    <t>Rekonstruoti/įrengti/modernizuoti Kėdainių rajono gatvių apšvietimą</t>
  </si>
  <si>
    <t>Prižiūrėti ir tvarkyti bendro naudojimo teritorijas</t>
  </si>
  <si>
    <t>Atnaujinti Dotnuvos seniūnijos Akademijos miestelio visuomeninės paskirties pastatą, pritaikant jį kaimo bendruomenės poreikiams</t>
  </si>
  <si>
    <t xml:space="preserve">Užtikrinti socialinio būsto fondo plėtrą Kėdainiuose </t>
  </si>
  <si>
    <t>Atnaujinti Krakių miestelio kultūros centrą, pritaikant jį kaimo bendruomenės poreikiams</t>
  </si>
  <si>
    <t>Išplėsti Kėdainių rajono Truskavos seniūnijos pastatą, pritaikant jį kaimo bendruomenės poreikiams bei kultūrinei veiklai</t>
  </si>
  <si>
    <t>Atnaujinti Kėdainių rajono Krakių  seniūnijos Ažytėnų kaimo visuomenės paskirties pastatą, pritaikant jį kaimo bendruomenės poreikiams bei kultūrinei veiklai</t>
  </si>
  <si>
    <t>Kompleksiškai sutvaryti Kėdainių Sinagogą (Smilgos g. 5A, Kėdainiai), pritaikant kultūrinėms bei kitoms reikmėms</t>
  </si>
  <si>
    <t>Atlikti Paberžės klebonijos, svirno ir bažnyčios tvoros restauravimo ir remonto darbus</t>
  </si>
  <si>
    <t>Įrengti dviračių takus dešiniuoju Nevėžio upės krantu ties Tilto, Č. Milošo gatvėmis Kėdainių mieste</t>
  </si>
  <si>
    <t xml:space="preserve">Įrengti pėsčiųjų ir dviračių takus Pramonės g. Kėdainių mieste  </t>
  </si>
  <si>
    <t xml:space="preserve">Įrengti elektromobilių įkrovimo prieigas Kėdainių mieste     </t>
  </si>
  <si>
    <t>Kompleksiškai atnaujinti daugiabučių namų kvartalus (I etapas)</t>
  </si>
  <si>
    <t>Kompleksiškai atnaujinti daugiabučių namų kvartalus (II etapas)</t>
  </si>
  <si>
    <t>Atnaujinti ir plėsti komunalinių atliekų tvarkymo infrastruktūrą Kėdainių rajono savivaldybėje</t>
  </si>
  <si>
    <t>Sutvarkyti atvirais kasiniais pažeistas žemes Kėdainių rajone</t>
  </si>
  <si>
    <t>Remontuoti savivaldybės ir socialinį būstą</t>
  </si>
  <si>
    <t xml:space="preserve">08.02.01.07
</t>
  </si>
  <si>
    <t>04.03.06.01</t>
  </si>
  <si>
    <t xml:space="preserve">05.02.01.01
</t>
  </si>
  <si>
    <t>06.03.01.01</t>
  </si>
  <si>
    <t>Atnaujinti/išplėsti apšvietimo inžinerinius tinklus Kėdainių rajono savivaldybės administracijos seniūnijose</t>
  </si>
  <si>
    <t>iš jų: užimtumo didinimo programai įgyvendinti</t>
  </si>
  <si>
    <t>Užimtumo didinimo programos įgyvendinimas</t>
  </si>
  <si>
    <t>04.07.03.01 08.03.01.07</t>
  </si>
  <si>
    <t>04.07.05.01</t>
  </si>
  <si>
    <t>04-08</t>
  </si>
  <si>
    <t>04.07.03.01.</t>
  </si>
  <si>
    <t>3.2</t>
  </si>
  <si>
    <t>Vykdyti aplinkos apsaugos rėmimo specialiąją programą (pridedama 12 priedas)</t>
  </si>
  <si>
    <t xml:space="preserve">      užimtumo didinimo programai įgyvendinti</t>
  </si>
  <si>
    <t>Prekių ir paslaugų</t>
  </si>
  <si>
    <t>Pajamos už prekes ir paslaugas</t>
  </si>
  <si>
    <t>11  priedas</t>
  </si>
  <si>
    <t>12 priedas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</si>
  <si>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</si>
  <si>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</si>
  <si>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</si>
  <si>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</si>
  <si>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</si>
  <si>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</si>
  <si>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</si>
  <si>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</si>
  <si>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</si>
  <si>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</si>
  <si>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</si>
  <si>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</si>
  <si>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</si>
  <si>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</si>
  <si>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</si>
  <si>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2.1.</t>
  </si>
  <si>
    <t>2.1.1.</t>
  </si>
  <si>
    <t>2.1.2.</t>
  </si>
  <si>
    <t>2.1.3.</t>
  </si>
  <si>
    <t>2.1.4.</t>
  </si>
  <si>
    <t>2.2.</t>
  </si>
  <si>
    <t>4.1.</t>
  </si>
  <si>
    <t>4.1.1.</t>
  </si>
  <si>
    <t>4.1.1.1.</t>
  </si>
  <si>
    <t>4.1.1.2.</t>
  </si>
  <si>
    <t>4.1.1.3.</t>
  </si>
  <si>
    <t>4.1.1.4.</t>
  </si>
  <si>
    <t>4.1.1.5.</t>
  </si>
  <si>
    <t>4.1.2.</t>
  </si>
  <si>
    <t>4.1.3.</t>
  </si>
  <si>
    <t>4.1.4.</t>
  </si>
  <si>
    <t>4.1.5.</t>
  </si>
  <si>
    <t>4.2.1.</t>
  </si>
  <si>
    <t>4.2.5.</t>
  </si>
  <si>
    <t>Dotnuvėlės upelio pakrančių valymui, tvarkymui Kėdainių m.</t>
  </si>
  <si>
    <t>Nevėžio upės pakrančių valymui, tvarkymui Kėdainių m.</t>
  </si>
  <si>
    <t>4.3.</t>
  </si>
  <si>
    <t>4.3.1.</t>
  </si>
  <si>
    <t>4.3.2.</t>
  </si>
  <si>
    <t>4.3.3.</t>
  </si>
  <si>
    <t>4.4.</t>
  </si>
  <si>
    <t>4.4.1.</t>
  </si>
  <si>
    <t>4.4.2.</t>
  </si>
  <si>
    <t>4.5.</t>
  </si>
  <si>
    <t xml:space="preserve"> Kompleksiškai sutvarkyti ir pritaikyti bendruomenei ir verslui Kėdainių miesto viešąsias erdves (Kėdainių miesto, Vytauto parko, universalaus daugiafunkcio aikštyno, lauko teniso kortų prieigas)</t>
  </si>
  <si>
    <t>Rekonstruoti ir plėsti vandentiekio ir buitinių nuotekų infrastruktūrą Šėtos miestelyje, Kunionių kaime bei Kėdainių mieste</t>
  </si>
  <si>
    <t>09.</t>
  </si>
  <si>
    <t>01-10</t>
  </si>
  <si>
    <t>Remontuoti Kėdainių specialiąją mokyklą</t>
  </si>
  <si>
    <t>Kompleksiškai sutvarkyti ir pritaikyti bendruomenei ir verslui Kėdainių miesto viešąsias erdves (Kėdainių miesto, Vytauto parko, universalaus daugiafunkcio aikštyno, lauko teniso kortų prieigas)</t>
  </si>
  <si>
    <t>Kėdainių lopšelis-darželis „Pasaka“</t>
  </si>
  <si>
    <t>Kėdainių lopšelis-darželis „Puriena“</t>
  </si>
  <si>
    <t>Kėdainių lopšelis-darželis „Varpelis“</t>
  </si>
  <si>
    <t>Kėdainių lopšelis-darželis „Vyturėlis“</t>
  </si>
  <si>
    <t>Kėdainių lopšelis-darželis „Žilvitis“</t>
  </si>
  <si>
    <t>Kėdainių rajono Vilainių mokykla-darželis „Obelėlė“</t>
  </si>
  <si>
    <t>Kėdainių lopšelis-darželis „Vaikystė“</t>
  </si>
  <si>
    <t>Lietuvos sporto universiteto Kėdainių „Aušros“ progimnazija</t>
  </si>
  <si>
    <t>Kėdainių „Ryto“ progimnazija</t>
  </si>
  <si>
    <t>Kėdainių „Atžalyno“ gimnazija</t>
  </si>
  <si>
    <t>Kėdainių lopšelis-darželis „Aviliukas“</t>
  </si>
  <si>
    <t xml:space="preserve">Užtikrinti paslaugų teikimą VšĮ „Gyvenimo namai  sutrikusio intelekto asmenims“   </t>
  </si>
  <si>
    <t>Įgyvendinti projektą „Jonavos, Kėdainių ir Raseinių rajonų savivaldybes jungiančių trasų ir turizmo maršrutų informacinės infrastruktūros plėtra“</t>
  </si>
  <si>
    <t>Įgyvendinti projektą „Kėdainių miesto A. Kanapinsko, P. Lukšio, Mindaugo, Pavasario ir Žemaitės gatvių rekonstrukcija“</t>
  </si>
  <si>
    <t xml:space="preserve">Kompensuoti UAB "Kėdbusas“ nuostolingus maršrutus </t>
  </si>
  <si>
    <t xml:space="preserve">10.03.01.01
10.07.01.01
10.09.01.09 </t>
  </si>
  <si>
    <t>28.2</t>
  </si>
  <si>
    <t xml:space="preserve">      infrastruktūros projektų nuosavam indėliui užtikrinti</t>
  </si>
  <si>
    <t>iš jų: infrastruktūros projektų nuosavam indėliui užtikrinti</t>
  </si>
  <si>
    <t>Pajamos už ilgalaikio ir trumpalaikio materialiojo turto nuomą</t>
  </si>
  <si>
    <t>Teikti kompleksines paslaugas šeimai Kėdainių rajone</t>
  </si>
  <si>
    <t xml:space="preserve">     vietinės reikšmės keliams (gatvėms) tiesti, taisyti (rekonstruoti), prižiūrėti ir saugaus eismo sąlygoms užtikrinti </t>
  </si>
  <si>
    <t>28.3</t>
  </si>
  <si>
    <t xml:space="preserve">     privalomųjų biologinio saugumo priemonių neversliniuose kiaulininkystės ūkiuose taikymo įvertinimo ir sklaidos apie afrikinį kiaulių marą organizavimo išlaidoms</t>
  </si>
  <si>
    <t>29</t>
  </si>
  <si>
    <t>Valstybės investicijų 2018 m. programoje numatytoms kapitalo investicijoms, iš jos:</t>
  </si>
  <si>
    <t xml:space="preserve">     valstybės investicijų 2018 m. programoje numatytai švietimo įstaigų modernizavimo programai</t>
  </si>
  <si>
    <t>30.1</t>
  </si>
  <si>
    <t xml:space="preserve"> Nekilnojamojo turto mokestis</t>
  </si>
  <si>
    <t>8</t>
  </si>
  <si>
    <t>8.1</t>
  </si>
  <si>
    <t>Projekto „Potvynių rizikos mažinimas Kėdainių mieste“ įgyvendinimui</t>
  </si>
  <si>
    <t>Kompleksiškai sutvarkyti Pelėdnagių kaimo viešąsias erdves</t>
  </si>
  <si>
    <t>Kompleksiškai sutvarkyti Vilainių kaimo viešąsias erdves</t>
  </si>
  <si>
    <t>Studijos parengimas dėl pažeistų Dotnuvėlės upės krantų tvirtinimo</t>
  </si>
  <si>
    <t xml:space="preserve">     Organizuoti ir vykdyti mokymosi pasiekimų patikrinimus</t>
  </si>
  <si>
    <t>Tobulinti Kėdainių sporto centro infrastruktūrą (Parko g. 4, Vilainiai)</t>
  </si>
  <si>
    <t>Prijungti privačius namus prie nuotekų surinkimo infrastruktūros Kėdainių miesto aglomeracijoje</t>
  </si>
  <si>
    <t>iš jų: valstybės biudžeto tikslinė dotacija</t>
  </si>
  <si>
    <t xml:space="preserve">Aprūpinti pakuočių atliekų surinkimo konteineriais individualias namų valdas </t>
  </si>
  <si>
    <t>05.02.01.01</t>
  </si>
  <si>
    <t>33.1</t>
  </si>
  <si>
    <t>33.2</t>
  </si>
  <si>
    <t>33.3</t>
  </si>
  <si>
    <t>33.4</t>
  </si>
  <si>
    <t>33.4.1</t>
  </si>
  <si>
    <t>33.4.2</t>
  </si>
  <si>
    <t>33.4.3</t>
  </si>
  <si>
    <t>33.4.4</t>
  </si>
  <si>
    <t>33.4.5</t>
  </si>
  <si>
    <t>33.4.6</t>
  </si>
  <si>
    <t>33.4.7</t>
  </si>
  <si>
    <t>33.4.8</t>
  </si>
  <si>
    <t>33.4.9</t>
  </si>
  <si>
    <t>33.4.10</t>
  </si>
  <si>
    <t>36.1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</si>
  <si>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</si>
  <si>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</si>
  <si>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</si>
  <si>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</si>
  <si>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</si>
  <si>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</si>
  <si>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</si>
  <si>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</si>
  <si>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</si>
  <si>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</si>
  <si>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</si>
  <si>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</si>
  <si>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</si>
  <si>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</si>
  <si>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</si>
  <si>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</si>
  <si>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</si>
  <si>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</si>
  <si>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</si>
  <si>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</si>
  <si>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</si>
  <si>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</si>
  <si>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</si>
  <si>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56.1</t>
  </si>
  <si>
    <t>56.2</t>
  </si>
  <si>
    <t>56.3</t>
  </si>
  <si>
    <t>56.4</t>
  </si>
  <si>
    <t>56.5</t>
  </si>
  <si>
    <t>76.1</t>
  </si>
  <si>
    <t>76.2</t>
  </si>
  <si>
    <t>76.3</t>
  </si>
  <si>
    <t>76.4</t>
  </si>
  <si>
    <t xml:space="preserve">     VšĮ alternatyviojo ugdymo centras</t>
  </si>
  <si>
    <t xml:space="preserve">     VšĮ „Pažinimo taku“</t>
  </si>
  <si>
    <t>09.02.01.01
09.02.02.01</t>
  </si>
  <si>
    <t xml:space="preserve">                                                                       Kėdainių rajono savivaldybės tarybos</t>
  </si>
  <si>
    <t>Finansuoti inžinierines paslaugas, darbus ir įrengimus</t>
  </si>
  <si>
    <t xml:space="preserve">                                                                                   Kėdainių rajono savivaldybės tarybos  </t>
  </si>
  <si>
    <t>2 priedas</t>
  </si>
  <si>
    <t>Aisgnavimų valdytojas</t>
  </si>
  <si>
    <t xml:space="preserve">Iš jų: </t>
  </si>
  <si>
    <t xml:space="preserve"> ilgalaikio ir trumpalaikio materialiojo turto nuoma</t>
  </si>
  <si>
    <t>prekės ir paslaugos</t>
  </si>
  <si>
    <t>už išlaikymą švietimo, socialinės apsaugos ir kitose įstaigose</t>
  </si>
  <si>
    <t>Kėdainių lopšelis-darželis  „Aviliukas“</t>
  </si>
  <si>
    <t>Kėdainių r. Šėtos gimnazija</t>
  </si>
  <si>
    <t>Kėdainių švietimo pagalbos tarnyba</t>
  </si>
  <si>
    <t xml:space="preserve">Šėtos socialinis ir ugdymo centras </t>
  </si>
  <si>
    <t>Iš viso pajamų</t>
  </si>
  <si>
    <t xml:space="preserve">                                                                   _____________________________________                                                                                       </t>
  </si>
  <si>
    <t xml:space="preserve">                                                                                   Kėdainių rajono savivaldybės tarybos</t>
  </si>
  <si>
    <t>4 priedas</t>
  </si>
  <si>
    <t>išlaidoms</t>
  </si>
  <si>
    <t>Kėdainių "Ryto" progimnazija</t>
  </si>
  <si>
    <t xml:space="preserve">01.03.02.09  </t>
  </si>
  <si>
    <t xml:space="preserve">                                                                 ___________________________________________</t>
  </si>
  <si>
    <t xml:space="preserve">                                                                                    Kėdainių rajono savivaldybės tarybos</t>
  </si>
  <si>
    <t>5 priedas</t>
  </si>
  <si>
    <t>Asignavimai už atsitiktines paslaugas</t>
  </si>
  <si>
    <t>10.01.02.02 10.07.01.01</t>
  </si>
  <si>
    <t>10.09.01.09</t>
  </si>
  <si>
    <t xml:space="preserve">05.01.01.01 </t>
  </si>
  <si>
    <t>06.02.01.01</t>
  </si>
  <si>
    <t xml:space="preserve">                                                             ____________________________________</t>
  </si>
  <si>
    <t xml:space="preserve">                                                                               Kėdainių rajono savivaldybės tarybos</t>
  </si>
  <si>
    <t>6 priedas</t>
  </si>
  <si>
    <t xml:space="preserve">                                                                    ___________________________________________</t>
  </si>
  <si>
    <t>10  priedas</t>
  </si>
  <si>
    <t xml:space="preserve">Kėdainių rajono savivaldybės administracija iš viso: </t>
  </si>
  <si>
    <t>10.1</t>
  </si>
  <si>
    <t>Likutis</t>
  </si>
  <si>
    <t>projektams finansuoti</t>
  </si>
  <si>
    <t>8.2</t>
  </si>
  <si>
    <t>8.3</t>
  </si>
  <si>
    <t>9</t>
  </si>
  <si>
    <t>12.1</t>
  </si>
  <si>
    <t>12.2</t>
  </si>
  <si>
    <t>12.4</t>
  </si>
  <si>
    <t>7.2</t>
  </si>
  <si>
    <t>7.3</t>
  </si>
  <si>
    <t xml:space="preserve">                                                                  2019 m. kovo 20 d. sprendimo Nr. TS-</t>
  </si>
  <si>
    <t xml:space="preserve">          KĖDAINIŲ RAJONO SAVIVALDYBĖS 2019 METŲ BIUDŽETO PAJAMOS</t>
  </si>
  <si>
    <t>SB</t>
  </si>
  <si>
    <t>AAP</t>
  </si>
  <si>
    <t>Viet rinkl.</t>
  </si>
  <si>
    <t>Spec. progr.</t>
  </si>
  <si>
    <t>Europos Sąjungos finansinės paramos lėšos, iš jų:</t>
  </si>
  <si>
    <t>neformaliojo vaikų švietimo programos</t>
  </si>
  <si>
    <t xml:space="preserve">Valstybės biudžeto lėšos, iš jų: </t>
  </si>
  <si>
    <t>europiniams investiniams projektams finansuoti</t>
  </si>
  <si>
    <t>26.24</t>
  </si>
  <si>
    <t xml:space="preserve">     savižudžių prevencijos priemonių įgyvendinimui</t>
  </si>
  <si>
    <t xml:space="preserve">     erdvinių duomenų rinkinio tvarkymui</t>
  </si>
  <si>
    <t>Finansuoti vaikų vasaros poilsio ir užimtumo programas, įskaitant dienos stovyklų organizavimą</t>
  </si>
  <si>
    <t>Kėdainių rajono savivaldybės 2019 m. biudžeto asignavimai investicijų projektams ir remonto darbams finansuoti pagal objektus:</t>
  </si>
  <si>
    <t>Skatinti  savivaldybės gabius mokinius</t>
  </si>
  <si>
    <t>Atnaujinti maitinimo įrangą ir inventorių ikimokyklinio ugdymo įstaigose</t>
  </si>
  <si>
    <t>Pastatyti Kėdainių r. Akademijos gimnazijos priestatą</t>
  </si>
  <si>
    <t>Parengti Kėdainių r. Krakių Mikalojaus Katkaus gimnazijos konteinerinės katilinės įrengimo ir  šildymo sistemos rekonstrukcijos energetinį auditą</t>
  </si>
  <si>
    <t>Kėdainių rajono savivaldybės visuomenės sveikatos biuras iš viso:</t>
  </si>
  <si>
    <t xml:space="preserve">07.04.01.02 </t>
  </si>
  <si>
    <t>Vykdyti  E sveikatos informacinės sistemos diegimo, palaikymo ir tobulinimo VšĮ Kėdainių PSPC ir VšĮ Kėdainių ligoninėje 2016-2021 m. programą</t>
  </si>
  <si>
    <t>Vykdyti VšĮ Kėdainių ligoninės dantų protezavimo programą</t>
  </si>
  <si>
    <t>Vykdyti VšĮ Kėdainių ligoninės vaikų slaugos programą</t>
  </si>
  <si>
    <t>Vykdyti odontologinės priežiūros/pagalbos kokybės gerinimo Kėdainių rajono savivaldybės gyventojams 2011-2021 m. programą</t>
  </si>
  <si>
    <t>Vykdyti storosios žarnos vėžio ankstyvosios diagnostikos efektyvumo didinimo Kėdainių rajono savivaldybėje 2014-2019 m. programą</t>
  </si>
  <si>
    <t>Vykdyti traumatologinės  pagalbos kokybės gerinimo Kėdainių rajono savivaldybės gyventojams 2016-2021 m. programą</t>
  </si>
  <si>
    <t xml:space="preserve">Vykdyti Kėdainių rajono tuberkuliozės prevencijos, ankstyvosios diagnostikos, gydymo ir kontrolės                          2017-2022 m. programą </t>
  </si>
  <si>
    <t>Vykdyti ultragarsinių diagnostinių paslaugų teikimo efektyvumo gerinimo Kėdainių rajono savivaldybėje                          2017-2022 m. programą</t>
  </si>
  <si>
    <t>Vykdyti pirminės asmens sveikatos priežiūros paslaugų prieinamumo ir kokybės užtikrinimo Kėdainių rajono kaimiškųjų vietovių gyventojams 2017-2020 m. programą</t>
  </si>
  <si>
    <t xml:space="preserve">Vykdyti priėmimo-skubiosios pagalbos  skyriuje teikiamos pagalbos kokybės gerinimo Kėdainių rajono savivaldybės gyventojams 2019-2020 m. programą </t>
  </si>
  <si>
    <t xml:space="preserve">Vykdyti ambulatorinės akušerinės ir ginekologinės pagalbos kokybės gerinimo Kėdainių rajono savivaldybės moterims 2019-2024 m. programą </t>
  </si>
  <si>
    <t>Rekonstruoti VšĮ Kėdainių ligoninės laboratorinio-stomatologinio korpusą</t>
  </si>
  <si>
    <t xml:space="preserve">Didinti pirminės asmens sveikatos priežiūros veiklos efektyvumą VšĮ Kėdainių pirminės sveikatos priežiūros centre </t>
  </si>
  <si>
    <t>36.15.1</t>
  </si>
  <si>
    <t>iš jų: vykdyti socialinės paramos 2019 m. programą</t>
  </si>
  <si>
    <t>iš jų: Paramos ir labdaros fondo „Krepšinio angelai“ programai</t>
  </si>
  <si>
    <t>iš jų: VšĮ „Sporto perspektyvos" programai</t>
  </si>
  <si>
    <t>iš jų: Kėdainių bokso federacijos programai</t>
  </si>
  <si>
    <t>iš jų: VšĮ „Sporto perspektyvos" vaikų ir jaunimo futbolo plėtros programai</t>
  </si>
  <si>
    <t>Finansuoti prioritetinių sporto šakų projektus/programas:</t>
  </si>
  <si>
    <t>iš jų: Kėdainių sporto klubo "Ateitis" programai</t>
  </si>
  <si>
    <t>Atnaujinti/įrengti vaikų sporto ir žaidimų aikšteles Kėdainių mieste</t>
  </si>
  <si>
    <t>Aktualizuoti Kėdainių krašto muziejų, padidinant kultūros paveldo aktualumą, lankomumą ir žinomumą (įskaitant ekspozicijų atnaujinimą)</t>
  </si>
  <si>
    <t>Modernizuoti Kėdainių krašto muziejaus Daugiakultūrio centrą</t>
  </si>
  <si>
    <t xml:space="preserve">Atnaujinti Kėdainių miesto rotušės kiemelį </t>
  </si>
  <si>
    <t>Įrengti  valstybinės reikšmės kelių nuorodas į savivaldybės kultūros paveldo objektus, informacinį stendą Lietuvos partizanų vadavietėje (Truskavos sen.) bei tipines informacines lenteles prie Antrojo pasaulinio karo Sovietų Sąjungos karių palaidojimo vietų</t>
  </si>
  <si>
    <t xml:space="preserve">Atlikti archeologinius tyrinėjimus kultūros paveldo teritorijose </t>
  </si>
  <si>
    <t>Parengti Bakainių piliakalnio ekspertizės aktą ir apsaugos techninių priemonių ir neatideliotinų darbų projektą</t>
  </si>
  <si>
    <t>Atlikti "Vaivorykštės" tilto remonto darbus</t>
  </si>
  <si>
    <t>Kėdainių rajono savivaldybės administracija iš viso :</t>
  </si>
  <si>
    <t>Parengti Kėdainių rajono strateginį plėtros planą iki 2030 metų</t>
  </si>
  <si>
    <t>Parengti vietinės reikšmės kelių tinklo išdėstymo Kėdainių rajono savivaldybėje žemėtvarkos schemos keitimą</t>
  </si>
  <si>
    <t>Atnaujinti Kėdainių rajono teritorijos bendrąjį planą</t>
  </si>
  <si>
    <t>Atnaujinti Kėdainių miesto teritorijos bendrąjį planą</t>
  </si>
  <si>
    <t xml:space="preserve">Įrengti ir išplėsti vandentiekio ir buitinių nuotekų tinklus Surviliškio kaime </t>
  </si>
  <si>
    <t>Išplėsti nuotekų tinklus Aukštųjų Kaplių k. Liepų g. ir įrengti siurblinę</t>
  </si>
  <si>
    <t>Parengti vandentiekio ir nuotekų tinklų išplėtimo Angirių k. techninę dokumentaciją ir atlikti darbus</t>
  </si>
  <si>
    <t xml:space="preserve">Įrengti biologinius nuotekų valymo įrenginius </t>
  </si>
  <si>
    <t xml:space="preserve">Rekonstruoti/įrengti/modernizuoti Kėdainių miesto gatvių apšvietimą </t>
  </si>
  <si>
    <t xml:space="preserve">Įrengti taką tarp Gegučių g. ir Pavasario g. </t>
  </si>
  <si>
    <t xml:space="preserve">Rekonstruoti J.Biliūno g. </t>
  </si>
  <si>
    <t>Sutvarkyti  seniūnijų administracinius  pastatus</t>
  </si>
  <si>
    <t>36.15.2</t>
  </si>
  <si>
    <t>36.15.3</t>
  </si>
  <si>
    <t>56.5.1</t>
  </si>
  <si>
    <t>56.5.2</t>
  </si>
  <si>
    <t>76.5</t>
  </si>
  <si>
    <t>76.6</t>
  </si>
  <si>
    <t>76.6.1</t>
  </si>
  <si>
    <t>76.6.2</t>
  </si>
  <si>
    <t>76.6.3</t>
  </si>
  <si>
    <t>76.6.4</t>
  </si>
  <si>
    <t>76.6.5</t>
  </si>
  <si>
    <t>81</t>
  </si>
  <si>
    <t>Naujai nutiesti gatvės dalį Kėdainių mieste (T. Bružaitės g.)</t>
  </si>
  <si>
    <t>reikia paimti</t>
  </si>
  <si>
    <t>reikės paimti</t>
  </si>
  <si>
    <t>(+187,2-30-17,1)</t>
  </si>
  <si>
    <t>(112,5-11,4)</t>
  </si>
  <si>
    <t xml:space="preserve">                                                                                            2019 m. kovo 20 d. sprendimo Nr. TS -</t>
  </si>
  <si>
    <t xml:space="preserve"> iš jų: finansuoti dienos socialinės globos paslaugas Kėdainių socialinės globos namuose</t>
  </si>
  <si>
    <t>Tvarkyti erdvinių duomenų rinkinį</t>
  </si>
  <si>
    <t>04.02.01.02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</si>
  <si>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</si>
  <si>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</si>
  <si>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</si>
  <si>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</si>
  <si>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</si>
  <si>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</si>
  <si>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</si>
  <si>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</si>
  <si>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</si>
  <si>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</si>
  <si>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</si>
  <si>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</si>
  <si>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</si>
  <si>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</si>
  <si>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</si>
  <si>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</si>
  <si>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</si>
  <si>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</si>
  <si>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</si>
  <si>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</si>
  <si>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</si>
  <si>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</si>
  <si>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</si>
  <si>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</si>
  <si>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</si>
  <si>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</si>
  <si>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</si>
  <si>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</si>
  <si>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</si>
  <si>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</si>
  <si>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</si>
  <si>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</si>
  <si>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</si>
  <si>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</si>
  <si>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</si>
  <si>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</si>
  <si>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</si>
  <si>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</si>
  <si>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</si>
  <si>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</si>
  <si>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Modernizuoti Kėdainių lopšelio-darželio „Vaikystė“ infrastruktūrą</t>
  </si>
  <si>
    <t>Modernizuoti Kėdainių lopšelio-darželio „Žilvitis“ infrastruktūrą</t>
  </si>
  <si>
    <t xml:space="preserve">Finansuoti žvyro įsigijimą seniūnijų keliams prižiūrėti </t>
  </si>
  <si>
    <t>iš jų: polderiams eksploatuoti</t>
  </si>
  <si>
    <t xml:space="preserve">                                                                                        2019 m. kovo 20 d. sprendimo Nr. TS -</t>
  </si>
  <si>
    <t xml:space="preserve">                 SPECIALIOSIOS PROGRAMOS 2019 METŲ PRIEMONIŲ SĄMATA                                                                                                                 </t>
  </si>
  <si>
    <t>VĮ Valstybinių miškų urėdijos Radviliškio regioniniam padaliniui repelentams įsigyti ir jais apdoroti medelius, ąžuoliukų apsaugoms įsigyti ir uždėti, ir kt. priemonėms</t>
  </si>
  <si>
    <t>Sosnovskio barščio naikinimui Kėdainių rajone:</t>
  </si>
  <si>
    <t>4.1.1.6.</t>
  </si>
  <si>
    <t>4.1.1.7.</t>
  </si>
  <si>
    <t>Nuotekų surinkimo linijos pratęsimui Surviliškio mstl., Surviliškio sen.</t>
  </si>
  <si>
    <t>Kėdainių miesto gatvių plovimo, laistymo darbaims kovo - rugsėjo mėn.</t>
  </si>
  <si>
    <t>4.2.</t>
  </si>
  <si>
    <t>4.2.2.</t>
  </si>
  <si>
    <t>Amoniakinio vandens laikymo teritorijos sutvarkymui Meironiškių k., Krakių sen.</t>
  </si>
  <si>
    <t>4.2.3.</t>
  </si>
  <si>
    <t>Kėdainių r. sav. 2019–2024 m. aplinkos monitoringo programos paslaugų įgyvendinimui</t>
  </si>
  <si>
    <t>4.2.4.</t>
  </si>
  <si>
    <t>Bublių tvenkinio pakrančių tvarkymui Aristavos k., Vilainių sen.</t>
  </si>
  <si>
    <t>4.2.6.</t>
  </si>
  <si>
    <t>4.2.7.</t>
  </si>
  <si>
    <t>Rudekšnos upelio pakrančių tvarkymui Pagirių mstl., Šėtos sen.</t>
  </si>
  <si>
    <t>4.2.8.</t>
  </si>
  <si>
    <t>Dvariškių tvenkinio pakrančių tvarkymui Dvariškių k., Truskavos sen.</t>
  </si>
  <si>
    <t>4.2.9.</t>
  </si>
  <si>
    <t>Nevėžio upės vagos dumblo išvalymui Skongalio g. Kėdainių m.</t>
  </si>
  <si>
    <t>4.2.10.</t>
  </si>
  <si>
    <t>Dvariškių tvenkinio įžuvinimui baltaisiais amūrais</t>
  </si>
  <si>
    <t>4.2.11.</t>
  </si>
  <si>
    <t>Ašarėnos tvenkinio įžuvinimui baltaisiais amūrais</t>
  </si>
  <si>
    <t>4.2.12.</t>
  </si>
  <si>
    <t>Akademijos tvenkinio valymo projekto parengimui Akademijos mstl., Dotnuvos sen.</t>
  </si>
  <si>
    <t>4.2.13.</t>
  </si>
  <si>
    <t>Akademijos tvenkinio valymui Akademijos mstl., Dotnuvos sen.</t>
  </si>
  <si>
    <t>4.2.14.</t>
  </si>
  <si>
    <t>4.2.15.</t>
  </si>
  <si>
    <t>Kėdainių r. sav. aplinkosauginio švietimo  įgyvendinimui</t>
  </si>
  <si>
    <t>4.4.1.1.</t>
  </si>
  <si>
    <t>4.4.1.2.</t>
  </si>
  <si>
    <t>4.4.1.3.</t>
  </si>
  <si>
    <t>4.4.1.4.</t>
  </si>
  <si>
    <t>4.4.1.5.</t>
  </si>
  <si>
    <t>4.4.1.6.</t>
  </si>
  <si>
    <t>4.4.1.7.</t>
  </si>
  <si>
    <t>4.4.1.8.</t>
  </si>
  <si>
    <t>4.4.1.9.</t>
  </si>
  <si>
    <t>4.4.1.10.</t>
  </si>
  <si>
    <t>4.4.1.11.</t>
  </si>
  <si>
    <t xml:space="preserve">                                                                       2019 m. kovo 20 d. sprendimo Nr. TS -</t>
  </si>
  <si>
    <t xml:space="preserve">                                                                                             2019 m. kovo 20 d. sprendimo Nr. TS -</t>
  </si>
  <si>
    <t xml:space="preserve"> 2019 METŲ ASIGNAVIMAI ĮSTAIGOMS IŠ PAJAMŲ, GAUTŲ UŽ ILGALAIKIO IR TRUMPALAIKIO MATERIALIOJO TURTO NUOMĄ</t>
  </si>
  <si>
    <t xml:space="preserve">                                                                                           2019 m. kovo 20 d. sprendimo Nr. TS -</t>
  </si>
  <si>
    <t xml:space="preserve"> 2019 METŲ ASIGNAVIMAI ĮSTAIGOMS IŠ PAJAMŲ, GAUTŲ UŽ PREKES IR PASLAUGAS </t>
  </si>
  <si>
    <t>2019 METŲ ASIGNAVIMAI ĮSTAIGOMS IŠ PAJAMŲ, GAUTŲ UŽ IŠLAIKYMĄ ŠVIETIMO, SOCIALINĖS APSAUGOS IR KITOSE ĮSTAIGOSE</t>
  </si>
  <si>
    <t xml:space="preserve">KĖDAINIŲ RAJONO SAVIVALDYBĖS 2019 METŲ BIUDŽETO ASIGNAVIMAI PROJEKTAMS FINANSUOTI EUROPOS SĄJUNGOS LĖŠOMIS </t>
  </si>
  <si>
    <t xml:space="preserve">                                                                                  2019 m. kovo 20 d. sprendimo Nr. TS -</t>
  </si>
  <si>
    <t>30.2</t>
  </si>
  <si>
    <t>30.3</t>
  </si>
  <si>
    <t>30.4</t>
  </si>
  <si>
    <t>NVŠ</t>
  </si>
  <si>
    <t>NVŠ L.0,4+194,1 2019 m. pajamos</t>
  </si>
  <si>
    <t xml:space="preserve">Finansuoti prevencinę programą „Saugios aplinkos kūrimas ir bendruomenės teisėtvarkos kūrimas" </t>
  </si>
  <si>
    <t>43.10.1</t>
  </si>
  <si>
    <t>43.10.2</t>
  </si>
  <si>
    <t>43.10.3</t>
  </si>
  <si>
    <t>43.10.4</t>
  </si>
  <si>
    <t>80.1</t>
  </si>
  <si>
    <t>80.2</t>
  </si>
  <si>
    <t>80.3</t>
  </si>
  <si>
    <t>108.1</t>
  </si>
  <si>
    <t>0,4 reikia paimti</t>
  </si>
  <si>
    <t>Sutvarkyti/sukurti atviras viešąsias erdves Kėdainių rajono savivaldybės administracijos seniūnijose, pritaikant jas kaimo bendruomenės poreikiams bei laisvalaikiui</t>
  </si>
  <si>
    <t>08.01.01.02</t>
  </si>
  <si>
    <t xml:space="preserve">Įrengti nemokamą belaidį internetą miesto viešosiose erdvėse </t>
  </si>
  <si>
    <t>Įgyvendinti potvynių rizikos mažinimo priemones Kėdainių rajone</t>
  </si>
  <si>
    <t>3.3</t>
  </si>
  <si>
    <t>3.4</t>
  </si>
  <si>
    <t>5</t>
  </si>
  <si>
    <t>9.2</t>
  </si>
  <si>
    <t>13.1</t>
  </si>
  <si>
    <t>13.2</t>
  </si>
  <si>
    <t>13.3</t>
  </si>
  <si>
    <t>13.4</t>
  </si>
  <si>
    <t>13.5</t>
  </si>
  <si>
    <t>13.6</t>
  </si>
  <si>
    <t>13.7</t>
  </si>
  <si>
    <t>15.1</t>
  </si>
  <si>
    <t>15.2</t>
  </si>
  <si>
    <t>15.3</t>
  </si>
  <si>
    <t>15.4</t>
  </si>
  <si>
    <t>15.5</t>
  </si>
  <si>
    <t>17.1</t>
  </si>
  <si>
    <t>17.2</t>
  </si>
  <si>
    <t>17.3</t>
  </si>
  <si>
    <t>19.1</t>
  </si>
  <si>
    <t>2.1</t>
  </si>
  <si>
    <t>2.2</t>
  </si>
  <si>
    <t>2.3</t>
  </si>
  <si>
    <t>4.1</t>
  </si>
  <si>
    <t>6.1</t>
  </si>
  <si>
    <t>10.2</t>
  </si>
  <si>
    <t>10.3</t>
  </si>
  <si>
    <t>12</t>
  </si>
  <si>
    <t>12.5</t>
  </si>
  <si>
    <t xml:space="preserve">                                                                                      2019 m. kovo 20 d. sprendimo Nr. TS - </t>
  </si>
  <si>
    <t>Pajamos</t>
  </si>
  <si>
    <t>Likutis infrastruktūros projektų nuosavam indėliui užtikrinti</t>
  </si>
  <si>
    <t>Visuomenės psichikos sveikatos gerinimui</t>
  </si>
  <si>
    <t>07.02.01.01</t>
  </si>
  <si>
    <t>10.06.01.40 06.01.01.01</t>
  </si>
  <si>
    <t>Parengti Akademijos parko tvarkybos projektą</t>
  </si>
  <si>
    <t xml:space="preserve">05.02.01.01 06.03.01.01 </t>
  </si>
  <si>
    <t>iš jų: Dalyvauti akcijoje "Kėdainiams reikia vargonų"</t>
  </si>
  <si>
    <t>Kėdainių krašto muziejus iš viso:</t>
  </si>
  <si>
    <t>26,4+34,9+135,7</t>
  </si>
  <si>
    <t>04.06.01.01</t>
  </si>
  <si>
    <t>17.4</t>
  </si>
  <si>
    <t>36.2</t>
  </si>
  <si>
    <t>80.4</t>
  </si>
  <si>
    <t>80.5</t>
  </si>
  <si>
    <t>80.6</t>
  </si>
  <si>
    <t>80.7</t>
  </si>
  <si>
    <t>80.7.1</t>
  </si>
  <si>
    <t>80.7.2</t>
  </si>
  <si>
    <t>80.7.3</t>
  </si>
  <si>
    <t>80.7.4</t>
  </si>
  <si>
    <t>80.7.5</t>
  </si>
  <si>
    <t>80.7.6</t>
  </si>
  <si>
    <t>80.7.7</t>
  </si>
  <si>
    <t>80.7.8</t>
  </si>
  <si>
    <t>80.7.9</t>
  </si>
  <si>
    <t>80.7.10</t>
  </si>
  <si>
    <t>80.7.11</t>
  </si>
  <si>
    <t>80.7.12</t>
  </si>
  <si>
    <t>80.7.13</t>
  </si>
  <si>
    <t>80.7.14</t>
  </si>
  <si>
    <t>80.7.15</t>
  </si>
  <si>
    <t>80.7.16</t>
  </si>
  <si>
    <t>80.7.17</t>
  </si>
  <si>
    <t>80.7.18</t>
  </si>
  <si>
    <t>80.7.19</t>
  </si>
  <si>
    <t>80.7.20</t>
  </si>
  <si>
    <t>80.7.21</t>
  </si>
  <si>
    <t>82.1</t>
  </si>
  <si>
    <t>82.2</t>
  </si>
  <si>
    <t>82.2.1</t>
  </si>
  <si>
    <t>82.2.2</t>
  </si>
  <si>
    <t>82.2.3</t>
  </si>
  <si>
    <t>82.2.4</t>
  </si>
  <si>
    <t>82.2.5</t>
  </si>
  <si>
    <t>82.2.6</t>
  </si>
  <si>
    <t>82.2.7</t>
  </si>
  <si>
    <t>82.2.8</t>
  </si>
  <si>
    <t>82.29</t>
  </si>
  <si>
    <t>82.2.10</t>
  </si>
  <si>
    <t>82..2.11</t>
  </si>
  <si>
    <t>82.2.12</t>
  </si>
  <si>
    <t>82.2.13</t>
  </si>
  <si>
    <t>82.2.14</t>
  </si>
  <si>
    <t>82.2.15</t>
  </si>
  <si>
    <t>82.2.16</t>
  </si>
  <si>
    <t>82.2.17</t>
  </si>
  <si>
    <t>82.2.18</t>
  </si>
  <si>
    <t>82.2.19</t>
  </si>
  <si>
    <t>82.2.20</t>
  </si>
  <si>
    <t>82.2.21</t>
  </si>
  <si>
    <t>82.2.22</t>
  </si>
  <si>
    <t>82.2.23</t>
  </si>
  <si>
    <t>82.2.24</t>
  </si>
  <si>
    <t>82.2.25</t>
  </si>
  <si>
    <t>82.2.26</t>
  </si>
  <si>
    <t>82.2.27</t>
  </si>
  <si>
    <t>82.2.28</t>
  </si>
  <si>
    <t>82.2.29</t>
  </si>
  <si>
    <t>82.2.30</t>
  </si>
  <si>
    <t>82.2.31</t>
  </si>
  <si>
    <t>82.2.32</t>
  </si>
  <si>
    <t>82.2.33</t>
  </si>
  <si>
    <t>82.2.34</t>
  </si>
  <si>
    <t>82.2.35</t>
  </si>
  <si>
    <t>82.2.36</t>
  </si>
  <si>
    <t>82.2.37</t>
  </si>
  <si>
    <t>82.2.38</t>
  </si>
  <si>
    <t>82.3</t>
  </si>
  <si>
    <t>95.1</t>
  </si>
  <si>
    <t>95.2</t>
  </si>
  <si>
    <t>95.3</t>
  </si>
  <si>
    <t>95.3.1</t>
  </si>
  <si>
    <t>95.3.2</t>
  </si>
  <si>
    <t>95.3.3</t>
  </si>
  <si>
    <t>95.3.4</t>
  </si>
  <si>
    <t>95.3.5</t>
  </si>
  <si>
    <t>95.4</t>
  </si>
  <si>
    <t>95.5</t>
  </si>
  <si>
    <t>95.6</t>
  </si>
  <si>
    <t>108.1.1</t>
  </si>
  <si>
    <t>110.1</t>
  </si>
  <si>
    <t>110.2</t>
  </si>
  <si>
    <t>114.1</t>
  </si>
  <si>
    <t>114.2</t>
  </si>
  <si>
    <t>114.3</t>
  </si>
  <si>
    <t>114.4</t>
  </si>
  <si>
    <t>114.5</t>
  </si>
  <si>
    <t>114.6</t>
  </si>
  <si>
    <t>114.7</t>
  </si>
  <si>
    <t>115.1</t>
  </si>
  <si>
    <t>33.5</t>
  </si>
  <si>
    <t>33.6</t>
  </si>
  <si>
    <t>33.7</t>
  </si>
  <si>
    <t>33.8</t>
  </si>
  <si>
    <t>33.8.1.</t>
  </si>
  <si>
    <t>33.9</t>
  </si>
  <si>
    <t>33.9.1</t>
  </si>
  <si>
    <t xml:space="preserve">                                       IŠ VISO PAJAMŲ IR DOTACIJŲ (1+11+24+25+29)</t>
  </si>
  <si>
    <t>IŠ VISO (30+31)</t>
  </si>
  <si>
    <t>IŠ VISO (32+33)</t>
  </si>
  <si>
    <t>iš jų: įgyvendinti projektą "Sveikos gyvensenos skatinimas Kėdainių rajone"</t>
  </si>
  <si>
    <t>iš jų: įgyvendinti projektą "Elgsenos keitimo iniciatyvos Kėdainių rajono vaikams"</t>
  </si>
  <si>
    <t>Gerinti pirminės asmens sveikatos priežiūros paslaugų teikimo prieinamumą tuberkuliozės srityje</t>
  </si>
  <si>
    <t xml:space="preserve">iš jų: teikti integralią pagalbą į namus Kėdainių rajone </t>
  </si>
  <si>
    <t xml:space="preserve">Finansuoti Kėdainių rajono vietos veiklos grupės teritorijos vietos plėtros 2015-2023 m. strategijos įgyvendinimą  </t>
  </si>
  <si>
    <t>iš jų: dalyvauti projekte "Kunigaikščių Radvilų paveldo Kėdainiuose ir Nesvyžiuje išsaugojimas bei pritaikymas turizmo reikmėms"</t>
  </si>
  <si>
    <t>Dalyvauti nekilnojamojo kultūros paveldo pažinimo sklaidos ir atgaivinimo programoje</t>
  </si>
  <si>
    <t xml:space="preserve">Gerinti Kėdainių rajono savivaldybėje teikiamų paslaugų ir asmenų aptarnavimo kokybę  </t>
  </si>
  <si>
    <t>Finansuoti dienos socialinės globos paslaugų teikimo Kėdainių socialinės globos namuose programą</t>
  </si>
  <si>
    <t>Kėdainių rajono savivaldybės administracija iš viso:</t>
  </si>
  <si>
    <t>iš jų: valstybės biudžeto lėšos, skirtos mokytojams, dirbantiems pagal neformaliojo vaikų švietimo (išskyrus ikimokyklinio ir priešmokyklinio ugdymo) programas</t>
  </si>
  <si>
    <t>Kompensuoti karšto ir šalto vandens pardavimo kainą socialiai remtiniems asmenims</t>
  </si>
  <si>
    <t>Užtikrinti rajono nevyriausybinių organizacijų (įskaitant bendruomenines organizacijas) plėtrą</t>
  </si>
  <si>
    <t xml:space="preserve">Remontuoti Kėdainių rajono savivaldybės Mikalojaus Daukšos biblioteką ir jos filialus </t>
  </si>
  <si>
    <t>Finansuoti VšĮ Kėdainių turizmo ir verslo informacijos centro turizmo veiklos programą</t>
  </si>
  <si>
    <t xml:space="preserve">Įgyvendinti priemones, skirtas kovų už Lietuvos Nepriklausomybę vietoms ir paminklams įamžinti </t>
  </si>
  <si>
    <t>Kompleksiškai sutvarkyti Kėdainių Sinagogą (Smilgos g. 5A, Kėdainiai), pritaikant kultūrinėms bei kitoms reikmėms</t>
  </si>
  <si>
    <t>Atlikti paveldo objektams parengtų tvarkybos projektų ekspertizę, parengti sąmatas</t>
  </si>
  <si>
    <t>Parengti 1863 m. sukilimo muziejaus stogo tvarkybos projektą (įskaitant cokolio bei įėjimo į pastatą turėklų defektų ištaisymą  ir atlikti darbus)</t>
  </si>
  <si>
    <t xml:space="preserve">Rekonstruoti šaligatvius, įgyvendinant projektą „Kėdainių miesto J.Basanavičiaus, Birutės, Dotnuvos, Kauno,  ir Šėtos gatvių rekonstrukcija“ </t>
  </si>
  <si>
    <t>Apmokėti Europos Sąjungos projektų, kuriems taikomas apmokėjimas  kompensavimo būdu,  išlaidas</t>
  </si>
  <si>
    <t>Finansuoti VšĮ Kėdainių turizmo ir verslo informacijos centro verslo veiklos programą</t>
  </si>
  <si>
    <t>Dalyvauti Kauno regionio plėtros agentūros veikloje</t>
  </si>
  <si>
    <t>Finansuoti Kėdainių miesto vietos veiklos grupės 2016–2022 m. vietos plėtros strategijos įgyvendinimą</t>
  </si>
  <si>
    <t xml:space="preserve">IŠ BIUDŽETO IŠLAIKOMŲ ĮSTAIGŲ 2019 METŲ PAJAMOS UŽ ILGALAIKIO IR TRUMPALAIKIO MATERIALIOJO TURTO NUOMĄ, PREKES IR  PASLAUGAS IR UŽ IŠLAIKYMĄ ŠVIETIMO, SOCIALINĖS APSAUGOS IR KITOSE ĮSTAIGOSE </t>
  </si>
  <si>
    <t>KĖDAINIŲ RAJONO SAVIVALDYBĖS 2019 METŲ BIUDŽETO ASIGNAVIMAI  SAVARANKIŠKOMS FUNKCIJOMS ATLIKTI</t>
  </si>
  <si>
    <t>2019 METŲ VALSTYBĖS BIUDŽETO DOTACIJOS IŠ KITŲ VALDYMO LYGIŲ SAVIVALDYBĖS BIUDŽETUI PROJEKTAMS FINANSUOTI  ASIGNAVIMAI</t>
  </si>
  <si>
    <t>2018 METŲ NEPANAUDOTOS BIUDŽETO PAJAMOS, IŠ JŲ:</t>
  </si>
  <si>
    <t>Ilgalaikio ir trumpalaikio materialiojo turto nuomos</t>
  </si>
  <si>
    <t>Ugdymo reikmėms finansuoti</t>
  </si>
  <si>
    <t>Specialioji tikslinė dotacija ugdymo reikmėms finansuoti</t>
  </si>
  <si>
    <t>Speciali tikslinė dotacija (26+27+28), iš jos:</t>
  </si>
  <si>
    <t>2019 METŲ VALSTYBĖS BIUDŽETO SPECIALIOS TIKSLINĖS DOTACIJOS SAVIVALDYBĖS BIUDŽETUI VALSTYBINĖMS (VALSTYBĖS PERDUOTOMS SAVIVALDYBEI) FUNKCIJOMS ATLIKTI ASIGNAVIMAI</t>
  </si>
  <si>
    <t>2019 METŲ VALSTYBĖS BIUDŽETO SPECIALIOS TIKSLINĖS DOTACIJOS SAVIVALDYBĖS BIUDŽETUI UGDYMO REIKMĖMS FINANSUOTI ASIGNAVIMAI</t>
  </si>
  <si>
    <t xml:space="preserve">2019 METŲ VALSTYBĖS BIUDŽETO SPECIALIOS TIKSLINĖS DOTACIJOS SAVIVALDYBĖS BIUDŽETUI KITI ASIGNAVIMAI </t>
  </si>
  <si>
    <t>Atnaujinti daugiabučių namų teritorijas</t>
  </si>
  <si>
    <t>82.2.39</t>
  </si>
  <si>
    <t>Speciali tikslinė dotacija mokyklos specialiųjų ugdymosi poreikių turintiems mokiniams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</si>
</sst>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427]yyyy\ &quot;m.&quot;\ mmmm\ d\ &quot;d.&quot;"/>
    <numFmt numFmtId="186" formatCode="0.0;\-0.0;;"/>
    <numFmt numFmtId="187" formatCode="0.0_ ;\-0.0\ "/>
    <numFmt numFmtId="188" formatCode="0.000"/>
    <numFmt numFmtId="189" formatCode="#,##0.0_ ;\-#,##0.0\ "/>
    <numFmt numFmtId="190" formatCode="#,##0.00\ _L_t"/>
    <numFmt numFmtId="191" formatCode="#,##0.0\ _L_t"/>
    <numFmt numFmtId="192" formatCode="0;\-0;;"/>
    <numFmt numFmtId="193" formatCode="#,##0_ ;\-#,##0\ "/>
    <numFmt numFmtId="194" formatCode="0_ ;\-0\ "/>
    <numFmt numFmtId="195" formatCode="0.0;\-0.0;"/>
    <numFmt numFmtId="196" formatCode="_(* #,##0.0_);_(* \(#,##0.0\);_(* &quot;-&quot;??_);_(@_)"/>
    <numFmt numFmtId="197" formatCode="0.0%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0" fontId="1" fillId="0" borderId="11" xfId="0" applyNumberFormat="1" applyFont="1" applyFill="1" applyBorder="1" applyAlignment="1">
      <alignment vertical="center"/>
    </xf>
    <xf numFmtId="180" fontId="1" fillId="0" borderId="10" xfId="65" applyNumberFormat="1" applyFont="1" applyFill="1" applyBorder="1" applyAlignment="1">
      <alignment vertical="center"/>
      <protection/>
    </xf>
    <xf numFmtId="180" fontId="1" fillId="0" borderId="0" xfId="0" applyNumberFormat="1" applyFont="1" applyFill="1" applyAlignment="1">
      <alignment horizontal="right"/>
    </xf>
    <xf numFmtId="180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justify"/>
    </xf>
    <xf numFmtId="18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95" fontId="1" fillId="0" borderId="10" xfId="0" applyNumberFormat="1" applyFont="1" applyFill="1" applyBorder="1" applyAlignment="1">
      <alignment horizontal="right" vertical="center" wrapText="1"/>
    </xf>
    <xf numFmtId="195" fontId="6" fillId="0" borderId="1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89" fontId="1" fillId="0" borderId="0" xfId="0" applyNumberFormat="1" applyFont="1" applyFill="1" applyAlignment="1">
      <alignment/>
    </xf>
    <xf numFmtId="189" fontId="1" fillId="0" borderId="10" xfId="65" applyNumberFormat="1" applyFont="1" applyFill="1" applyBorder="1" applyAlignment="1">
      <alignment horizontal="right" vertical="center"/>
      <protection/>
    </xf>
    <xf numFmtId="189" fontId="2" fillId="0" borderId="10" xfId="65" applyNumberFormat="1" applyFont="1" applyFill="1" applyBorder="1" applyAlignment="1">
      <alignment horizontal="center" vertical="center"/>
      <protection/>
    </xf>
    <xf numFmtId="195" fontId="1" fillId="0" borderId="1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95" fontId="1" fillId="0" borderId="10" xfId="65" applyNumberFormat="1" applyFont="1" applyFill="1" applyBorder="1" applyAlignment="1">
      <alignment horizontal="right" vertical="center"/>
      <protection/>
    </xf>
    <xf numFmtId="180" fontId="1" fillId="0" borderId="10" xfId="65" applyNumberFormat="1" applyFont="1" applyFill="1" applyBorder="1" applyAlignment="1">
      <alignment vertical="center" wrapText="1"/>
      <protection/>
    </xf>
    <xf numFmtId="180" fontId="1" fillId="0" borderId="10" xfId="65" applyNumberFormat="1" applyFont="1" applyFill="1" applyBorder="1" applyAlignment="1">
      <alignment horizontal="left" vertical="center" wrapText="1"/>
      <protection/>
    </xf>
    <xf numFmtId="17" fontId="8" fillId="0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vertical="center" wrapText="1"/>
    </xf>
    <xf numFmtId="0" fontId="3" fillId="0" borderId="0" xfId="42" applyFont="1" applyFill="1" applyAlignment="1">
      <alignment horizontal="right"/>
      <protection/>
    </xf>
    <xf numFmtId="0" fontId="1" fillId="0" borderId="0" xfId="42" applyFont="1" applyFill="1" applyAlignment="1">
      <alignment horizontal="right"/>
      <protection/>
    </xf>
    <xf numFmtId="0" fontId="1" fillId="0" borderId="10" xfId="42" applyFont="1" applyFill="1" applyBorder="1" applyAlignment="1">
      <alignment vertical="center" wrapText="1"/>
      <protection/>
    </xf>
    <xf numFmtId="0" fontId="1" fillId="0" borderId="0" xfId="42" applyFont="1" applyFill="1" applyBorder="1">
      <alignment/>
      <protection/>
    </xf>
    <xf numFmtId="0" fontId="1" fillId="0" borderId="10" xfId="42" applyFont="1" applyFill="1" applyBorder="1" applyAlignment="1">
      <alignment vertical="center"/>
      <protection/>
    </xf>
    <xf numFmtId="0" fontId="2" fillId="0" borderId="10" xfId="42" applyFont="1" applyFill="1" applyBorder="1" applyAlignment="1">
      <alignment vertical="center"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1" fillId="0" borderId="0" xfId="42" applyFont="1" applyFill="1">
      <alignment/>
      <protection/>
    </xf>
    <xf numFmtId="0" fontId="1" fillId="0" borderId="0" xfId="42" applyFont="1" applyFill="1" applyAlignment="1">
      <alignment vertical="center"/>
      <protection/>
    </xf>
    <xf numFmtId="0" fontId="3" fillId="0" borderId="0" xfId="42" applyFont="1" applyFill="1" applyAlignment="1">
      <alignment horizontal="right" vertical="center"/>
      <protection/>
    </xf>
    <xf numFmtId="0" fontId="1" fillId="0" borderId="10" xfId="42" applyFont="1" applyFill="1" applyBorder="1" applyAlignment="1">
      <alignment horizontal="right" vertical="center"/>
      <protection/>
    </xf>
    <xf numFmtId="16" fontId="1" fillId="0" borderId="10" xfId="42" applyNumberFormat="1" applyFont="1" applyFill="1" applyBorder="1" applyAlignment="1">
      <alignment horizontal="right" vertical="center"/>
      <protection/>
    </xf>
    <xf numFmtId="49" fontId="1" fillId="0" borderId="10" xfId="42" applyNumberFormat="1" applyFont="1" applyFill="1" applyBorder="1" applyAlignment="1">
      <alignment horizontal="right" vertical="center"/>
      <protection/>
    </xf>
    <xf numFmtId="0" fontId="1" fillId="0" borderId="10" xfId="42" applyFont="1" applyFill="1" applyBorder="1" applyAlignment="1">
      <alignment horizontal="justify" vertical="center" wrapText="1"/>
      <protection/>
    </xf>
    <xf numFmtId="0" fontId="2" fillId="0" borderId="10" xfId="42" applyFont="1" applyFill="1" applyBorder="1" applyAlignment="1">
      <alignment horizontal="right" vertical="center"/>
      <protection/>
    </xf>
    <xf numFmtId="0" fontId="2" fillId="0" borderId="0" xfId="42" applyFont="1" applyFill="1" applyAlignment="1">
      <alignment vertical="center"/>
      <protection/>
    </xf>
    <xf numFmtId="0" fontId="1" fillId="0" borderId="10" xfId="63" applyFont="1" applyFill="1" applyBorder="1" applyAlignment="1">
      <alignment vertical="center" wrapText="1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180" fontId="6" fillId="0" borderId="1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wrapText="1"/>
    </xf>
    <xf numFmtId="0" fontId="2" fillId="0" borderId="10" xfId="42" applyFont="1" applyFill="1" applyBorder="1" applyAlignment="1">
      <alignment vertical="center" wrapText="1"/>
      <protection/>
    </xf>
    <xf numFmtId="181" fontId="2" fillId="0" borderId="0" xfId="42" applyNumberFormat="1" applyFont="1" applyFill="1">
      <alignment/>
      <protection/>
    </xf>
    <xf numFmtId="181" fontId="2" fillId="0" borderId="0" xfId="0" applyNumberFormat="1" applyFont="1" applyFill="1" applyAlignment="1">
      <alignment/>
    </xf>
    <xf numFmtId="195" fontId="2" fillId="0" borderId="10" xfId="65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vertical="center" wrapText="1"/>
      <protection/>
    </xf>
    <xf numFmtId="180" fontId="1" fillId="0" borderId="10" xfId="64" applyNumberFormat="1" applyFont="1" applyFill="1" applyBorder="1" applyAlignment="1">
      <alignment vertical="center" wrapText="1"/>
      <protection/>
    </xf>
    <xf numFmtId="0" fontId="5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89" fontId="5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181" fontId="1" fillId="0" borderId="10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horizontal="right" vertical="center" wrapText="1"/>
    </xf>
    <xf numFmtId="180" fontId="1" fillId="0" borderId="13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0" fontId="1" fillId="0" borderId="13" xfId="0" applyNumberFormat="1" applyFont="1" applyFill="1" applyBorder="1" applyAlignment="1">
      <alignment vertical="center"/>
    </xf>
    <xf numFmtId="180" fontId="1" fillId="0" borderId="13" xfId="65" applyNumberFormat="1" applyFont="1" applyFill="1" applyBorder="1" applyAlignment="1">
      <alignment vertical="center"/>
      <protection/>
    </xf>
    <xf numFmtId="180" fontId="1" fillId="0" borderId="13" xfId="0" applyNumberFormat="1" applyFont="1" applyFill="1" applyBorder="1" applyAlignment="1">
      <alignment horizontal="left" vertical="center" wrapText="1"/>
    </xf>
    <xf numFmtId="180" fontId="1" fillId="0" borderId="13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8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49" fontId="1" fillId="0" borderId="12" xfId="65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81" fontId="1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0" fontId="55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195" fontId="55" fillId="0" borderId="10" xfId="0" applyNumberFormat="1" applyFont="1" applyFill="1" applyBorder="1" applyAlignment="1">
      <alignment vertical="center"/>
    </xf>
    <xf numFmtId="189" fontId="1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195" fontId="55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180" fontId="1" fillId="0" borderId="16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vertical="center" wrapText="1"/>
    </xf>
    <xf numFmtId="180" fontId="1" fillId="0" borderId="14" xfId="0" applyNumberFormat="1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63" applyNumberFormat="1" applyFont="1" applyFill="1" applyBorder="1" applyAlignment="1">
      <alignment horizontal="center" vertical="center" wrapText="1"/>
      <protection/>
    </xf>
    <xf numFmtId="49" fontId="55" fillId="0" borderId="12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195" fontId="2" fillId="0" borderId="10" xfId="65" applyNumberFormat="1" applyFont="1" applyFill="1" applyBorder="1" applyAlignment="1">
      <alignment horizontal="right" vertical="center"/>
      <protection/>
    </xf>
    <xf numFmtId="181" fontId="2" fillId="0" borderId="15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42" applyFont="1" applyFill="1" applyBorder="1" applyAlignment="1">
      <alignment horizontal="left" vertical="center"/>
      <protection/>
    </xf>
    <xf numFmtId="0" fontId="6" fillId="0" borderId="10" xfId="42" applyFont="1" applyFill="1" applyBorder="1" applyAlignment="1">
      <alignment horizontal="left" vertical="center"/>
      <protection/>
    </xf>
    <xf numFmtId="181" fontId="2" fillId="0" borderId="10" xfId="42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 horizontal="center" vertical="center"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9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189" fontId="1" fillId="0" borderId="0" xfId="0" applyNumberFormat="1" applyFont="1" applyFill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9" fontId="1" fillId="0" borderId="10" xfId="65" applyNumberFormat="1" applyFont="1" applyFill="1" applyBorder="1" applyAlignment="1">
      <alignment vertical="center"/>
      <protection/>
    </xf>
    <xf numFmtId="189" fontId="55" fillId="0" borderId="10" xfId="65" applyNumberFormat="1" applyFont="1" applyFill="1" applyBorder="1" applyAlignment="1">
      <alignment vertical="center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0" xfId="42" applyNumberFormat="1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81" fontId="6" fillId="0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>
      <alignment horizontal="left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justify" vertical="center"/>
    </xf>
    <xf numFmtId="180" fontId="3" fillId="0" borderId="0" xfId="0" applyNumberFormat="1" applyFont="1" applyFill="1" applyAlignment="1">
      <alignment vertical="center"/>
    </xf>
    <xf numFmtId="0" fontId="3" fillId="0" borderId="0" xfId="42" applyFont="1" applyFill="1" applyAlignment="1">
      <alignment/>
      <protection/>
    </xf>
    <xf numFmtId="0" fontId="3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right"/>
      <protection/>
    </xf>
    <xf numFmtId="180" fontId="1" fillId="0" borderId="16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</cellXfs>
  <cellStyles count="6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prastas 4" xfId="44"/>
    <cellStyle name="Įprastas 5" xfId="45"/>
    <cellStyle name="Įspėjimo tekstas" xfId="46"/>
    <cellStyle name="Išvestis" xfId="47"/>
    <cellStyle name="Įvestis" xfId="48"/>
    <cellStyle name="Comma" xfId="49"/>
    <cellStyle name="Comma [0]" xfId="50"/>
    <cellStyle name="Kablelis 2" xfId="51"/>
    <cellStyle name="Kablelis 2 2" xfId="52"/>
    <cellStyle name="Kablelis 2 2 2" xfId="53"/>
    <cellStyle name="Kablelis 3" xfId="54"/>
    <cellStyle name="Kablelis 4" xfId="55"/>
    <cellStyle name="Kablelis 4 2" xfId="56"/>
    <cellStyle name="Kablelis 5" xfId="57"/>
    <cellStyle name="Kablelis 5 2" xfId="58"/>
    <cellStyle name="Neutralus" xfId="59"/>
    <cellStyle name="Normal 2" xfId="60"/>
    <cellStyle name="Normal 3" xfId="61"/>
    <cellStyle name="Normal_biudžetas 6" xfId="62"/>
    <cellStyle name="Normal_biudžetas 6_2009 m 02 men biudzetas." xfId="63"/>
    <cellStyle name="Normal_Sheet1" xfId="64"/>
    <cellStyle name="Normal_Sheet1_2009 m 02 men biudzetas." xfId="65"/>
    <cellStyle name="Paprastas 2" xfId="66"/>
    <cellStyle name="Paryškinimas 1" xfId="67"/>
    <cellStyle name="Paryškinimas 2" xfId="68"/>
    <cellStyle name="Paryškinimas 3" xfId="69"/>
    <cellStyle name="Paryškinimas 4" xfId="70"/>
    <cellStyle name="Paryškinimas 5" xfId="71"/>
    <cellStyle name="Paryškinimas 6" xfId="72"/>
    <cellStyle name="Pastaba" xfId="73"/>
    <cellStyle name="Pavadinimas" xfId="74"/>
    <cellStyle name="Percent" xfId="75"/>
    <cellStyle name="Skaičiavimas" xfId="76"/>
    <cellStyle name="Suma" xfId="77"/>
    <cellStyle name="Susietas langelis" xfId="78"/>
    <cellStyle name="Tikrinimo langelis" xfId="79"/>
    <cellStyle name="Currency" xfId="80"/>
    <cellStyle name="Currency [0]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L82" sqref="L82"/>
    </sheetView>
  </sheetViews>
  <sheetFormatPr defaultColWidth="9.140625" defaultRowHeight="12.75"/>
  <cols>
    <col min="1" max="1" width="6.28125" style="38" customWidth="1"/>
    <col min="2" max="2" width="62.00390625" style="2" customWidth="1"/>
    <col min="3" max="3" width="14.57421875" style="2" bestFit="1" customWidth="1"/>
    <col min="4" max="4" width="9.28125" style="2" hidden="1" customWidth="1"/>
    <col min="5" max="5" width="11.00390625" style="2" hidden="1" customWidth="1"/>
    <col min="6" max="6" width="0" style="2" hidden="1" customWidth="1"/>
    <col min="7" max="7" width="15.140625" style="2" hidden="1" customWidth="1"/>
    <col min="8" max="8" width="10.421875" style="2" customWidth="1"/>
    <col min="9" max="16384" width="9.140625" style="2" customWidth="1"/>
  </cols>
  <sheetData>
    <row r="1" spans="1:3" ht="15.75">
      <c r="A1" s="97"/>
      <c r="B1" s="242" t="s">
        <v>405</v>
      </c>
      <c r="C1" s="242"/>
    </row>
    <row r="2" spans="1:3" ht="15.75">
      <c r="A2" s="97"/>
      <c r="B2" s="243" t="s">
        <v>638</v>
      </c>
      <c r="C2" s="243"/>
    </row>
    <row r="3" spans="1:3" ht="15.75">
      <c r="A3" s="244" t="s">
        <v>402</v>
      </c>
      <c r="B3" s="244"/>
      <c r="C3" s="244"/>
    </row>
    <row r="4" spans="1:3" ht="15.75">
      <c r="A4" s="98"/>
      <c r="B4" s="88"/>
      <c r="C4" s="88"/>
    </row>
    <row r="5" spans="1:3" ht="12.75">
      <c r="A5" s="97"/>
      <c r="B5" s="104" t="s">
        <v>639</v>
      </c>
      <c r="C5" s="96"/>
    </row>
    <row r="6" spans="1:3" ht="12.75">
      <c r="A6" s="97"/>
      <c r="B6" s="91"/>
      <c r="C6" s="91"/>
    </row>
    <row r="7" spans="1:3" s="38" customFormat="1" ht="12.75">
      <c r="A7" s="93" t="s">
        <v>0</v>
      </c>
      <c r="B7" s="95" t="s">
        <v>35</v>
      </c>
      <c r="C7" s="95" t="s">
        <v>305</v>
      </c>
    </row>
    <row r="8" spans="1:7" ht="12" customHeight="1">
      <c r="A8" s="99">
        <v>1</v>
      </c>
      <c r="B8" s="93" t="s">
        <v>346</v>
      </c>
      <c r="C8" s="182">
        <f>+C9+C10+C14</f>
        <v>26577</v>
      </c>
      <c r="D8" s="1"/>
      <c r="E8" s="1"/>
      <c r="G8" s="69"/>
    </row>
    <row r="9" spans="1:5" ht="12" customHeight="1">
      <c r="A9" s="99">
        <v>2</v>
      </c>
      <c r="B9" s="93" t="s">
        <v>324</v>
      </c>
      <c r="C9" s="183">
        <v>24053</v>
      </c>
      <c r="D9" s="1">
        <f>+C9+C11+C12+C13+C17+C20+C23+C28+C29</f>
        <v>25871</v>
      </c>
      <c r="E9" s="1" t="s">
        <v>640</v>
      </c>
    </row>
    <row r="10" spans="1:4" ht="12" customHeight="1">
      <c r="A10" s="99">
        <v>3</v>
      </c>
      <c r="B10" s="93" t="s">
        <v>345</v>
      </c>
      <c r="C10" s="183">
        <f>+C11+C12+C13</f>
        <v>1439</v>
      </c>
      <c r="D10" s="1"/>
    </row>
    <row r="11" spans="1:4" ht="12" customHeight="1">
      <c r="A11" s="99">
        <v>4</v>
      </c>
      <c r="B11" s="92" t="s">
        <v>36</v>
      </c>
      <c r="C11" s="184">
        <v>550</v>
      </c>
      <c r="D11" s="1"/>
    </row>
    <row r="12" spans="1:4" ht="12" customHeight="1">
      <c r="A12" s="99">
        <v>5</v>
      </c>
      <c r="B12" s="92" t="s">
        <v>530</v>
      </c>
      <c r="C12" s="184">
        <v>880</v>
      </c>
      <c r="D12" s="1"/>
    </row>
    <row r="13" spans="1:4" ht="12" customHeight="1">
      <c r="A13" s="99">
        <v>6</v>
      </c>
      <c r="B13" s="92" t="s">
        <v>37</v>
      </c>
      <c r="C13" s="126">
        <v>9</v>
      </c>
      <c r="D13" s="1"/>
    </row>
    <row r="14" spans="1:4" ht="12" customHeight="1">
      <c r="A14" s="99">
        <v>7</v>
      </c>
      <c r="B14" s="93" t="s">
        <v>347</v>
      </c>
      <c r="C14" s="183">
        <f>+C15+C16+C17</f>
        <v>1085</v>
      </c>
      <c r="D14" s="1"/>
    </row>
    <row r="15" spans="1:5" ht="12" customHeight="1">
      <c r="A15" s="99">
        <v>8</v>
      </c>
      <c r="B15" s="92" t="s">
        <v>38</v>
      </c>
      <c r="C15" s="126">
        <f>185</f>
        <v>185</v>
      </c>
      <c r="D15" s="1">
        <f>+C15+C21+C22</f>
        <v>235</v>
      </c>
      <c r="E15" s="69" t="s">
        <v>641</v>
      </c>
    </row>
    <row r="16" spans="1:5" ht="12" customHeight="1">
      <c r="A16" s="99">
        <v>9</v>
      </c>
      <c r="B16" s="92" t="s">
        <v>39</v>
      </c>
      <c r="C16" s="185">
        <f>865</f>
        <v>865</v>
      </c>
      <c r="D16" s="1">
        <f>+C16</f>
        <v>865</v>
      </c>
      <c r="E16" s="2" t="s">
        <v>642</v>
      </c>
    </row>
    <row r="17" spans="1:7" ht="12" customHeight="1">
      <c r="A17" s="99">
        <v>10</v>
      </c>
      <c r="B17" s="92" t="s">
        <v>40</v>
      </c>
      <c r="C17" s="186">
        <v>35</v>
      </c>
      <c r="D17" s="1"/>
      <c r="G17" s="69"/>
    </row>
    <row r="18" spans="1:7" ht="12" customHeight="1">
      <c r="A18" s="99">
        <v>11</v>
      </c>
      <c r="B18" s="93" t="s">
        <v>348</v>
      </c>
      <c r="C18" s="187">
        <f>C19+C24+C28+C29+C30</f>
        <v>2088</v>
      </c>
      <c r="D18" s="1"/>
      <c r="G18" s="69"/>
    </row>
    <row r="19" spans="1:4" ht="12" customHeight="1">
      <c r="A19" s="99">
        <v>12</v>
      </c>
      <c r="B19" s="93" t="s">
        <v>349</v>
      </c>
      <c r="C19" s="187">
        <f>C20+C21+C22+C23</f>
        <v>370</v>
      </c>
      <c r="D19" s="1"/>
    </row>
    <row r="20" spans="1:4" ht="24.75" customHeight="1">
      <c r="A20" s="99">
        <v>13</v>
      </c>
      <c r="B20" s="90" t="s">
        <v>41</v>
      </c>
      <c r="C20" s="186">
        <v>290</v>
      </c>
      <c r="D20" s="1"/>
    </row>
    <row r="21" spans="1:4" ht="12" customHeight="1">
      <c r="A21" s="99">
        <v>14</v>
      </c>
      <c r="B21" s="92" t="s">
        <v>42</v>
      </c>
      <c r="C21" s="126">
        <v>25</v>
      </c>
      <c r="D21" s="1"/>
    </row>
    <row r="22" spans="1:4" ht="12" customHeight="1">
      <c r="A22" s="99">
        <v>15</v>
      </c>
      <c r="B22" s="102" t="s">
        <v>237</v>
      </c>
      <c r="C22" s="126">
        <v>25</v>
      </c>
      <c r="D22" s="1"/>
    </row>
    <row r="23" spans="1:4" ht="12" customHeight="1">
      <c r="A23" s="99">
        <v>16</v>
      </c>
      <c r="B23" s="188" t="s">
        <v>281</v>
      </c>
      <c r="C23" s="126">
        <f>30+68.2-68.2</f>
        <v>30</v>
      </c>
      <c r="D23" s="1"/>
    </row>
    <row r="24" spans="1:4" ht="12" customHeight="1">
      <c r="A24" s="99">
        <v>17</v>
      </c>
      <c r="B24" s="93" t="s">
        <v>350</v>
      </c>
      <c r="C24" s="183">
        <f>+C25+C26+C27</f>
        <v>1621</v>
      </c>
      <c r="D24" s="1"/>
    </row>
    <row r="25" spans="1:6" ht="12" customHeight="1">
      <c r="A25" s="99">
        <v>18</v>
      </c>
      <c r="B25" s="92" t="s">
        <v>521</v>
      </c>
      <c r="C25" s="126">
        <v>131.9</v>
      </c>
      <c r="D25" s="1">
        <f>+C25+C26+C27</f>
        <v>1621</v>
      </c>
      <c r="E25" s="42" t="s">
        <v>643</v>
      </c>
      <c r="F25" s="42"/>
    </row>
    <row r="26" spans="1:6" ht="12" customHeight="1">
      <c r="A26" s="99">
        <v>19</v>
      </c>
      <c r="B26" s="92" t="s">
        <v>449</v>
      </c>
      <c r="C26" s="126">
        <v>221.4</v>
      </c>
      <c r="D26" s="1"/>
      <c r="E26" s="42"/>
      <c r="F26" s="42"/>
    </row>
    <row r="27" spans="1:6" ht="12" customHeight="1">
      <c r="A27" s="99">
        <v>20</v>
      </c>
      <c r="B27" s="92" t="s">
        <v>43</v>
      </c>
      <c r="C27" s="126">
        <v>1267.7</v>
      </c>
      <c r="D27" s="1"/>
      <c r="E27" s="42"/>
      <c r="F27" s="42"/>
    </row>
    <row r="28" spans="1:6" ht="12" customHeight="1">
      <c r="A28" s="99">
        <v>21</v>
      </c>
      <c r="B28" s="93" t="s">
        <v>303</v>
      </c>
      <c r="C28" s="183">
        <v>15</v>
      </c>
      <c r="D28" s="1"/>
      <c r="E28" s="42"/>
      <c r="F28" s="42"/>
    </row>
    <row r="29" spans="1:5" ht="12" customHeight="1">
      <c r="A29" s="99">
        <v>22</v>
      </c>
      <c r="B29" s="93" t="s">
        <v>235</v>
      </c>
      <c r="C29" s="183">
        <v>9</v>
      </c>
      <c r="D29" s="1"/>
      <c r="E29" s="1"/>
    </row>
    <row r="30" spans="1:5" ht="12" customHeight="1">
      <c r="A30" s="99">
        <v>23</v>
      </c>
      <c r="B30" s="93" t="s">
        <v>44</v>
      </c>
      <c r="C30" s="183">
        <v>73</v>
      </c>
      <c r="D30" s="1">
        <f>+C30</f>
        <v>73</v>
      </c>
      <c r="E30" s="2" t="s">
        <v>640</v>
      </c>
    </row>
    <row r="31" spans="1:4" ht="12" customHeight="1">
      <c r="A31" s="99">
        <v>24</v>
      </c>
      <c r="B31" s="93" t="s">
        <v>315</v>
      </c>
      <c r="C31" s="183">
        <f>194.1+7742.1</f>
        <v>7936.200000000001</v>
      </c>
      <c r="D31" s="1" t="s">
        <v>821</v>
      </c>
    </row>
    <row r="32" spans="1:4" ht="12" customHeight="1">
      <c r="A32" s="99">
        <v>25</v>
      </c>
      <c r="B32" s="93" t="s">
        <v>1009</v>
      </c>
      <c r="C32" s="183">
        <f>+C33+C58+C59+C64</f>
        <v>15885</v>
      </c>
      <c r="D32" s="1"/>
    </row>
    <row r="33" spans="1:6" ht="12" customHeight="1">
      <c r="A33" s="99">
        <v>26</v>
      </c>
      <c r="B33" s="92" t="s">
        <v>403</v>
      </c>
      <c r="C33" s="126">
        <f>SUM(C34:C57)</f>
        <v>3657.4999999999995</v>
      </c>
      <c r="D33" s="1"/>
      <c r="F33" s="42"/>
    </row>
    <row r="34" spans="1:7" ht="12" customHeight="1">
      <c r="A34" s="100" t="s">
        <v>373</v>
      </c>
      <c r="B34" s="92" t="s">
        <v>187</v>
      </c>
      <c r="C34" s="126">
        <v>9.2</v>
      </c>
      <c r="D34" s="1"/>
      <c r="G34" s="1"/>
    </row>
    <row r="35" spans="1:7" ht="12" customHeight="1">
      <c r="A35" s="99" t="s">
        <v>374</v>
      </c>
      <c r="B35" s="92" t="s">
        <v>188</v>
      </c>
      <c r="C35" s="126">
        <v>8.1</v>
      </c>
      <c r="D35" s="1"/>
      <c r="G35" s="1"/>
    </row>
    <row r="36" spans="1:7" ht="12" customHeight="1">
      <c r="A36" s="100" t="s">
        <v>375</v>
      </c>
      <c r="B36" s="92" t="s">
        <v>45</v>
      </c>
      <c r="C36" s="126">
        <v>289.2</v>
      </c>
      <c r="D36" s="1"/>
      <c r="E36" s="42"/>
      <c r="F36" s="69"/>
      <c r="G36" s="1"/>
    </row>
    <row r="37" spans="1:5" ht="12" customHeight="1">
      <c r="A37" s="99" t="s">
        <v>376</v>
      </c>
      <c r="B37" s="92" t="s">
        <v>46</v>
      </c>
      <c r="C37" s="126">
        <v>418.1</v>
      </c>
      <c r="D37" s="1"/>
      <c r="E37" s="42"/>
    </row>
    <row r="38" spans="1:5" ht="12" customHeight="1">
      <c r="A38" s="100" t="s">
        <v>377</v>
      </c>
      <c r="B38" s="92" t="s">
        <v>92</v>
      </c>
      <c r="C38" s="126">
        <f>355.1+467</f>
        <v>822.1</v>
      </c>
      <c r="E38" s="1"/>
    </row>
    <row r="39" spans="1:4" ht="12" customHeight="1">
      <c r="A39" s="99" t="s">
        <v>378</v>
      </c>
      <c r="B39" s="92" t="s">
        <v>199</v>
      </c>
      <c r="C39" s="126">
        <v>17</v>
      </c>
      <c r="D39" s="1"/>
    </row>
    <row r="40" spans="1:5" ht="26.25" customHeight="1">
      <c r="A40" s="100" t="s">
        <v>379</v>
      </c>
      <c r="B40" s="90" t="s">
        <v>262</v>
      </c>
      <c r="C40" s="126">
        <v>0.1</v>
      </c>
      <c r="D40" s="1"/>
      <c r="E40" s="42"/>
    </row>
    <row r="41" spans="1:4" ht="15.75" customHeight="1">
      <c r="A41" s="99" t="s">
        <v>380</v>
      </c>
      <c r="B41" s="94" t="s">
        <v>447</v>
      </c>
      <c r="C41" s="126">
        <v>121.4</v>
      </c>
      <c r="D41" s="1"/>
    </row>
    <row r="42" spans="1:4" ht="12" customHeight="1">
      <c r="A42" s="100" t="s">
        <v>381</v>
      </c>
      <c r="B42" s="94" t="s">
        <v>197</v>
      </c>
      <c r="C42" s="126">
        <v>32.7</v>
      </c>
      <c r="D42" s="1"/>
    </row>
    <row r="43" spans="1:4" ht="12" customHeight="1">
      <c r="A43" s="99" t="s">
        <v>382</v>
      </c>
      <c r="B43" s="94" t="s">
        <v>189</v>
      </c>
      <c r="C43" s="126">
        <v>12.9</v>
      </c>
      <c r="D43" s="1"/>
    </row>
    <row r="44" spans="1:4" ht="12" customHeight="1">
      <c r="A44" s="100" t="s">
        <v>383</v>
      </c>
      <c r="B44" s="94" t="s">
        <v>190</v>
      </c>
      <c r="C44" s="126">
        <v>0.8</v>
      </c>
      <c r="D44" s="1"/>
    </row>
    <row r="45" spans="1:4" ht="12" customHeight="1">
      <c r="A45" s="99" t="s">
        <v>384</v>
      </c>
      <c r="B45" s="94" t="s">
        <v>191</v>
      </c>
      <c r="C45" s="126">
        <v>40.3</v>
      </c>
      <c r="D45" s="1"/>
    </row>
    <row r="46" spans="1:4" ht="12" customHeight="1">
      <c r="A46" s="100" t="s">
        <v>385</v>
      </c>
      <c r="B46" s="94" t="s">
        <v>192</v>
      </c>
      <c r="C46" s="126">
        <v>778.9</v>
      </c>
      <c r="D46" s="1"/>
    </row>
    <row r="47" spans="1:4" ht="24.75" customHeight="1">
      <c r="A47" s="99" t="s">
        <v>386</v>
      </c>
      <c r="B47" s="94" t="s">
        <v>193</v>
      </c>
      <c r="C47" s="126">
        <v>12.2</v>
      </c>
      <c r="D47" s="1"/>
    </row>
    <row r="48" spans="1:4" ht="24.75" customHeight="1">
      <c r="A48" s="100" t="s">
        <v>387</v>
      </c>
      <c r="B48" s="94" t="s">
        <v>194</v>
      </c>
      <c r="C48" s="126">
        <v>0.1</v>
      </c>
      <c r="D48" s="1"/>
    </row>
    <row r="49" spans="1:4" ht="12" customHeight="1">
      <c r="A49" s="99" t="s">
        <v>388</v>
      </c>
      <c r="B49" s="94" t="s">
        <v>195</v>
      </c>
      <c r="C49" s="126">
        <v>205.2</v>
      </c>
      <c r="D49" s="1"/>
    </row>
    <row r="50" spans="1:4" ht="12" customHeight="1">
      <c r="A50" s="100" t="s">
        <v>389</v>
      </c>
      <c r="B50" s="92" t="s">
        <v>47</v>
      </c>
      <c r="C50" s="126">
        <v>358</v>
      </c>
      <c r="D50" s="1"/>
    </row>
    <row r="51" spans="1:4" ht="12" customHeight="1">
      <c r="A51" s="99" t="s">
        <v>390</v>
      </c>
      <c r="B51" s="92" t="s">
        <v>650</v>
      </c>
      <c r="C51" s="126">
        <v>13.9</v>
      </c>
      <c r="D51" s="1"/>
    </row>
    <row r="52" spans="1:4" ht="12.75">
      <c r="A52" s="100" t="s">
        <v>391</v>
      </c>
      <c r="B52" s="92" t="s">
        <v>196</v>
      </c>
      <c r="C52" s="126">
        <v>43.5</v>
      </c>
      <c r="D52" s="1"/>
    </row>
    <row r="53" spans="1:4" ht="12" customHeight="1">
      <c r="A53" s="99" t="s">
        <v>392</v>
      </c>
      <c r="B53" s="90" t="s">
        <v>198</v>
      </c>
      <c r="C53" s="126">
        <v>0.6</v>
      </c>
      <c r="D53" s="1"/>
    </row>
    <row r="54" spans="1:4" ht="12" customHeight="1">
      <c r="A54" s="100" t="s">
        <v>393</v>
      </c>
      <c r="B54" s="90" t="s">
        <v>238</v>
      </c>
      <c r="C54" s="126">
        <v>278.1</v>
      </c>
      <c r="D54" s="1"/>
    </row>
    <row r="55" spans="1:4" ht="12" customHeight="1">
      <c r="A55" s="99" t="s">
        <v>394</v>
      </c>
      <c r="B55" s="90" t="s">
        <v>239</v>
      </c>
      <c r="C55" s="126">
        <v>135.1</v>
      </c>
      <c r="D55" s="1"/>
    </row>
    <row r="56" spans="1:4" ht="15.75" customHeight="1">
      <c r="A56" s="100" t="s">
        <v>395</v>
      </c>
      <c r="B56" s="90" t="s">
        <v>325</v>
      </c>
      <c r="C56" s="126">
        <v>3</v>
      </c>
      <c r="D56" s="1"/>
    </row>
    <row r="57" spans="1:4" ht="15.75" customHeight="1">
      <c r="A57" s="99" t="s">
        <v>648</v>
      </c>
      <c r="B57" s="90" t="s">
        <v>649</v>
      </c>
      <c r="C57" s="126">
        <v>57</v>
      </c>
      <c r="D57" s="1"/>
    </row>
    <row r="58" spans="1:7" ht="12" customHeight="1">
      <c r="A58" s="99">
        <v>27</v>
      </c>
      <c r="B58" s="92" t="s">
        <v>1007</v>
      </c>
      <c r="C58" s="126">
        <v>11458.2</v>
      </c>
      <c r="D58" s="1"/>
      <c r="E58" s="42"/>
      <c r="F58" s="42"/>
      <c r="G58" s="1"/>
    </row>
    <row r="59" spans="1:7" ht="12" customHeight="1">
      <c r="A59" s="99">
        <v>28</v>
      </c>
      <c r="B59" s="92" t="s">
        <v>279</v>
      </c>
      <c r="C59" s="126">
        <f>SUM(C60:C63)</f>
        <v>769.3</v>
      </c>
      <c r="D59" s="1"/>
      <c r="E59" s="42"/>
      <c r="F59" s="42"/>
      <c r="G59" s="1"/>
    </row>
    <row r="60" spans="1:7" ht="12" customHeight="1">
      <c r="A60" s="101" t="s">
        <v>396</v>
      </c>
      <c r="B60" s="90" t="s">
        <v>280</v>
      </c>
      <c r="C60" s="126">
        <v>534.4</v>
      </c>
      <c r="D60" s="1"/>
      <c r="F60" s="42"/>
      <c r="G60" s="1"/>
    </row>
    <row r="61" spans="1:7" ht="12" customHeight="1">
      <c r="A61" s="101" t="s">
        <v>518</v>
      </c>
      <c r="B61" s="90" t="s">
        <v>519</v>
      </c>
      <c r="C61" s="126">
        <v>234.9</v>
      </c>
      <c r="D61" s="1"/>
      <c r="F61" s="42"/>
      <c r="G61" s="1"/>
    </row>
    <row r="62" spans="1:7" ht="27.75" customHeight="1" hidden="1">
      <c r="A62" s="101" t="s">
        <v>518</v>
      </c>
      <c r="B62" s="90" t="s">
        <v>523</v>
      </c>
      <c r="C62" s="126"/>
      <c r="D62" s="1"/>
      <c r="F62" s="42"/>
      <c r="G62" s="1"/>
    </row>
    <row r="63" spans="1:7" ht="39.75" customHeight="1" hidden="1">
      <c r="A63" s="101" t="s">
        <v>524</v>
      </c>
      <c r="B63" s="90" t="s">
        <v>525</v>
      </c>
      <c r="C63" s="126"/>
      <c r="D63" s="1"/>
      <c r="F63" s="42"/>
      <c r="G63" s="1"/>
    </row>
    <row r="64" spans="1:7" ht="25.5" hidden="1">
      <c r="A64" s="101" t="s">
        <v>526</v>
      </c>
      <c r="B64" s="90" t="s">
        <v>527</v>
      </c>
      <c r="C64" s="126"/>
      <c r="D64" s="1"/>
      <c r="F64" s="42"/>
      <c r="G64" s="1"/>
    </row>
    <row r="65" spans="1:7" ht="25.5" hidden="1">
      <c r="A65" s="101" t="s">
        <v>397</v>
      </c>
      <c r="B65" s="90" t="s">
        <v>528</v>
      </c>
      <c r="C65" s="126"/>
      <c r="D65" s="1"/>
      <c r="F65" s="42"/>
      <c r="G65" s="1"/>
    </row>
    <row r="66" spans="1:5" ht="12" customHeight="1">
      <c r="A66" s="99">
        <v>29</v>
      </c>
      <c r="B66" s="93" t="s">
        <v>370</v>
      </c>
      <c r="C66" s="183">
        <f>26.4+34.9+135.7+(670.9-234.9)</f>
        <v>633</v>
      </c>
      <c r="D66" s="247" t="s">
        <v>876</v>
      </c>
      <c r="E66" s="248"/>
    </row>
    <row r="67" spans="1:6" ht="12" customHeight="1">
      <c r="A67" s="99" t="s">
        <v>397</v>
      </c>
      <c r="B67" s="93" t="s">
        <v>371</v>
      </c>
      <c r="C67" s="183">
        <f>670.9-234.9</f>
        <v>436</v>
      </c>
      <c r="D67" s="1"/>
      <c r="F67" s="1"/>
    </row>
    <row r="68" spans="1:8" ht="12" customHeight="1">
      <c r="A68" s="99">
        <v>30</v>
      </c>
      <c r="B68" s="103" t="s">
        <v>975</v>
      </c>
      <c r="C68" s="183">
        <f>C8+C18+C31+C32+C66</f>
        <v>53119.2</v>
      </c>
      <c r="D68" s="1"/>
      <c r="H68" s="1"/>
    </row>
    <row r="69" spans="1:6" ht="16.5" customHeight="1">
      <c r="A69" s="99">
        <v>31</v>
      </c>
      <c r="B69" s="115" t="s">
        <v>304</v>
      </c>
      <c r="C69" s="183">
        <v>894.2</v>
      </c>
      <c r="D69" s="1"/>
      <c r="F69" s="1"/>
    </row>
    <row r="70" spans="1:7" ht="12" customHeight="1">
      <c r="A70" s="99">
        <v>32</v>
      </c>
      <c r="B70" s="103" t="s">
        <v>976</v>
      </c>
      <c r="C70" s="183">
        <f>+C68+C69</f>
        <v>54013.399999999994</v>
      </c>
      <c r="D70" s="1"/>
      <c r="E70" s="1"/>
      <c r="F70" s="1"/>
      <c r="G70" s="1"/>
    </row>
    <row r="71" spans="1:7" ht="12" customHeight="1">
      <c r="A71" s="99">
        <v>33</v>
      </c>
      <c r="B71" s="93" t="s">
        <v>1005</v>
      </c>
      <c r="C71" s="183">
        <f>+C72+C73+C74+C75+C76+C77+C78+C79+C81</f>
        <v>6424.9</v>
      </c>
      <c r="D71" s="69">
        <f>+C72+C73+C74+C75+C76+C77+C78+C79+C81+660.5+303.3</f>
        <v>7388.7</v>
      </c>
      <c r="E71" s="1"/>
      <c r="F71" s="1"/>
      <c r="G71" s="1"/>
    </row>
    <row r="72" spans="1:7" ht="12.75">
      <c r="A72" s="99" t="s">
        <v>543</v>
      </c>
      <c r="B72" s="92" t="s">
        <v>327</v>
      </c>
      <c r="C72" s="126">
        <f>4848.2-350.1</f>
        <v>4498.099999999999</v>
      </c>
      <c r="D72" s="114"/>
      <c r="E72" s="1"/>
      <c r="F72" s="1"/>
      <c r="G72" s="1"/>
    </row>
    <row r="73" spans="1:7" ht="12" customHeight="1">
      <c r="A73" s="99" t="s">
        <v>544</v>
      </c>
      <c r="B73" s="92" t="s">
        <v>1006</v>
      </c>
      <c r="C73" s="126">
        <v>19.5</v>
      </c>
      <c r="D73" s="87"/>
      <c r="E73" s="1"/>
      <c r="F73" s="1"/>
      <c r="G73" s="1"/>
    </row>
    <row r="74" spans="1:7" ht="12" customHeight="1">
      <c r="A74" s="99" t="s">
        <v>545</v>
      </c>
      <c r="B74" s="92" t="s">
        <v>448</v>
      </c>
      <c r="C74" s="126">
        <v>30.5</v>
      </c>
      <c r="D74" s="87"/>
      <c r="E74" s="1"/>
      <c r="F74" s="1"/>
      <c r="G74" s="1"/>
    </row>
    <row r="75" spans="1:7" ht="12" customHeight="1">
      <c r="A75" s="99" t="s">
        <v>546</v>
      </c>
      <c r="B75" s="90" t="s">
        <v>328</v>
      </c>
      <c r="C75" s="126">
        <v>54.2</v>
      </c>
      <c r="D75" s="87"/>
      <c r="E75" s="1"/>
      <c r="F75" s="1"/>
      <c r="G75" s="1"/>
    </row>
    <row r="76" spans="1:7" ht="12" customHeight="1">
      <c r="A76" s="99" t="s">
        <v>968</v>
      </c>
      <c r="B76" s="92" t="s">
        <v>329</v>
      </c>
      <c r="C76" s="126">
        <v>115.6</v>
      </c>
      <c r="D76" s="87"/>
      <c r="E76" s="1"/>
      <c r="F76" s="1"/>
      <c r="G76" s="1"/>
    </row>
    <row r="77" spans="1:7" ht="12" customHeight="1">
      <c r="A77" s="99" t="s">
        <v>969</v>
      </c>
      <c r="B77" s="92" t="s">
        <v>330</v>
      </c>
      <c r="C77" s="126">
        <v>165.6</v>
      </c>
      <c r="D77" s="87"/>
      <c r="E77" s="1"/>
      <c r="F77" s="1"/>
      <c r="G77" s="1"/>
    </row>
    <row r="78" spans="1:7" ht="12" customHeight="1">
      <c r="A78" s="99" t="s">
        <v>970</v>
      </c>
      <c r="B78" s="92" t="s">
        <v>344</v>
      </c>
      <c r="C78" s="126">
        <f>(45.6+112.5+187.2+16.5)-303.3</f>
        <v>58.49999999999994</v>
      </c>
      <c r="D78" s="245" t="s">
        <v>716</v>
      </c>
      <c r="E78" s="246"/>
      <c r="F78" s="1" t="s">
        <v>715</v>
      </c>
      <c r="G78" s="1" t="s">
        <v>717</v>
      </c>
    </row>
    <row r="79" spans="1:7" ht="12" customHeight="1">
      <c r="A79" s="99" t="s">
        <v>971</v>
      </c>
      <c r="B79" s="189" t="s">
        <v>644</v>
      </c>
      <c r="C79" s="126">
        <f>1345.9</f>
        <v>1345.9</v>
      </c>
      <c r="D79" s="87"/>
      <c r="E79" s="1"/>
      <c r="F79" s="1"/>
      <c r="G79" s="1"/>
    </row>
    <row r="80" spans="1:7" ht="12" customHeight="1">
      <c r="A80" s="99" t="s">
        <v>972</v>
      </c>
      <c r="B80" s="190" t="s">
        <v>645</v>
      </c>
      <c r="C80" s="126">
        <f>0.4</f>
        <v>0.4</v>
      </c>
      <c r="D80" s="245" t="s">
        <v>832</v>
      </c>
      <c r="E80" s="246"/>
      <c r="F80" s="1"/>
      <c r="G80" s="1"/>
    </row>
    <row r="81" spans="1:7" ht="12" customHeight="1">
      <c r="A81" s="99" t="s">
        <v>973</v>
      </c>
      <c r="B81" s="189" t="s">
        <v>646</v>
      </c>
      <c r="C81" s="126">
        <f>(64.6+0.8+71.6)</f>
        <v>137</v>
      </c>
      <c r="D81" s="87">
        <v>64.6</v>
      </c>
      <c r="E81" s="1" t="s">
        <v>714</v>
      </c>
      <c r="F81" s="1"/>
      <c r="G81" s="1"/>
    </row>
    <row r="82" spans="1:7" ht="12" customHeight="1">
      <c r="A82" s="99" t="s">
        <v>974</v>
      </c>
      <c r="B82" s="190" t="s">
        <v>647</v>
      </c>
      <c r="C82" s="126">
        <f>71.6+0.8</f>
        <v>72.39999999999999</v>
      </c>
      <c r="D82" s="87"/>
      <c r="E82" s="1"/>
      <c r="F82" s="1"/>
      <c r="G82" s="1"/>
    </row>
    <row r="83" spans="1:4" ht="12.75">
      <c r="A83" s="92">
        <v>34</v>
      </c>
      <c r="B83" s="103" t="s">
        <v>977</v>
      </c>
      <c r="C83" s="191">
        <f>+C70+C71</f>
        <v>60438.299999999996</v>
      </c>
      <c r="D83" s="110"/>
    </row>
    <row r="84" spans="1:4" ht="12.75">
      <c r="A84" s="97"/>
      <c r="B84" s="89" t="s">
        <v>309</v>
      </c>
      <c r="C84" s="116"/>
      <c r="D84" s="14"/>
    </row>
    <row r="85" spans="1:3" ht="12.75">
      <c r="A85" s="97"/>
      <c r="B85" s="89"/>
      <c r="C85" s="116"/>
    </row>
    <row r="86" ht="12.75">
      <c r="C86" s="69"/>
    </row>
    <row r="87" spans="2:3" ht="12.75">
      <c r="B87" s="5"/>
      <c r="C87" s="117"/>
    </row>
    <row r="88" spans="2:3" ht="12.75">
      <c r="B88" s="5"/>
      <c r="C88" s="117"/>
    </row>
    <row r="89" spans="2:3" ht="12.75">
      <c r="B89" s="5"/>
      <c r="C89" s="117"/>
    </row>
    <row r="91" ht="12.75">
      <c r="C91" s="69"/>
    </row>
  </sheetData>
  <sheetProtection/>
  <mergeCells count="6">
    <mergeCell ref="B1:C1"/>
    <mergeCell ref="B2:C2"/>
    <mergeCell ref="A3:C3"/>
    <mergeCell ref="D78:E78"/>
    <mergeCell ref="D66:E66"/>
    <mergeCell ref="D80:E80"/>
  </mergeCells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7109375" style="38" customWidth="1"/>
    <col min="2" max="2" width="5.7109375" style="28" customWidth="1"/>
    <col min="3" max="3" width="39.421875" style="213" customWidth="1"/>
    <col min="4" max="4" width="9.8515625" style="192" customWidth="1"/>
    <col min="5" max="6" width="9.421875" style="162" customWidth="1"/>
    <col min="7" max="7" width="9.00390625" style="162" customWidth="1"/>
    <col min="8" max="8" width="6.8515625" style="162" customWidth="1"/>
    <col min="9" max="16384" width="9.140625" style="2" customWidth="1"/>
  </cols>
  <sheetData>
    <row r="1" spans="3:8" ht="15.75">
      <c r="C1" s="255" t="s">
        <v>276</v>
      </c>
      <c r="D1" s="255"/>
      <c r="E1" s="255"/>
      <c r="F1" s="255"/>
      <c r="G1" s="255"/>
      <c r="H1" s="255"/>
    </row>
    <row r="2" spans="3:8" ht="15.75">
      <c r="C2" s="255" t="s">
        <v>817</v>
      </c>
      <c r="D2" s="255"/>
      <c r="E2" s="255"/>
      <c r="F2" s="255"/>
      <c r="G2" s="255"/>
      <c r="H2" s="255"/>
    </row>
    <row r="3" spans="5:8" ht="15.75">
      <c r="E3" s="269" t="s">
        <v>625</v>
      </c>
      <c r="F3" s="269"/>
      <c r="G3" s="269"/>
      <c r="H3" s="269"/>
    </row>
    <row r="4" spans="5:8" ht="15.75">
      <c r="E4" s="164"/>
      <c r="F4" s="164"/>
      <c r="G4" s="164"/>
      <c r="H4" s="164"/>
    </row>
    <row r="5" spans="1:8" ht="35.25" customHeight="1">
      <c r="A5" s="257" t="s">
        <v>1012</v>
      </c>
      <c r="B5" s="257"/>
      <c r="C5" s="257"/>
      <c r="D5" s="257"/>
      <c r="E5" s="257"/>
      <c r="F5" s="257"/>
      <c r="G5" s="257"/>
      <c r="H5" s="257"/>
    </row>
    <row r="6" spans="1:8" ht="12.75">
      <c r="A6" s="218"/>
      <c r="B6" s="220"/>
      <c r="C6" s="219"/>
      <c r="D6" s="222"/>
      <c r="E6" s="221"/>
      <c r="F6" s="221"/>
      <c r="G6" s="221"/>
      <c r="H6" s="162" t="s">
        <v>306</v>
      </c>
    </row>
    <row r="7" spans="1:8" ht="12.75" customHeight="1">
      <c r="A7" s="251" t="s">
        <v>0</v>
      </c>
      <c r="B7" s="284" t="s">
        <v>31</v>
      </c>
      <c r="C7" s="273" t="s">
        <v>16</v>
      </c>
      <c r="D7" s="249" t="s">
        <v>111</v>
      </c>
      <c r="E7" s="251" t="s">
        <v>17</v>
      </c>
      <c r="F7" s="251" t="s">
        <v>167</v>
      </c>
      <c r="G7" s="251"/>
      <c r="H7" s="52"/>
    </row>
    <row r="8" spans="1:8" ht="12.75" customHeight="1">
      <c r="A8" s="272"/>
      <c r="B8" s="284"/>
      <c r="C8" s="273"/>
      <c r="D8" s="252"/>
      <c r="E8" s="251"/>
      <c r="F8" s="251" t="s">
        <v>19</v>
      </c>
      <c r="G8" s="251"/>
      <c r="H8" s="251" t="s">
        <v>32</v>
      </c>
    </row>
    <row r="9" spans="1:8" ht="39.75" customHeight="1">
      <c r="A9" s="272"/>
      <c r="B9" s="284"/>
      <c r="C9" s="273"/>
      <c r="D9" s="250"/>
      <c r="E9" s="251"/>
      <c r="F9" s="6" t="s">
        <v>33</v>
      </c>
      <c r="G9" s="6" t="s">
        <v>34</v>
      </c>
      <c r="H9" s="251"/>
    </row>
    <row r="10" spans="1:11" s="13" customFormat="1" ht="12.75" customHeight="1">
      <c r="A10" s="45">
        <v>1</v>
      </c>
      <c r="B10" s="8" t="s">
        <v>20</v>
      </c>
      <c r="C10" s="8" t="s">
        <v>168</v>
      </c>
      <c r="D10" s="6">
        <v>4</v>
      </c>
      <c r="E10" s="6">
        <v>5</v>
      </c>
      <c r="F10" s="6">
        <v>6</v>
      </c>
      <c r="G10" s="6">
        <v>7</v>
      </c>
      <c r="H10" s="45">
        <v>8</v>
      </c>
      <c r="I10" s="2"/>
      <c r="J10" s="2"/>
      <c r="K10" s="2"/>
    </row>
    <row r="11" spans="1:11" s="13" customFormat="1" ht="19.5" customHeight="1">
      <c r="A11" s="36">
        <v>1</v>
      </c>
      <c r="B11" s="7" t="s">
        <v>114</v>
      </c>
      <c r="C11" s="34" t="s">
        <v>115</v>
      </c>
      <c r="D11" s="6"/>
      <c r="E11" s="145">
        <f>+F11+H11</f>
        <v>534.4</v>
      </c>
      <c r="F11" s="145">
        <f aca="true" t="shared" si="0" ref="F11:H12">+F12</f>
        <v>534.4</v>
      </c>
      <c r="G11" s="145">
        <f t="shared" si="0"/>
        <v>432</v>
      </c>
      <c r="H11" s="145">
        <f t="shared" si="0"/>
        <v>0</v>
      </c>
      <c r="I11" s="1"/>
      <c r="J11" s="1"/>
      <c r="K11" s="1"/>
    </row>
    <row r="12" spans="1:11" s="13" customFormat="1" ht="27.75" customHeight="1">
      <c r="A12" s="36">
        <v>2</v>
      </c>
      <c r="B12" s="9"/>
      <c r="C12" s="71" t="s">
        <v>1015</v>
      </c>
      <c r="D12" s="146"/>
      <c r="E12" s="224">
        <f>+F12+H12</f>
        <v>534.4</v>
      </c>
      <c r="F12" s="224">
        <f t="shared" si="0"/>
        <v>534.4</v>
      </c>
      <c r="G12" s="224">
        <f t="shared" si="0"/>
        <v>432</v>
      </c>
      <c r="H12" s="224">
        <f t="shared" si="0"/>
        <v>0</v>
      </c>
      <c r="I12" s="1"/>
      <c r="J12" s="1"/>
      <c r="K12" s="1"/>
    </row>
    <row r="13" spans="1:11" ht="18" customHeight="1">
      <c r="A13" s="36">
        <v>3</v>
      </c>
      <c r="B13" s="7"/>
      <c r="C13" s="24" t="s">
        <v>102</v>
      </c>
      <c r="D13" s="67" t="s">
        <v>119</v>
      </c>
      <c r="E13" s="143">
        <f>+F13+H13</f>
        <v>534.4</v>
      </c>
      <c r="F13" s="143">
        <v>534.4</v>
      </c>
      <c r="G13" s="143">
        <v>432</v>
      </c>
      <c r="H13" s="143"/>
      <c r="I13" s="1"/>
      <c r="J13" s="1"/>
      <c r="K13" s="1"/>
    </row>
    <row r="14" spans="1:11" ht="12.75">
      <c r="A14" s="36">
        <v>4</v>
      </c>
      <c r="B14" s="7"/>
      <c r="C14" s="202" t="s">
        <v>22</v>
      </c>
      <c r="D14" s="9"/>
      <c r="E14" s="70">
        <f>+F14+H14</f>
        <v>534.4</v>
      </c>
      <c r="F14" s="70">
        <f>+F11</f>
        <v>534.4</v>
      </c>
      <c r="G14" s="70">
        <f>+G11</f>
        <v>432</v>
      </c>
      <c r="H14" s="70">
        <f>+H11</f>
        <v>0</v>
      </c>
      <c r="I14" s="1"/>
      <c r="J14" s="1"/>
      <c r="K14" s="1"/>
    </row>
    <row r="15" spans="3:8" ht="12.75">
      <c r="C15" s="214" t="s">
        <v>251</v>
      </c>
      <c r="D15" s="163"/>
      <c r="E15" s="198"/>
      <c r="F15" s="199"/>
      <c r="G15" s="199"/>
      <c r="H15" s="199"/>
    </row>
    <row r="17" spans="5:8" ht="12.75">
      <c r="E17" s="199"/>
      <c r="F17" s="203"/>
      <c r="G17" s="203"/>
      <c r="H17" s="203"/>
    </row>
  </sheetData>
  <sheetProtection/>
  <mergeCells count="12">
    <mergeCell ref="D7:D9"/>
    <mergeCell ref="E7:E9"/>
    <mergeCell ref="F7:G7"/>
    <mergeCell ref="F8:G8"/>
    <mergeCell ref="C1:H1"/>
    <mergeCell ref="C2:H2"/>
    <mergeCell ref="E3:H3"/>
    <mergeCell ref="A5:H5"/>
    <mergeCell ref="H8:H9"/>
    <mergeCell ref="A7:A9"/>
    <mergeCell ref="B7:B9"/>
    <mergeCell ref="C7:C9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4.7109375" style="162" customWidth="1"/>
    <col min="2" max="2" width="6.00390625" style="28" customWidth="1"/>
    <col min="3" max="3" width="41.421875" style="213" customWidth="1"/>
    <col min="4" max="4" width="9.28125" style="192" customWidth="1"/>
    <col min="5" max="6" width="9.421875" style="162" customWidth="1"/>
    <col min="7" max="7" width="9.00390625" style="162" customWidth="1"/>
    <col min="8" max="8" width="7.7109375" style="162" customWidth="1"/>
    <col min="9" max="16384" width="9.140625" style="2" customWidth="1"/>
  </cols>
  <sheetData>
    <row r="1" spans="3:8" ht="15.75">
      <c r="C1" s="255" t="s">
        <v>276</v>
      </c>
      <c r="D1" s="255"/>
      <c r="E1" s="255"/>
      <c r="F1" s="255"/>
      <c r="G1" s="255"/>
      <c r="H1" s="255"/>
    </row>
    <row r="2" spans="3:8" ht="15.75">
      <c r="C2" s="255" t="s">
        <v>817</v>
      </c>
      <c r="D2" s="255"/>
      <c r="E2" s="255"/>
      <c r="F2" s="255"/>
      <c r="G2" s="255"/>
      <c r="H2" s="255"/>
    </row>
    <row r="3" spans="5:8" ht="15.75">
      <c r="E3" s="269" t="s">
        <v>450</v>
      </c>
      <c r="F3" s="269"/>
      <c r="G3" s="269"/>
      <c r="H3" s="269"/>
    </row>
    <row r="4" spans="5:8" ht="15.75">
      <c r="E4" s="164"/>
      <c r="F4" s="164"/>
      <c r="G4" s="164"/>
      <c r="H4" s="164"/>
    </row>
    <row r="5" spans="1:8" ht="35.25" customHeight="1">
      <c r="A5" s="257" t="s">
        <v>1004</v>
      </c>
      <c r="B5" s="257"/>
      <c r="C5" s="257"/>
      <c r="D5" s="257"/>
      <c r="E5" s="257"/>
      <c r="F5" s="257"/>
      <c r="G5" s="257"/>
      <c r="H5" s="257"/>
    </row>
    <row r="6" spans="1:8" ht="12.75">
      <c r="A6" s="221"/>
      <c r="B6" s="220"/>
      <c r="C6" s="219"/>
      <c r="D6" s="222"/>
      <c r="E6" s="221"/>
      <c r="F6" s="221"/>
      <c r="G6" s="221"/>
      <c r="H6" s="162" t="s">
        <v>306</v>
      </c>
    </row>
    <row r="7" spans="1:8" ht="12.75" customHeight="1">
      <c r="A7" s="251" t="s">
        <v>0</v>
      </c>
      <c r="B7" s="284" t="s">
        <v>31</v>
      </c>
      <c r="C7" s="273" t="s">
        <v>16</v>
      </c>
      <c r="D7" s="249" t="s">
        <v>111</v>
      </c>
      <c r="E7" s="251" t="s">
        <v>17</v>
      </c>
      <c r="F7" s="251" t="s">
        <v>167</v>
      </c>
      <c r="G7" s="251"/>
      <c r="H7" s="52"/>
    </row>
    <row r="8" spans="1:8" ht="12.75" customHeight="1">
      <c r="A8" s="251"/>
      <c r="B8" s="284"/>
      <c r="C8" s="273"/>
      <c r="D8" s="252"/>
      <c r="E8" s="251"/>
      <c r="F8" s="251" t="s">
        <v>19</v>
      </c>
      <c r="G8" s="251"/>
      <c r="H8" s="251" t="s">
        <v>32</v>
      </c>
    </row>
    <row r="9" spans="1:19" ht="39.75" customHeight="1">
      <c r="A9" s="251"/>
      <c r="B9" s="284"/>
      <c r="C9" s="273"/>
      <c r="D9" s="250"/>
      <c r="E9" s="251"/>
      <c r="F9" s="6" t="s">
        <v>33</v>
      </c>
      <c r="G9" s="6" t="s">
        <v>34</v>
      </c>
      <c r="H9" s="251"/>
      <c r="S9" s="13"/>
    </row>
    <row r="10" spans="1:12" s="13" customFormat="1" ht="12.75" customHeight="1">
      <c r="A10" s="36">
        <v>1</v>
      </c>
      <c r="B10" s="8" t="s">
        <v>20</v>
      </c>
      <c r="C10" s="8" t="s">
        <v>168</v>
      </c>
      <c r="D10" s="6">
        <v>4</v>
      </c>
      <c r="E10" s="6">
        <v>5</v>
      </c>
      <c r="F10" s="6">
        <v>6</v>
      </c>
      <c r="G10" s="6">
        <v>7</v>
      </c>
      <c r="H10" s="45">
        <v>8</v>
      </c>
      <c r="I10" s="2"/>
      <c r="J10" s="2"/>
      <c r="K10" s="2"/>
      <c r="L10" s="2"/>
    </row>
    <row r="11" spans="1:12" s="13" customFormat="1" ht="12.75" customHeight="1">
      <c r="A11" s="36">
        <v>1</v>
      </c>
      <c r="B11" s="7" t="s">
        <v>114</v>
      </c>
      <c r="C11" s="34" t="s">
        <v>115</v>
      </c>
      <c r="D11" s="6"/>
      <c r="E11" s="70">
        <f aca="true" t="shared" si="0" ref="E11:E40">+F11+H11</f>
        <v>68</v>
      </c>
      <c r="F11" s="58">
        <f>+F12</f>
        <v>0.9</v>
      </c>
      <c r="G11" s="58">
        <f>+G12</f>
        <v>0</v>
      </c>
      <c r="H11" s="58">
        <f>+H12</f>
        <v>67.1</v>
      </c>
      <c r="I11" s="1"/>
      <c r="J11" s="2"/>
      <c r="K11" s="2"/>
      <c r="L11" s="2"/>
    </row>
    <row r="12" spans="1:12" s="13" customFormat="1" ht="12.75" customHeight="1">
      <c r="A12" s="36">
        <v>2</v>
      </c>
      <c r="B12" s="8"/>
      <c r="C12" s="27" t="s">
        <v>987</v>
      </c>
      <c r="D12" s="6"/>
      <c r="E12" s="113">
        <f t="shared" si="0"/>
        <v>68</v>
      </c>
      <c r="F12" s="60">
        <f>+F13+F14+F15</f>
        <v>0.9</v>
      </c>
      <c r="G12" s="60">
        <f>+G13+G14+G15</f>
        <v>0</v>
      </c>
      <c r="H12" s="60">
        <f>+H13+H14+H15</f>
        <v>67.1</v>
      </c>
      <c r="I12" s="1"/>
      <c r="J12" s="2"/>
      <c r="K12" s="2"/>
      <c r="L12" s="2"/>
    </row>
    <row r="13" spans="1:12" s="13" customFormat="1" ht="25.5">
      <c r="A13" s="36" t="s">
        <v>857</v>
      </c>
      <c r="B13" s="8"/>
      <c r="C13" s="47" t="s">
        <v>762</v>
      </c>
      <c r="D13" s="20" t="s">
        <v>116</v>
      </c>
      <c r="E13" s="113">
        <f t="shared" si="0"/>
        <v>12.5</v>
      </c>
      <c r="F13" s="125">
        <v>0.2</v>
      </c>
      <c r="G13" s="125"/>
      <c r="H13" s="36">
        <v>12.3</v>
      </c>
      <c r="I13" s="1"/>
      <c r="J13" s="2"/>
      <c r="K13" s="2"/>
      <c r="L13" s="2"/>
    </row>
    <row r="14" spans="1:12" s="13" customFormat="1" ht="25.5">
      <c r="A14" s="36" t="s">
        <v>858</v>
      </c>
      <c r="B14" s="8"/>
      <c r="C14" s="44" t="s">
        <v>763</v>
      </c>
      <c r="D14" s="20" t="s">
        <v>116</v>
      </c>
      <c r="E14" s="113">
        <f t="shared" si="0"/>
        <v>12.5</v>
      </c>
      <c r="F14" s="125">
        <v>0.2</v>
      </c>
      <c r="G14" s="125"/>
      <c r="H14" s="36">
        <v>12.3</v>
      </c>
      <c r="I14" s="1"/>
      <c r="J14" s="2"/>
      <c r="K14" s="2"/>
      <c r="L14" s="2"/>
    </row>
    <row r="15" spans="1:12" s="13" customFormat="1" ht="36.75" customHeight="1">
      <c r="A15" s="36" t="s">
        <v>859</v>
      </c>
      <c r="B15" s="8"/>
      <c r="C15" s="206" t="s">
        <v>411</v>
      </c>
      <c r="D15" s="9" t="s">
        <v>119</v>
      </c>
      <c r="E15" s="80">
        <f t="shared" si="0"/>
        <v>43</v>
      </c>
      <c r="F15" s="80">
        <v>0.5</v>
      </c>
      <c r="G15" s="55"/>
      <c r="H15" s="55">
        <v>42.5</v>
      </c>
      <c r="I15" s="1"/>
      <c r="J15" s="2"/>
      <c r="K15" s="2"/>
      <c r="L15" s="2"/>
    </row>
    <row r="16" spans="1:12" s="13" customFormat="1" ht="12.75">
      <c r="A16" s="36">
        <v>3</v>
      </c>
      <c r="B16" s="7" t="s">
        <v>124</v>
      </c>
      <c r="C16" s="10" t="s">
        <v>125</v>
      </c>
      <c r="D16" s="9"/>
      <c r="E16" s="118">
        <f t="shared" si="0"/>
        <v>4</v>
      </c>
      <c r="F16" s="118">
        <f aca="true" t="shared" si="1" ref="F16:H17">+F17</f>
        <v>0.1</v>
      </c>
      <c r="G16" s="118">
        <f t="shared" si="1"/>
        <v>0</v>
      </c>
      <c r="H16" s="118">
        <f t="shared" si="1"/>
        <v>3.9</v>
      </c>
      <c r="I16" s="1"/>
      <c r="J16" s="2"/>
      <c r="K16" s="2"/>
      <c r="L16" s="2"/>
    </row>
    <row r="17" spans="1:12" s="13" customFormat="1" ht="12.75">
      <c r="A17" s="36">
        <v>4</v>
      </c>
      <c r="B17" s="7"/>
      <c r="C17" s="27" t="s">
        <v>987</v>
      </c>
      <c r="D17" s="9"/>
      <c r="E17" s="80">
        <f t="shared" si="0"/>
        <v>4</v>
      </c>
      <c r="F17" s="80">
        <f t="shared" si="1"/>
        <v>0.1</v>
      </c>
      <c r="G17" s="80">
        <f t="shared" si="1"/>
        <v>0</v>
      </c>
      <c r="H17" s="80">
        <f t="shared" si="1"/>
        <v>3.9</v>
      </c>
      <c r="I17" s="1"/>
      <c r="J17" s="2"/>
      <c r="K17" s="2"/>
      <c r="L17" s="2"/>
    </row>
    <row r="18" spans="1:12" s="13" customFormat="1" ht="36.75" customHeight="1">
      <c r="A18" s="36" t="s">
        <v>860</v>
      </c>
      <c r="B18" s="7"/>
      <c r="C18" s="206" t="s">
        <v>419</v>
      </c>
      <c r="D18" s="9" t="s">
        <v>870</v>
      </c>
      <c r="E18" s="80">
        <f t="shared" si="0"/>
        <v>4</v>
      </c>
      <c r="F18" s="80">
        <v>0.1</v>
      </c>
      <c r="G18" s="55"/>
      <c r="H18" s="55">
        <v>3.9</v>
      </c>
      <c r="I18" s="1"/>
      <c r="J18" s="2"/>
      <c r="K18" s="2"/>
      <c r="L18" s="2"/>
    </row>
    <row r="19" spans="1:12" s="13" customFormat="1" ht="12.75">
      <c r="A19" s="36">
        <v>5</v>
      </c>
      <c r="B19" s="7" t="s">
        <v>137</v>
      </c>
      <c r="C19" s="10" t="s">
        <v>138</v>
      </c>
      <c r="D19" s="9"/>
      <c r="E19" s="118">
        <f t="shared" si="0"/>
        <v>21.3</v>
      </c>
      <c r="F19" s="118">
        <f aca="true" t="shared" si="2" ref="F19:H20">+F20</f>
        <v>0</v>
      </c>
      <c r="G19" s="118">
        <f t="shared" si="2"/>
        <v>0</v>
      </c>
      <c r="H19" s="118">
        <f t="shared" si="2"/>
        <v>21.3</v>
      </c>
      <c r="I19" s="1"/>
      <c r="J19" s="2"/>
      <c r="K19" s="2"/>
      <c r="L19" s="2"/>
    </row>
    <row r="20" spans="1:12" s="13" customFormat="1" ht="12.75">
      <c r="A20" s="36">
        <v>6</v>
      </c>
      <c r="B20" s="7"/>
      <c r="C20" s="27" t="s">
        <v>987</v>
      </c>
      <c r="D20" s="9"/>
      <c r="E20" s="80">
        <f t="shared" si="0"/>
        <v>21.3</v>
      </c>
      <c r="F20" s="80">
        <f t="shared" si="2"/>
        <v>0</v>
      </c>
      <c r="G20" s="80">
        <f t="shared" si="2"/>
        <v>0</v>
      </c>
      <c r="H20" s="80">
        <f t="shared" si="2"/>
        <v>21.3</v>
      </c>
      <c r="I20" s="1"/>
      <c r="J20" s="2"/>
      <c r="K20" s="2"/>
      <c r="L20" s="2"/>
    </row>
    <row r="21" spans="1:12" s="13" customFormat="1" ht="51">
      <c r="A21" s="36" t="s">
        <v>861</v>
      </c>
      <c r="B21" s="7"/>
      <c r="C21" s="41" t="s">
        <v>833</v>
      </c>
      <c r="D21" s="9" t="s">
        <v>834</v>
      </c>
      <c r="E21" s="80">
        <f t="shared" si="0"/>
        <v>21.3</v>
      </c>
      <c r="F21" s="80"/>
      <c r="G21" s="55"/>
      <c r="H21" s="55">
        <v>21.3</v>
      </c>
      <c r="I21" s="1"/>
      <c r="J21" s="2"/>
      <c r="K21" s="2"/>
      <c r="L21" s="2"/>
    </row>
    <row r="22" spans="1:12" s="13" customFormat="1" ht="12.75">
      <c r="A22" s="36">
        <v>7</v>
      </c>
      <c r="B22" s="7" t="s">
        <v>140</v>
      </c>
      <c r="C22" s="10" t="s">
        <v>141</v>
      </c>
      <c r="D22" s="9"/>
      <c r="E22" s="118">
        <f t="shared" si="0"/>
        <v>34.4</v>
      </c>
      <c r="F22" s="118">
        <f>+F23</f>
        <v>0.4</v>
      </c>
      <c r="G22" s="118">
        <f>+G23</f>
        <v>0</v>
      </c>
      <c r="H22" s="118">
        <f>+H23</f>
        <v>34</v>
      </c>
      <c r="I22" s="1"/>
      <c r="J22" s="2"/>
      <c r="K22" s="2"/>
      <c r="L22" s="2"/>
    </row>
    <row r="23" spans="1:12" s="13" customFormat="1" ht="12.75">
      <c r="A23" s="36">
        <v>8</v>
      </c>
      <c r="B23" s="8"/>
      <c r="C23" s="27" t="s">
        <v>987</v>
      </c>
      <c r="D23" s="9"/>
      <c r="E23" s="80">
        <f t="shared" si="0"/>
        <v>34.4</v>
      </c>
      <c r="F23" s="80">
        <f>+F24+F25+F26</f>
        <v>0.4</v>
      </c>
      <c r="G23" s="80">
        <f>+G24+G25+G26</f>
        <v>0</v>
      </c>
      <c r="H23" s="80">
        <f>+H24+H25+H26</f>
        <v>34</v>
      </c>
      <c r="I23" s="1"/>
      <c r="J23" s="2"/>
      <c r="K23" s="2"/>
      <c r="L23" s="2"/>
    </row>
    <row r="24" spans="1:12" s="13" customFormat="1" ht="25.5">
      <c r="A24" s="36" t="s">
        <v>532</v>
      </c>
      <c r="B24" s="8"/>
      <c r="C24" s="27" t="s">
        <v>421</v>
      </c>
      <c r="D24" s="67" t="s">
        <v>142</v>
      </c>
      <c r="E24" s="80">
        <f t="shared" si="0"/>
        <v>20.1</v>
      </c>
      <c r="F24" s="80">
        <v>0.1</v>
      </c>
      <c r="G24" s="55"/>
      <c r="H24" s="55">
        <v>20</v>
      </c>
      <c r="I24" s="1"/>
      <c r="J24" s="2"/>
      <c r="K24" s="2"/>
      <c r="L24" s="2"/>
    </row>
    <row r="25" spans="1:12" s="13" customFormat="1" ht="38.25">
      <c r="A25" s="36" t="s">
        <v>630</v>
      </c>
      <c r="B25" s="8"/>
      <c r="C25" s="27" t="s">
        <v>422</v>
      </c>
      <c r="D25" s="67" t="s">
        <v>142</v>
      </c>
      <c r="E25" s="80">
        <f t="shared" si="0"/>
        <v>12</v>
      </c>
      <c r="F25" s="80">
        <v>0.2</v>
      </c>
      <c r="G25" s="55"/>
      <c r="H25" s="55">
        <v>11.8</v>
      </c>
      <c r="I25" s="1"/>
      <c r="J25" s="2"/>
      <c r="K25" s="2"/>
      <c r="L25" s="2"/>
    </row>
    <row r="26" spans="1:12" s="13" customFormat="1" ht="51">
      <c r="A26" s="36" t="s">
        <v>631</v>
      </c>
      <c r="B26" s="8"/>
      <c r="C26" s="44" t="s">
        <v>423</v>
      </c>
      <c r="D26" s="11" t="s">
        <v>142</v>
      </c>
      <c r="E26" s="80">
        <f t="shared" si="0"/>
        <v>2.3000000000000003</v>
      </c>
      <c r="F26" s="80">
        <v>0.1</v>
      </c>
      <c r="G26" s="55"/>
      <c r="H26" s="55">
        <v>2.2</v>
      </c>
      <c r="I26" s="1"/>
      <c r="J26" s="2"/>
      <c r="K26" s="2"/>
      <c r="L26" s="2"/>
    </row>
    <row r="27" spans="1:9" ht="25.5">
      <c r="A27" s="36">
        <v>9</v>
      </c>
      <c r="B27" s="7" t="s">
        <v>202</v>
      </c>
      <c r="C27" s="48" t="s">
        <v>203</v>
      </c>
      <c r="D27" s="9"/>
      <c r="E27" s="70">
        <f t="shared" si="0"/>
        <v>375.7</v>
      </c>
      <c r="F27" s="70">
        <f>+F28</f>
        <v>2.5</v>
      </c>
      <c r="G27" s="70">
        <f>+G28</f>
        <v>0</v>
      </c>
      <c r="H27" s="70">
        <f>+H28</f>
        <v>373.2</v>
      </c>
      <c r="I27" s="1"/>
    </row>
    <row r="28" spans="1:9" ht="18" customHeight="1">
      <c r="A28" s="36">
        <v>10</v>
      </c>
      <c r="B28" s="7"/>
      <c r="C28" s="27" t="s">
        <v>987</v>
      </c>
      <c r="D28" s="9"/>
      <c r="E28" s="143">
        <f t="shared" si="0"/>
        <v>375.7</v>
      </c>
      <c r="F28" s="143">
        <f>+F29+F31+F33</f>
        <v>2.5</v>
      </c>
      <c r="G28" s="143">
        <f>+G29+G31+G33</f>
        <v>0</v>
      </c>
      <c r="H28" s="143">
        <f>+H29+H31+H33</f>
        <v>373.2</v>
      </c>
      <c r="I28" s="1"/>
    </row>
    <row r="29" spans="1:9" ht="42.75" customHeight="1">
      <c r="A29" s="285" t="s">
        <v>627</v>
      </c>
      <c r="B29" s="265"/>
      <c r="C29" s="41" t="s">
        <v>334</v>
      </c>
      <c r="D29" s="263" t="s">
        <v>204</v>
      </c>
      <c r="E29" s="143">
        <f t="shared" si="0"/>
        <v>153.6</v>
      </c>
      <c r="F29" s="143">
        <v>1</v>
      </c>
      <c r="G29" s="143"/>
      <c r="H29" s="143">
        <v>152.6</v>
      </c>
      <c r="I29" s="1"/>
    </row>
    <row r="30" spans="1:13" ht="25.5" customHeight="1">
      <c r="A30" s="286"/>
      <c r="B30" s="267"/>
      <c r="C30" s="109" t="s">
        <v>520</v>
      </c>
      <c r="D30" s="264"/>
      <c r="E30" s="143">
        <f t="shared" si="0"/>
        <v>76.8</v>
      </c>
      <c r="F30" s="143">
        <v>0.5</v>
      </c>
      <c r="G30" s="143"/>
      <c r="H30" s="143">
        <v>76.3</v>
      </c>
      <c r="I30" s="1"/>
      <c r="J30" s="69"/>
      <c r="M30" s="121"/>
    </row>
    <row r="31" spans="1:9" ht="55.5" customHeight="1">
      <c r="A31" s="68" t="s">
        <v>862</v>
      </c>
      <c r="B31" s="84"/>
      <c r="C31" s="41" t="s">
        <v>496</v>
      </c>
      <c r="D31" s="263" t="s">
        <v>204</v>
      </c>
      <c r="E31" s="143">
        <f t="shared" si="0"/>
        <v>179.4</v>
      </c>
      <c r="F31" s="55">
        <v>1</v>
      </c>
      <c r="G31" s="55"/>
      <c r="H31" s="55">
        <v>178.4</v>
      </c>
      <c r="I31" s="1"/>
    </row>
    <row r="32" spans="1:9" ht="25.5">
      <c r="A32" s="68"/>
      <c r="B32" s="84"/>
      <c r="C32" s="109" t="s">
        <v>520</v>
      </c>
      <c r="D32" s="264"/>
      <c r="E32" s="143">
        <f t="shared" si="0"/>
        <v>92.1</v>
      </c>
      <c r="F32" s="55">
        <v>0.5</v>
      </c>
      <c r="G32" s="55"/>
      <c r="H32" s="55">
        <v>91.6</v>
      </c>
      <c r="I32" s="1"/>
    </row>
    <row r="33" spans="1:9" ht="25.5">
      <c r="A33" s="68" t="s">
        <v>863</v>
      </c>
      <c r="B33" s="84"/>
      <c r="C33" s="41" t="s">
        <v>335</v>
      </c>
      <c r="D33" s="9" t="s">
        <v>442</v>
      </c>
      <c r="E33" s="143">
        <f t="shared" si="0"/>
        <v>42.7</v>
      </c>
      <c r="F33" s="55">
        <v>0.5</v>
      </c>
      <c r="G33" s="55"/>
      <c r="H33" s="55">
        <v>42.2</v>
      </c>
      <c r="I33" s="1"/>
    </row>
    <row r="34" spans="1:9" ht="24">
      <c r="A34" s="68" t="s">
        <v>27</v>
      </c>
      <c r="B34" s="7" t="s">
        <v>146</v>
      </c>
      <c r="C34" s="53" t="s">
        <v>147</v>
      </c>
      <c r="D34" s="9"/>
      <c r="E34" s="56">
        <f t="shared" si="0"/>
        <v>239.9</v>
      </c>
      <c r="F34" s="56">
        <f>+F35</f>
        <v>2.1</v>
      </c>
      <c r="G34" s="56">
        <f>+G35</f>
        <v>0</v>
      </c>
      <c r="H34" s="56">
        <f>+H35</f>
        <v>237.8</v>
      </c>
      <c r="I34" s="1"/>
    </row>
    <row r="35" spans="1:9" ht="12.75">
      <c r="A35" s="68" t="s">
        <v>864</v>
      </c>
      <c r="B35" s="84"/>
      <c r="C35" s="27" t="s">
        <v>987</v>
      </c>
      <c r="D35" s="9"/>
      <c r="E35" s="55">
        <f>+F35+H35</f>
        <v>239.9</v>
      </c>
      <c r="F35" s="55">
        <f>+F36+F37+F38+F40</f>
        <v>2.1</v>
      </c>
      <c r="G35" s="55">
        <f>+G36+G37+G38+G40</f>
        <v>0</v>
      </c>
      <c r="H35" s="55">
        <f>+H36+H37+H38+H40</f>
        <v>237.8</v>
      </c>
      <c r="I35" s="1"/>
    </row>
    <row r="36" spans="1:9" ht="38.25">
      <c r="A36" s="68" t="s">
        <v>633</v>
      </c>
      <c r="B36" s="84"/>
      <c r="C36" s="27" t="s">
        <v>438</v>
      </c>
      <c r="D36" s="11" t="s">
        <v>148</v>
      </c>
      <c r="E36" s="55">
        <f t="shared" si="0"/>
        <v>28.400000000000002</v>
      </c>
      <c r="F36" s="55">
        <v>0.1</v>
      </c>
      <c r="G36" s="55"/>
      <c r="H36" s="55">
        <v>28.3</v>
      </c>
      <c r="I36" s="1"/>
    </row>
    <row r="37" spans="1:9" ht="25.5">
      <c r="A37" s="68" t="s">
        <v>634</v>
      </c>
      <c r="B37" s="84"/>
      <c r="C37" s="41" t="s">
        <v>429</v>
      </c>
      <c r="D37" s="11" t="s">
        <v>443</v>
      </c>
      <c r="E37" s="55">
        <f t="shared" si="0"/>
        <v>27</v>
      </c>
      <c r="F37" s="55">
        <v>0.2</v>
      </c>
      <c r="G37" s="55"/>
      <c r="H37" s="55">
        <v>26.8</v>
      </c>
      <c r="I37" s="1"/>
    </row>
    <row r="38" spans="1:9" ht="25.5">
      <c r="A38" s="68" t="s">
        <v>635</v>
      </c>
      <c r="B38" s="84"/>
      <c r="C38" s="41" t="s">
        <v>534</v>
      </c>
      <c r="D38" s="276" t="s">
        <v>443</v>
      </c>
      <c r="E38" s="55">
        <f t="shared" si="0"/>
        <v>123.5</v>
      </c>
      <c r="F38" s="55">
        <v>1.2</v>
      </c>
      <c r="G38" s="55"/>
      <c r="H38" s="55">
        <v>122.3</v>
      </c>
      <c r="I38" s="1"/>
    </row>
    <row r="39" spans="1:9" ht="25.5">
      <c r="A39" s="68"/>
      <c r="B39" s="84"/>
      <c r="C39" s="109" t="s">
        <v>520</v>
      </c>
      <c r="D39" s="278"/>
      <c r="E39" s="55">
        <f t="shared" si="0"/>
        <v>66.8</v>
      </c>
      <c r="F39" s="55">
        <v>0.6</v>
      </c>
      <c r="G39" s="55"/>
      <c r="H39" s="55">
        <v>66.2</v>
      </c>
      <c r="I39" s="1"/>
    </row>
    <row r="40" spans="1:9" ht="25.5">
      <c r="A40" s="68" t="s">
        <v>865</v>
      </c>
      <c r="B40" s="84"/>
      <c r="C40" s="41" t="s">
        <v>535</v>
      </c>
      <c r="D40" s="11" t="s">
        <v>443</v>
      </c>
      <c r="E40" s="55">
        <f t="shared" si="0"/>
        <v>61</v>
      </c>
      <c r="F40" s="55">
        <v>0.6</v>
      </c>
      <c r="G40" s="55"/>
      <c r="H40" s="55">
        <v>60.4</v>
      </c>
      <c r="I40" s="1"/>
    </row>
    <row r="41" spans="1:13" ht="12.75" customHeight="1">
      <c r="A41" s="36">
        <v>13</v>
      </c>
      <c r="B41" s="7"/>
      <c r="C41" s="202" t="s">
        <v>22</v>
      </c>
      <c r="D41" s="9"/>
      <c r="E41" s="70">
        <f>+F41+H41</f>
        <v>743.3</v>
      </c>
      <c r="F41" s="70">
        <f>+F11+F16+F19+F22+F27+F34</f>
        <v>6</v>
      </c>
      <c r="G41" s="70">
        <f>+G11+G16+G19+G22+G27+G34</f>
        <v>0</v>
      </c>
      <c r="H41" s="70">
        <f>+H11+H16+H19+H22+H27+H34</f>
        <v>737.3</v>
      </c>
      <c r="I41" s="1"/>
      <c r="J41" s="1"/>
      <c r="K41" s="1"/>
      <c r="L41" s="1"/>
      <c r="M41" s="1"/>
    </row>
    <row r="42" spans="1:8" ht="12.75">
      <c r="A42" s="111"/>
      <c r="C42" s="214" t="s">
        <v>251</v>
      </c>
      <c r="D42" s="163"/>
      <c r="E42" s="198"/>
      <c r="F42" s="199"/>
      <c r="G42" s="199"/>
      <c r="H42" s="199"/>
    </row>
    <row r="43" spans="3:8" ht="12.75">
      <c r="C43" s="225"/>
      <c r="D43" s="163"/>
      <c r="E43" s="198"/>
      <c r="F43" s="198"/>
      <c r="G43" s="198"/>
      <c r="H43" s="198"/>
    </row>
    <row r="44" spans="3:8" ht="12.75" hidden="1">
      <c r="C44" s="162" t="s">
        <v>628</v>
      </c>
      <c r="E44" s="198">
        <v>71.6</v>
      </c>
      <c r="F44" s="198">
        <v>0.8</v>
      </c>
      <c r="G44" s="198"/>
      <c r="H44" s="198"/>
    </row>
    <row r="45" spans="3:8" ht="12.75" hidden="1">
      <c r="C45" s="162" t="s">
        <v>867</v>
      </c>
      <c r="E45" s="198">
        <f>+E41-E44-F44</f>
        <v>670.9</v>
      </c>
      <c r="F45" s="166"/>
      <c r="G45" s="166"/>
      <c r="H45" s="166"/>
    </row>
    <row r="46" spans="5:8" ht="12.75" hidden="1">
      <c r="E46" s="152">
        <f>+E44+F44+E45</f>
        <v>743.3</v>
      </c>
      <c r="F46" s="166"/>
      <c r="G46" s="166"/>
      <c r="H46" s="166"/>
    </row>
    <row r="47" spans="3:8" ht="12.75" hidden="1">
      <c r="C47" s="226"/>
      <c r="E47" s="227"/>
      <c r="F47" s="166"/>
      <c r="G47" s="166"/>
      <c r="H47" s="166"/>
    </row>
    <row r="48" spans="3:8" ht="25.5" hidden="1">
      <c r="C48" s="226" t="s">
        <v>868</v>
      </c>
      <c r="E48" s="166">
        <v>0.8</v>
      </c>
      <c r="F48" s="166">
        <f>+E30+E32+E39-E48</f>
        <v>234.89999999999998</v>
      </c>
      <c r="G48" s="166"/>
      <c r="H48" s="166"/>
    </row>
    <row r="49" spans="3:8" ht="12.75" hidden="1">
      <c r="C49" s="213" t="s">
        <v>628</v>
      </c>
      <c r="E49" s="166">
        <v>71.6</v>
      </c>
      <c r="F49" s="166"/>
      <c r="G49" s="166"/>
      <c r="H49" s="166"/>
    </row>
    <row r="50" spans="3:8" ht="12.75" hidden="1">
      <c r="C50" s="213" t="s">
        <v>629</v>
      </c>
      <c r="E50" s="198">
        <v>670.9</v>
      </c>
      <c r="F50" s="198"/>
      <c r="G50" s="198"/>
      <c r="H50" s="198"/>
    </row>
    <row r="51" spans="5:8" ht="12.75">
      <c r="E51" s="198"/>
      <c r="F51" s="38"/>
      <c r="G51" s="38"/>
      <c r="H51" s="38"/>
    </row>
    <row r="52" spans="5:8" ht="12.75">
      <c r="E52" s="198"/>
      <c r="F52" s="166"/>
      <c r="G52" s="166"/>
      <c r="H52" s="166"/>
    </row>
    <row r="53" spans="5:8" ht="12.75">
      <c r="E53" s="166"/>
      <c r="F53" s="166"/>
      <c r="G53" s="166"/>
      <c r="H53" s="166"/>
    </row>
    <row r="54" spans="5:8" ht="12.75">
      <c r="E54" s="38"/>
      <c r="F54" s="38"/>
      <c r="G54" s="38"/>
      <c r="H54" s="38"/>
    </row>
    <row r="55" spans="5:8" ht="12.75">
      <c r="E55" s="166"/>
      <c r="F55" s="166"/>
      <c r="G55" s="166"/>
      <c r="H55" s="166"/>
    </row>
    <row r="56" spans="5:8" ht="12.75">
      <c r="E56" s="166"/>
      <c r="F56" s="38"/>
      <c r="G56" s="38"/>
      <c r="H56" s="38"/>
    </row>
    <row r="57" spans="5:8" ht="12.75">
      <c r="E57" s="38"/>
      <c r="F57" s="38"/>
      <c r="G57" s="38"/>
      <c r="H57" s="38"/>
    </row>
  </sheetData>
  <sheetProtection/>
  <mergeCells count="17">
    <mergeCell ref="D29:D30"/>
    <mergeCell ref="E3:H3"/>
    <mergeCell ref="A5:H5"/>
    <mergeCell ref="A7:A9"/>
    <mergeCell ref="B7:B9"/>
    <mergeCell ref="C7:C9"/>
    <mergeCell ref="D7:D9"/>
    <mergeCell ref="D31:D32"/>
    <mergeCell ref="D38:D39"/>
    <mergeCell ref="A29:A30"/>
    <mergeCell ref="B29:B30"/>
    <mergeCell ref="C1:H1"/>
    <mergeCell ref="C2:H2"/>
    <mergeCell ref="E7:E9"/>
    <mergeCell ref="F7:G7"/>
    <mergeCell ref="F8:G8"/>
    <mergeCell ref="H8:H9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7109375" style="37" customWidth="1"/>
    <col min="2" max="2" width="10.140625" style="194" customWidth="1"/>
    <col min="3" max="3" width="65.140625" style="194" customWidth="1"/>
    <col min="4" max="4" width="13.421875" style="241" customWidth="1"/>
    <col min="5" max="5" width="0" style="37" hidden="1" customWidth="1"/>
    <col min="6" max="16384" width="9.140625" style="37" customWidth="1"/>
  </cols>
  <sheetData>
    <row r="1" spans="3:4" ht="15.75">
      <c r="C1" s="290" t="s">
        <v>593</v>
      </c>
      <c r="D1" s="290"/>
    </row>
    <row r="2" spans="3:4" ht="15.75">
      <c r="C2" s="291" t="s">
        <v>810</v>
      </c>
      <c r="D2" s="291"/>
    </row>
    <row r="3" spans="3:4" ht="15.75">
      <c r="C3" s="256" t="s">
        <v>451</v>
      </c>
      <c r="D3" s="256"/>
    </row>
    <row r="4" spans="3:4" ht="15.75">
      <c r="C4" s="164"/>
      <c r="D4" s="164"/>
    </row>
    <row r="5" spans="1:4" s="2" customFormat="1" ht="12" customHeight="1">
      <c r="A5" s="292" t="s">
        <v>243</v>
      </c>
      <c r="B5" s="292"/>
      <c r="C5" s="292"/>
      <c r="D5" s="292"/>
    </row>
    <row r="6" spans="1:4" s="2" customFormat="1" ht="12.75">
      <c r="A6" s="293" t="s">
        <v>767</v>
      </c>
      <c r="B6" s="293"/>
      <c r="C6" s="293"/>
      <c r="D6" s="293"/>
    </row>
    <row r="7" spans="1:7" ht="11.25" customHeight="1">
      <c r="A7" s="39"/>
      <c r="E7" s="39"/>
      <c r="F7" s="39"/>
      <c r="G7" s="39"/>
    </row>
    <row r="8" spans="1:4" s="3" customFormat="1" ht="12.75">
      <c r="A8" s="2"/>
      <c r="B8" s="176" t="s">
        <v>207</v>
      </c>
      <c r="C8" s="38"/>
      <c r="D8" s="166"/>
    </row>
    <row r="9" spans="2:5" s="2" customFormat="1" ht="12" customHeight="1">
      <c r="B9" s="176" t="s">
        <v>208</v>
      </c>
      <c r="C9" s="38"/>
      <c r="D9" s="166"/>
      <c r="E9" s="73"/>
    </row>
    <row r="10" spans="1:4" s="2" customFormat="1" ht="12" customHeight="1">
      <c r="A10" s="37"/>
      <c r="B10" s="240"/>
      <c r="C10" s="194"/>
      <c r="D10" s="241"/>
    </row>
    <row r="11" spans="1:4" s="2" customFormat="1" ht="25.5">
      <c r="A11" s="3"/>
      <c r="B11" s="228" t="s">
        <v>0</v>
      </c>
      <c r="C11" s="228" t="s">
        <v>209</v>
      </c>
      <c r="D11" s="229" t="s">
        <v>297</v>
      </c>
    </row>
    <row r="12" spans="2:4" s="2" customFormat="1" ht="12" customHeight="1">
      <c r="B12" s="44" t="s">
        <v>452</v>
      </c>
      <c r="C12" s="44" t="s">
        <v>210</v>
      </c>
      <c r="D12" s="230">
        <v>185</v>
      </c>
    </row>
    <row r="13" spans="1:5" s="3" customFormat="1" ht="12" customHeight="1">
      <c r="A13" s="2"/>
      <c r="B13" s="44" t="s">
        <v>453</v>
      </c>
      <c r="C13" s="44" t="s">
        <v>211</v>
      </c>
      <c r="D13" s="230">
        <v>25</v>
      </c>
      <c r="E13" s="15"/>
    </row>
    <row r="14" spans="2:4" s="2" customFormat="1" ht="12" customHeight="1">
      <c r="B14" s="44" t="s">
        <v>454</v>
      </c>
      <c r="C14" s="44" t="s">
        <v>212</v>
      </c>
      <c r="D14" s="230">
        <v>0</v>
      </c>
    </row>
    <row r="15" spans="2:4" s="2" customFormat="1" ht="12" customHeight="1">
      <c r="B15" s="44" t="s">
        <v>455</v>
      </c>
      <c r="C15" s="44" t="s">
        <v>213</v>
      </c>
      <c r="D15" s="230">
        <v>0</v>
      </c>
    </row>
    <row r="16" spans="2:6" s="3" customFormat="1" ht="12" customHeight="1">
      <c r="B16" s="228" t="s">
        <v>456</v>
      </c>
      <c r="C16" s="228" t="s">
        <v>214</v>
      </c>
      <c r="D16" s="231">
        <f>+D12+D13+D14+D15</f>
        <v>210</v>
      </c>
      <c r="F16" s="15"/>
    </row>
    <row r="17" spans="1:6" s="3" customFormat="1" ht="12" customHeight="1">
      <c r="A17" s="2"/>
      <c r="B17" s="44" t="s">
        <v>457</v>
      </c>
      <c r="C17" s="44" t="s">
        <v>215</v>
      </c>
      <c r="D17" s="230">
        <v>25</v>
      </c>
      <c r="E17" s="63"/>
      <c r="F17" s="15"/>
    </row>
    <row r="18" spans="1:6" s="14" customFormat="1" ht="12.75">
      <c r="A18" s="2"/>
      <c r="B18" s="44" t="s">
        <v>458</v>
      </c>
      <c r="C18" s="44" t="s">
        <v>216</v>
      </c>
      <c r="D18" s="230">
        <v>10.9</v>
      </c>
      <c r="E18" s="74"/>
      <c r="F18" s="19"/>
    </row>
    <row r="19" spans="2:7" s="3" customFormat="1" ht="12.75">
      <c r="B19" s="228" t="s">
        <v>459</v>
      </c>
      <c r="C19" s="228" t="s">
        <v>217</v>
      </c>
      <c r="D19" s="231">
        <f>SUM(D17:D18)</f>
        <v>35.9</v>
      </c>
      <c r="E19" s="15"/>
      <c r="G19" s="15"/>
    </row>
    <row r="20" spans="1:7" s="2" customFormat="1" ht="12.75">
      <c r="A20" s="3"/>
      <c r="B20" s="228" t="s">
        <v>460</v>
      </c>
      <c r="C20" s="228" t="s">
        <v>218</v>
      </c>
      <c r="D20" s="231">
        <f>SUM(D16,D19)</f>
        <v>245.9</v>
      </c>
      <c r="E20" s="1">
        <f>+D20+D24+D29</f>
        <v>350.6</v>
      </c>
      <c r="F20" s="1"/>
      <c r="G20" s="1"/>
    </row>
    <row r="21" spans="2:6" s="2" customFormat="1" ht="12" customHeight="1">
      <c r="B21" s="232"/>
      <c r="C21" s="232"/>
      <c r="D21" s="233"/>
      <c r="E21" s="1">
        <f>+D39+D44+D98</f>
        <v>350.6</v>
      </c>
      <c r="F21" s="1"/>
    </row>
    <row r="22" spans="2:4" s="3" customFormat="1" ht="25.5">
      <c r="B22" s="228" t="s">
        <v>0</v>
      </c>
      <c r="C22" s="228" t="s">
        <v>219</v>
      </c>
      <c r="D22" s="229" t="s">
        <v>298</v>
      </c>
    </row>
    <row r="23" spans="2:4" s="2" customFormat="1" ht="51">
      <c r="B23" s="44" t="s">
        <v>461</v>
      </c>
      <c r="C23" s="44" t="s">
        <v>307</v>
      </c>
      <c r="D23" s="230">
        <v>42</v>
      </c>
    </row>
    <row r="24" spans="1:4" s="3" customFormat="1" ht="12.75">
      <c r="A24" s="2"/>
      <c r="B24" s="44" t="s">
        <v>462</v>
      </c>
      <c r="C24" s="44" t="s">
        <v>216</v>
      </c>
      <c r="D24" s="230">
        <v>15.2</v>
      </c>
    </row>
    <row r="25" spans="1:4" s="2" customFormat="1" ht="12.75">
      <c r="A25" s="3"/>
      <c r="B25" s="228" t="s">
        <v>463</v>
      </c>
      <c r="C25" s="228" t="s">
        <v>220</v>
      </c>
      <c r="D25" s="231">
        <f>SUM(D23:D24)</f>
        <v>57.2</v>
      </c>
    </row>
    <row r="26" spans="2:4" s="2" customFormat="1" ht="12" customHeight="1">
      <c r="B26" s="232"/>
      <c r="C26" s="232"/>
      <c r="D26" s="234"/>
    </row>
    <row r="27" spans="2:5" s="3" customFormat="1" ht="25.5">
      <c r="B27" s="228" t="s">
        <v>0</v>
      </c>
      <c r="C27" s="228" t="s">
        <v>221</v>
      </c>
      <c r="D27" s="229" t="s">
        <v>298</v>
      </c>
      <c r="E27" s="63"/>
    </row>
    <row r="28" spans="1:5" s="14" customFormat="1" ht="51">
      <c r="A28" s="2"/>
      <c r="B28" s="44" t="s">
        <v>464</v>
      </c>
      <c r="C28" s="44" t="s">
        <v>308</v>
      </c>
      <c r="D28" s="230">
        <v>168</v>
      </c>
      <c r="E28" s="54"/>
    </row>
    <row r="29" spans="1:5" s="3" customFormat="1" ht="12.75">
      <c r="A29" s="2"/>
      <c r="B29" s="44" t="s">
        <v>465</v>
      </c>
      <c r="C29" s="44" t="s">
        <v>216</v>
      </c>
      <c r="D29" s="230">
        <v>89.5</v>
      </c>
      <c r="E29" s="15"/>
    </row>
    <row r="30" spans="1:4" s="2" customFormat="1" ht="12.75">
      <c r="A30" s="3"/>
      <c r="B30" s="228" t="s">
        <v>466</v>
      </c>
      <c r="C30" s="228" t="s">
        <v>222</v>
      </c>
      <c r="D30" s="231">
        <f>SUM(D28:D29)</f>
        <v>257.5</v>
      </c>
    </row>
    <row r="31" spans="2:6" s="2" customFormat="1" ht="12.75">
      <c r="B31" s="232"/>
      <c r="C31" s="232"/>
      <c r="D31" s="233"/>
      <c r="E31" s="15"/>
      <c r="F31" s="43"/>
    </row>
    <row r="32" spans="1:4" s="2" customFormat="1" ht="25.5" customHeight="1">
      <c r="A32" s="3"/>
      <c r="B32" s="228" t="s">
        <v>0</v>
      </c>
      <c r="C32" s="228" t="s">
        <v>223</v>
      </c>
      <c r="D32" s="229" t="s">
        <v>298</v>
      </c>
    </row>
    <row r="33" spans="2:4" s="2" customFormat="1" ht="38.25">
      <c r="B33" s="44" t="s">
        <v>467</v>
      </c>
      <c r="C33" s="44" t="s">
        <v>257</v>
      </c>
      <c r="D33" s="230">
        <v>35.9</v>
      </c>
    </row>
    <row r="34" spans="2:4" s="2" customFormat="1" ht="38.25">
      <c r="B34" s="44" t="s">
        <v>468</v>
      </c>
      <c r="C34" s="44" t="s">
        <v>258</v>
      </c>
      <c r="D34" s="230">
        <v>14.5</v>
      </c>
    </row>
    <row r="35" spans="2:4" s="2" customFormat="1" ht="42.75" customHeight="1">
      <c r="B35" s="44" t="s">
        <v>469</v>
      </c>
      <c r="C35" s="44" t="s">
        <v>768</v>
      </c>
      <c r="D35" s="230">
        <v>16.9</v>
      </c>
    </row>
    <row r="36" spans="1:4" s="3" customFormat="1" ht="12.75">
      <c r="A36" s="2"/>
      <c r="B36" s="44" t="s">
        <v>470</v>
      </c>
      <c r="C36" s="44" t="s">
        <v>282</v>
      </c>
      <c r="D36" s="230">
        <v>4</v>
      </c>
    </row>
    <row r="37" spans="1:4" s="3" customFormat="1" ht="25.5">
      <c r="A37" s="2"/>
      <c r="B37" s="44" t="s">
        <v>471</v>
      </c>
      <c r="C37" s="44" t="s">
        <v>259</v>
      </c>
      <c r="D37" s="230">
        <v>0.5</v>
      </c>
    </row>
    <row r="38" spans="1:4" s="14" customFormat="1" ht="38.25">
      <c r="A38" s="2"/>
      <c r="B38" s="44" t="s">
        <v>472</v>
      </c>
      <c r="C38" s="44" t="s">
        <v>260</v>
      </c>
      <c r="D38" s="230">
        <v>0</v>
      </c>
    </row>
    <row r="39" spans="1:4" s="14" customFormat="1" ht="12.75">
      <c r="A39" s="3"/>
      <c r="B39" s="228"/>
      <c r="C39" s="228" t="s">
        <v>224</v>
      </c>
      <c r="D39" s="231">
        <f>SUM(D34+D35+D36+D37+D38)</f>
        <v>35.9</v>
      </c>
    </row>
    <row r="40" spans="1:4" s="2" customFormat="1" ht="12" customHeight="1">
      <c r="A40" s="3"/>
      <c r="B40" s="235"/>
      <c r="C40" s="235"/>
      <c r="D40" s="236"/>
    </row>
    <row r="41" spans="2:4" s="2" customFormat="1" ht="12.75" customHeight="1">
      <c r="B41" s="289" t="s">
        <v>244</v>
      </c>
      <c r="C41" s="289"/>
      <c r="D41" s="289"/>
    </row>
    <row r="42" spans="1:4" s="14" customFormat="1" ht="18" customHeight="1">
      <c r="A42" s="2"/>
      <c r="B42" s="232"/>
      <c r="C42" s="232"/>
      <c r="D42" s="233"/>
    </row>
    <row r="43" spans="2:4" s="2" customFormat="1" ht="25.5">
      <c r="B43" s="287" t="s">
        <v>225</v>
      </c>
      <c r="C43" s="287"/>
      <c r="D43" s="229" t="s">
        <v>296</v>
      </c>
    </row>
    <row r="44" spans="2:4" s="2" customFormat="1" ht="12" customHeight="1">
      <c r="B44" s="288" t="s">
        <v>226</v>
      </c>
      <c r="C44" s="288"/>
      <c r="D44" s="230">
        <f>D25</f>
        <v>57.2</v>
      </c>
    </row>
    <row r="45" spans="2:4" s="2" customFormat="1" ht="12" customHeight="1">
      <c r="B45" s="237"/>
      <c r="C45" s="237"/>
      <c r="D45" s="238"/>
    </row>
    <row r="46" spans="2:4" s="2" customFormat="1" ht="12" customHeight="1">
      <c r="B46" s="232"/>
      <c r="C46" s="232"/>
      <c r="D46" s="239"/>
    </row>
    <row r="47" spans="2:4" s="2" customFormat="1" ht="12" customHeight="1">
      <c r="B47" s="289" t="s">
        <v>227</v>
      </c>
      <c r="C47" s="289"/>
      <c r="D47" s="289"/>
    </row>
    <row r="48" spans="2:4" s="2" customFormat="1" ht="12" customHeight="1">
      <c r="B48" s="232"/>
      <c r="C48" s="232"/>
      <c r="D48" s="233"/>
    </row>
    <row r="49" spans="2:4" s="2" customFormat="1" ht="25.5">
      <c r="B49" s="228" t="s">
        <v>0</v>
      </c>
      <c r="C49" s="228" t="s">
        <v>223</v>
      </c>
      <c r="D49" s="229" t="s">
        <v>295</v>
      </c>
    </row>
    <row r="50" spans="2:4" s="2" customFormat="1" ht="12" customHeight="1">
      <c r="B50" s="44" t="s">
        <v>473</v>
      </c>
      <c r="C50" s="44" t="s">
        <v>228</v>
      </c>
      <c r="D50" s="230">
        <f>SUM(D51+D59+D60+D61+D62)</f>
        <v>76</v>
      </c>
    </row>
    <row r="51" spans="2:4" s="2" customFormat="1" ht="12" customHeight="1">
      <c r="B51" s="44" t="s">
        <v>474</v>
      </c>
      <c r="C51" s="44" t="s">
        <v>769</v>
      </c>
      <c r="D51" s="230">
        <f>SUM(D58+D57+D56+D55+D54+D53+D52)</f>
        <v>43.5</v>
      </c>
    </row>
    <row r="52" spans="2:4" s="2" customFormat="1" ht="12" customHeight="1">
      <c r="B52" s="44" t="s">
        <v>475</v>
      </c>
      <c r="C52" s="44" t="s">
        <v>171</v>
      </c>
      <c r="D52" s="230">
        <v>6</v>
      </c>
    </row>
    <row r="53" spans="2:4" s="2" customFormat="1" ht="12" customHeight="1">
      <c r="B53" s="44" t="s">
        <v>476</v>
      </c>
      <c r="C53" s="44" t="s">
        <v>174</v>
      </c>
      <c r="D53" s="230">
        <v>15</v>
      </c>
    </row>
    <row r="54" spans="2:4" s="2" customFormat="1" ht="21" customHeight="1">
      <c r="B54" s="44" t="s">
        <v>477</v>
      </c>
      <c r="C54" s="44" t="s">
        <v>175</v>
      </c>
      <c r="D54" s="230">
        <v>0.5</v>
      </c>
    </row>
    <row r="55" spans="2:4" s="2" customFormat="1" ht="21" customHeight="1">
      <c r="B55" s="44" t="s">
        <v>478</v>
      </c>
      <c r="C55" s="44" t="s">
        <v>176</v>
      </c>
      <c r="D55" s="230">
        <v>1.5</v>
      </c>
    </row>
    <row r="56" spans="2:4" s="2" customFormat="1" ht="16.5" customHeight="1">
      <c r="B56" s="44" t="s">
        <v>479</v>
      </c>
      <c r="C56" s="44" t="s">
        <v>178</v>
      </c>
      <c r="D56" s="230">
        <v>15</v>
      </c>
    </row>
    <row r="57" spans="2:4" s="2" customFormat="1" ht="16.5" customHeight="1">
      <c r="B57" s="44" t="s">
        <v>770</v>
      </c>
      <c r="C57" s="44" t="s">
        <v>179</v>
      </c>
      <c r="D57" s="230">
        <v>1</v>
      </c>
    </row>
    <row r="58" spans="2:4" s="2" customFormat="1" ht="12.75">
      <c r="B58" s="44" t="s">
        <v>771</v>
      </c>
      <c r="C58" s="44" t="s">
        <v>170</v>
      </c>
      <c r="D58" s="230">
        <v>4.5</v>
      </c>
    </row>
    <row r="59" spans="1:4" s="2" customFormat="1" ht="12.75">
      <c r="A59" s="16"/>
      <c r="B59" s="44" t="s">
        <v>480</v>
      </c>
      <c r="C59" s="44" t="s">
        <v>229</v>
      </c>
      <c r="D59" s="230">
        <v>3</v>
      </c>
    </row>
    <row r="60" spans="2:10" s="2" customFormat="1" ht="17.25" customHeight="1">
      <c r="B60" s="160" t="s">
        <v>481</v>
      </c>
      <c r="C60" s="44" t="s">
        <v>772</v>
      </c>
      <c r="D60" s="230">
        <v>20</v>
      </c>
      <c r="J60" s="1"/>
    </row>
    <row r="61" spans="2:4" s="2" customFormat="1" ht="17.25" customHeight="1">
      <c r="B61" s="160" t="s">
        <v>482</v>
      </c>
      <c r="C61" s="44" t="s">
        <v>773</v>
      </c>
      <c r="D61" s="230">
        <v>5</v>
      </c>
    </row>
    <row r="62" spans="2:4" s="2" customFormat="1" ht="25.5" customHeight="1">
      <c r="B62" s="160" t="s">
        <v>483</v>
      </c>
      <c r="C62" s="44" t="s">
        <v>533</v>
      </c>
      <c r="D62" s="230">
        <v>4.5</v>
      </c>
    </row>
    <row r="63" spans="2:4" s="2" customFormat="1" ht="19.5" customHeight="1">
      <c r="B63" s="44" t="s">
        <v>774</v>
      </c>
      <c r="C63" s="44" t="s">
        <v>230</v>
      </c>
      <c r="D63" s="230">
        <f>SUM(D64:D78)</f>
        <v>122.7</v>
      </c>
    </row>
    <row r="64" spans="2:4" s="2" customFormat="1" ht="15.75" customHeight="1">
      <c r="B64" s="44" t="s">
        <v>484</v>
      </c>
      <c r="C64" s="44" t="s">
        <v>245</v>
      </c>
      <c r="D64" s="230">
        <v>3</v>
      </c>
    </row>
    <row r="65" spans="2:4" s="2" customFormat="1" ht="15.75" customHeight="1">
      <c r="B65" s="44" t="s">
        <v>775</v>
      </c>
      <c r="C65" s="44" t="s">
        <v>776</v>
      </c>
      <c r="D65" s="230">
        <v>2</v>
      </c>
    </row>
    <row r="66" spans="1:4" s="2" customFormat="1" ht="12" customHeight="1">
      <c r="A66" s="16"/>
      <c r="B66" s="44" t="s">
        <v>777</v>
      </c>
      <c r="C66" s="44" t="s">
        <v>778</v>
      </c>
      <c r="D66" s="230">
        <v>16</v>
      </c>
    </row>
    <row r="67" spans="2:4" s="2" customFormat="1" ht="12" customHeight="1">
      <c r="B67" s="44" t="s">
        <v>779</v>
      </c>
      <c r="C67" s="44" t="s">
        <v>780</v>
      </c>
      <c r="D67" s="230">
        <v>4.5</v>
      </c>
    </row>
    <row r="68" spans="2:4" s="2" customFormat="1" ht="12" customHeight="1">
      <c r="B68" s="44" t="s">
        <v>485</v>
      </c>
      <c r="C68" s="44" t="s">
        <v>486</v>
      </c>
      <c r="D68" s="230">
        <v>12</v>
      </c>
    </row>
    <row r="69" spans="2:4" s="2" customFormat="1" ht="12" customHeight="1">
      <c r="B69" s="44" t="s">
        <v>781</v>
      </c>
      <c r="C69" s="44" t="s">
        <v>487</v>
      </c>
      <c r="D69" s="230">
        <v>12</v>
      </c>
    </row>
    <row r="70" spans="2:4" s="2" customFormat="1" ht="12" customHeight="1">
      <c r="B70" s="44" t="s">
        <v>782</v>
      </c>
      <c r="C70" s="44" t="s">
        <v>783</v>
      </c>
      <c r="D70" s="230">
        <v>12.5</v>
      </c>
    </row>
    <row r="71" spans="2:4" s="2" customFormat="1" ht="12" customHeight="1">
      <c r="B71" s="44" t="s">
        <v>784</v>
      </c>
      <c r="C71" s="44" t="s">
        <v>785</v>
      </c>
      <c r="D71" s="230">
        <v>4.1</v>
      </c>
    </row>
    <row r="72" spans="2:4" s="2" customFormat="1" ht="12" customHeight="1">
      <c r="B72" s="44" t="s">
        <v>786</v>
      </c>
      <c r="C72" s="44" t="s">
        <v>787</v>
      </c>
      <c r="D72" s="230">
        <v>15</v>
      </c>
    </row>
    <row r="73" spans="2:4" s="2" customFormat="1" ht="12" customHeight="1">
      <c r="B73" s="44" t="s">
        <v>788</v>
      </c>
      <c r="C73" s="44" t="s">
        <v>789</v>
      </c>
      <c r="D73" s="230">
        <v>5</v>
      </c>
    </row>
    <row r="74" spans="2:5" s="2" customFormat="1" ht="19.5" customHeight="1">
      <c r="B74" s="44" t="s">
        <v>790</v>
      </c>
      <c r="C74" s="44" t="s">
        <v>791</v>
      </c>
      <c r="D74" s="230">
        <v>5</v>
      </c>
      <c r="E74" s="33"/>
    </row>
    <row r="75" spans="2:4" s="2" customFormat="1" ht="12" customHeight="1">
      <c r="B75" s="44" t="s">
        <v>792</v>
      </c>
      <c r="C75" s="44" t="s">
        <v>793</v>
      </c>
      <c r="D75" s="230">
        <v>10</v>
      </c>
    </row>
    <row r="76" spans="2:5" s="2" customFormat="1" ht="12.75">
      <c r="B76" s="44" t="s">
        <v>794</v>
      </c>
      <c r="C76" s="44" t="s">
        <v>795</v>
      </c>
      <c r="D76" s="230">
        <v>18.7</v>
      </c>
      <c r="E76" s="1"/>
    </row>
    <row r="77" spans="2:4" s="2" customFormat="1" ht="12" customHeight="1">
      <c r="B77" s="44" t="s">
        <v>796</v>
      </c>
      <c r="C77" s="44" t="s">
        <v>186</v>
      </c>
      <c r="D77" s="230">
        <v>0.9</v>
      </c>
    </row>
    <row r="78" spans="2:4" s="2" customFormat="1" ht="12" customHeight="1">
      <c r="B78" s="44" t="s">
        <v>797</v>
      </c>
      <c r="C78" s="44" t="s">
        <v>536</v>
      </c>
      <c r="D78" s="230">
        <v>2</v>
      </c>
    </row>
    <row r="79" spans="2:4" s="2" customFormat="1" ht="12" customHeight="1">
      <c r="B79" s="44" t="s">
        <v>488</v>
      </c>
      <c r="C79" s="44" t="s">
        <v>231</v>
      </c>
      <c r="D79" s="230">
        <f>SUM(D82+D81+D80)</f>
        <v>9.5</v>
      </c>
    </row>
    <row r="80" spans="2:4" s="2" customFormat="1" ht="12" customHeight="1">
      <c r="B80" s="44" t="s">
        <v>489</v>
      </c>
      <c r="C80" s="44" t="s">
        <v>232</v>
      </c>
      <c r="D80" s="230">
        <v>5</v>
      </c>
    </row>
    <row r="81" spans="2:4" s="2" customFormat="1" ht="12" customHeight="1">
      <c r="B81" s="44" t="s">
        <v>490</v>
      </c>
      <c r="C81" s="44" t="s">
        <v>798</v>
      </c>
      <c r="D81" s="230">
        <v>3</v>
      </c>
    </row>
    <row r="82" spans="2:4" s="2" customFormat="1" ht="12" customHeight="1">
      <c r="B82" s="44" t="s">
        <v>491</v>
      </c>
      <c r="C82" s="44" t="s">
        <v>261</v>
      </c>
      <c r="D82" s="230">
        <v>1.5</v>
      </c>
    </row>
    <row r="83" spans="2:4" s="2" customFormat="1" ht="12" customHeight="1">
      <c r="B83" s="44" t="s">
        <v>492</v>
      </c>
      <c r="C83" s="44" t="s">
        <v>233</v>
      </c>
      <c r="D83" s="230">
        <f>SUM(D84+D96)</f>
        <v>43.5</v>
      </c>
    </row>
    <row r="84" spans="2:4" s="2" customFormat="1" ht="12" customHeight="1">
      <c r="B84" s="44" t="s">
        <v>493</v>
      </c>
      <c r="C84" s="44" t="s">
        <v>234</v>
      </c>
      <c r="D84" s="230">
        <f>SUM(D95+D94+D93+D92+D91+D90+D89+D88+D87+D86+D85)</f>
        <v>35</v>
      </c>
    </row>
    <row r="85" spans="1:5" ht="15.75">
      <c r="A85" s="2"/>
      <c r="B85" s="44" t="s">
        <v>799</v>
      </c>
      <c r="C85" s="44" t="s">
        <v>171</v>
      </c>
      <c r="D85" s="230">
        <v>1.5</v>
      </c>
      <c r="E85" s="50"/>
    </row>
    <row r="86" spans="1:4" ht="15.75">
      <c r="A86" s="2"/>
      <c r="B86" s="44" t="s">
        <v>800</v>
      </c>
      <c r="C86" s="44" t="s">
        <v>172</v>
      </c>
      <c r="D86" s="230">
        <v>1.5</v>
      </c>
    </row>
    <row r="87" spans="1:4" ht="15.75">
      <c r="A87" s="2"/>
      <c r="B87" s="44" t="s">
        <v>801</v>
      </c>
      <c r="C87" s="44" t="s">
        <v>173</v>
      </c>
      <c r="D87" s="230">
        <v>1.5</v>
      </c>
    </row>
    <row r="88" spans="1:4" ht="15.75">
      <c r="A88" s="2"/>
      <c r="B88" s="44" t="s">
        <v>802</v>
      </c>
      <c r="C88" s="44" t="s">
        <v>174</v>
      </c>
      <c r="D88" s="230">
        <v>20</v>
      </c>
    </row>
    <row r="89" spans="1:4" ht="15.75">
      <c r="A89" s="2"/>
      <c r="B89" s="44" t="s">
        <v>803</v>
      </c>
      <c r="C89" s="44" t="s">
        <v>175</v>
      </c>
      <c r="D89" s="230">
        <v>1.5</v>
      </c>
    </row>
    <row r="90" spans="1:5" ht="15.75">
      <c r="A90" s="2"/>
      <c r="B90" s="44" t="s">
        <v>804</v>
      </c>
      <c r="C90" s="44" t="s">
        <v>176</v>
      </c>
      <c r="D90" s="230">
        <v>1.5</v>
      </c>
      <c r="E90" s="2"/>
    </row>
    <row r="91" spans="1:5" s="39" customFormat="1" ht="15.75">
      <c r="A91" s="2"/>
      <c r="B91" s="44" t="s">
        <v>805</v>
      </c>
      <c r="C91" s="44" t="s">
        <v>177</v>
      </c>
      <c r="D91" s="230">
        <v>1.5</v>
      </c>
      <c r="E91" s="3"/>
    </row>
    <row r="92" spans="2:4" ht="15.75">
      <c r="B92" s="44" t="s">
        <v>806</v>
      </c>
      <c r="C92" s="44" t="s">
        <v>178</v>
      </c>
      <c r="D92" s="230">
        <v>1.5</v>
      </c>
    </row>
    <row r="93" spans="2:4" ht="15.75">
      <c r="B93" s="44" t="s">
        <v>807</v>
      </c>
      <c r="C93" s="44" t="s">
        <v>179</v>
      </c>
      <c r="D93" s="230">
        <v>1.5</v>
      </c>
    </row>
    <row r="94" spans="2:4" ht="15.75">
      <c r="B94" s="44" t="s">
        <v>808</v>
      </c>
      <c r="C94" s="44" t="s">
        <v>180</v>
      </c>
      <c r="D94" s="230">
        <v>1.5</v>
      </c>
    </row>
    <row r="95" spans="2:4" ht="15.75">
      <c r="B95" s="44" t="s">
        <v>809</v>
      </c>
      <c r="C95" s="44" t="s">
        <v>170</v>
      </c>
      <c r="D95" s="230">
        <v>1.5</v>
      </c>
    </row>
    <row r="96" spans="2:4" ht="15.75">
      <c r="B96" s="44" t="s">
        <v>494</v>
      </c>
      <c r="C96" s="44" t="s">
        <v>278</v>
      </c>
      <c r="D96" s="230">
        <v>8.5</v>
      </c>
    </row>
    <row r="97" spans="2:4" ht="15.75">
      <c r="B97" s="44" t="s">
        <v>495</v>
      </c>
      <c r="C97" s="44" t="s">
        <v>181</v>
      </c>
      <c r="D97" s="230">
        <v>5.8</v>
      </c>
    </row>
    <row r="98" spans="1:4" ht="15.75">
      <c r="A98" s="39"/>
      <c r="B98" s="228"/>
      <c r="C98" s="228" t="s">
        <v>224</v>
      </c>
      <c r="D98" s="231">
        <f>SUM(D50+D63+D79+D83+D97)</f>
        <v>257.5</v>
      </c>
    </row>
    <row r="99" ht="15.75">
      <c r="C99" s="194" t="s">
        <v>322</v>
      </c>
    </row>
  </sheetData>
  <sheetProtection/>
  <mergeCells count="9">
    <mergeCell ref="B43:C43"/>
    <mergeCell ref="B44:C44"/>
    <mergeCell ref="B47:D47"/>
    <mergeCell ref="C1:D1"/>
    <mergeCell ref="C2:D2"/>
    <mergeCell ref="C3:D3"/>
    <mergeCell ref="A5:D5"/>
    <mergeCell ref="A6:D6"/>
    <mergeCell ref="B41:D41"/>
  </mergeCells>
  <printOptions/>
  <pageMargins left="0.1968503937007874" right="0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4.140625" style="2" customWidth="1"/>
    <col min="2" max="2" width="50.8515625" style="2" customWidth="1"/>
    <col min="3" max="3" width="8.57421875" style="2" customWidth="1"/>
    <col min="4" max="4" width="11.28125" style="5" customWidth="1"/>
    <col min="5" max="5" width="10.00390625" style="2" customWidth="1"/>
    <col min="6" max="6" width="12.421875" style="2" customWidth="1"/>
    <col min="7" max="7" width="9.140625" style="2" hidden="1" customWidth="1"/>
    <col min="8" max="8" width="9.421875" style="42" hidden="1" customWidth="1"/>
    <col min="9" max="9" width="6.00390625" style="2" hidden="1" customWidth="1"/>
    <col min="10" max="10" width="7.421875" style="2" hidden="1" customWidth="1"/>
    <col min="11" max="11" width="0" style="2" hidden="1" customWidth="1"/>
    <col min="12" max="16384" width="9.140625" style="2" customWidth="1"/>
  </cols>
  <sheetData>
    <row r="1" spans="2:7" ht="15.75" customHeight="1">
      <c r="B1" s="255" t="s">
        <v>595</v>
      </c>
      <c r="C1" s="255"/>
      <c r="D1" s="255"/>
      <c r="E1" s="255"/>
      <c r="F1" s="255"/>
      <c r="G1" s="23"/>
    </row>
    <row r="2" spans="2:7" ht="15.75" customHeight="1">
      <c r="B2" s="255" t="s">
        <v>766</v>
      </c>
      <c r="C2" s="255"/>
      <c r="D2" s="255"/>
      <c r="E2" s="255"/>
      <c r="F2" s="255"/>
      <c r="G2" s="23"/>
    </row>
    <row r="3" spans="2:6" ht="15.75">
      <c r="B3" s="37"/>
      <c r="C3" s="37"/>
      <c r="D3" s="256" t="s">
        <v>596</v>
      </c>
      <c r="E3" s="256"/>
      <c r="F3" s="256"/>
    </row>
    <row r="4" ht="12.75">
      <c r="F4" s="23"/>
    </row>
    <row r="5" spans="1:6" ht="42" customHeight="1">
      <c r="A5" s="257" t="s">
        <v>1002</v>
      </c>
      <c r="B5" s="257"/>
      <c r="C5" s="257"/>
      <c r="D5" s="257"/>
      <c r="E5" s="257"/>
      <c r="F5" s="257"/>
    </row>
    <row r="6" ht="12.75">
      <c r="F6" s="5" t="s">
        <v>306</v>
      </c>
    </row>
    <row r="7" spans="1:6" ht="12" customHeight="1">
      <c r="A7" s="249" t="s">
        <v>0</v>
      </c>
      <c r="B7" s="251" t="s">
        <v>597</v>
      </c>
      <c r="C7" s="249" t="s">
        <v>17</v>
      </c>
      <c r="D7" s="253" t="s">
        <v>598</v>
      </c>
      <c r="E7" s="253"/>
      <c r="F7" s="253"/>
    </row>
    <row r="8" spans="1:6" ht="76.5">
      <c r="A8" s="250"/>
      <c r="B8" s="251"/>
      <c r="C8" s="252"/>
      <c r="D8" s="6" t="s">
        <v>599</v>
      </c>
      <c r="E8" s="6" t="s">
        <v>600</v>
      </c>
      <c r="F8" s="6" t="s">
        <v>601</v>
      </c>
    </row>
    <row r="9" spans="1:6" ht="12.75">
      <c r="A9" s="6">
        <v>1</v>
      </c>
      <c r="B9" s="124">
        <v>2</v>
      </c>
      <c r="C9" s="6">
        <v>3</v>
      </c>
      <c r="D9" s="6">
        <v>4</v>
      </c>
      <c r="E9" s="6">
        <v>5</v>
      </c>
      <c r="F9" s="6">
        <v>6</v>
      </c>
    </row>
    <row r="10" spans="1:11" ht="12" customHeight="1">
      <c r="A10" s="125">
        <v>1</v>
      </c>
      <c r="B10" s="24" t="s">
        <v>602</v>
      </c>
      <c r="C10" s="126">
        <f>+D10+E10+F10</f>
        <v>46.7</v>
      </c>
      <c r="D10" s="127">
        <v>1.2</v>
      </c>
      <c r="E10" s="126"/>
      <c r="F10" s="126">
        <v>45.5</v>
      </c>
      <c r="H10" s="1">
        <f>+I10+J10+K10</f>
        <v>0</v>
      </c>
      <c r="I10" s="1"/>
      <c r="J10" s="1"/>
      <c r="K10" s="1"/>
    </row>
    <row r="11" spans="1:11" ht="12" customHeight="1">
      <c r="A11" s="125">
        <v>2</v>
      </c>
      <c r="B11" s="24" t="s">
        <v>502</v>
      </c>
      <c r="C11" s="126">
        <f aca="true" t="shared" si="0" ref="C11:C66">+D11+E11+F11</f>
        <v>51.2</v>
      </c>
      <c r="D11" s="127">
        <v>1.2</v>
      </c>
      <c r="E11" s="126"/>
      <c r="F11" s="126">
        <v>50</v>
      </c>
      <c r="H11" s="1">
        <f aca="true" t="shared" si="1" ref="H11:H65">+I11+J11+K11</f>
        <v>0</v>
      </c>
      <c r="I11" s="1"/>
      <c r="J11" s="1"/>
      <c r="K11" s="1"/>
    </row>
    <row r="12" spans="1:11" ht="12" customHeight="1">
      <c r="A12" s="125">
        <v>3</v>
      </c>
      <c r="B12" s="24" t="s">
        <v>503</v>
      </c>
      <c r="C12" s="126">
        <f t="shared" si="0"/>
        <v>53.6</v>
      </c>
      <c r="D12" s="127">
        <v>1.6</v>
      </c>
      <c r="E12" s="126"/>
      <c r="F12" s="126">
        <v>52</v>
      </c>
      <c r="H12" s="1">
        <f t="shared" si="1"/>
        <v>0</v>
      </c>
      <c r="I12" s="1"/>
      <c r="J12" s="1"/>
      <c r="K12" s="1"/>
    </row>
    <row r="13" spans="1:11" ht="12" customHeight="1">
      <c r="A13" s="125">
        <v>4</v>
      </c>
      <c r="B13" s="24" t="s">
        <v>508</v>
      </c>
      <c r="C13" s="126">
        <f t="shared" si="0"/>
        <v>54</v>
      </c>
      <c r="D13" s="127">
        <v>3</v>
      </c>
      <c r="E13" s="126">
        <v>1</v>
      </c>
      <c r="F13" s="126">
        <v>50</v>
      </c>
      <c r="H13" s="1">
        <f t="shared" si="1"/>
        <v>0</v>
      </c>
      <c r="I13" s="1"/>
      <c r="J13" s="1"/>
      <c r="K13" s="1"/>
    </row>
    <row r="14" spans="1:11" ht="12" customHeight="1">
      <c r="A14" s="125">
        <v>5</v>
      </c>
      <c r="B14" s="24" t="s">
        <v>504</v>
      </c>
      <c r="C14" s="126">
        <f t="shared" si="0"/>
        <v>68.5</v>
      </c>
      <c r="D14" s="127">
        <v>2.5</v>
      </c>
      <c r="E14" s="126"/>
      <c r="F14" s="126">
        <v>66</v>
      </c>
      <c r="H14" s="1">
        <f t="shared" si="1"/>
        <v>0</v>
      </c>
      <c r="I14" s="1"/>
      <c r="J14" s="1"/>
      <c r="K14" s="1"/>
    </row>
    <row r="15" spans="1:11" ht="12" customHeight="1">
      <c r="A15" s="125">
        <v>6</v>
      </c>
      <c r="B15" s="24" t="s">
        <v>505</v>
      </c>
      <c r="C15" s="126">
        <f t="shared" si="0"/>
        <v>31.5</v>
      </c>
      <c r="D15" s="127">
        <v>2</v>
      </c>
      <c r="E15" s="126"/>
      <c r="F15" s="126">
        <v>29.5</v>
      </c>
      <c r="G15" s="110"/>
      <c r="H15" s="1">
        <f t="shared" si="1"/>
        <v>0</v>
      </c>
      <c r="I15" s="1"/>
      <c r="J15" s="1"/>
      <c r="K15" s="1"/>
    </row>
    <row r="16" spans="1:11" ht="12" customHeight="1">
      <c r="A16" s="125">
        <v>7</v>
      </c>
      <c r="B16" s="24" t="s">
        <v>506</v>
      </c>
      <c r="C16" s="126">
        <f t="shared" si="0"/>
        <v>56.8</v>
      </c>
      <c r="D16" s="127">
        <v>1.8</v>
      </c>
      <c r="E16" s="126"/>
      <c r="F16" s="126">
        <v>55</v>
      </c>
      <c r="G16" s="110"/>
      <c r="H16" s="1">
        <f t="shared" si="1"/>
        <v>0</v>
      </c>
      <c r="I16" s="1"/>
      <c r="J16" s="1"/>
      <c r="K16" s="1"/>
    </row>
    <row r="17" spans="1:11" ht="12" customHeight="1">
      <c r="A17" s="125">
        <v>8</v>
      </c>
      <c r="B17" s="22" t="s">
        <v>507</v>
      </c>
      <c r="C17" s="126">
        <f t="shared" si="0"/>
        <v>42.2</v>
      </c>
      <c r="D17" s="127">
        <v>0.2</v>
      </c>
      <c r="E17" s="126"/>
      <c r="F17" s="126">
        <v>42</v>
      </c>
      <c r="G17" s="110"/>
      <c r="H17" s="1">
        <f t="shared" si="1"/>
        <v>0</v>
      </c>
      <c r="I17" s="1"/>
      <c r="J17" s="1"/>
      <c r="K17" s="1"/>
    </row>
    <row r="18" spans="1:11" ht="12" customHeight="1">
      <c r="A18" s="125">
        <v>9</v>
      </c>
      <c r="B18" s="24" t="s">
        <v>511</v>
      </c>
      <c r="C18" s="126">
        <f t="shared" si="0"/>
        <v>16</v>
      </c>
      <c r="D18" s="127">
        <v>8</v>
      </c>
      <c r="E18" s="126">
        <v>8</v>
      </c>
      <c r="F18" s="126"/>
      <c r="G18" s="110"/>
      <c r="H18" s="1">
        <f t="shared" si="1"/>
        <v>0</v>
      </c>
      <c r="I18" s="1"/>
      <c r="J18" s="1"/>
      <c r="K18" s="1"/>
    </row>
    <row r="19" spans="1:11" ht="12" customHeight="1">
      <c r="A19" s="125">
        <v>10</v>
      </c>
      <c r="B19" s="24" t="s">
        <v>99</v>
      </c>
      <c r="C19" s="126">
        <f t="shared" si="0"/>
        <v>10.5</v>
      </c>
      <c r="D19" s="127">
        <v>0.9</v>
      </c>
      <c r="E19" s="126">
        <v>1.5</v>
      </c>
      <c r="F19" s="126">
        <v>8.1</v>
      </c>
      <c r="G19" s="110"/>
      <c r="H19" s="1">
        <f t="shared" si="1"/>
        <v>0</v>
      </c>
      <c r="I19" s="1"/>
      <c r="J19" s="1"/>
      <c r="K19" s="1"/>
    </row>
    <row r="20" spans="1:11" ht="12" customHeight="1">
      <c r="A20" s="125">
        <v>11</v>
      </c>
      <c r="B20" s="22" t="s">
        <v>316</v>
      </c>
      <c r="C20" s="126">
        <f t="shared" si="0"/>
        <v>31.7</v>
      </c>
      <c r="D20" s="127">
        <v>1.2</v>
      </c>
      <c r="E20" s="126">
        <v>1.7</v>
      </c>
      <c r="F20" s="126">
        <v>28.8</v>
      </c>
      <c r="G20" s="110"/>
      <c r="H20" s="1">
        <f t="shared" si="1"/>
        <v>0</v>
      </c>
      <c r="I20" s="1"/>
      <c r="J20" s="1"/>
      <c r="K20" s="1"/>
    </row>
    <row r="21" spans="1:11" ht="12" customHeight="1">
      <c r="A21" s="125">
        <v>12</v>
      </c>
      <c r="B21" s="22" t="s">
        <v>317</v>
      </c>
      <c r="C21" s="126">
        <f t="shared" si="0"/>
        <v>3.1999999999999997</v>
      </c>
      <c r="D21" s="127">
        <v>0.3</v>
      </c>
      <c r="E21" s="126">
        <v>2</v>
      </c>
      <c r="F21" s="126">
        <v>0.9</v>
      </c>
      <c r="G21" s="110"/>
      <c r="H21" s="1">
        <f t="shared" si="1"/>
        <v>0</v>
      </c>
      <c r="I21" s="1"/>
      <c r="J21" s="1"/>
      <c r="K21" s="1"/>
    </row>
    <row r="22" spans="1:11" ht="12" customHeight="1">
      <c r="A22" s="125">
        <v>13</v>
      </c>
      <c r="B22" s="22" t="s">
        <v>93</v>
      </c>
      <c r="C22" s="126">
        <f t="shared" si="0"/>
        <v>18.9</v>
      </c>
      <c r="D22" s="127">
        <v>0.2</v>
      </c>
      <c r="E22" s="126">
        <v>3.5</v>
      </c>
      <c r="F22" s="126">
        <v>15.2</v>
      </c>
      <c r="G22" s="110"/>
      <c r="H22" s="1">
        <f t="shared" si="1"/>
        <v>0</v>
      </c>
      <c r="I22" s="1"/>
      <c r="J22" s="1"/>
      <c r="K22" s="1"/>
    </row>
    <row r="23" spans="1:11" ht="12" customHeight="1">
      <c r="A23" s="125">
        <v>14</v>
      </c>
      <c r="B23" s="24" t="s">
        <v>603</v>
      </c>
      <c r="C23" s="126">
        <f t="shared" si="0"/>
        <v>5.199999999999999</v>
      </c>
      <c r="D23" s="127">
        <v>0.4</v>
      </c>
      <c r="E23" s="126">
        <v>2.8</v>
      </c>
      <c r="F23" s="126">
        <v>2</v>
      </c>
      <c r="G23" s="110"/>
      <c r="H23" s="1">
        <f t="shared" si="1"/>
        <v>0</v>
      </c>
      <c r="I23" s="1"/>
      <c r="J23" s="1"/>
      <c r="K23" s="1"/>
    </row>
    <row r="24" spans="1:11" ht="12" customHeight="1">
      <c r="A24" s="125">
        <v>15</v>
      </c>
      <c r="B24" s="22" t="s">
        <v>509</v>
      </c>
      <c r="C24" s="126">
        <f t="shared" si="0"/>
        <v>25.4</v>
      </c>
      <c r="D24" s="127">
        <v>2.7</v>
      </c>
      <c r="E24" s="126">
        <v>20.7</v>
      </c>
      <c r="F24" s="126">
        <v>2</v>
      </c>
      <c r="G24" s="110"/>
      <c r="H24" s="1">
        <f t="shared" si="1"/>
        <v>0</v>
      </c>
      <c r="I24" s="1"/>
      <c r="J24" s="1"/>
      <c r="K24" s="1"/>
    </row>
    <row r="25" spans="1:11" ht="15" customHeight="1">
      <c r="A25" s="125">
        <v>16</v>
      </c>
      <c r="B25" s="24" t="s">
        <v>510</v>
      </c>
      <c r="C25" s="126">
        <f t="shared" si="0"/>
        <v>6.1</v>
      </c>
      <c r="D25" s="127">
        <v>0.1</v>
      </c>
      <c r="E25" s="126">
        <v>4</v>
      </c>
      <c r="F25" s="126">
        <v>2</v>
      </c>
      <c r="G25" s="110"/>
      <c r="H25" s="1">
        <f t="shared" si="1"/>
        <v>0</v>
      </c>
      <c r="I25" s="1"/>
      <c r="J25" s="1"/>
      <c r="K25" s="1"/>
    </row>
    <row r="26" spans="1:11" ht="12" customHeight="1">
      <c r="A26" s="125">
        <v>17</v>
      </c>
      <c r="B26" s="22" t="s">
        <v>283</v>
      </c>
      <c r="C26" s="126">
        <f t="shared" si="0"/>
        <v>9.5</v>
      </c>
      <c r="D26" s="127">
        <v>3.5</v>
      </c>
      <c r="E26" s="126"/>
      <c r="F26" s="126">
        <v>6</v>
      </c>
      <c r="G26" s="110"/>
      <c r="H26" s="1">
        <f t="shared" si="1"/>
        <v>0</v>
      </c>
      <c r="I26" s="1"/>
      <c r="J26" s="1"/>
      <c r="K26" s="1"/>
    </row>
    <row r="27" spans="1:11" ht="12" customHeight="1">
      <c r="A27" s="125">
        <v>18</v>
      </c>
      <c r="B27" s="22" t="s">
        <v>94</v>
      </c>
      <c r="C27" s="126">
        <f t="shared" si="0"/>
        <v>2.0999999999999996</v>
      </c>
      <c r="D27" s="127">
        <v>0.3</v>
      </c>
      <c r="E27" s="126">
        <v>0.4</v>
      </c>
      <c r="F27" s="126">
        <v>1.4</v>
      </c>
      <c r="G27" s="110"/>
      <c r="H27" s="1">
        <f t="shared" si="1"/>
        <v>0</v>
      </c>
      <c r="I27" s="1"/>
      <c r="J27" s="1"/>
      <c r="K27" s="1"/>
    </row>
    <row r="28" spans="1:11" ht="12" customHeight="1">
      <c r="A28" s="125">
        <v>19</v>
      </c>
      <c r="B28" s="22" t="s">
        <v>318</v>
      </c>
      <c r="C28" s="126">
        <f t="shared" si="0"/>
        <v>46.4</v>
      </c>
      <c r="D28" s="127">
        <v>1.4</v>
      </c>
      <c r="E28" s="126"/>
      <c r="F28" s="126">
        <v>45</v>
      </c>
      <c r="G28" s="110"/>
      <c r="H28" s="1">
        <f t="shared" si="1"/>
        <v>0</v>
      </c>
      <c r="I28" s="1"/>
      <c r="J28" s="1"/>
      <c r="K28" s="1"/>
    </row>
    <row r="29" spans="1:11" ht="12" customHeight="1">
      <c r="A29" s="125">
        <v>20</v>
      </c>
      <c r="B29" s="128" t="s">
        <v>319</v>
      </c>
      <c r="C29" s="126">
        <f t="shared" si="0"/>
        <v>0.2</v>
      </c>
      <c r="D29" s="127">
        <v>0.1</v>
      </c>
      <c r="E29" s="126">
        <v>0.1</v>
      </c>
      <c r="F29" s="126"/>
      <c r="G29" s="14"/>
      <c r="H29" s="1">
        <f t="shared" si="1"/>
        <v>0</v>
      </c>
      <c r="I29" s="1"/>
      <c r="J29" s="1"/>
      <c r="K29" s="1"/>
    </row>
    <row r="30" spans="1:11" s="129" customFormat="1" ht="12" customHeight="1">
      <c r="A30" s="125">
        <v>21</v>
      </c>
      <c r="B30" s="128" t="s">
        <v>95</v>
      </c>
      <c r="C30" s="126">
        <f t="shared" si="0"/>
        <v>1.7</v>
      </c>
      <c r="D30" s="127">
        <v>0.1</v>
      </c>
      <c r="E30" s="126">
        <v>0.6</v>
      </c>
      <c r="F30" s="126">
        <v>1</v>
      </c>
      <c r="G30" s="130"/>
      <c r="H30" s="1">
        <f t="shared" si="1"/>
        <v>0</v>
      </c>
      <c r="I30" s="1"/>
      <c r="J30" s="1"/>
      <c r="K30" s="1"/>
    </row>
    <row r="31" spans="1:11" s="129" customFormat="1" ht="12" customHeight="1">
      <c r="A31" s="125">
        <v>22</v>
      </c>
      <c r="B31" s="128" t="s">
        <v>320</v>
      </c>
      <c r="C31" s="126">
        <f t="shared" si="0"/>
        <v>0.9</v>
      </c>
      <c r="D31" s="127">
        <v>0.1</v>
      </c>
      <c r="E31" s="126">
        <v>0.8</v>
      </c>
      <c r="F31" s="126"/>
      <c r="H31" s="1">
        <f t="shared" si="1"/>
        <v>0</v>
      </c>
      <c r="I31" s="1"/>
      <c r="J31" s="1"/>
      <c r="K31" s="1"/>
    </row>
    <row r="32" spans="1:11" s="129" customFormat="1" ht="12" customHeight="1">
      <c r="A32" s="125">
        <v>23</v>
      </c>
      <c r="B32" s="22" t="s">
        <v>249</v>
      </c>
      <c r="C32" s="126">
        <f t="shared" si="0"/>
        <v>67.3</v>
      </c>
      <c r="D32" s="127">
        <v>0.2</v>
      </c>
      <c r="E32" s="126">
        <v>31.6</v>
      </c>
      <c r="F32" s="126">
        <v>35.5</v>
      </c>
      <c r="H32" s="1">
        <f t="shared" si="1"/>
        <v>0</v>
      </c>
      <c r="I32" s="1"/>
      <c r="J32" s="1"/>
      <c r="K32" s="1"/>
    </row>
    <row r="33" spans="1:11" s="129" customFormat="1" ht="12" customHeight="1">
      <c r="A33" s="125">
        <v>24</v>
      </c>
      <c r="B33" s="24" t="s">
        <v>102</v>
      </c>
      <c r="C33" s="126">
        <f t="shared" si="0"/>
        <v>14.5</v>
      </c>
      <c r="D33" s="127"/>
      <c r="E33" s="126">
        <v>8</v>
      </c>
      <c r="F33" s="126">
        <v>6.5</v>
      </c>
      <c r="H33" s="1">
        <f t="shared" si="1"/>
        <v>0</v>
      </c>
      <c r="I33" s="1"/>
      <c r="J33" s="1"/>
      <c r="K33" s="1"/>
    </row>
    <row r="34" spans="1:11" s="129" customFormat="1" ht="12" customHeight="1">
      <c r="A34" s="125">
        <v>25</v>
      </c>
      <c r="B34" s="131" t="s">
        <v>109</v>
      </c>
      <c r="C34" s="126">
        <f t="shared" si="0"/>
        <v>38.4</v>
      </c>
      <c r="D34" s="127"/>
      <c r="E34" s="126"/>
      <c r="F34" s="126">
        <v>38.4</v>
      </c>
      <c r="H34" s="1">
        <f t="shared" si="1"/>
        <v>0</v>
      </c>
      <c r="I34" s="1"/>
      <c r="J34" s="1"/>
      <c r="K34" s="1"/>
    </row>
    <row r="35" spans="1:11" s="129" customFormat="1" ht="12" customHeight="1">
      <c r="A35" s="125">
        <v>26</v>
      </c>
      <c r="B35" s="131" t="s">
        <v>100</v>
      </c>
      <c r="C35" s="126">
        <f t="shared" si="0"/>
        <v>43.6</v>
      </c>
      <c r="D35" s="127">
        <v>0.2</v>
      </c>
      <c r="E35" s="126">
        <v>0.4</v>
      </c>
      <c r="F35" s="126">
        <v>43</v>
      </c>
      <c r="H35" s="1">
        <f t="shared" si="1"/>
        <v>0</v>
      </c>
      <c r="I35" s="1"/>
      <c r="J35" s="1"/>
      <c r="K35" s="1"/>
    </row>
    <row r="36" spans="1:11" s="129" customFormat="1" ht="12" customHeight="1">
      <c r="A36" s="125">
        <v>27</v>
      </c>
      <c r="B36" s="24" t="s">
        <v>101</v>
      </c>
      <c r="C36" s="126">
        <f t="shared" si="0"/>
        <v>58.5</v>
      </c>
      <c r="D36" s="127">
        <v>4.5</v>
      </c>
      <c r="E36" s="126">
        <v>1</v>
      </c>
      <c r="F36" s="126">
        <v>53</v>
      </c>
      <c r="H36" s="1">
        <f t="shared" si="1"/>
        <v>0</v>
      </c>
      <c r="I36" s="1"/>
      <c r="J36" s="1"/>
      <c r="K36" s="1"/>
    </row>
    <row r="37" spans="1:11" s="129" customFormat="1" ht="12" customHeight="1">
      <c r="A37" s="125">
        <v>28</v>
      </c>
      <c r="B37" s="24" t="s">
        <v>250</v>
      </c>
      <c r="C37" s="126">
        <f t="shared" si="0"/>
        <v>105</v>
      </c>
      <c r="D37" s="127">
        <v>44.5</v>
      </c>
      <c r="E37" s="126">
        <v>45.2</v>
      </c>
      <c r="F37" s="126">
        <v>15.3</v>
      </c>
      <c r="H37" s="1">
        <f t="shared" si="1"/>
        <v>0</v>
      </c>
      <c r="I37" s="1"/>
      <c r="J37" s="1"/>
      <c r="K37" s="1"/>
    </row>
    <row r="38" spans="1:11" s="129" customFormat="1" ht="12" customHeight="1">
      <c r="A38" s="125">
        <v>29</v>
      </c>
      <c r="B38" s="131" t="s">
        <v>604</v>
      </c>
      <c r="C38" s="126">
        <f t="shared" si="0"/>
        <v>14</v>
      </c>
      <c r="D38" s="127">
        <v>0.5</v>
      </c>
      <c r="E38" s="126">
        <v>13.5</v>
      </c>
      <c r="F38" s="126"/>
      <c r="H38" s="1">
        <f t="shared" si="1"/>
        <v>0</v>
      </c>
      <c r="I38" s="1"/>
      <c r="J38" s="1"/>
      <c r="K38" s="1"/>
    </row>
    <row r="39" spans="1:11" s="129" customFormat="1" ht="12" customHeight="1">
      <c r="A39" s="125">
        <v>30</v>
      </c>
      <c r="B39" s="131" t="s">
        <v>97</v>
      </c>
      <c r="C39" s="126">
        <f t="shared" si="0"/>
        <v>20</v>
      </c>
      <c r="D39" s="127">
        <v>10</v>
      </c>
      <c r="E39" s="126">
        <v>10</v>
      </c>
      <c r="F39" s="126"/>
      <c r="H39" s="1">
        <f t="shared" si="1"/>
        <v>0</v>
      </c>
      <c r="I39" s="1"/>
      <c r="J39" s="1"/>
      <c r="K39" s="1"/>
    </row>
    <row r="40" spans="1:11" s="129" customFormat="1" ht="12" customHeight="1">
      <c r="A40" s="125">
        <v>31</v>
      </c>
      <c r="B40" s="132" t="s">
        <v>103</v>
      </c>
      <c r="C40" s="126">
        <f t="shared" si="0"/>
        <v>2.3</v>
      </c>
      <c r="D40" s="127">
        <v>1.6</v>
      </c>
      <c r="E40" s="126">
        <v>0.7</v>
      </c>
      <c r="F40" s="126"/>
      <c r="H40" s="1">
        <f t="shared" si="1"/>
        <v>0</v>
      </c>
      <c r="I40" s="1"/>
      <c r="J40" s="1"/>
      <c r="K40" s="1"/>
    </row>
    <row r="41" spans="1:11" s="129" customFormat="1" ht="12" customHeight="1">
      <c r="A41" s="125">
        <v>32</v>
      </c>
      <c r="B41" s="131" t="s">
        <v>104</v>
      </c>
      <c r="C41" s="126">
        <f t="shared" si="0"/>
        <v>2.8</v>
      </c>
      <c r="D41" s="127">
        <v>0.8</v>
      </c>
      <c r="E41" s="126">
        <v>2</v>
      </c>
      <c r="F41" s="126"/>
      <c r="H41" s="1">
        <f t="shared" si="1"/>
        <v>0</v>
      </c>
      <c r="I41" s="1"/>
      <c r="J41" s="1"/>
      <c r="K41" s="1"/>
    </row>
    <row r="42" spans="1:11" s="129" customFormat="1" ht="12" customHeight="1">
      <c r="A42" s="125">
        <v>33</v>
      </c>
      <c r="B42" s="131" t="s">
        <v>98</v>
      </c>
      <c r="C42" s="126">
        <f t="shared" si="0"/>
        <v>0.5</v>
      </c>
      <c r="D42" s="127">
        <v>0.5</v>
      </c>
      <c r="E42" s="126"/>
      <c r="F42" s="126"/>
      <c r="H42" s="1">
        <f t="shared" si="1"/>
        <v>0</v>
      </c>
      <c r="I42" s="1"/>
      <c r="J42" s="1"/>
      <c r="K42" s="1"/>
    </row>
    <row r="43" spans="1:11" s="129" customFormat="1" ht="12" customHeight="1">
      <c r="A43" s="125">
        <v>34</v>
      </c>
      <c r="B43" s="131" t="s">
        <v>105</v>
      </c>
      <c r="C43" s="126">
        <f t="shared" si="0"/>
        <v>0.7</v>
      </c>
      <c r="D43" s="127">
        <v>0.3</v>
      </c>
      <c r="E43" s="126">
        <v>0.4</v>
      </c>
      <c r="F43" s="126"/>
      <c r="H43" s="1">
        <f t="shared" si="1"/>
        <v>0</v>
      </c>
      <c r="I43" s="1"/>
      <c r="J43" s="1"/>
      <c r="K43" s="1"/>
    </row>
    <row r="44" spans="1:11" s="129" customFormat="1" ht="12.75">
      <c r="A44" s="125">
        <v>35</v>
      </c>
      <c r="B44" s="131" t="s">
        <v>106</v>
      </c>
      <c r="C44" s="126">
        <f t="shared" si="0"/>
        <v>0.6</v>
      </c>
      <c r="D44" s="127">
        <v>0.1</v>
      </c>
      <c r="E44" s="126">
        <v>0.5</v>
      </c>
      <c r="F44" s="126"/>
      <c r="H44" s="1">
        <f t="shared" si="1"/>
        <v>0</v>
      </c>
      <c r="I44" s="1"/>
      <c r="J44" s="1"/>
      <c r="K44" s="1"/>
    </row>
    <row r="45" spans="1:11" s="129" customFormat="1" ht="25.5">
      <c r="A45" s="125">
        <v>36</v>
      </c>
      <c r="B45" s="128" t="s">
        <v>107</v>
      </c>
      <c r="C45" s="126">
        <f t="shared" si="0"/>
        <v>1.7</v>
      </c>
      <c r="D45" s="127">
        <v>0.3</v>
      </c>
      <c r="E45" s="126">
        <v>1.4</v>
      </c>
      <c r="F45" s="126"/>
      <c r="H45" s="1">
        <f t="shared" si="1"/>
        <v>0</v>
      </c>
      <c r="I45" s="1"/>
      <c r="J45" s="1"/>
      <c r="K45" s="1"/>
    </row>
    <row r="46" spans="1:11" s="129" customFormat="1" ht="12" customHeight="1">
      <c r="A46" s="125">
        <v>37</v>
      </c>
      <c r="B46" s="131" t="s">
        <v>96</v>
      </c>
      <c r="C46" s="126">
        <f t="shared" si="0"/>
        <v>23.2</v>
      </c>
      <c r="D46" s="127">
        <v>0.4</v>
      </c>
      <c r="E46" s="126">
        <v>22.8</v>
      </c>
      <c r="F46" s="126"/>
      <c r="H46" s="1">
        <f t="shared" si="1"/>
        <v>0</v>
      </c>
      <c r="I46" s="1"/>
      <c r="J46" s="1"/>
      <c r="K46" s="1"/>
    </row>
    <row r="47" spans="1:11" s="129" customFormat="1" ht="12" customHeight="1">
      <c r="A47" s="125">
        <v>38</v>
      </c>
      <c r="B47" s="22" t="s">
        <v>29</v>
      </c>
      <c r="C47" s="126">
        <f t="shared" si="0"/>
        <v>1</v>
      </c>
      <c r="D47" s="127"/>
      <c r="E47" s="126">
        <v>1</v>
      </c>
      <c r="F47" s="126"/>
      <c r="H47" s="1">
        <f t="shared" si="1"/>
        <v>0</v>
      </c>
      <c r="I47" s="1"/>
      <c r="J47" s="1"/>
      <c r="K47" s="1"/>
    </row>
    <row r="48" spans="1:11" s="129" customFormat="1" ht="12" customHeight="1">
      <c r="A48" s="125">
        <v>39</v>
      </c>
      <c r="B48" s="133" t="s">
        <v>1</v>
      </c>
      <c r="C48" s="126">
        <f t="shared" si="0"/>
        <v>15.5</v>
      </c>
      <c r="D48" s="127"/>
      <c r="E48" s="126">
        <v>15.5</v>
      </c>
      <c r="F48" s="126"/>
      <c r="H48" s="1">
        <f t="shared" si="1"/>
        <v>0</v>
      </c>
      <c r="I48" s="1"/>
      <c r="J48" s="1"/>
      <c r="K48" s="1"/>
    </row>
    <row r="49" spans="1:11" s="129" customFormat="1" ht="12" customHeight="1">
      <c r="A49" s="125">
        <v>40</v>
      </c>
      <c r="B49" s="131" t="s">
        <v>2</v>
      </c>
      <c r="C49" s="126">
        <f t="shared" si="0"/>
        <v>213.3</v>
      </c>
      <c r="D49" s="127"/>
      <c r="E49" s="126"/>
      <c r="F49" s="126">
        <v>213.3</v>
      </c>
      <c r="H49" s="1">
        <f t="shared" si="1"/>
        <v>0</v>
      </c>
      <c r="I49" s="1"/>
      <c r="J49" s="1"/>
      <c r="K49" s="1"/>
    </row>
    <row r="50" spans="1:11" s="129" customFormat="1" ht="12" customHeight="1">
      <c r="A50" s="125">
        <v>41</v>
      </c>
      <c r="B50" s="131" t="s">
        <v>15</v>
      </c>
      <c r="C50" s="126">
        <f t="shared" si="0"/>
        <v>197.7</v>
      </c>
      <c r="D50" s="127">
        <v>0.2</v>
      </c>
      <c r="E50" s="126"/>
      <c r="F50" s="126">
        <v>197.5</v>
      </c>
      <c r="H50" s="1">
        <f t="shared" si="1"/>
        <v>0</v>
      </c>
      <c r="I50" s="1"/>
      <c r="J50" s="1"/>
      <c r="K50" s="1"/>
    </row>
    <row r="51" spans="1:11" s="129" customFormat="1" ht="12" customHeight="1">
      <c r="A51" s="125">
        <v>42</v>
      </c>
      <c r="B51" s="131" t="s">
        <v>605</v>
      </c>
      <c r="C51" s="126">
        <f t="shared" si="0"/>
        <v>148.8</v>
      </c>
      <c r="D51" s="127"/>
      <c r="E51" s="126"/>
      <c r="F51" s="126">
        <v>148.8</v>
      </c>
      <c r="H51" s="1">
        <f t="shared" si="1"/>
        <v>0</v>
      </c>
      <c r="I51" s="1"/>
      <c r="J51" s="1"/>
      <c r="K51" s="1"/>
    </row>
    <row r="52" spans="1:11" s="129" customFormat="1" ht="12" customHeight="1">
      <c r="A52" s="125">
        <v>43</v>
      </c>
      <c r="B52" s="46" t="s">
        <v>404</v>
      </c>
      <c r="C52" s="126">
        <f t="shared" si="0"/>
        <v>14</v>
      </c>
      <c r="D52" s="127"/>
      <c r="E52" s="126"/>
      <c r="F52" s="126">
        <v>14</v>
      </c>
      <c r="H52" s="1">
        <f t="shared" si="1"/>
        <v>0</v>
      </c>
      <c r="I52" s="1"/>
      <c r="J52" s="1"/>
      <c r="K52" s="1"/>
    </row>
    <row r="53" spans="1:11" ht="12" customHeight="1">
      <c r="A53" s="125">
        <v>44</v>
      </c>
      <c r="B53" s="128" t="s">
        <v>108</v>
      </c>
      <c r="C53" s="126">
        <f t="shared" si="0"/>
        <v>11.4</v>
      </c>
      <c r="D53" s="127"/>
      <c r="E53" s="126">
        <v>11.4</v>
      </c>
      <c r="F53" s="126"/>
      <c r="H53" s="1">
        <f t="shared" si="1"/>
        <v>0</v>
      </c>
      <c r="I53" s="1"/>
      <c r="J53" s="1"/>
      <c r="K53" s="1"/>
    </row>
    <row r="54" spans="1:11" ht="26.25" customHeight="1">
      <c r="A54" s="125">
        <v>45</v>
      </c>
      <c r="B54" s="134" t="s">
        <v>3</v>
      </c>
      <c r="C54" s="126">
        <f t="shared" si="0"/>
        <v>15</v>
      </c>
      <c r="D54" s="127">
        <v>15</v>
      </c>
      <c r="E54" s="126"/>
      <c r="F54" s="126"/>
      <c r="H54" s="1">
        <f t="shared" si="1"/>
        <v>0</v>
      </c>
      <c r="I54" s="1"/>
      <c r="J54" s="1"/>
      <c r="K54" s="1"/>
    </row>
    <row r="55" spans="1:11" ht="25.5">
      <c r="A55" s="125">
        <v>46</v>
      </c>
      <c r="B55" s="128" t="s">
        <v>8</v>
      </c>
      <c r="C55" s="126">
        <f t="shared" si="0"/>
        <v>4.8</v>
      </c>
      <c r="D55" s="127">
        <v>4.5</v>
      </c>
      <c r="E55" s="126">
        <v>0.3</v>
      </c>
      <c r="F55" s="126"/>
      <c r="H55" s="1">
        <f t="shared" si="1"/>
        <v>0</v>
      </c>
      <c r="I55" s="1"/>
      <c r="J55" s="1"/>
      <c r="K55" s="1"/>
    </row>
    <row r="56" spans="1:11" ht="12" customHeight="1">
      <c r="A56" s="125">
        <v>47</v>
      </c>
      <c r="B56" s="128" t="s">
        <v>4</v>
      </c>
      <c r="C56" s="126">
        <f t="shared" si="0"/>
        <v>2.2</v>
      </c>
      <c r="D56" s="127">
        <v>2.1</v>
      </c>
      <c r="E56" s="126">
        <v>0.1</v>
      </c>
      <c r="F56" s="126"/>
      <c r="H56" s="1">
        <f t="shared" si="1"/>
        <v>0</v>
      </c>
      <c r="I56" s="1"/>
      <c r="J56" s="1"/>
      <c r="K56" s="1"/>
    </row>
    <row r="57" spans="1:11" ht="12" customHeight="1">
      <c r="A57" s="125">
        <v>48</v>
      </c>
      <c r="B57" s="128" t="s">
        <v>5</v>
      </c>
      <c r="C57" s="126">
        <f t="shared" si="0"/>
        <v>5.3</v>
      </c>
      <c r="D57" s="127">
        <v>1.5</v>
      </c>
      <c r="E57" s="126">
        <v>3.8</v>
      </c>
      <c r="F57" s="126"/>
      <c r="H57" s="1">
        <f t="shared" si="1"/>
        <v>0</v>
      </c>
      <c r="I57" s="1"/>
      <c r="J57" s="1"/>
      <c r="K57" s="1"/>
    </row>
    <row r="58" spans="1:11" ht="12" customHeight="1">
      <c r="A58" s="125">
        <v>49</v>
      </c>
      <c r="B58" s="128" t="s">
        <v>7</v>
      </c>
      <c r="C58" s="126">
        <f t="shared" si="0"/>
        <v>6.5</v>
      </c>
      <c r="D58" s="127">
        <v>4</v>
      </c>
      <c r="E58" s="126">
        <v>2.5</v>
      </c>
      <c r="F58" s="126"/>
      <c r="H58" s="1">
        <f t="shared" si="1"/>
        <v>0</v>
      </c>
      <c r="I58" s="1"/>
      <c r="J58" s="1"/>
      <c r="K58" s="1"/>
    </row>
    <row r="59" spans="1:11" ht="12" customHeight="1">
      <c r="A59" s="125">
        <v>50</v>
      </c>
      <c r="B59" s="128" t="s">
        <v>6</v>
      </c>
      <c r="C59" s="126">
        <f t="shared" si="0"/>
        <v>3.0999999999999996</v>
      </c>
      <c r="D59" s="127">
        <v>2.3</v>
      </c>
      <c r="E59" s="126">
        <v>0.8</v>
      </c>
      <c r="F59" s="126"/>
      <c r="H59" s="1">
        <f t="shared" si="1"/>
        <v>0</v>
      </c>
      <c r="I59" s="1"/>
      <c r="J59" s="1"/>
      <c r="K59" s="1"/>
    </row>
    <row r="60" spans="1:11" ht="25.5">
      <c r="A60" s="125">
        <v>51</v>
      </c>
      <c r="B60" s="128" t="s">
        <v>9</v>
      </c>
      <c r="C60" s="126">
        <f t="shared" si="0"/>
        <v>1.5999999999999999</v>
      </c>
      <c r="D60" s="127">
        <v>1.4</v>
      </c>
      <c r="E60" s="126">
        <v>0.2</v>
      </c>
      <c r="F60" s="126"/>
      <c r="H60" s="1">
        <f t="shared" si="1"/>
        <v>0</v>
      </c>
      <c r="I60" s="1"/>
      <c r="J60" s="1"/>
      <c r="K60" s="1"/>
    </row>
    <row r="61" spans="1:11" ht="25.5">
      <c r="A61" s="125">
        <v>52</v>
      </c>
      <c r="B61" s="133" t="s">
        <v>10</v>
      </c>
      <c r="C61" s="126">
        <f t="shared" si="0"/>
        <v>0.6</v>
      </c>
      <c r="D61" s="127">
        <v>0.6</v>
      </c>
      <c r="E61" s="126"/>
      <c r="F61" s="126"/>
      <c r="H61" s="1">
        <f t="shared" si="1"/>
        <v>0</v>
      </c>
      <c r="I61" s="1"/>
      <c r="J61" s="1"/>
      <c r="K61" s="1"/>
    </row>
    <row r="62" spans="1:11" ht="25.5">
      <c r="A62" s="125">
        <v>53</v>
      </c>
      <c r="B62" s="128" t="s">
        <v>12</v>
      </c>
      <c r="C62" s="126">
        <f t="shared" si="0"/>
        <v>1.7</v>
      </c>
      <c r="D62" s="127">
        <v>1.5</v>
      </c>
      <c r="E62" s="126">
        <v>0.2</v>
      </c>
      <c r="F62" s="126"/>
      <c r="H62" s="1">
        <f t="shared" si="1"/>
        <v>0</v>
      </c>
      <c r="I62" s="1"/>
      <c r="J62" s="1"/>
      <c r="K62" s="1"/>
    </row>
    <row r="63" spans="1:11" ht="12.75">
      <c r="A63" s="125">
        <v>54</v>
      </c>
      <c r="B63" s="128" t="s">
        <v>11</v>
      </c>
      <c r="C63" s="126">
        <f t="shared" si="0"/>
        <v>1.8</v>
      </c>
      <c r="D63" s="127">
        <v>1.3</v>
      </c>
      <c r="E63" s="126">
        <v>0.5</v>
      </c>
      <c r="F63" s="126"/>
      <c r="H63" s="1">
        <f t="shared" si="1"/>
        <v>0</v>
      </c>
      <c r="I63" s="1"/>
      <c r="J63" s="1"/>
      <c r="K63" s="1"/>
    </row>
    <row r="64" spans="1:11" ht="25.5">
      <c r="A64" s="125">
        <v>55</v>
      </c>
      <c r="B64" s="128" t="s">
        <v>13</v>
      </c>
      <c r="C64" s="126">
        <f t="shared" si="0"/>
        <v>1.2</v>
      </c>
      <c r="D64" s="127">
        <v>0.7</v>
      </c>
      <c r="E64" s="126">
        <v>0.5</v>
      </c>
      <c r="F64" s="126"/>
      <c r="H64" s="1">
        <f t="shared" si="1"/>
        <v>0</v>
      </c>
      <c r="I64" s="1"/>
      <c r="J64" s="1"/>
      <c r="K64" s="1"/>
    </row>
    <row r="65" spans="1:11" ht="12" customHeight="1">
      <c r="A65" s="125">
        <v>56</v>
      </c>
      <c r="B65" s="128" t="s">
        <v>14</v>
      </c>
      <c r="C65" s="126">
        <f t="shared" si="0"/>
        <v>0.1</v>
      </c>
      <c r="D65" s="127">
        <v>0.1</v>
      </c>
      <c r="E65" s="126"/>
      <c r="F65" s="126"/>
      <c r="H65" s="1">
        <f t="shared" si="1"/>
        <v>0</v>
      </c>
      <c r="I65" s="1"/>
      <c r="J65" s="1"/>
      <c r="K65" s="1"/>
    </row>
    <row r="66" spans="1:11" ht="12.75">
      <c r="A66" s="125">
        <v>57</v>
      </c>
      <c r="B66" s="135" t="s">
        <v>606</v>
      </c>
      <c r="C66" s="70">
        <f t="shared" si="0"/>
        <v>1621</v>
      </c>
      <c r="D66" s="70">
        <f>SUM(D10:D65)</f>
        <v>131.9</v>
      </c>
      <c r="E66" s="70">
        <f>SUM(E10:E65)</f>
        <v>221.40000000000003</v>
      </c>
      <c r="F66" s="70">
        <f>SUM(F10:F65)</f>
        <v>1267.6999999999998</v>
      </c>
      <c r="H66" s="1">
        <f>SUM(H10:H65)</f>
        <v>0</v>
      </c>
      <c r="I66" s="1"/>
      <c r="J66" s="1"/>
      <c r="K66" s="1"/>
    </row>
    <row r="67" spans="2:4" ht="12.75">
      <c r="B67" s="14"/>
      <c r="C67" s="14"/>
      <c r="D67" s="26"/>
    </row>
    <row r="68" spans="1:6" ht="12.75">
      <c r="A68" s="254" t="s">
        <v>607</v>
      </c>
      <c r="B68" s="254"/>
      <c r="C68" s="254"/>
      <c r="D68" s="254"/>
      <c r="E68" s="254"/>
      <c r="F68" s="254"/>
    </row>
    <row r="70" spans="3:6" ht="12.75">
      <c r="C70" s="1"/>
      <c r="D70" s="26"/>
      <c r="E70" s="26"/>
      <c r="F70" s="26"/>
    </row>
    <row r="78" ht="12.75">
      <c r="B78" s="13"/>
    </row>
  </sheetData>
  <sheetProtection/>
  <mergeCells count="9">
    <mergeCell ref="A7:A8"/>
    <mergeCell ref="B7:B8"/>
    <mergeCell ref="C7:C8"/>
    <mergeCell ref="D7:F7"/>
    <mergeCell ref="A68:F68"/>
    <mergeCell ref="B1:F1"/>
    <mergeCell ref="B2:F2"/>
    <mergeCell ref="D3:F3"/>
    <mergeCell ref="A5:F5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8515625" style="162" customWidth="1"/>
    <col min="2" max="2" width="5.00390625" style="192" customWidth="1"/>
    <col min="3" max="3" width="44.28125" style="38" customWidth="1"/>
    <col min="4" max="4" width="10.421875" style="28" customWidth="1"/>
    <col min="5" max="5" width="9.421875" style="38" customWidth="1"/>
    <col min="6" max="6" width="9.00390625" style="38" customWidth="1"/>
    <col min="7" max="7" width="10.8515625" style="38" customWidth="1"/>
    <col min="8" max="8" width="8.28125" style="38" customWidth="1"/>
    <col min="9" max="16384" width="9.140625" style="2" customWidth="1"/>
  </cols>
  <sheetData>
    <row r="1" spans="3:8" ht="15.75" customHeight="1">
      <c r="C1" s="255" t="s">
        <v>274</v>
      </c>
      <c r="D1" s="255"/>
      <c r="E1" s="255"/>
      <c r="F1" s="255"/>
      <c r="G1" s="255"/>
      <c r="H1" s="255"/>
    </row>
    <row r="2" spans="3:8" ht="15.75" customHeight="1">
      <c r="C2" s="255" t="s">
        <v>766</v>
      </c>
      <c r="D2" s="255"/>
      <c r="E2" s="255"/>
      <c r="F2" s="255"/>
      <c r="G2" s="255"/>
      <c r="H2" s="255"/>
    </row>
    <row r="3" spans="2:8" ht="14.25" customHeight="1">
      <c r="B3" s="28"/>
      <c r="E3" s="269" t="s">
        <v>256</v>
      </c>
      <c r="F3" s="269"/>
      <c r="G3" s="269"/>
      <c r="H3" s="269"/>
    </row>
    <row r="4" spans="2:8" ht="15.75">
      <c r="B4" s="28"/>
      <c r="E4" s="164"/>
      <c r="F4" s="164"/>
      <c r="G4" s="164"/>
      <c r="H4" s="164"/>
    </row>
    <row r="5" spans="1:8" ht="25.5" customHeight="1">
      <c r="A5" s="270" t="s">
        <v>1003</v>
      </c>
      <c r="B5" s="270"/>
      <c r="C5" s="270"/>
      <c r="D5" s="270"/>
      <c r="E5" s="270"/>
      <c r="F5" s="270"/>
      <c r="G5" s="270"/>
      <c r="H5" s="270"/>
    </row>
    <row r="6" spans="2:8" ht="12.75">
      <c r="B6" s="28"/>
      <c r="E6" s="162"/>
      <c r="F6" s="162"/>
      <c r="G6" s="271" t="s">
        <v>306</v>
      </c>
      <c r="H6" s="271"/>
    </row>
    <row r="7" spans="1:8" ht="12.75" customHeight="1">
      <c r="A7" s="251" t="s">
        <v>270</v>
      </c>
      <c r="B7" s="268" t="s">
        <v>110</v>
      </c>
      <c r="C7" s="251" t="s">
        <v>16</v>
      </c>
      <c r="D7" s="273" t="s">
        <v>111</v>
      </c>
      <c r="E7" s="251" t="s">
        <v>17</v>
      </c>
      <c r="F7" s="253" t="s">
        <v>18</v>
      </c>
      <c r="G7" s="253"/>
      <c r="H7" s="253"/>
    </row>
    <row r="8" spans="1:8" ht="12.75" customHeight="1">
      <c r="A8" s="272"/>
      <c r="B8" s="268"/>
      <c r="C8" s="251"/>
      <c r="D8" s="273"/>
      <c r="E8" s="251"/>
      <c r="F8" s="253" t="s">
        <v>19</v>
      </c>
      <c r="G8" s="253"/>
      <c r="H8" s="251" t="s">
        <v>112</v>
      </c>
    </row>
    <row r="9" spans="1:13" ht="43.5" customHeight="1">
      <c r="A9" s="272"/>
      <c r="B9" s="268"/>
      <c r="C9" s="251"/>
      <c r="D9" s="273"/>
      <c r="E9" s="251"/>
      <c r="F9" s="6" t="s">
        <v>17</v>
      </c>
      <c r="G9" s="29" t="s">
        <v>113</v>
      </c>
      <c r="H9" s="251"/>
      <c r="M9" s="62"/>
    </row>
    <row r="10" spans="1:13" ht="12.75">
      <c r="A10" s="136">
        <v>1</v>
      </c>
      <c r="B10" s="7" t="s">
        <v>20</v>
      </c>
      <c r="C10" s="6">
        <v>3</v>
      </c>
      <c r="D10" s="8">
        <v>4</v>
      </c>
      <c r="E10" s="6">
        <v>5</v>
      </c>
      <c r="F10" s="6">
        <v>6</v>
      </c>
      <c r="G10" s="6">
        <v>7</v>
      </c>
      <c r="H10" s="6">
        <v>8</v>
      </c>
      <c r="M10" s="62"/>
    </row>
    <row r="11" spans="1:14" ht="19.5" customHeight="1">
      <c r="A11" s="36">
        <v>1</v>
      </c>
      <c r="B11" s="7" t="s">
        <v>114</v>
      </c>
      <c r="C11" s="34" t="s">
        <v>115</v>
      </c>
      <c r="D11" s="8"/>
      <c r="E11" s="66">
        <f>+F11+H11</f>
        <v>9846.5</v>
      </c>
      <c r="F11" s="66">
        <f>+F12+F13+F14+F15+F16+F17+F18+F19+F20+F21+F22+F23+F24+F25+F26+F27+F28+F29+F30+F31+F32+F33+F34+F35+F36+F38+F40+F42+F44+F45+F46+F47</f>
        <v>9539.1</v>
      </c>
      <c r="G11" s="66">
        <f>+G12+G13+G14+G15+G16+G17+G18+G19+G20+G21+G22+G23+G24+G25+G26+G27+G28+G29+G30+G31+G32+G33+G34+G35+G36+G38+G40+G42+G44+G45+G46+G47</f>
        <v>7584.1</v>
      </c>
      <c r="H11" s="66">
        <f>+H12+H13+H14+H15+H16+H17+H18+H19+H20+H21+H22+H23+H24+H25+H26+H27+H28+H29+H30+H31+H32+H33+H34+H35+H36+H38+H40+H42+H44+H45+H46+H47</f>
        <v>307.4</v>
      </c>
      <c r="I11" s="1"/>
      <c r="J11" s="1"/>
      <c r="K11" s="1"/>
      <c r="L11" s="75"/>
      <c r="M11" s="75"/>
      <c r="N11" s="75"/>
    </row>
    <row r="12" spans="1:14" ht="24" customHeight="1">
      <c r="A12" s="36">
        <v>2</v>
      </c>
      <c r="B12" s="9"/>
      <c r="C12" s="46" t="s">
        <v>512</v>
      </c>
      <c r="D12" s="11" t="s">
        <v>271</v>
      </c>
      <c r="E12" s="80">
        <f>+F12+H12</f>
        <v>314</v>
      </c>
      <c r="F12" s="55">
        <v>306.5</v>
      </c>
      <c r="G12" s="55">
        <v>264.9</v>
      </c>
      <c r="H12" s="55">
        <v>7.5</v>
      </c>
      <c r="I12" s="1"/>
      <c r="J12" s="1"/>
      <c r="K12" s="1"/>
      <c r="L12" s="75"/>
      <c r="M12" s="75"/>
      <c r="N12" s="75"/>
    </row>
    <row r="13" spans="1:14" ht="15" customHeight="1">
      <c r="A13" s="36">
        <v>3</v>
      </c>
      <c r="B13" s="9"/>
      <c r="C13" s="46" t="s">
        <v>502</v>
      </c>
      <c r="D13" s="9" t="s">
        <v>116</v>
      </c>
      <c r="E13" s="80">
        <f aca="true" t="shared" si="0" ref="E13:E42">+F13+H13</f>
        <v>327.3</v>
      </c>
      <c r="F13" s="55">
        <v>327.3</v>
      </c>
      <c r="G13" s="55">
        <v>284.2</v>
      </c>
      <c r="H13" s="55"/>
      <c r="I13" s="1"/>
      <c r="J13" s="1"/>
      <c r="K13" s="1"/>
      <c r="M13" s="75"/>
      <c r="N13" s="75"/>
    </row>
    <row r="14" spans="1:14" ht="15" customHeight="1">
      <c r="A14" s="36">
        <v>4</v>
      </c>
      <c r="B14" s="9"/>
      <c r="C14" s="46" t="s">
        <v>503</v>
      </c>
      <c r="D14" s="9" t="s">
        <v>116</v>
      </c>
      <c r="E14" s="80">
        <f t="shared" si="0"/>
        <v>301.1</v>
      </c>
      <c r="F14" s="55">
        <v>301.1</v>
      </c>
      <c r="G14" s="55">
        <v>257.5</v>
      </c>
      <c r="H14" s="55"/>
      <c r="I14" s="1"/>
      <c r="J14" s="1"/>
      <c r="K14" s="1"/>
      <c r="M14" s="75"/>
      <c r="N14" s="75"/>
    </row>
    <row r="15" spans="1:14" ht="15" customHeight="1">
      <c r="A15" s="36">
        <v>5</v>
      </c>
      <c r="B15" s="9"/>
      <c r="C15" s="46" t="s">
        <v>508</v>
      </c>
      <c r="D15" s="9" t="s">
        <v>116</v>
      </c>
      <c r="E15" s="80">
        <f t="shared" si="0"/>
        <v>320.3</v>
      </c>
      <c r="F15" s="55">
        <v>320.3</v>
      </c>
      <c r="G15" s="55">
        <v>275.7</v>
      </c>
      <c r="H15" s="55"/>
      <c r="I15" s="1"/>
      <c r="J15" s="1"/>
      <c r="K15" s="1"/>
      <c r="M15" s="75"/>
      <c r="N15" s="75"/>
    </row>
    <row r="16" spans="1:14" ht="15" customHeight="1">
      <c r="A16" s="36">
        <v>6</v>
      </c>
      <c r="B16" s="9"/>
      <c r="C16" s="46" t="s">
        <v>504</v>
      </c>
      <c r="D16" s="9" t="s">
        <v>116</v>
      </c>
      <c r="E16" s="80">
        <f t="shared" si="0"/>
        <v>325.7</v>
      </c>
      <c r="F16" s="55">
        <v>325.7</v>
      </c>
      <c r="G16" s="55">
        <v>279.5</v>
      </c>
      <c r="H16" s="55"/>
      <c r="I16" s="1"/>
      <c r="J16" s="1"/>
      <c r="K16" s="1"/>
      <c r="M16" s="75"/>
      <c r="N16" s="75"/>
    </row>
    <row r="17" spans="1:14" ht="15" customHeight="1">
      <c r="A17" s="36">
        <v>7</v>
      </c>
      <c r="B17" s="9"/>
      <c r="C17" s="46" t="s">
        <v>505</v>
      </c>
      <c r="D17" s="9" t="s">
        <v>116</v>
      </c>
      <c r="E17" s="80">
        <f t="shared" si="0"/>
        <v>320.8</v>
      </c>
      <c r="F17" s="55">
        <v>320.8</v>
      </c>
      <c r="G17" s="55">
        <v>276</v>
      </c>
      <c r="H17" s="55"/>
      <c r="I17" s="1"/>
      <c r="J17" s="1"/>
      <c r="K17" s="1"/>
      <c r="M17" s="75"/>
      <c r="N17" s="75"/>
    </row>
    <row r="18" spans="1:14" ht="15" customHeight="1">
      <c r="A18" s="36">
        <v>8</v>
      </c>
      <c r="B18" s="9"/>
      <c r="C18" s="46" t="s">
        <v>506</v>
      </c>
      <c r="D18" s="9" t="s">
        <v>116</v>
      </c>
      <c r="E18" s="80">
        <f t="shared" si="0"/>
        <v>336.4</v>
      </c>
      <c r="F18" s="55">
        <v>336.4</v>
      </c>
      <c r="G18" s="55">
        <v>281.9</v>
      </c>
      <c r="H18" s="55"/>
      <c r="I18" s="1"/>
      <c r="J18" s="1"/>
      <c r="K18" s="1"/>
      <c r="M18" s="75"/>
      <c r="N18" s="75"/>
    </row>
    <row r="19" spans="1:14" ht="15" customHeight="1">
      <c r="A19" s="170">
        <v>9</v>
      </c>
      <c r="B19" s="67"/>
      <c r="C19" s="41" t="s">
        <v>507</v>
      </c>
      <c r="D19" s="67" t="s">
        <v>117</v>
      </c>
      <c r="E19" s="80">
        <f t="shared" si="0"/>
        <v>263.9</v>
      </c>
      <c r="F19" s="55">
        <v>263.9</v>
      </c>
      <c r="G19" s="55">
        <v>220.9</v>
      </c>
      <c r="H19" s="55"/>
      <c r="I19" s="1"/>
      <c r="J19" s="1"/>
      <c r="K19" s="1"/>
      <c r="M19" s="75"/>
      <c r="N19" s="75"/>
    </row>
    <row r="20" spans="1:14" ht="15" customHeight="1">
      <c r="A20" s="170">
        <v>10</v>
      </c>
      <c r="B20" s="67"/>
      <c r="C20" s="46" t="s">
        <v>511</v>
      </c>
      <c r="D20" s="67" t="s">
        <v>118</v>
      </c>
      <c r="E20" s="80">
        <f>+F20+H20</f>
        <v>276.8</v>
      </c>
      <c r="F20" s="55">
        <v>276.8</v>
      </c>
      <c r="G20" s="55">
        <v>208.6</v>
      </c>
      <c r="H20" s="55"/>
      <c r="I20" s="1"/>
      <c r="J20" s="1"/>
      <c r="K20" s="1"/>
      <c r="M20" s="75"/>
      <c r="N20" s="75"/>
    </row>
    <row r="21" spans="1:14" ht="25.5" customHeight="1">
      <c r="A21" s="36">
        <v>11</v>
      </c>
      <c r="B21" s="9"/>
      <c r="C21" s="46" t="s">
        <v>99</v>
      </c>
      <c r="D21" s="11" t="s">
        <v>272</v>
      </c>
      <c r="E21" s="80">
        <f t="shared" si="0"/>
        <v>232.9</v>
      </c>
      <c r="F21" s="55">
        <v>219.4</v>
      </c>
      <c r="G21" s="55">
        <v>163.1</v>
      </c>
      <c r="H21" s="55">
        <v>13.5</v>
      </c>
      <c r="I21" s="1"/>
      <c r="J21" s="1"/>
      <c r="K21" s="1"/>
      <c r="M21" s="75"/>
      <c r="N21" s="75"/>
    </row>
    <row r="22" spans="1:14" ht="15" customHeight="1">
      <c r="A22" s="170">
        <v>12</v>
      </c>
      <c r="B22" s="67"/>
      <c r="C22" s="41" t="s">
        <v>316</v>
      </c>
      <c r="D22" s="67" t="s">
        <v>118</v>
      </c>
      <c r="E22" s="80">
        <f t="shared" si="0"/>
        <v>560.5</v>
      </c>
      <c r="F22" s="55">
        <v>560.5</v>
      </c>
      <c r="G22" s="55">
        <v>456.4</v>
      </c>
      <c r="H22" s="55"/>
      <c r="I22" s="1"/>
      <c r="J22" s="1"/>
      <c r="K22" s="1"/>
      <c r="M22" s="75"/>
      <c r="N22" s="75"/>
    </row>
    <row r="23" spans="1:14" ht="15" customHeight="1">
      <c r="A23" s="36">
        <v>13</v>
      </c>
      <c r="B23" s="9"/>
      <c r="C23" s="41" t="s">
        <v>317</v>
      </c>
      <c r="D23" s="9" t="s">
        <v>118</v>
      </c>
      <c r="E23" s="80">
        <f t="shared" si="0"/>
        <v>380.3</v>
      </c>
      <c r="F23" s="55">
        <v>380.3</v>
      </c>
      <c r="G23" s="55">
        <v>291.2</v>
      </c>
      <c r="H23" s="55"/>
      <c r="I23" s="1"/>
      <c r="J23" s="1"/>
      <c r="K23" s="1"/>
      <c r="M23" s="75"/>
      <c r="N23" s="75"/>
    </row>
    <row r="24" spans="1:14" ht="15" customHeight="1">
      <c r="A24" s="170">
        <v>14</v>
      </c>
      <c r="B24" s="67"/>
      <c r="C24" s="41" t="s">
        <v>93</v>
      </c>
      <c r="D24" s="67" t="s">
        <v>118</v>
      </c>
      <c r="E24" s="80">
        <f t="shared" si="0"/>
        <v>567.6</v>
      </c>
      <c r="F24" s="55">
        <v>567.6</v>
      </c>
      <c r="G24" s="55">
        <v>452.1</v>
      </c>
      <c r="H24" s="55"/>
      <c r="I24" s="1"/>
      <c r="J24" s="1"/>
      <c r="K24" s="1"/>
      <c r="M24" s="75"/>
      <c r="N24" s="75"/>
    </row>
    <row r="25" spans="1:14" ht="15" customHeight="1">
      <c r="A25" s="170">
        <v>15</v>
      </c>
      <c r="B25" s="67"/>
      <c r="C25" s="46" t="s">
        <v>321</v>
      </c>
      <c r="D25" s="67" t="s">
        <v>118</v>
      </c>
      <c r="E25" s="80">
        <f>+F25+H25</f>
        <v>310.2</v>
      </c>
      <c r="F25" s="55">
        <v>310.2</v>
      </c>
      <c r="G25" s="55">
        <v>216.5</v>
      </c>
      <c r="H25" s="55"/>
      <c r="I25" s="1"/>
      <c r="J25" s="1"/>
      <c r="K25" s="1"/>
      <c r="M25" s="75"/>
      <c r="N25" s="75"/>
    </row>
    <row r="26" spans="1:14" ht="27" customHeight="1">
      <c r="A26" s="36">
        <v>16</v>
      </c>
      <c r="B26" s="9"/>
      <c r="C26" s="41" t="s">
        <v>509</v>
      </c>
      <c r="D26" s="9" t="s">
        <v>119</v>
      </c>
      <c r="E26" s="80">
        <f t="shared" si="0"/>
        <v>437.09999999999997</v>
      </c>
      <c r="F26" s="55">
        <v>427.2</v>
      </c>
      <c r="G26" s="55">
        <v>281.4</v>
      </c>
      <c r="H26" s="55">
        <v>9.9</v>
      </c>
      <c r="I26" s="1"/>
      <c r="J26" s="1"/>
      <c r="K26" s="1"/>
      <c r="M26" s="75"/>
      <c r="N26" s="75"/>
    </row>
    <row r="27" spans="1:16" ht="15" customHeight="1">
      <c r="A27" s="170">
        <v>17</v>
      </c>
      <c r="B27" s="67"/>
      <c r="C27" s="46" t="s">
        <v>510</v>
      </c>
      <c r="D27" s="67" t="s">
        <v>119</v>
      </c>
      <c r="E27" s="80">
        <f t="shared" si="0"/>
        <v>277.5</v>
      </c>
      <c r="F27" s="55">
        <v>277.5</v>
      </c>
      <c r="G27" s="55">
        <v>196.8</v>
      </c>
      <c r="H27" s="55"/>
      <c r="I27" s="1"/>
      <c r="J27" s="1"/>
      <c r="K27" s="1"/>
      <c r="M27" s="75"/>
      <c r="N27" s="75"/>
      <c r="P27" s="16"/>
    </row>
    <row r="28" spans="1:14" ht="15" customHeight="1">
      <c r="A28" s="36">
        <v>18</v>
      </c>
      <c r="B28" s="9"/>
      <c r="C28" s="41" t="s">
        <v>283</v>
      </c>
      <c r="D28" s="9" t="s">
        <v>119</v>
      </c>
      <c r="E28" s="80">
        <f t="shared" si="0"/>
        <v>292.5</v>
      </c>
      <c r="F28" s="55">
        <v>288.5</v>
      </c>
      <c r="G28" s="55">
        <v>203.5</v>
      </c>
      <c r="H28" s="55">
        <v>4</v>
      </c>
      <c r="I28" s="1"/>
      <c r="J28" s="1"/>
      <c r="K28" s="1"/>
      <c r="M28" s="75"/>
      <c r="N28" s="75"/>
    </row>
    <row r="29" spans="1:14" ht="15" customHeight="1">
      <c r="A29" s="36">
        <v>19</v>
      </c>
      <c r="B29" s="9"/>
      <c r="C29" s="41" t="s">
        <v>94</v>
      </c>
      <c r="D29" s="9" t="s">
        <v>119</v>
      </c>
      <c r="E29" s="80">
        <f t="shared" si="0"/>
        <v>207.3</v>
      </c>
      <c r="F29" s="55">
        <v>207.3</v>
      </c>
      <c r="G29" s="55">
        <v>149.1</v>
      </c>
      <c r="H29" s="55"/>
      <c r="I29" s="1"/>
      <c r="J29" s="1"/>
      <c r="K29" s="1"/>
      <c r="M29" s="75"/>
      <c r="N29" s="75"/>
    </row>
    <row r="30" spans="1:14" ht="15" customHeight="1">
      <c r="A30" s="170">
        <v>20</v>
      </c>
      <c r="B30" s="67"/>
      <c r="C30" s="41" t="s">
        <v>318</v>
      </c>
      <c r="D30" s="67" t="s">
        <v>119</v>
      </c>
      <c r="E30" s="80">
        <f t="shared" si="0"/>
        <v>527.7</v>
      </c>
      <c r="F30" s="55">
        <v>527.7</v>
      </c>
      <c r="G30" s="55">
        <v>409</v>
      </c>
      <c r="H30" s="55"/>
      <c r="I30" s="1"/>
      <c r="J30" s="1"/>
      <c r="K30" s="1"/>
      <c r="M30" s="75"/>
      <c r="N30" s="75"/>
    </row>
    <row r="31" spans="1:14" ht="15" customHeight="1">
      <c r="A31" s="36">
        <v>21</v>
      </c>
      <c r="B31" s="9"/>
      <c r="C31" s="41" t="s">
        <v>372</v>
      </c>
      <c r="D31" s="9" t="s">
        <v>119</v>
      </c>
      <c r="E31" s="80">
        <f t="shared" si="0"/>
        <v>128.1</v>
      </c>
      <c r="F31" s="55">
        <v>128.1</v>
      </c>
      <c r="G31" s="55">
        <v>97.2</v>
      </c>
      <c r="H31" s="55"/>
      <c r="I31" s="1"/>
      <c r="J31" s="1"/>
      <c r="K31" s="1"/>
      <c r="M31" s="75"/>
      <c r="N31" s="75"/>
    </row>
    <row r="32" spans="1:14" ht="16.5" customHeight="1">
      <c r="A32" s="36">
        <v>22</v>
      </c>
      <c r="B32" s="9"/>
      <c r="C32" s="41" t="s">
        <v>95</v>
      </c>
      <c r="D32" s="9" t="s">
        <v>119</v>
      </c>
      <c r="E32" s="80">
        <f t="shared" si="0"/>
        <v>160</v>
      </c>
      <c r="F32" s="55">
        <v>160</v>
      </c>
      <c r="G32" s="55">
        <v>131.7</v>
      </c>
      <c r="H32" s="55"/>
      <c r="I32" s="1"/>
      <c r="J32" s="1"/>
      <c r="K32" s="1"/>
      <c r="M32" s="75"/>
      <c r="N32" s="75"/>
    </row>
    <row r="33" spans="1:14" ht="15" customHeight="1">
      <c r="A33" s="36">
        <v>23</v>
      </c>
      <c r="B33" s="9"/>
      <c r="C33" s="41" t="s">
        <v>320</v>
      </c>
      <c r="D33" s="9" t="s">
        <v>119</v>
      </c>
      <c r="E33" s="80">
        <f t="shared" si="0"/>
        <v>151.2</v>
      </c>
      <c r="F33" s="55">
        <v>151.2</v>
      </c>
      <c r="G33" s="55">
        <v>115.9</v>
      </c>
      <c r="H33" s="55"/>
      <c r="I33" s="1"/>
      <c r="J33" s="1"/>
      <c r="K33" s="1"/>
      <c r="M33" s="75"/>
      <c r="N33" s="75"/>
    </row>
    <row r="34" spans="1:14" ht="36.75" customHeight="1">
      <c r="A34" s="36">
        <v>24</v>
      </c>
      <c r="B34" s="9"/>
      <c r="C34" s="41" t="s">
        <v>249</v>
      </c>
      <c r="D34" s="11" t="s">
        <v>242</v>
      </c>
      <c r="E34" s="80">
        <f t="shared" si="0"/>
        <v>316.4</v>
      </c>
      <c r="F34" s="55">
        <v>316.4</v>
      </c>
      <c r="G34" s="55">
        <v>225.5</v>
      </c>
      <c r="H34" s="55"/>
      <c r="I34" s="1"/>
      <c r="J34" s="1"/>
      <c r="K34" s="1"/>
      <c r="M34" s="75"/>
      <c r="N34" s="75"/>
    </row>
    <row r="35" spans="1:14" ht="12.75">
      <c r="A35" s="170">
        <v>25</v>
      </c>
      <c r="B35" s="67"/>
      <c r="C35" s="41" t="s">
        <v>102</v>
      </c>
      <c r="D35" s="79" t="s">
        <v>119</v>
      </c>
      <c r="E35" s="80">
        <f t="shared" si="0"/>
        <v>0.8</v>
      </c>
      <c r="F35" s="55">
        <v>0.8</v>
      </c>
      <c r="G35" s="55">
        <v>0.8</v>
      </c>
      <c r="H35" s="55"/>
      <c r="I35" s="1"/>
      <c r="J35" s="1"/>
      <c r="K35" s="1"/>
      <c r="M35" s="75"/>
      <c r="N35" s="75"/>
    </row>
    <row r="36" spans="1:14" ht="15" customHeight="1">
      <c r="A36" s="258">
        <v>26</v>
      </c>
      <c r="B36" s="263"/>
      <c r="C36" s="46" t="s">
        <v>109</v>
      </c>
      <c r="D36" s="263" t="s">
        <v>120</v>
      </c>
      <c r="E36" s="80">
        <f t="shared" si="0"/>
        <v>158.29999999999998</v>
      </c>
      <c r="F36" s="55">
        <f>155.7+2.6</f>
        <v>158.29999999999998</v>
      </c>
      <c r="G36" s="55">
        <f>153.5+2.6</f>
        <v>156.1</v>
      </c>
      <c r="H36" s="55"/>
      <c r="I36" s="1"/>
      <c r="J36" s="1"/>
      <c r="K36" s="1"/>
      <c r="M36" s="75"/>
      <c r="N36" s="75"/>
    </row>
    <row r="37" spans="1:14" ht="38.25">
      <c r="A37" s="260"/>
      <c r="B37" s="264"/>
      <c r="C37" s="41" t="s">
        <v>988</v>
      </c>
      <c r="D37" s="264"/>
      <c r="E37" s="80">
        <f>+F37+H37</f>
        <v>2.6</v>
      </c>
      <c r="F37" s="55">
        <v>2.6</v>
      </c>
      <c r="G37" s="55">
        <v>2.6</v>
      </c>
      <c r="H37" s="55"/>
      <c r="I37" s="1"/>
      <c r="J37" s="1"/>
      <c r="K37" s="1"/>
      <c r="M37" s="75"/>
      <c r="N37" s="75"/>
    </row>
    <row r="38" spans="1:14" ht="15" customHeight="1">
      <c r="A38" s="258">
        <v>27</v>
      </c>
      <c r="B38" s="263"/>
      <c r="C38" s="46" t="s">
        <v>100</v>
      </c>
      <c r="D38" s="263" t="s">
        <v>120</v>
      </c>
      <c r="E38" s="80">
        <f t="shared" si="0"/>
        <v>249.5</v>
      </c>
      <c r="F38" s="55">
        <f>246+3.5</f>
        <v>249.5</v>
      </c>
      <c r="G38" s="55">
        <f>242.5+3.4</f>
        <v>245.9</v>
      </c>
      <c r="H38" s="55"/>
      <c r="I38" s="1"/>
      <c r="J38" s="1"/>
      <c r="K38" s="1"/>
      <c r="M38" s="75"/>
      <c r="N38" s="75"/>
    </row>
    <row r="39" spans="1:14" ht="38.25">
      <c r="A39" s="260"/>
      <c r="B39" s="264"/>
      <c r="C39" s="41" t="s">
        <v>988</v>
      </c>
      <c r="D39" s="264"/>
      <c r="E39" s="80">
        <f>+F39+H39</f>
        <v>3.5</v>
      </c>
      <c r="F39" s="55">
        <v>3.5</v>
      </c>
      <c r="G39" s="55">
        <v>3.4</v>
      </c>
      <c r="H39" s="55"/>
      <c r="I39" s="1"/>
      <c r="J39" s="1"/>
      <c r="K39" s="1"/>
      <c r="M39" s="75"/>
      <c r="N39" s="75"/>
    </row>
    <row r="40" spans="1:14" ht="15" customHeight="1">
      <c r="A40" s="258">
        <v>28</v>
      </c>
      <c r="B40" s="263"/>
      <c r="C40" s="46" t="s">
        <v>101</v>
      </c>
      <c r="D40" s="263" t="s">
        <v>120</v>
      </c>
      <c r="E40" s="80">
        <f t="shared" si="0"/>
        <v>686.9</v>
      </c>
      <c r="F40" s="55">
        <f>671.4+15.5</f>
        <v>686.9</v>
      </c>
      <c r="G40" s="55">
        <f>661.8+15.3</f>
        <v>677.0999999999999</v>
      </c>
      <c r="H40" s="55"/>
      <c r="I40" s="1"/>
      <c r="J40" s="1"/>
      <c r="K40" s="1"/>
      <c r="M40" s="75"/>
      <c r="N40" s="75"/>
    </row>
    <row r="41" spans="1:14" ht="38.25">
      <c r="A41" s="260"/>
      <c r="B41" s="264"/>
      <c r="C41" s="41" t="s">
        <v>988</v>
      </c>
      <c r="D41" s="264"/>
      <c r="E41" s="80">
        <f>+F41+H41</f>
        <v>15.5</v>
      </c>
      <c r="F41" s="55">
        <v>15.5</v>
      </c>
      <c r="G41" s="55">
        <v>15.3</v>
      </c>
      <c r="H41" s="55"/>
      <c r="I41" s="1"/>
      <c r="J41" s="1"/>
      <c r="K41" s="1"/>
      <c r="M41" s="75"/>
      <c r="N41" s="75"/>
    </row>
    <row r="42" spans="1:14" ht="15" customHeight="1">
      <c r="A42" s="258">
        <v>29</v>
      </c>
      <c r="B42" s="263"/>
      <c r="C42" s="46" t="s">
        <v>250</v>
      </c>
      <c r="D42" s="263" t="s">
        <v>120</v>
      </c>
      <c r="E42" s="80">
        <f t="shared" si="0"/>
        <v>546.0999999999999</v>
      </c>
      <c r="F42" s="55">
        <f>541.3+4.8</f>
        <v>546.0999999999999</v>
      </c>
      <c r="G42" s="55">
        <f>370.5+4.7</f>
        <v>375.2</v>
      </c>
      <c r="H42" s="55"/>
      <c r="I42" s="1"/>
      <c r="J42" s="1"/>
      <c r="K42" s="1"/>
      <c r="M42" s="75"/>
      <c r="N42" s="75"/>
    </row>
    <row r="43" spans="1:14" ht="38.25">
      <c r="A43" s="260"/>
      <c r="B43" s="264"/>
      <c r="C43" s="41" t="s">
        <v>988</v>
      </c>
      <c r="D43" s="264"/>
      <c r="E43" s="80">
        <f>+F43+H43</f>
        <v>4.8</v>
      </c>
      <c r="F43" s="55">
        <v>4.8</v>
      </c>
      <c r="G43" s="55">
        <v>4.7</v>
      </c>
      <c r="H43" s="55"/>
      <c r="I43" s="1"/>
      <c r="J43" s="1"/>
      <c r="K43" s="1"/>
      <c r="M43" s="75"/>
      <c r="N43" s="75"/>
    </row>
    <row r="44" spans="1:14" ht="24.75" customHeight="1">
      <c r="A44" s="36">
        <v>30</v>
      </c>
      <c r="B44" s="9"/>
      <c r="C44" s="46" t="s">
        <v>314</v>
      </c>
      <c r="D44" s="11" t="s">
        <v>407</v>
      </c>
      <c r="E44" s="80">
        <f>+F44+H44</f>
        <v>119.7</v>
      </c>
      <c r="F44" s="55">
        <v>119.7</v>
      </c>
      <c r="G44" s="55">
        <v>98.1</v>
      </c>
      <c r="H44" s="55"/>
      <c r="I44" s="1"/>
      <c r="J44" s="1"/>
      <c r="K44" s="1"/>
      <c r="M44" s="75"/>
      <c r="N44" s="75"/>
    </row>
    <row r="45" spans="1:14" ht="15" customHeight="1">
      <c r="A45" s="36">
        <v>31</v>
      </c>
      <c r="B45" s="9"/>
      <c r="C45" s="81" t="s">
        <v>15</v>
      </c>
      <c r="D45" s="9" t="s">
        <v>116</v>
      </c>
      <c r="E45" s="80">
        <f>+F45+H45</f>
        <v>105.8</v>
      </c>
      <c r="F45" s="55">
        <v>105.8</v>
      </c>
      <c r="G45" s="55">
        <v>80.6</v>
      </c>
      <c r="H45" s="55"/>
      <c r="I45" s="1"/>
      <c r="J45" s="1"/>
      <c r="K45" s="1"/>
      <c r="M45" s="75"/>
      <c r="N45" s="75"/>
    </row>
    <row r="46" spans="1:14" ht="15" customHeight="1">
      <c r="A46" s="36">
        <v>32</v>
      </c>
      <c r="B46" s="9"/>
      <c r="C46" s="81" t="s">
        <v>21</v>
      </c>
      <c r="D46" s="9" t="s">
        <v>116</v>
      </c>
      <c r="E46" s="80">
        <f>+F46+H46</f>
        <v>103</v>
      </c>
      <c r="F46" s="55">
        <v>103</v>
      </c>
      <c r="G46" s="55">
        <v>81</v>
      </c>
      <c r="H46" s="55"/>
      <c r="I46" s="1"/>
      <c r="J46" s="1"/>
      <c r="K46" s="1"/>
      <c r="M46" s="75"/>
      <c r="N46" s="75"/>
    </row>
    <row r="47" spans="1:14" ht="15" customHeight="1">
      <c r="A47" s="36">
        <v>33</v>
      </c>
      <c r="B47" s="9"/>
      <c r="C47" s="44" t="s">
        <v>626</v>
      </c>
      <c r="D47" s="9"/>
      <c r="E47" s="80">
        <f>+F47+H47</f>
        <v>540.8</v>
      </c>
      <c r="F47" s="80">
        <f>+F48+F49+F50+F51</f>
        <v>268.3</v>
      </c>
      <c r="G47" s="80">
        <f>+G48+G49+G50+G51</f>
        <v>130.7</v>
      </c>
      <c r="H47" s="80">
        <f>+H48+H49+H50+H51</f>
        <v>272.5</v>
      </c>
      <c r="I47" s="1"/>
      <c r="J47" s="1"/>
      <c r="K47" s="1"/>
      <c r="M47" s="75"/>
      <c r="N47" s="75"/>
    </row>
    <row r="48" spans="1:14" ht="15" customHeight="1">
      <c r="A48" s="154" t="s">
        <v>543</v>
      </c>
      <c r="B48" s="9"/>
      <c r="C48" s="46" t="s">
        <v>3</v>
      </c>
      <c r="D48" s="11" t="s">
        <v>331</v>
      </c>
      <c r="E48" s="80">
        <f aca="true" t="shared" si="1" ref="E48:E61">+F48+H48</f>
        <v>137.3</v>
      </c>
      <c r="F48" s="80">
        <v>137.3</v>
      </c>
      <c r="G48" s="55">
        <v>130.7</v>
      </c>
      <c r="H48" s="55"/>
      <c r="I48" s="1"/>
      <c r="J48" s="1"/>
      <c r="K48" s="1"/>
      <c r="M48" s="75"/>
      <c r="N48" s="75"/>
    </row>
    <row r="49" spans="1:14" ht="25.5">
      <c r="A49" s="154" t="s">
        <v>544</v>
      </c>
      <c r="B49" s="9"/>
      <c r="C49" s="82" t="s">
        <v>651</v>
      </c>
      <c r="D49" s="9" t="s">
        <v>122</v>
      </c>
      <c r="E49" s="80">
        <f t="shared" si="1"/>
        <v>25</v>
      </c>
      <c r="F49" s="80">
        <v>25</v>
      </c>
      <c r="G49" s="55"/>
      <c r="H49" s="55"/>
      <c r="I49" s="1"/>
      <c r="J49" s="1"/>
      <c r="K49" s="1"/>
      <c r="M49" s="75"/>
      <c r="N49" s="75"/>
    </row>
    <row r="50" spans="1:14" ht="15" customHeight="1">
      <c r="A50" s="154" t="s">
        <v>545</v>
      </c>
      <c r="B50" s="9"/>
      <c r="C50" s="82" t="s">
        <v>653</v>
      </c>
      <c r="D50" s="9" t="s">
        <v>123</v>
      </c>
      <c r="E50" s="80">
        <f t="shared" si="1"/>
        <v>14</v>
      </c>
      <c r="F50" s="80">
        <v>14</v>
      </c>
      <c r="G50" s="55"/>
      <c r="H50" s="55"/>
      <c r="I50" s="1"/>
      <c r="J50" s="1"/>
      <c r="K50" s="1"/>
      <c r="M50" s="75"/>
      <c r="N50" s="75"/>
    </row>
    <row r="51" spans="1:14" ht="39" customHeight="1">
      <c r="A51" s="154" t="s">
        <v>546</v>
      </c>
      <c r="B51" s="9"/>
      <c r="C51" s="180" t="s">
        <v>652</v>
      </c>
      <c r="D51" s="9"/>
      <c r="E51" s="181">
        <f>+F51+H51</f>
        <v>364.5</v>
      </c>
      <c r="F51" s="181">
        <f>+F52+F53+F54+F55+F56+F57+F58+F59+F60+F61</f>
        <v>92</v>
      </c>
      <c r="G51" s="181">
        <f>+G52+G53+G54+G55+G56+G57+G58+G59+G60+G61</f>
        <v>0</v>
      </c>
      <c r="H51" s="181">
        <f>+H52+H53+H54+H55+H56+H57+H58+H59+H60+H61</f>
        <v>272.5</v>
      </c>
      <c r="I51" s="152"/>
      <c r="J51" s="1"/>
      <c r="K51" s="1"/>
      <c r="M51" s="75"/>
      <c r="N51" s="75"/>
    </row>
    <row r="52" spans="1:14" ht="15" customHeight="1">
      <c r="A52" s="154" t="s">
        <v>547</v>
      </c>
      <c r="B52" s="9"/>
      <c r="C52" s="12" t="s">
        <v>655</v>
      </c>
      <c r="D52" s="9" t="s">
        <v>118</v>
      </c>
      <c r="E52" s="80">
        <f t="shared" si="1"/>
        <v>101</v>
      </c>
      <c r="F52" s="80"/>
      <c r="G52" s="80"/>
      <c r="H52" s="80">
        <v>101</v>
      </c>
      <c r="I52" s="1"/>
      <c r="J52" s="1"/>
      <c r="K52" s="1"/>
      <c r="M52" s="75"/>
      <c r="N52" s="75"/>
    </row>
    <row r="53" spans="1:14" ht="37.5" customHeight="1">
      <c r="A53" s="158" t="s">
        <v>548</v>
      </c>
      <c r="B53" s="67"/>
      <c r="C53" s="12" t="s">
        <v>411</v>
      </c>
      <c r="D53" s="67" t="s">
        <v>119</v>
      </c>
      <c r="E53" s="80">
        <f t="shared" si="1"/>
        <v>136.5</v>
      </c>
      <c r="F53" s="80">
        <v>2</v>
      </c>
      <c r="G53" s="55"/>
      <c r="H53" s="55">
        <v>134.5</v>
      </c>
      <c r="I53" s="1"/>
      <c r="J53" s="1"/>
      <c r="K53" s="1"/>
      <c r="M53" s="75"/>
      <c r="N53" s="75"/>
    </row>
    <row r="54" spans="1:14" ht="26.25" customHeight="1">
      <c r="A54" s="154" t="s">
        <v>549</v>
      </c>
      <c r="B54" s="9"/>
      <c r="C54" s="32" t="s">
        <v>332</v>
      </c>
      <c r="D54" s="9" t="s">
        <v>119</v>
      </c>
      <c r="E54" s="80">
        <f t="shared" si="1"/>
        <v>8</v>
      </c>
      <c r="F54" s="80">
        <v>8</v>
      </c>
      <c r="G54" s="55"/>
      <c r="H54" s="55"/>
      <c r="I54" s="1"/>
      <c r="J54" s="1"/>
      <c r="K54" s="1"/>
      <c r="M54" s="75"/>
      <c r="N54" s="75"/>
    </row>
    <row r="55" spans="1:14" ht="25.5">
      <c r="A55" s="158" t="s">
        <v>550</v>
      </c>
      <c r="B55" s="67"/>
      <c r="C55" s="47" t="s">
        <v>762</v>
      </c>
      <c r="D55" s="67" t="s">
        <v>116</v>
      </c>
      <c r="E55" s="80">
        <f>+F55+H55</f>
        <v>19.5</v>
      </c>
      <c r="F55" s="80">
        <v>1</v>
      </c>
      <c r="G55" s="55"/>
      <c r="H55" s="55">
        <v>18.5</v>
      </c>
      <c r="I55" s="1"/>
      <c r="J55" s="1"/>
      <c r="K55" s="1"/>
      <c r="M55" s="75"/>
      <c r="N55" s="75"/>
    </row>
    <row r="56" spans="1:14" ht="25.5">
      <c r="A56" s="158" t="s">
        <v>551</v>
      </c>
      <c r="B56" s="67"/>
      <c r="C56" s="32" t="s">
        <v>763</v>
      </c>
      <c r="D56" s="67" t="s">
        <v>116</v>
      </c>
      <c r="E56" s="80">
        <f>+F56+H56</f>
        <v>19.5</v>
      </c>
      <c r="F56" s="80">
        <v>1</v>
      </c>
      <c r="G56" s="55"/>
      <c r="H56" s="55">
        <v>18.5</v>
      </c>
      <c r="I56" s="1"/>
      <c r="J56" s="1"/>
      <c r="K56" s="1"/>
      <c r="M56" s="75"/>
      <c r="N56" s="75"/>
    </row>
    <row r="57" spans="1:14" ht="15" customHeight="1">
      <c r="A57" s="154" t="s">
        <v>552</v>
      </c>
      <c r="B57" s="9"/>
      <c r="C57" s="32" t="s">
        <v>287</v>
      </c>
      <c r="D57" s="11" t="s">
        <v>498</v>
      </c>
      <c r="E57" s="80">
        <f t="shared" si="1"/>
        <v>20</v>
      </c>
      <c r="F57" s="80">
        <v>20</v>
      </c>
      <c r="G57" s="55"/>
      <c r="H57" s="55"/>
      <c r="I57" s="1"/>
      <c r="J57" s="1"/>
      <c r="K57" s="1"/>
      <c r="M57" s="75"/>
      <c r="N57" s="75"/>
    </row>
    <row r="58" spans="1:14" ht="44.25" customHeight="1">
      <c r="A58" s="154" t="s">
        <v>553</v>
      </c>
      <c r="B58" s="9"/>
      <c r="C58" s="32" t="s">
        <v>288</v>
      </c>
      <c r="D58" s="11" t="s">
        <v>498</v>
      </c>
      <c r="E58" s="80">
        <f t="shared" si="1"/>
        <v>30</v>
      </c>
      <c r="F58" s="80">
        <v>30</v>
      </c>
      <c r="G58" s="55"/>
      <c r="H58" s="55"/>
      <c r="I58" s="1"/>
      <c r="J58" s="1"/>
      <c r="K58" s="1"/>
      <c r="M58" s="75"/>
      <c r="N58" s="75"/>
    </row>
    <row r="59" spans="1:14" ht="25.5">
      <c r="A59" s="154" t="s">
        <v>554</v>
      </c>
      <c r="B59" s="9"/>
      <c r="C59" s="32" t="s">
        <v>654</v>
      </c>
      <c r="D59" s="11" t="s">
        <v>498</v>
      </c>
      <c r="E59" s="80">
        <f t="shared" si="1"/>
        <v>10</v>
      </c>
      <c r="F59" s="80">
        <v>10</v>
      </c>
      <c r="G59" s="55"/>
      <c r="H59" s="55"/>
      <c r="I59" s="1"/>
      <c r="J59" s="1"/>
      <c r="K59" s="1"/>
      <c r="M59" s="75"/>
      <c r="N59" s="75"/>
    </row>
    <row r="60" spans="1:14" ht="15" customHeight="1">
      <c r="A60" s="154" t="s">
        <v>555</v>
      </c>
      <c r="B60" s="9"/>
      <c r="C60" s="32" t="s">
        <v>500</v>
      </c>
      <c r="D60" s="9" t="s">
        <v>119</v>
      </c>
      <c r="E60" s="80">
        <f t="shared" si="1"/>
        <v>15</v>
      </c>
      <c r="F60" s="80">
        <v>15</v>
      </c>
      <c r="G60" s="55"/>
      <c r="H60" s="55"/>
      <c r="I60" s="1"/>
      <c r="J60" s="1"/>
      <c r="K60" s="1"/>
      <c r="M60" s="75"/>
      <c r="N60" s="75"/>
    </row>
    <row r="61" spans="1:14" ht="38.25">
      <c r="A61" s="154" t="s">
        <v>556</v>
      </c>
      <c r="B61" s="9"/>
      <c r="C61" s="32" t="s">
        <v>656</v>
      </c>
      <c r="D61" s="9" t="s">
        <v>118</v>
      </c>
      <c r="E61" s="80">
        <f t="shared" si="1"/>
        <v>5</v>
      </c>
      <c r="F61" s="80">
        <v>5</v>
      </c>
      <c r="G61" s="55"/>
      <c r="H61" s="55"/>
      <c r="I61" s="1"/>
      <c r="J61" s="1"/>
      <c r="K61" s="1"/>
      <c r="M61" s="75"/>
      <c r="N61" s="75"/>
    </row>
    <row r="62" spans="1:14" ht="19.5" customHeight="1">
      <c r="A62" s="36">
        <v>34</v>
      </c>
      <c r="B62" s="7" t="s">
        <v>124</v>
      </c>
      <c r="C62" s="10" t="s">
        <v>125</v>
      </c>
      <c r="D62" s="8"/>
      <c r="E62" s="56">
        <f>+F62+H62</f>
        <v>436.9</v>
      </c>
      <c r="F62" s="56">
        <f>+F63+F66</f>
        <v>373</v>
      </c>
      <c r="G62" s="56">
        <f>+G63+G66</f>
        <v>36.3</v>
      </c>
      <c r="H62" s="56">
        <f>+H63+H66</f>
        <v>63.9</v>
      </c>
      <c r="I62" s="1"/>
      <c r="J62" s="1"/>
      <c r="K62" s="1"/>
      <c r="M62" s="75"/>
      <c r="N62" s="75"/>
    </row>
    <row r="63" spans="1:14" ht="25.5" customHeight="1">
      <c r="A63" s="258">
        <v>35</v>
      </c>
      <c r="B63" s="265"/>
      <c r="C63" s="41" t="s">
        <v>657</v>
      </c>
      <c r="D63" s="11" t="s">
        <v>658</v>
      </c>
      <c r="E63" s="55">
        <f>+F63+H63</f>
        <v>47.5</v>
      </c>
      <c r="F63" s="55">
        <f>36.8+7.7+3</f>
        <v>47.5</v>
      </c>
      <c r="G63" s="55">
        <v>36.3</v>
      </c>
      <c r="H63" s="55">
        <f>SUM(H64:H64)</f>
        <v>0</v>
      </c>
      <c r="I63" s="1"/>
      <c r="J63" s="1"/>
      <c r="K63" s="1"/>
      <c r="M63" s="75"/>
      <c r="N63" s="75"/>
    </row>
    <row r="64" spans="1:14" ht="25.5">
      <c r="A64" s="259"/>
      <c r="B64" s="266"/>
      <c r="C64" s="108" t="s">
        <v>978</v>
      </c>
      <c r="D64" s="11" t="s">
        <v>301</v>
      </c>
      <c r="E64" s="55">
        <f aca="true" t="shared" si="2" ref="E64:E72">+F64+H64</f>
        <v>7.7</v>
      </c>
      <c r="F64" s="55">
        <v>7.7</v>
      </c>
      <c r="G64" s="55"/>
      <c r="H64" s="55"/>
      <c r="I64" s="1"/>
      <c r="J64" s="1"/>
      <c r="K64" s="1"/>
      <c r="M64" s="75"/>
      <c r="N64" s="75"/>
    </row>
    <row r="65" spans="1:14" ht="25.5">
      <c r="A65" s="260"/>
      <c r="B65" s="267"/>
      <c r="C65" s="108" t="s">
        <v>979</v>
      </c>
      <c r="D65" s="177"/>
      <c r="E65" s="55">
        <f>+F65+H65</f>
        <v>3</v>
      </c>
      <c r="F65" s="55">
        <v>3</v>
      </c>
      <c r="G65" s="55"/>
      <c r="H65" s="55"/>
      <c r="I65" s="1"/>
      <c r="J65" s="1"/>
      <c r="K65" s="1"/>
      <c r="M65" s="75"/>
      <c r="N65" s="75"/>
    </row>
    <row r="66" spans="1:14" ht="12.75">
      <c r="A66" s="36">
        <v>36</v>
      </c>
      <c r="B66" s="9"/>
      <c r="C66" s="44" t="s">
        <v>626</v>
      </c>
      <c r="D66" s="11"/>
      <c r="E66" s="55">
        <f>+F66+H66</f>
        <v>389.4</v>
      </c>
      <c r="F66" s="55">
        <f>+F67+F68+F69+F70+F71+F72+F73+F74+F75+F76+F77+F78+F79+F80+F81</f>
        <v>325.5</v>
      </c>
      <c r="G66" s="55">
        <f>+G67+G68+G69+G70+G71+G72+G73+G74+G75+G76+G77+G78+G79+G80+G81</f>
        <v>0</v>
      </c>
      <c r="H66" s="55">
        <f>+H67+H68+H69+H70+H71+H72+H73+H74+H75+H76+H77+H78+H79+H80+H81</f>
        <v>63.9</v>
      </c>
      <c r="I66" s="1"/>
      <c r="J66" s="1"/>
      <c r="K66" s="1"/>
      <c r="M66" s="75"/>
      <c r="N66" s="75"/>
    </row>
    <row r="67" spans="1:14" ht="16.5" customHeight="1">
      <c r="A67" s="154" t="s">
        <v>557</v>
      </c>
      <c r="B67" s="9"/>
      <c r="C67" s="46" t="s">
        <v>3</v>
      </c>
      <c r="D67" s="9" t="s">
        <v>246</v>
      </c>
      <c r="E67" s="55">
        <f t="shared" si="2"/>
        <v>1</v>
      </c>
      <c r="F67" s="55">
        <v>1</v>
      </c>
      <c r="G67" s="55"/>
      <c r="H67" s="55"/>
      <c r="I67" s="1"/>
      <c r="J67" s="1"/>
      <c r="K67" s="1"/>
      <c r="M67" s="75"/>
      <c r="N67" s="75"/>
    </row>
    <row r="68" spans="1:14" ht="25.5">
      <c r="A68" s="158" t="s">
        <v>879</v>
      </c>
      <c r="B68" s="67"/>
      <c r="C68" s="105" t="s">
        <v>980</v>
      </c>
      <c r="D68" s="79" t="s">
        <v>301</v>
      </c>
      <c r="E68" s="55">
        <f t="shared" si="2"/>
        <v>0.3</v>
      </c>
      <c r="F68" s="55">
        <v>0.3</v>
      </c>
      <c r="G68" s="55"/>
      <c r="H68" s="55"/>
      <c r="I68" s="1"/>
      <c r="J68" s="1"/>
      <c r="K68" s="1"/>
      <c r="M68" s="75"/>
      <c r="N68" s="75"/>
    </row>
    <row r="69" spans="1:14" ht="42" customHeight="1">
      <c r="A69" s="154" t="s">
        <v>558</v>
      </c>
      <c r="B69" s="9"/>
      <c r="C69" s="105" t="s">
        <v>659</v>
      </c>
      <c r="D69" s="11" t="s">
        <v>127</v>
      </c>
      <c r="E69" s="55">
        <f t="shared" si="2"/>
        <v>30</v>
      </c>
      <c r="F69" s="55">
        <v>30</v>
      </c>
      <c r="G69" s="55"/>
      <c r="H69" s="55"/>
      <c r="I69" s="1"/>
      <c r="J69" s="1"/>
      <c r="K69" s="1"/>
      <c r="M69" s="75"/>
      <c r="N69" s="75"/>
    </row>
    <row r="70" spans="1:14" ht="30" customHeight="1">
      <c r="A70" s="154" t="s">
        <v>559</v>
      </c>
      <c r="B70" s="9"/>
      <c r="C70" s="105" t="s">
        <v>660</v>
      </c>
      <c r="D70" s="11" t="s">
        <v>128</v>
      </c>
      <c r="E70" s="55">
        <f t="shared" si="2"/>
        <v>40</v>
      </c>
      <c r="F70" s="55">
        <v>40</v>
      </c>
      <c r="G70" s="55"/>
      <c r="H70" s="55"/>
      <c r="I70" s="1"/>
      <c r="J70" s="1"/>
      <c r="K70" s="1"/>
      <c r="M70" s="75"/>
      <c r="N70" s="75"/>
    </row>
    <row r="71" spans="1:14" ht="25.5" customHeight="1">
      <c r="A71" s="154" t="s">
        <v>560</v>
      </c>
      <c r="B71" s="9"/>
      <c r="C71" s="105" t="s">
        <v>661</v>
      </c>
      <c r="D71" s="11" t="s">
        <v>129</v>
      </c>
      <c r="E71" s="55">
        <f t="shared" si="2"/>
        <v>15.3</v>
      </c>
      <c r="F71" s="55">
        <v>15.3</v>
      </c>
      <c r="G71" s="55"/>
      <c r="H71" s="55"/>
      <c r="I71" s="1"/>
      <c r="J71" s="1"/>
      <c r="K71" s="1"/>
      <c r="M71" s="75"/>
      <c r="N71" s="75"/>
    </row>
    <row r="72" spans="1:14" ht="42.75" customHeight="1">
      <c r="A72" s="154" t="s">
        <v>561</v>
      </c>
      <c r="B72" s="9"/>
      <c r="C72" s="105" t="s">
        <v>662</v>
      </c>
      <c r="D72" s="11" t="s">
        <v>128</v>
      </c>
      <c r="E72" s="55">
        <f t="shared" si="2"/>
        <v>18</v>
      </c>
      <c r="F72" s="55">
        <v>18</v>
      </c>
      <c r="G72" s="55"/>
      <c r="H72" s="55"/>
      <c r="I72" s="1"/>
      <c r="J72" s="1"/>
      <c r="K72" s="1"/>
      <c r="M72" s="75"/>
      <c r="N72" s="75"/>
    </row>
    <row r="73" spans="1:14" ht="39" customHeight="1">
      <c r="A73" s="154" t="s">
        <v>562</v>
      </c>
      <c r="B73" s="9"/>
      <c r="C73" s="105" t="s">
        <v>663</v>
      </c>
      <c r="D73" s="11" t="s">
        <v>127</v>
      </c>
      <c r="E73" s="55">
        <f aca="true" t="shared" si="3" ref="E73:E79">+F73+H73</f>
        <v>4.4</v>
      </c>
      <c r="F73" s="55">
        <v>4.4</v>
      </c>
      <c r="G73" s="55"/>
      <c r="H73" s="55"/>
      <c r="I73" s="1"/>
      <c r="J73" s="1"/>
      <c r="K73" s="1"/>
      <c r="M73" s="75"/>
      <c r="N73" s="75"/>
    </row>
    <row r="74" spans="1:14" ht="40.5" customHeight="1">
      <c r="A74" s="154" t="s">
        <v>563</v>
      </c>
      <c r="B74" s="9"/>
      <c r="C74" s="105" t="s">
        <v>664</v>
      </c>
      <c r="D74" s="11" t="s">
        <v>127</v>
      </c>
      <c r="E74" s="55">
        <f t="shared" si="3"/>
        <v>18.6</v>
      </c>
      <c r="F74" s="55">
        <v>18.6</v>
      </c>
      <c r="G74" s="55"/>
      <c r="H74" s="55"/>
      <c r="I74" s="1"/>
      <c r="J74" s="1"/>
      <c r="K74" s="1"/>
      <c r="M74" s="75"/>
      <c r="N74" s="75"/>
    </row>
    <row r="75" spans="1:14" ht="42" customHeight="1">
      <c r="A75" s="154" t="s">
        <v>564</v>
      </c>
      <c r="B75" s="9"/>
      <c r="C75" s="105" t="s">
        <v>665</v>
      </c>
      <c r="D75" s="11" t="s">
        <v>127</v>
      </c>
      <c r="E75" s="55">
        <f t="shared" si="3"/>
        <v>42.3</v>
      </c>
      <c r="F75" s="55">
        <v>42.3</v>
      </c>
      <c r="G75" s="55"/>
      <c r="H75" s="55"/>
      <c r="I75" s="1"/>
      <c r="J75" s="1"/>
      <c r="K75" s="1"/>
      <c r="M75" s="75"/>
      <c r="N75" s="75"/>
    </row>
    <row r="76" spans="1:14" ht="42" customHeight="1">
      <c r="A76" s="154" t="s">
        <v>565</v>
      </c>
      <c r="B76" s="9"/>
      <c r="C76" s="105" t="s">
        <v>666</v>
      </c>
      <c r="D76" s="11" t="s">
        <v>127</v>
      </c>
      <c r="E76" s="55">
        <f t="shared" si="3"/>
        <v>10.3</v>
      </c>
      <c r="F76" s="55">
        <v>10.3</v>
      </c>
      <c r="G76" s="55"/>
      <c r="H76" s="55"/>
      <c r="I76" s="1"/>
      <c r="J76" s="1"/>
      <c r="K76" s="1"/>
      <c r="M76" s="75"/>
      <c r="N76" s="75"/>
    </row>
    <row r="77" spans="1:14" ht="45" customHeight="1">
      <c r="A77" s="154" t="s">
        <v>566</v>
      </c>
      <c r="B77" s="9"/>
      <c r="C77" s="105" t="s">
        <v>667</v>
      </c>
      <c r="D77" s="11" t="s">
        <v>301</v>
      </c>
      <c r="E77" s="55">
        <f t="shared" si="3"/>
        <v>50</v>
      </c>
      <c r="F77" s="55">
        <v>50</v>
      </c>
      <c r="G77" s="55"/>
      <c r="H77" s="55"/>
      <c r="I77" s="1"/>
      <c r="J77" s="1"/>
      <c r="K77" s="1"/>
      <c r="M77" s="75"/>
      <c r="N77" s="75"/>
    </row>
    <row r="78" spans="1:14" ht="45" customHeight="1">
      <c r="A78" s="154" t="s">
        <v>567</v>
      </c>
      <c r="B78" s="9"/>
      <c r="C78" s="105" t="s">
        <v>668</v>
      </c>
      <c r="D78" s="11" t="s">
        <v>129</v>
      </c>
      <c r="E78" s="55">
        <f t="shared" si="3"/>
        <v>8.5</v>
      </c>
      <c r="F78" s="55">
        <v>8.5</v>
      </c>
      <c r="G78" s="55"/>
      <c r="H78" s="55"/>
      <c r="I78" s="1"/>
      <c r="J78" s="1"/>
      <c r="K78" s="1"/>
      <c r="M78" s="75"/>
      <c r="N78" s="75"/>
    </row>
    <row r="79" spans="1:14" ht="45" customHeight="1">
      <c r="A79" s="154" t="s">
        <v>568</v>
      </c>
      <c r="B79" s="9"/>
      <c r="C79" s="105" t="s">
        <v>669</v>
      </c>
      <c r="D79" s="11" t="s">
        <v>870</v>
      </c>
      <c r="E79" s="55">
        <f t="shared" si="3"/>
        <v>13.5</v>
      </c>
      <c r="F79" s="55">
        <v>13.5</v>
      </c>
      <c r="G79" s="55"/>
      <c r="H79" s="55"/>
      <c r="I79" s="1"/>
      <c r="J79" s="1"/>
      <c r="K79" s="1"/>
      <c r="M79" s="75"/>
      <c r="N79" s="75"/>
    </row>
    <row r="80" spans="1:14" ht="29.25" customHeight="1">
      <c r="A80" s="154" t="s">
        <v>569</v>
      </c>
      <c r="B80" s="9"/>
      <c r="C80" s="105" t="s">
        <v>446</v>
      </c>
      <c r="D80" s="11" t="s">
        <v>130</v>
      </c>
      <c r="E80" s="55">
        <f aca="true" t="shared" si="4" ref="E80:E85">+F80+H80</f>
        <v>57.2</v>
      </c>
      <c r="F80" s="55">
        <v>56.2</v>
      </c>
      <c r="G80" s="55"/>
      <c r="H80" s="55">
        <v>1</v>
      </c>
      <c r="I80" s="1"/>
      <c r="J80" s="1"/>
      <c r="K80" s="1"/>
      <c r="M80" s="75"/>
      <c r="N80" s="75"/>
    </row>
    <row r="81" spans="1:14" ht="38.25" customHeight="1">
      <c r="A81" s="154" t="s">
        <v>570</v>
      </c>
      <c r="B81" s="9"/>
      <c r="C81" s="180" t="s">
        <v>652</v>
      </c>
      <c r="D81" s="11"/>
      <c r="E81" s="57">
        <f t="shared" si="4"/>
        <v>80</v>
      </c>
      <c r="F81" s="57">
        <f>+F82+F83+F84</f>
        <v>17.1</v>
      </c>
      <c r="G81" s="57">
        <f>+G82+G83+G84</f>
        <v>0</v>
      </c>
      <c r="H81" s="57">
        <f>+H82+H83+H84</f>
        <v>62.9</v>
      </c>
      <c r="I81" s="152"/>
      <c r="J81" s="1"/>
      <c r="K81" s="1"/>
      <c r="M81" s="75"/>
      <c r="N81" s="75"/>
    </row>
    <row r="82" spans="1:14" ht="25.5">
      <c r="A82" s="154" t="s">
        <v>672</v>
      </c>
      <c r="B82" s="9"/>
      <c r="C82" s="47" t="s">
        <v>670</v>
      </c>
      <c r="D82" s="11" t="s">
        <v>129</v>
      </c>
      <c r="E82" s="55">
        <f t="shared" si="4"/>
        <v>56</v>
      </c>
      <c r="F82" s="55"/>
      <c r="G82" s="55"/>
      <c r="H82" s="55">
        <v>56</v>
      </c>
      <c r="I82" s="1"/>
      <c r="J82" s="1"/>
      <c r="K82" s="1"/>
      <c r="M82" s="75"/>
      <c r="N82" s="75"/>
    </row>
    <row r="83" spans="1:14" ht="38.25">
      <c r="A83" s="158" t="s">
        <v>701</v>
      </c>
      <c r="B83" s="67"/>
      <c r="C83" s="47" t="s">
        <v>671</v>
      </c>
      <c r="D83" s="79" t="s">
        <v>129</v>
      </c>
      <c r="E83" s="55">
        <f t="shared" si="4"/>
        <v>17</v>
      </c>
      <c r="F83" s="55">
        <v>17</v>
      </c>
      <c r="G83" s="55"/>
      <c r="H83" s="55"/>
      <c r="I83" s="1"/>
      <c r="J83" s="1"/>
      <c r="K83" s="1"/>
      <c r="M83" s="75"/>
      <c r="N83" s="75"/>
    </row>
    <row r="84" spans="1:14" ht="38.25">
      <c r="A84" s="158" t="s">
        <v>702</v>
      </c>
      <c r="B84" s="67"/>
      <c r="C84" s="47" t="s">
        <v>419</v>
      </c>
      <c r="D84" s="79" t="s">
        <v>870</v>
      </c>
      <c r="E84" s="55">
        <f t="shared" si="4"/>
        <v>7</v>
      </c>
      <c r="F84" s="55">
        <v>0.1</v>
      </c>
      <c r="G84" s="55"/>
      <c r="H84" s="55">
        <v>6.9</v>
      </c>
      <c r="I84" s="1"/>
      <c r="J84" s="1"/>
      <c r="K84" s="1"/>
      <c r="M84" s="75"/>
      <c r="N84" s="75"/>
    </row>
    <row r="85" spans="1:14" ht="21.75" customHeight="1">
      <c r="A85" s="36">
        <v>37</v>
      </c>
      <c r="B85" s="7" t="s">
        <v>23</v>
      </c>
      <c r="C85" s="10" t="s">
        <v>24</v>
      </c>
      <c r="D85" s="8"/>
      <c r="E85" s="64">
        <f t="shared" si="4"/>
        <v>5781.400000000001</v>
      </c>
      <c r="F85" s="64">
        <f>+F86+F89+F90+F91+F92+F93+F108+F109+F110+F111+F112+F113+F114+F115+F116+F117+F118</f>
        <v>5597.3</v>
      </c>
      <c r="G85" s="64">
        <f>+G86+G89+G90+G91+G92+G93+G108+G109+G110+G111+G112+G113+G114+G115+G116+G117+G118</f>
        <v>1745.6000000000001</v>
      </c>
      <c r="H85" s="64">
        <f>+H86+H89+H90+H91+H92+H93+H108+H109+H110+H111+H112+H113+H114+H115+H116+H117+H118</f>
        <v>184.1</v>
      </c>
      <c r="I85" s="1"/>
      <c r="J85" s="1"/>
      <c r="K85" s="1"/>
      <c r="M85" s="75"/>
      <c r="N85" s="75"/>
    </row>
    <row r="86" spans="1:14" ht="15" customHeight="1">
      <c r="A86" s="275">
        <v>38</v>
      </c>
      <c r="B86" s="274"/>
      <c r="C86" s="46" t="s">
        <v>1</v>
      </c>
      <c r="D86" s="276" t="s">
        <v>131</v>
      </c>
      <c r="E86" s="55">
        <f aca="true" t="shared" si="5" ref="E86:E96">+F86+H86</f>
        <v>617.1</v>
      </c>
      <c r="F86" s="55">
        <v>617.1</v>
      </c>
      <c r="G86" s="55">
        <v>413.7</v>
      </c>
      <c r="H86" s="55"/>
      <c r="I86" s="1"/>
      <c r="J86" s="1"/>
      <c r="K86" s="1"/>
      <c r="M86" s="75"/>
      <c r="N86" s="75"/>
    </row>
    <row r="87" spans="1:14" ht="15" customHeight="1">
      <c r="A87" s="275"/>
      <c r="B87" s="274"/>
      <c r="C87" s="17" t="s">
        <v>673</v>
      </c>
      <c r="D87" s="277"/>
      <c r="E87" s="55">
        <f t="shared" si="5"/>
        <v>163.4</v>
      </c>
      <c r="F87" s="55">
        <v>163.4</v>
      </c>
      <c r="G87" s="55"/>
      <c r="H87" s="55"/>
      <c r="I87" s="1"/>
      <c r="J87" s="1"/>
      <c r="K87" s="1"/>
      <c r="M87" s="75"/>
      <c r="N87" s="75"/>
    </row>
    <row r="88" spans="1:14" ht="18.75" customHeight="1">
      <c r="A88" s="275"/>
      <c r="B88" s="274"/>
      <c r="C88" s="109" t="s">
        <v>981</v>
      </c>
      <c r="D88" s="278"/>
      <c r="E88" s="55">
        <f t="shared" si="5"/>
        <v>2</v>
      </c>
      <c r="F88" s="55">
        <v>2</v>
      </c>
      <c r="G88" s="55"/>
      <c r="H88" s="55"/>
      <c r="I88" s="1"/>
      <c r="J88" s="1"/>
      <c r="K88" s="1"/>
      <c r="M88" s="75"/>
      <c r="N88" s="75"/>
    </row>
    <row r="89" spans="1:14" ht="15" customHeight="1">
      <c r="A89" s="36">
        <v>39</v>
      </c>
      <c r="B89" s="9"/>
      <c r="C89" s="25" t="s">
        <v>2</v>
      </c>
      <c r="D89" s="106" t="s">
        <v>132</v>
      </c>
      <c r="E89" s="55">
        <f t="shared" si="5"/>
        <v>179.5</v>
      </c>
      <c r="F89" s="55">
        <v>179.5</v>
      </c>
      <c r="G89" s="55">
        <v>137</v>
      </c>
      <c r="H89" s="55"/>
      <c r="I89" s="1"/>
      <c r="J89" s="1"/>
      <c r="K89" s="1"/>
      <c r="M89" s="75"/>
      <c r="N89" s="75"/>
    </row>
    <row r="90" spans="1:14" ht="15" customHeight="1">
      <c r="A90" s="36">
        <v>40</v>
      </c>
      <c r="B90" s="9"/>
      <c r="C90" s="81" t="s">
        <v>15</v>
      </c>
      <c r="D90" s="11" t="s">
        <v>182</v>
      </c>
      <c r="E90" s="55">
        <f t="shared" si="5"/>
        <v>119.9</v>
      </c>
      <c r="F90" s="55">
        <v>119.9</v>
      </c>
      <c r="G90" s="78">
        <v>100.9</v>
      </c>
      <c r="H90" s="55"/>
      <c r="I90" s="1"/>
      <c r="J90" s="1"/>
      <c r="K90" s="1"/>
      <c r="M90" s="75"/>
      <c r="N90" s="75"/>
    </row>
    <row r="91" spans="1:14" ht="15" customHeight="1">
      <c r="A91" s="36">
        <v>41</v>
      </c>
      <c r="B91" s="9"/>
      <c r="C91" s="81" t="s">
        <v>21</v>
      </c>
      <c r="D91" s="20" t="s">
        <v>132</v>
      </c>
      <c r="E91" s="55">
        <f t="shared" si="5"/>
        <v>228.2</v>
      </c>
      <c r="F91" s="55">
        <v>228.2</v>
      </c>
      <c r="G91" s="55">
        <v>182.9</v>
      </c>
      <c r="H91" s="55"/>
      <c r="I91" s="1"/>
      <c r="J91" s="1"/>
      <c r="K91" s="1"/>
      <c r="M91" s="75"/>
      <c r="N91" s="75"/>
    </row>
    <row r="92" spans="1:14" ht="15" customHeight="1">
      <c r="A92" s="36">
        <v>42</v>
      </c>
      <c r="B92" s="9"/>
      <c r="C92" s="46" t="s">
        <v>404</v>
      </c>
      <c r="D92" s="106" t="s">
        <v>25</v>
      </c>
      <c r="E92" s="55">
        <f t="shared" si="5"/>
        <v>677.3</v>
      </c>
      <c r="F92" s="55">
        <v>677.3</v>
      </c>
      <c r="G92" s="55">
        <v>600.2</v>
      </c>
      <c r="H92" s="55"/>
      <c r="I92" s="1"/>
      <c r="J92" s="1"/>
      <c r="K92" s="1"/>
      <c r="M92" s="75"/>
      <c r="N92" s="75"/>
    </row>
    <row r="93" spans="1:14" ht="15" customHeight="1">
      <c r="A93" s="36">
        <v>43</v>
      </c>
      <c r="B93" s="9"/>
      <c r="C93" s="44" t="s">
        <v>626</v>
      </c>
      <c r="D93" s="9"/>
      <c r="E93" s="76">
        <f t="shared" si="5"/>
        <v>2205.2000000000003</v>
      </c>
      <c r="F93" s="76">
        <f>+F94+F95+F96+F97+F98+F99+F100+F101+F102+F103</f>
        <v>2021.1000000000001</v>
      </c>
      <c r="G93" s="76">
        <f>+G94+G95+G96+G97+G98+G99+G100+G101+G102+G103</f>
        <v>45.4</v>
      </c>
      <c r="H93" s="76">
        <f>+H94+H95+H96+H97+H98+H99+H100+H101+H102+H103</f>
        <v>184.1</v>
      </c>
      <c r="I93" s="1"/>
      <c r="J93" s="1"/>
      <c r="K93" s="1"/>
      <c r="M93" s="75"/>
      <c r="N93" s="75"/>
    </row>
    <row r="94" spans="1:14" ht="72.75" customHeight="1">
      <c r="A94" s="154" t="s">
        <v>571</v>
      </c>
      <c r="B94" s="9"/>
      <c r="C94" s="44" t="s">
        <v>3</v>
      </c>
      <c r="D94" s="148" t="s">
        <v>351</v>
      </c>
      <c r="E94" s="55">
        <f t="shared" si="5"/>
        <v>943.5</v>
      </c>
      <c r="F94" s="55">
        <v>943.5</v>
      </c>
      <c r="G94" s="55">
        <v>45.4</v>
      </c>
      <c r="H94" s="55"/>
      <c r="I94" s="1"/>
      <c r="J94" s="1"/>
      <c r="K94" s="1"/>
      <c r="M94" s="75"/>
      <c r="N94" s="75"/>
    </row>
    <row r="95" spans="1:14" ht="27" customHeight="1">
      <c r="A95" s="154" t="s">
        <v>572</v>
      </c>
      <c r="B95" s="9"/>
      <c r="C95" s="32" t="s">
        <v>358</v>
      </c>
      <c r="D95" s="85" t="s">
        <v>133</v>
      </c>
      <c r="E95" s="55">
        <f t="shared" si="5"/>
        <v>50</v>
      </c>
      <c r="F95" s="55">
        <v>50</v>
      </c>
      <c r="G95" s="55"/>
      <c r="H95" s="55"/>
      <c r="I95" s="1"/>
      <c r="J95" s="1"/>
      <c r="K95" s="1"/>
      <c r="M95" s="75"/>
      <c r="N95" s="75"/>
    </row>
    <row r="96" spans="1:14" ht="26.25" customHeight="1">
      <c r="A96" s="154" t="s">
        <v>573</v>
      </c>
      <c r="B96" s="9"/>
      <c r="C96" s="105" t="s">
        <v>359</v>
      </c>
      <c r="D96" s="85" t="s">
        <v>133</v>
      </c>
      <c r="E96" s="55">
        <f t="shared" si="5"/>
        <v>70.5</v>
      </c>
      <c r="F96" s="55">
        <v>70.5</v>
      </c>
      <c r="G96" s="55"/>
      <c r="H96" s="55"/>
      <c r="I96" s="1"/>
      <c r="J96" s="1"/>
      <c r="K96" s="1"/>
      <c r="M96" s="75"/>
      <c r="N96" s="75"/>
    </row>
    <row r="97" spans="1:14" ht="15" customHeight="1">
      <c r="A97" s="154" t="s">
        <v>574</v>
      </c>
      <c r="B97" s="9"/>
      <c r="C97" s="12" t="s">
        <v>360</v>
      </c>
      <c r="D97" s="106" t="s">
        <v>134</v>
      </c>
      <c r="E97" s="55">
        <f aca="true" t="shared" si="6" ref="E97:E118">+F97+H97</f>
        <v>52</v>
      </c>
      <c r="F97" s="55">
        <v>52</v>
      </c>
      <c r="G97" s="55"/>
      <c r="H97" s="55"/>
      <c r="I97" s="1"/>
      <c r="J97" s="1"/>
      <c r="K97" s="1"/>
      <c r="M97" s="75"/>
      <c r="N97" s="75"/>
    </row>
    <row r="98" spans="1:14" ht="26.25" customHeight="1">
      <c r="A98" s="154" t="s">
        <v>575</v>
      </c>
      <c r="B98" s="9"/>
      <c r="C98" s="12" t="s">
        <v>989</v>
      </c>
      <c r="D98" s="85" t="s">
        <v>134</v>
      </c>
      <c r="E98" s="55">
        <f t="shared" si="6"/>
        <v>125</v>
      </c>
      <c r="F98" s="55">
        <f>85+40</f>
        <v>125</v>
      </c>
      <c r="G98" s="55"/>
      <c r="H98" s="55"/>
      <c r="I98" s="1"/>
      <c r="J98" s="1"/>
      <c r="K98" s="1"/>
      <c r="M98" s="75"/>
      <c r="N98" s="75"/>
    </row>
    <row r="99" spans="1:14" ht="39" customHeight="1">
      <c r="A99" s="154" t="s">
        <v>576</v>
      </c>
      <c r="B99" s="9"/>
      <c r="C99" s="12" t="s">
        <v>361</v>
      </c>
      <c r="D99" s="85" t="s">
        <v>135</v>
      </c>
      <c r="E99" s="78">
        <f t="shared" si="6"/>
        <v>600</v>
      </c>
      <c r="F99" s="78">
        <v>600</v>
      </c>
      <c r="G99" s="78"/>
      <c r="H99" s="78"/>
      <c r="I99" s="1"/>
      <c r="J99" s="1"/>
      <c r="K99" s="1"/>
      <c r="M99" s="75"/>
      <c r="N99" s="75"/>
    </row>
    <row r="100" spans="1:14" ht="28.5" customHeight="1">
      <c r="A100" s="154" t="s">
        <v>577</v>
      </c>
      <c r="B100" s="9"/>
      <c r="C100" s="12" t="s">
        <v>513</v>
      </c>
      <c r="D100" s="9" t="s">
        <v>136</v>
      </c>
      <c r="E100" s="78">
        <f t="shared" si="6"/>
        <v>44</v>
      </c>
      <c r="F100" s="78">
        <v>44</v>
      </c>
      <c r="G100" s="78"/>
      <c r="H100" s="78"/>
      <c r="I100" s="1"/>
      <c r="J100" s="1"/>
      <c r="K100" s="1"/>
      <c r="M100" s="75"/>
      <c r="N100" s="75"/>
    </row>
    <row r="101" spans="1:14" ht="28.5" customHeight="1">
      <c r="A101" s="154" t="s">
        <v>578</v>
      </c>
      <c r="B101" s="9"/>
      <c r="C101" s="12" t="s">
        <v>362</v>
      </c>
      <c r="D101" s="9" t="s">
        <v>205</v>
      </c>
      <c r="E101" s="78">
        <f t="shared" si="6"/>
        <v>14.9</v>
      </c>
      <c r="F101" s="78">
        <v>14.9</v>
      </c>
      <c r="G101" s="78"/>
      <c r="H101" s="78"/>
      <c r="I101" s="1"/>
      <c r="J101" s="1"/>
      <c r="K101" s="1"/>
      <c r="M101" s="75"/>
      <c r="N101" s="75"/>
    </row>
    <row r="102" spans="1:14" ht="28.5" customHeight="1">
      <c r="A102" s="154" t="s">
        <v>579</v>
      </c>
      <c r="B102" s="9"/>
      <c r="C102" s="12" t="s">
        <v>986</v>
      </c>
      <c r="D102" s="9" t="s">
        <v>26</v>
      </c>
      <c r="E102" s="78">
        <f>+F102+H102</f>
        <v>8.2</v>
      </c>
      <c r="F102" s="78">
        <v>8.2</v>
      </c>
      <c r="G102" s="78"/>
      <c r="H102" s="78"/>
      <c r="I102" s="1"/>
      <c r="J102" s="1"/>
      <c r="K102" s="1"/>
      <c r="M102" s="75"/>
      <c r="N102" s="75"/>
    </row>
    <row r="103" spans="1:14" ht="39" customHeight="1">
      <c r="A103" s="154" t="s">
        <v>580</v>
      </c>
      <c r="B103" s="9"/>
      <c r="C103" s="180" t="s">
        <v>652</v>
      </c>
      <c r="D103" s="7"/>
      <c r="E103" s="181">
        <f>+F103+H103</f>
        <v>297.1</v>
      </c>
      <c r="F103" s="181">
        <f>+F104+F105+F106+F107</f>
        <v>113</v>
      </c>
      <c r="G103" s="181">
        <f>+G104+G105+G106+G107</f>
        <v>0</v>
      </c>
      <c r="H103" s="181">
        <f>+H104+H105+H106+H107</f>
        <v>184.1</v>
      </c>
      <c r="I103" s="15"/>
      <c r="J103" s="1"/>
      <c r="K103" s="1"/>
      <c r="M103" s="75"/>
      <c r="N103" s="75"/>
    </row>
    <row r="104" spans="1:14" ht="25.5">
      <c r="A104" s="154" t="s">
        <v>824</v>
      </c>
      <c r="B104" s="9"/>
      <c r="C104" s="12" t="s">
        <v>433</v>
      </c>
      <c r="D104" s="11" t="s">
        <v>871</v>
      </c>
      <c r="E104" s="78">
        <f t="shared" si="6"/>
        <v>70</v>
      </c>
      <c r="F104" s="78">
        <f>40+30</f>
        <v>70</v>
      </c>
      <c r="G104" s="78"/>
      <c r="H104" s="78"/>
      <c r="I104" s="1"/>
      <c r="J104" s="1"/>
      <c r="K104" s="1"/>
      <c r="M104" s="75"/>
      <c r="N104" s="75"/>
    </row>
    <row r="105" spans="1:14" ht="15" customHeight="1">
      <c r="A105" s="154" t="s">
        <v>825</v>
      </c>
      <c r="B105" s="9"/>
      <c r="C105" s="12" t="s">
        <v>289</v>
      </c>
      <c r="D105" s="9" t="s">
        <v>136</v>
      </c>
      <c r="E105" s="78">
        <f t="shared" si="6"/>
        <v>40</v>
      </c>
      <c r="F105" s="78">
        <v>40</v>
      </c>
      <c r="G105" s="78"/>
      <c r="H105" s="78"/>
      <c r="I105" s="1"/>
      <c r="J105" s="1"/>
      <c r="K105" s="1"/>
      <c r="M105" s="75"/>
      <c r="N105" s="75"/>
    </row>
    <row r="106" spans="1:14" ht="15" customHeight="1">
      <c r="A106" s="158" t="s">
        <v>826</v>
      </c>
      <c r="B106" s="67"/>
      <c r="C106" s="12" t="s">
        <v>420</v>
      </c>
      <c r="D106" s="67" t="s">
        <v>150</v>
      </c>
      <c r="E106" s="78">
        <f t="shared" si="6"/>
        <v>17.1</v>
      </c>
      <c r="F106" s="78">
        <v>2.2</v>
      </c>
      <c r="G106" s="150"/>
      <c r="H106" s="78">
        <v>14.9</v>
      </c>
      <c r="I106" s="1"/>
      <c r="J106" s="1"/>
      <c r="K106" s="1"/>
      <c r="M106" s="75"/>
      <c r="N106" s="75"/>
    </row>
    <row r="107" spans="1:14" ht="29.25" customHeight="1">
      <c r="A107" s="158" t="s">
        <v>827</v>
      </c>
      <c r="B107" s="67"/>
      <c r="C107" s="12" t="s">
        <v>408</v>
      </c>
      <c r="D107" s="67" t="s">
        <v>132</v>
      </c>
      <c r="E107" s="78">
        <f t="shared" si="6"/>
        <v>170</v>
      </c>
      <c r="F107" s="78">
        <v>0.8</v>
      </c>
      <c r="G107" s="78"/>
      <c r="H107" s="78">
        <v>169.2</v>
      </c>
      <c r="I107" s="1"/>
      <c r="J107" s="1"/>
      <c r="K107" s="1"/>
      <c r="M107" s="75"/>
      <c r="N107" s="75"/>
    </row>
    <row r="108" spans="1:14" ht="38.25" customHeight="1">
      <c r="A108" s="36">
        <v>44</v>
      </c>
      <c r="B108" s="9"/>
      <c r="C108" s="41" t="s">
        <v>8</v>
      </c>
      <c r="D108" s="11" t="s">
        <v>254</v>
      </c>
      <c r="E108" s="55">
        <f t="shared" si="6"/>
        <v>640.3</v>
      </c>
      <c r="F108" s="55">
        <v>640.3</v>
      </c>
      <c r="G108" s="55">
        <v>56.9</v>
      </c>
      <c r="H108" s="55"/>
      <c r="I108" s="1"/>
      <c r="J108" s="1"/>
      <c r="K108" s="1"/>
      <c r="M108" s="75"/>
      <c r="N108" s="75"/>
    </row>
    <row r="109" spans="1:14" ht="38.25" customHeight="1">
      <c r="A109" s="36">
        <v>45</v>
      </c>
      <c r="B109" s="9"/>
      <c r="C109" s="41" t="s">
        <v>4</v>
      </c>
      <c r="D109" s="11" t="s">
        <v>326</v>
      </c>
      <c r="E109" s="55">
        <f t="shared" si="6"/>
        <v>247.3</v>
      </c>
      <c r="F109" s="55">
        <v>247.3</v>
      </c>
      <c r="G109" s="55">
        <v>37.8</v>
      </c>
      <c r="H109" s="55"/>
      <c r="I109" s="1"/>
      <c r="J109" s="1"/>
      <c r="K109" s="1"/>
      <c r="M109" s="75"/>
      <c r="N109" s="75"/>
    </row>
    <row r="110" spans="1:14" ht="39.75" customHeight="1">
      <c r="A110" s="36">
        <v>46</v>
      </c>
      <c r="B110" s="9"/>
      <c r="C110" s="41" t="s">
        <v>5</v>
      </c>
      <c r="D110" s="11" t="s">
        <v>254</v>
      </c>
      <c r="E110" s="55">
        <f t="shared" si="6"/>
        <v>131.8</v>
      </c>
      <c r="F110" s="55">
        <v>131.8</v>
      </c>
      <c r="G110" s="55">
        <v>24</v>
      </c>
      <c r="H110" s="55"/>
      <c r="I110" s="1"/>
      <c r="J110" s="1"/>
      <c r="K110" s="1"/>
      <c r="M110" s="75"/>
      <c r="N110" s="75"/>
    </row>
    <row r="111" spans="1:14" ht="39.75" customHeight="1">
      <c r="A111" s="36">
        <v>47</v>
      </c>
      <c r="B111" s="9"/>
      <c r="C111" s="41" t="s">
        <v>7</v>
      </c>
      <c r="D111" s="11" t="s">
        <v>254</v>
      </c>
      <c r="E111" s="55">
        <f t="shared" si="6"/>
        <v>53.2</v>
      </c>
      <c r="F111" s="55">
        <v>53.2</v>
      </c>
      <c r="G111" s="55">
        <v>14</v>
      </c>
      <c r="H111" s="55"/>
      <c r="I111" s="1"/>
      <c r="J111" s="1"/>
      <c r="K111" s="1"/>
      <c r="M111" s="75"/>
      <c r="N111" s="75"/>
    </row>
    <row r="112" spans="1:14" ht="39.75" customHeight="1">
      <c r="A112" s="36">
        <v>48</v>
      </c>
      <c r="B112" s="9"/>
      <c r="C112" s="41" t="s">
        <v>6</v>
      </c>
      <c r="D112" s="11" t="s">
        <v>254</v>
      </c>
      <c r="E112" s="55">
        <f t="shared" si="6"/>
        <v>159.7</v>
      </c>
      <c r="F112" s="55">
        <v>159.7</v>
      </c>
      <c r="G112" s="55">
        <v>28.9</v>
      </c>
      <c r="H112" s="55"/>
      <c r="I112" s="1"/>
      <c r="J112" s="1"/>
      <c r="K112" s="1"/>
      <c r="M112" s="75"/>
      <c r="N112" s="75"/>
    </row>
    <row r="113" spans="1:14" ht="39.75" customHeight="1">
      <c r="A113" s="36">
        <v>49</v>
      </c>
      <c r="B113" s="9"/>
      <c r="C113" s="41" t="s">
        <v>9</v>
      </c>
      <c r="D113" s="11" t="s">
        <v>254</v>
      </c>
      <c r="E113" s="55">
        <f t="shared" si="6"/>
        <v>93.1</v>
      </c>
      <c r="F113" s="55">
        <v>93.1</v>
      </c>
      <c r="G113" s="55">
        <v>17.6</v>
      </c>
      <c r="H113" s="55"/>
      <c r="I113" s="1"/>
      <c r="J113" s="1"/>
      <c r="K113" s="1"/>
      <c r="M113" s="75"/>
      <c r="N113" s="75"/>
    </row>
    <row r="114" spans="1:14" ht="39.75" customHeight="1">
      <c r="A114" s="36">
        <v>50</v>
      </c>
      <c r="B114" s="9"/>
      <c r="C114" s="44" t="s">
        <v>10</v>
      </c>
      <c r="D114" s="11" t="s">
        <v>254</v>
      </c>
      <c r="E114" s="55">
        <f t="shared" si="6"/>
        <v>84.7</v>
      </c>
      <c r="F114" s="55">
        <v>84.7</v>
      </c>
      <c r="G114" s="55">
        <v>11</v>
      </c>
      <c r="H114" s="55"/>
      <c r="I114" s="1"/>
      <c r="J114" s="1"/>
      <c r="K114" s="1"/>
      <c r="M114" s="75"/>
      <c r="N114" s="75"/>
    </row>
    <row r="115" spans="1:14" ht="39" customHeight="1">
      <c r="A115" s="36">
        <v>51</v>
      </c>
      <c r="B115" s="9"/>
      <c r="C115" s="41" t="s">
        <v>12</v>
      </c>
      <c r="D115" s="11" t="s">
        <v>254</v>
      </c>
      <c r="E115" s="55">
        <f t="shared" si="6"/>
        <v>80.7</v>
      </c>
      <c r="F115" s="55">
        <v>80.7</v>
      </c>
      <c r="G115" s="55">
        <v>25.5</v>
      </c>
      <c r="H115" s="55"/>
      <c r="I115" s="1"/>
      <c r="J115" s="1"/>
      <c r="K115" s="1"/>
      <c r="M115" s="75"/>
      <c r="N115" s="75"/>
    </row>
    <row r="116" spans="1:14" ht="45" customHeight="1">
      <c r="A116" s="36">
        <v>52</v>
      </c>
      <c r="B116" s="9"/>
      <c r="C116" s="41" t="s">
        <v>11</v>
      </c>
      <c r="D116" s="11" t="s">
        <v>254</v>
      </c>
      <c r="E116" s="55">
        <f t="shared" si="6"/>
        <v>104.4</v>
      </c>
      <c r="F116" s="55">
        <v>104.4</v>
      </c>
      <c r="G116" s="55">
        <v>15</v>
      </c>
      <c r="H116" s="55"/>
      <c r="I116" s="1"/>
      <c r="J116" s="1"/>
      <c r="K116" s="1"/>
      <c r="M116" s="75"/>
      <c r="N116" s="75"/>
    </row>
    <row r="117" spans="1:14" ht="39.75" customHeight="1">
      <c r="A117" s="36">
        <v>53</v>
      </c>
      <c r="B117" s="9"/>
      <c r="C117" s="41" t="s">
        <v>13</v>
      </c>
      <c r="D117" s="11" t="s">
        <v>254</v>
      </c>
      <c r="E117" s="55">
        <f t="shared" si="6"/>
        <v>66.8</v>
      </c>
      <c r="F117" s="55">
        <v>66.8</v>
      </c>
      <c r="G117" s="55">
        <v>11.3</v>
      </c>
      <c r="H117" s="55"/>
      <c r="I117" s="1"/>
      <c r="J117" s="1"/>
      <c r="K117" s="1"/>
      <c r="M117" s="75"/>
      <c r="N117" s="75"/>
    </row>
    <row r="118" spans="1:14" ht="39.75" customHeight="1">
      <c r="A118" s="36">
        <v>54</v>
      </c>
      <c r="B118" s="9"/>
      <c r="C118" s="41" t="s">
        <v>14</v>
      </c>
      <c r="D118" s="11" t="s">
        <v>254</v>
      </c>
      <c r="E118" s="55">
        <f t="shared" si="6"/>
        <v>92.2</v>
      </c>
      <c r="F118" s="55">
        <v>92.2</v>
      </c>
      <c r="G118" s="55">
        <v>23.5</v>
      </c>
      <c r="H118" s="55"/>
      <c r="I118" s="1"/>
      <c r="J118" s="1"/>
      <c r="K118" s="1"/>
      <c r="M118" s="75"/>
      <c r="N118" s="75"/>
    </row>
    <row r="119" spans="1:14" ht="19.5" customHeight="1">
      <c r="A119" s="36">
        <v>55</v>
      </c>
      <c r="B119" s="7" t="s">
        <v>137</v>
      </c>
      <c r="C119" s="10" t="s">
        <v>138</v>
      </c>
      <c r="D119" s="9"/>
      <c r="E119" s="56">
        <f>+F119+H119</f>
        <v>573.1999999999997</v>
      </c>
      <c r="F119" s="56">
        <f>+F120+F133+F134+F135+F136+F137+F138+F139+F140+F141+F142</f>
        <v>565.1999999999997</v>
      </c>
      <c r="G119" s="56">
        <f>+G120+G133+G134+G135+G136+G137+G138+G139+G140+G141+G142</f>
        <v>58.3</v>
      </c>
      <c r="H119" s="56">
        <f>+H120+H133+H134+H135+H136+H137+H138+H139+H140+H141+H142</f>
        <v>8</v>
      </c>
      <c r="I119" s="1"/>
      <c r="J119" s="1"/>
      <c r="K119" s="1"/>
      <c r="M119" s="75"/>
      <c r="N119" s="75"/>
    </row>
    <row r="120" spans="1:14" ht="12" customHeight="1">
      <c r="A120" s="36">
        <v>56</v>
      </c>
      <c r="B120" s="7"/>
      <c r="C120" s="44" t="s">
        <v>626</v>
      </c>
      <c r="D120" s="9"/>
      <c r="E120" s="55">
        <f>+F120+H120</f>
        <v>554.1999999999999</v>
      </c>
      <c r="F120" s="55">
        <f>+F121+F122+F128+F129+F130</f>
        <v>546.1999999999999</v>
      </c>
      <c r="G120" s="55">
        <f>+G121+G122+G128+G129+G130</f>
        <v>40.2</v>
      </c>
      <c r="H120" s="55">
        <f>+H121+H122+H128+H129+H130</f>
        <v>8</v>
      </c>
      <c r="I120" s="1"/>
      <c r="J120" s="1"/>
      <c r="K120" s="1"/>
      <c r="M120" s="75"/>
      <c r="N120" s="75"/>
    </row>
    <row r="121" spans="1:14" ht="14.25" customHeight="1">
      <c r="A121" s="154" t="s">
        <v>581</v>
      </c>
      <c r="B121" s="9"/>
      <c r="C121" s="44" t="s">
        <v>3</v>
      </c>
      <c r="D121" s="9" t="s">
        <v>312</v>
      </c>
      <c r="E121" s="55">
        <f aca="true" t="shared" si="7" ref="E121:E151">+F121+H121</f>
        <v>98.8</v>
      </c>
      <c r="F121" s="55">
        <v>98.8</v>
      </c>
      <c r="G121" s="55">
        <v>40.2</v>
      </c>
      <c r="H121" s="55"/>
      <c r="I121" s="1"/>
      <c r="J121" s="1"/>
      <c r="K121" s="1"/>
      <c r="M121" s="75"/>
      <c r="N121" s="75"/>
    </row>
    <row r="122" spans="1:14" ht="14.25" customHeight="1">
      <c r="A122" s="261" t="s">
        <v>582</v>
      </c>
      <c r="B122" s="263"/>
      <c r="C122" s="105" t="s">
        <v>678</v>
      </c>
      <c r="D122" s="263" t="s">
        <v>139</v>
      </c>
      <c r="E122" s="55">
        <f t="shared" si="7"/>
        <v>400</v>
      </c>
      <c r="F122" s="55">
        <f>+F123+F124+F125+F126+F127</f>
        <v>400</v>
      </c>
      <c r="G122" s="55">
        <f>+G123+G124+G125+G126+G127</f>
        <v>0</v>
      </c>
      <c r="H122" s="55">
        <f>+H123+H124+H125+H126+H127</f>
        <v>0</v>
      </c>
      <c r="I122" s="1"/>
      <c r="J122" s="1"/>
      <c r="K122" s="1"/>
      <c r="M122" s="75"/>
      <c r="N122" s="75"/>
    </row>
    <row r="123" spans="1:14" ht="26.25" customHeight="1">
      <c r="A123" s="279"/>
      <c r="B123" s="280"/>
      <c r="C123" s="119" t="s">
        <v>674</v>
      </c>
      <c r="D123" s="280"/>
      <c r="E123" s="55">
        <f t="shared" si="7"/>
        <v>183</v>
      </c>
      <c r="F123" s="55">
        <v>183</v>
      </c>
      <c r="G123" s="55"/>
      <c r="H123" s="55"/>
      <c r="I123" s="1"/>
      <c r="J123" s="1"/>
      <c r="K123" s="1"/>
      <c r="M123" s="75"/>
      <c r="N123" s="75"/>
    </row>
    <row r="124" spans="1:14" ht="13.5" customHeight="1">
      <c r="A124" s="279"/>
      <c r="B124" s="280"/>
      <c r="C124" s="119" t="s">
        <v>675</v>
      </c>
      <c r="D124" s="280"/>
      <c r="E124" s="55">
        <f t="shared" si="7"/>
        <v>100</v>
      </c>
      <c r="F124" s="55">
        <v>100</v>
      </c>
      <c r="G124" s="55"/>
      <c r="H124" s="55"/>
      <c r="I124" s="1"/>
      <c r="J124" s="1"/>
      <c r="K124" s="1"/>
      <c r="M124" s="75"/>
      <c r="N124" s="75"/>
    </row>
    <row r="125" spans="1:14" ht="13.5" customHeight="1">
      <c r="A125" s="279"/>
      <c r="B125" s="280"/>
      <c r="C125" s="119" t="s">
        <v>676</v>
      </c>
      <c r="D125" s="280"/>
      <c r="E125" s="55">
        <f t="shared" si="7"/>
        <v>12</v>
      </c>
      <c r="F125" s="55">
        <v>12</v>
      </c>
      <c r="G125" s="55"/>
      <c r="H125" s="55"/>
      <c r="I125" s="1"/>
      <c r="J125" s="1"/>
      <c r="K125" s="1"/>
      <c r="M125" s="75"/>
      <c r="N125" s="75"/>
    </row>
    <row r="126" spans="1:14" ht="26.25" customHeight="1">
      <c r="A126" s="279"/>
      <c r="B126" s="280"/>
      <c r="C126" s="119" t="s">
        <v>677</v>
      </c>
      <c r="D126" s="280"/>
      <c r="E126" s="55">
        <f t="shared" si="7"/>
        <v>95</v>
      </c>
      <c r="F126" s="55">
        <v>95</v>
      </c>
      <c r="G126" s="55"/>
      <c r="H126" s="55"/>
      <c r="I126" s="1"/>
      <c r="J126" s="1"/>
      <c r="K126" s="1"/>
      <c r="M126" s="75"/>
      <c r="N126" s="75"/>
    </row>
    <row r="127" spans="1:14" ht="12.75">
      <c r="A127" s="262"/>
      <c r="B127" s="264"/>
      <c r="C127" s="119" t="s">
        <v>679</v>
      </c>
      <c r="D127" s="264"/>
      <c r="E127" s="55">
        <f t="shared" si="7"/>
        <v>10</v>
      </c>
      <c r="F127" s="55">
        <v>10</v>
      </c>
      <c r="G127" s="55"/>
      <c r="H127" s="55"/>
      <c r="I127" s="1"/>
      <c r="J127" s="1"/>
      <c r="K127" s="1"/>
      <c r="M127" s="75"/>
      <c r="N127" s="75"/>
    </row>
    <row r="128" spans="1:14" ht="24" customHeight="1">
      <c r="A128" s="154" t="s">
        <v>583</v>
      </c>
      <c r="B128" s="9"/>
      <c r="C128" s="105" t="s">
        <v>363</v>
      </c>
      <c r="D128" s="9" t="s">
        <v>139</v>
      </c>
      <c r="E128" s="55">
        <f t="shared" si="7"/>
        <v>25</v>
      </c>
      <c r="F128" s="55">
        <v>25</v>
      </c>
      <c r="G128" s="55"/>
      <c r="H128" s="55"/>
      <c r="I128" s="1"/>
      <c r="J128" s="1"/>
      <c r="K128" s="1"/>
      <c r="M128" s="75"/>
      <c r="N128" s="75"/>
    </row>
    <row r="129" spans="1:14" ht="27" customHeight="1">
      <c r="A129" s="154" t="s">
        <v>584</v>
      </c>
      <c r="B129" s="9"/>
      <c r="C129" s="105" t="s">
        <v>406</v>
      </c>
      <c r="D129" s="9" t="s">
        <v>139</v>
      </c>
      <c r="E129" s="55">
        <f t="shared" si="7"/>
        <v>1.4</v>
      </c>
      <c r="F129" s="55">
        <v>1.4</v>
      </c>
      <c r="G129" s="55"/>
      <c r="H129" s="55"/>
      <c r="I129" s="1"/>
      <c r="J129" s="1"/>
      <c r="K129" s="1"/>
      <c r="M129" s="75"/>
      <c r="N129" s="75"/>
    </row>
    <row r="130" spans="1:14" ht="42" customHeight="1">
      <c r="A130" s="154" t="s">
        <v>585</v>
      </c>
      <c r="B130" s="9"/>
      <c r="C130" s="180" t="s">
        <v>652</v>
      </c>
      <c r="D130" s="7"/>
      <c r="E130" s="57">
        <f>+F130+H130</f>
        <v>29</v>
      </c>
      <c r="F130" s="57">
        <f>+F131+F132</f>
        <v>21</v>
      </c>
      <c r="G130" s="57">
        <f>+G131+G132</f>
        <v>0</v>
      </c>
      <c r="H130" s="57">
        <f>+H131+H132</f>
        <v>8</v>
      </c>
      <c r="I130" s="15"/>
      <c r="J130" s="1"/>
      <c r="K130" s="1"/>
      <c r="M130" s="75"/>
      <c r="N130" s="75"/>
    </row>
    <row r="131" spans="1:14" ht="25.5">
      <c r="A131" s="68" t="s">
        <v>703</v>
      </c>
      <c r="B131" s="9"/>
      <c r="C131" s="47" t="s">
        <v>680</v>
      </c>
      <c r="D131" s="9" t="s">
        <v>834</v>
      </c>
      <c r="E131" s="55">
        <f>+F131+H131</f>
        <v>20</v>
      </c>
      <c r="F131" s="55">
        <v>20</v>
      </c>
      <c r="G131" s="55"/>
      <c r="H131" s="55"/>
      <c r="I131" s="1"/>
      <c r="J131" s="1"/>
      <c r="K131" s="1"/>
      <c r="M131" s="75"/>
      <c r="N131" s="75"/>
    </row>
    <row r="132" spans="1:14" ht="25.5">
      <c r="A132" s="158" t="s">
        <v>704</v>
      </c>
      <c r="B132" s="67"/>
      <c r="C132" s="41" t="s">
        <v>538</v>
      </c>
      <c r="D132" s="67" t="s">
        <v>120</v>
      </c>
      <c r="E132" s="55">
        <f t="shared" si="7"/>
        <v>9</v>
      </c>
      <c r="F132" s="55">
        <v>1</v>
      </c>
      <c r="G132" s="55"/>
      <c r="H132" s="55">
        <v>8</v>
      </c>
      <c r="I132" s="1"/>
      <c r="J132" s="1"/>
      <c r="K132" s="1"/>
      <c r="M132" s="75"/>
      <c r="N132" s="75"/>
    </row>
    <row r="133" spans="1:14" ht="27" customHeight="1">
      <c r="A133" s="36">
        <v>57</v>
      </c>
      <c r="B133" s="9"/>
      <c r="C133" s="41" t="s">
        <v>4</v>
      </c>
      <c r="D133" s="9" t="s">
        <v>139</v>
      </c>
      <c r="E133" s="55">
        <f t="shared" si="7"/>
        <v>1.8</v>
      </c>
      <c r="F133" s="55">
        <v>1.8</v>
      </c>
      <c r="G133" s="55">
        <v>1.7</v>
      </c>
      <c r="H133" s="55"/>
      <c r="I133" s="1"/>
      <c r="J133" s="1"/>
      <c r="K133" s="1"/>
      <c r="M133" s="75"/>
      <c r="N133" s="75"/>
    </row>
    <row r="134" spans="1:14" ht="27" customHeight="1">
      <c r="A134" s="36">
        <v>58</v>
      </c>
      <c r="B134" s="9"/>
      <c r="C134" s="41" t="s">
        <v>5</v>
      </c>
      <c r="D134" s="9" t="s">
        <v>139</v>
      </c>
      <c r="E134" s="55">
        <f t="shared" si="7"/>
        <v>1.9</v>
      </c>
      <c r="F134" s="55">
        <v>1.9</v>
      </c>
      <c r="G134" s="55">
        <v>1.8</v>
      </c>
      <c r="H134" s="55"/>
      <c r="I134" s="1"/>
      <c r="J134" s="1"/>
      <c r="K134" s="1"/>
      <c r="M134" s="75"/>
      <c r="N134" s="75"/>
    </row>
    <row r="135" spans="1:14" ht="27" customHeight="1">
      <c r="A135" s="36">
        <v>59</v>
      </c>
      <c r="B135" s="9"/>
      <c r="C135" s="44" t="s">
        <v>7</v>
      </c>
      <c r="D135" s="9" t="s">
        <v>139</v>
      </c>
      <c r="E135" s="55">
        <f t="shared" si="7"/>
        <v>1.8</v>
      </c>
      <c r="F135" s="55">
        <v>1.8</v>
      </c>
      <c r="G135" s="55">
        <v>1.8</v>
      </c>
      <c r="H135" s="55"/>
      <c r="I135" s="1"/>
      <c r="J135" s="1"/>
      <c r="K135" s="1"/>
      <c r="M135" s="75"/>
      <c r="N135" s="75"/>
    </row>
    <row r="136" spans="1:14" ht="26.25" customHeight="1">
      <c r="A136" s="36">
        <v>60</v>
      </c>
      <c r="B136" s="9"/>
      <c r="C136" s="41" t="s">
        <v>6</v>
      </c>
      <c r="D136" s="9" t="s">
        <v>139</v>
      </c>
      <c r="E136" s="55">
        <f t="shared" si="7"/>
        <v>2</v>
      </c>
      <c r="F136" s="55">
        <v>2</v>
      </c>
      <c r="G136" s="55">
        <v>2</v>
      </c>
      <c r="H136" s="55"/>
      <c r="I136" s="1"/>
      <c r="J136" s="1"/>
      <c r="K136" s="1"/>
      <c r="M136" s="75"/>
      <c r="N136" s="75"/>
    </row>
    <row r="137" spans="1:14" ht="27.75" customHeight="1">
      <c r="A137" s="36">
        <v>61</v>
      </c>
      <c r="B137" s="9"/>
      <c r="C137" s="41" t="s">
        <v>9</v>
      </c>
      <c r="D137" s="9" t="s">
        <v>139</v>
      </c>
      <c r="E137" s="55">
        <f t="shared" si="7"/>
        <v>1.8</v>
      </c>
      <c r="F137" s="55">
        <v>1.8</v>
      </c>
      <c r="G137" s="55">
        <v>1.7</v>
      </c>
      <c r="H137" s="55"/>
      <c r="I137" s="1"/>
      <c r="J137" s="1"/>
      <c r="K137" s="1"/>
      <c r="M137" s="75"/>
      <c r="N137" s="75"/>
    </row>
    <row r="138" spans="1:14" ht="26.25" customHeight="1">
      <c r="A138" s="36">
        <v>62</v>
      </c>
      <c r="B138" s="9"/>
      <c r="C138" s="44" t="s">
        <v>10</v>
      </c>
      <c r="D138" s="9" t="s">
        <v>139</v>
      </c>
      <c r="E138" s="55">
        <f t="shared" si="7"/>
        <v>1.9</v>
      </c>
      <c r="F138" s="55">
        <v>1.9</v>
      </c>
      <c r="G138" s="55">
        <v>1.8</v>
      </c>
      <c r="H138" s="55"/>
      <c r="I138" s="1"/>
      <c r="J138" s="1"/>
      <c r="K138" s="1"/>
      <c r="M138" s="75"/>
      <c r="N138" s="75"/>
    </row>
    <row r="139" spans="1:14" ht="27" customHeight="1">
      <c r="A139" s="36">
        <v>63</v>
      </c>
      <c r="B139" s="9"/>
      <c r="C139" s="41" t="s">
        <v>12</v>
      </c>
      <c r="D139" s="9" t="s">
        <v>139</v>
      </c>
      <c r="E139" s="55">
        <f t="shared" si="7"/>
        <v>2.2</v>
      </c>
      <c r="F139" s="55">
        <v>2.2</v>
      </c>
      <c r="G139" s="55">
        <v>2</v>
      </c>
      <c r="H139" s="55"/>
      <c r="I139" s="1"/>
      <c r="J139" s="1"/>
      <c r="K139" s="1"/>
      <c r="M139" s="75"/>
      <c r="N139" s="75"/>
    </row>
    <row r="140" spans="1:14" ht="29.25" customHeight="1">
      <c r="A140" s="36">
        <v>64</v>
      </c>
      <c r="B140" s="9"/>
      <c r="C140" s="41" t="s">
        <v>265</v>
      </c>
      <c r="D140" s="9" t="s">
        <v>139</v>
      </c>
      <c r="E140" s="55">
        <f t="shared" si="7"/>
        <v>1.8</v>
      </c>
      <c r="F140" s="55">
        <v>1.8</v>
      </c>
      <c r="G140" s="55">
        <v>1.7</v>
      </c>
      <c r="H140" s="55"/>
      <c r="I140" s="1"/>
      <c r="J140" s="1"/>
      <c r="K140" s="1"/>
      <c r="M140" s="75"/>
      <c r="N140" s="75"/>
    </row>
    <row r="141" spans="1:14" ht="30" customHeight="1">
      <c r="A141" s="36">
        <v>65</v>
      </c>
      <c r="B141" s="9"/>
      <c r="C141" s="41" t="s">
        <v>13</v>
      </c>
      <c r="D141" s="9" t="s">
        <v>139</v>
      </c>
      <c r="E141" s="55">
        <f t="shared" si="7"/>
        <v>1.9</v>
      </c>
      <c r="F141" s="55">
        <v>1.9</v>
      </c>
      <c r="G141" s="55">
        <v>1.8</v>
      </c>
      <c r="H141" s="55"/>
      <c r="I141" s="1"/>
      <c r="J141" s="1"/>
      <c r="K141" s="1"/>
      <c r="M141" s="75"/>
      <c r="N141" s="75"/>
    </row>
    <row r="142" spans="1:14" ht="29.25" customHeight="1">
      <c r="A142" s="36">
        <v>66</v>
      </c>
      <c r="B142" s="9"/>
      <c r="C142" s="41" t="s">
        <v>14</v>
      </c>
      <c r="D142" s="9" t="s">
        <v>139</v>
      </c>
      <c r="E142" s="55">
        <f t="shared" si="7"/>
        <v>1.9</v>
      </c>
      <c r="F142" s="55">
        <v>1.9</v>
      </c>
      <c r="G142" s="55">
        <v>1.8</v>
      </c>
      <c r="H142" s="55"/>
      <c r="I142" s="1"/>
      <c r="J142" s="1"/>
      <c r="K142" s="1"/>
      <c r="M142" s="75"/>
      <c r="N142" s="75"/>
    </row>
    <row r="143" spans="1:14" ht="24.75" customHeight="1">
      <c r="A143" s="36">
        <v>67</v>
      </c>
      <c r="B143" s="7" t="s">
        <v>140</v>
      </c>
      <c r="C143" s="10" t="s">
        <v>141</v>
      </c>
      <c r="D143" s="8"/>
      <c r="E143" s="64">
        <f>+F143+H143</f>
        <v>3042.3999999999996</v>
      </c>
      <c r="F143" s="64">
        <f>+F144+F145+F146+F147+F148+F149+F150+F151+F152+F164</f>
        <v>2912.2</v>
      </c>
      <c r="G143" s="64">
        <f>+G144+G145+G146+G147+G148+G149+G150+G151+G152+G164</f>
        <v>1988.8</v>
      </c>
      <c r="H143" s="64">
        <f>+H144+H145+H146+H147+H148+H149+H150+H151+H152+H164</f>
        <v>130.2</v>
      </c>
      <c r="I143" s="1"/>
      <c r="J143" s="1"/>
      <c r="K143" s="1"/>
      <c r="M143" s="75"/>
      <c r="N143" s="75"/>
    </row>
    <row r="144" spans="1:14" ht="15" customHeight="1">
      <c r="A144" s="36">
        <v>68</v>
      </c>
      <c r="B144" s="9"/>
      <c r="C144" s="46" t="s">
        <v>97</v>
      </c>
      <c r="D144" s="9" t="s">
        <v>142</v>
      </c>
      <c r="E144" s="55">
        <f>+F144+H144</f>
        <v>589.7</v>
      </c>
      <c r="F144" s="55">
        <v>589.7</v>
      </c>
      <c r="G144" s="55">
        <v>458.6</v>
      </c>
      <c r="H144" s="55"/>
      <c r="I144" s="1"/>
      <c r="J144" s="1"/>
      <c r="K144" s="1"/>
      <c r="M144" s="75"/>
      <c r="N144" s="75"/>
    </row>
    <row r="145" spans="1:14" ht="15" customHeight="1">
      <c r="A145" s="36">
        <v>69</v>
      </c>
      <c r="B145" s="9"/>
      <c r="C145" s="25" t="s">
        <v>103</v>
      </c>
      <c r="D145" s="9" t="s">
        <v>142</v>
      </c>
      <c r="E145" s="55">
        <f t="shared" si="7"/>
        <v>189.5</v>
      </c>
      <c r="F145" s="55">
        <v>189.5</v>
      </c>
      <c r="G145" s="55">
        <v>154.1</v>
      </c>
      <c r="H145" s="55"/>
      <c r="I145" s="1"/>
      <c r="J145" s="1"/>
      <c r="K145" s="1"/>
      <c r="M145" s="75"/>
      <c r="N145" s="75"/>
    </row>
    <row r="146" spans="1:14" ht="15" customHeight="1">
      <c r="A146" s="36">
        <v>70</v>
      </c>
      <c r="B146" s="9"/>
      <c r="C146" s="25" t="s">
        <v>104</v>
      </c>
      <c r="D146" s="9" t="s">
        <v>142</v>
      </c>
      <c r="E146" s="55">
        <f t="shared" si="7"/>
        <v>132.4</v>
      </c>
      <c r="F146" s="55">
        <v>132.4</v>
      </c>
      <c r="G146" s="55">
        <v>99.4</v>
      </c>
      <c r="H146" s="55"/>
      <c r="I146" s="1"/>
      <c r="J146" s="1"/>
      <c r="K146" s="1"/>
      <c r="M146" s="75"/>
      <c r="N146" s="75"/>
    </row>
    <row r="147" spans="1:14" ht="15" customHeight="1">
      <c r="A147" s="36">
        <v>71</v>
      </c>
      <c r="B147" s="9"/>
      <c r="C147" s="25" t="s">
        <v>98</v>
      </c>
      <c r="D147" s="9" t="s">
        <v>142</v>
      </c>
      <c r="E147" s="55">
        <f t="shared" si="7"/>
        <v>128.4</v>
      </c>
      <c r="F147" s="55">
        <v>128.4</v>
      </c>
      <c r="G147" s="55">
        <v>95.6</v>
      </c>
      <c r="H147" s="55"/>
      <c r="I147" s="1"/>
      <c r="J147" s="1"/>
      <c r="K147" s="1"/>
      <c r="M147" s="75"/>
      <c r="N147" s="75"/>
    </row>
    <row r="148" spans="1:14" ht="15" customHeight="1">
      <c r="A148" s="36">
        <v>72</v>
      </c>
      <c r="B148" s="9"/>
      <c r="C148" s="25" t="s">
        <v>105</v>
      </c>
      <c r="D148" s="9" t="s">
        <v>142</v>
      </c>
      <c r="E148" s="55">
        <f t="shared" si="7"/>
        <v>84.6</v>
      </c>
      <c r="F148" s="55">
        <v>84.6</v>
      </c>
      <c r="G148" s="55">
        <v>71.5</v>
      </c>
      <c r="H148" s="55"/>
      <c r="I148" s="1"/>
      <c r="J148" s="1"/>
      <c r="K148" s="1"/>
      <c r="M148" s="75"/>
      <c r="N148" s="75"/>
    </row>
    <row r="149" spans="1:14" ht="15" customHeight="1">
      <c r="A149" s="36">
        <v>73</v>
      </c>
      <c r="B149" s="9"/>
      <c r="C149" s="25" t="s">
        <v>106</v>
      </c>
      <c r="D149" s="9" t="s">
        <v>142</v>
      </c>
      <c r="E149" s="55">
        <f t="shared" si="7"/>
        <v>79.6</v>
      </c>
      <c r="F149" s="55">
        <v>79.6</v>
      </c>
      <c r="G149" s="55">
        <v>63.1</v>
      </c>
      <c r="H149" s="55"/>
      <c r="I149" s="1"/>
      <c r="J149" s="1"/>
      <c r="K149" s="1"/>
      <c r="M149" s="75"/>
      <c r="N149" s="75"/>
    </row>
    <row r="150" spans="1:14" ht="26.25" customHeight="1">
      <c r="A150" s="36">
        <v>74</v>
      </c>
      <c r="B150" s="9"/>
      <c r="C150" s="41" t="s">
        <v>107</v>
      </c>
      <c r="D150" s="9" t="s">
        <v>143</v>
      </c>
      <c r="E150" s="55">
        <f t="shared" si="7"/>
        <v>808.6</v>
      </c>
      <c r="F150" s="55">
        <v>788.6</v>
      </c>
      <c r="G150" s="55">
        <v>673.8</v>
      </c>
      <c r="H150" s="55">
        <v>20</v>
      </c>
      <c r="I150" s="1"/>
      <c r="J150" s="1"/>
      <c r="K150" s="1"/>
      <c r="M150" s="75"/>
      <c r="N150" s="75"/>
    </row>
    <row r="151" spans="1:14" ht="17.25" customHeight="1">
      <c r="A151" s="36">
        <v>75</v>
      </c>
      <c r="B151" s="9"/>
      <c r="C151" s="25" t="s">
        <v>96</v>
      </c>
      <c r="D151" s="9" t="s">
        <v>144</v>
      </c>
      <c r="E151" s="55">
        <f t="shared" si="7"/>
        <v>401.6</v>
      </c>
      <c r="F151" s="55">
        <v>401.6</v>
      </c>
      <c r="G151" s="55">
        <v>311.8</v>
      </c>
      <c r="H151" s="55"/>
      <c r="I151" s="1"/>
      <c r="J151" s="1"/>
      <c r="K151" s="1"/>
      <c r="M151" s="75"/>
      <c r="N151" s="75"/>
    </row>
    <row r="152" spans="1:14" ht="12" customHeight="1">
      <c r="A152" s="36">
        <v>76</v>
      </c>
      <c r="B152" s="9"/>
      <c r="C152" s="44" t="s">
        <v>626</v>
      </c>
      <c r="D152" s="9"/>
      <c r="E152" s="55">
        <f>+F152+H152</f>
        <v>622.2</v>
      </c>
      <c r="F152" s="55">
        <f>+F153+F154+F155+F156+F157+F158</f>
        <v>512</v>
      </c>
      <c r="G152" s="55">
        <f>+G153+G154+G155+G156+G157+G158</f>
        <v>55.5</v>
      </c>
      <c r="H152" s="55">
        <f>+H153+H154+H155+H156+H157+H158</f>
        <v>110.2</v>
      </c>
      <c r="I152" s="1"/>
      <c r="J152" s="1"/>
      <c r="K152" s="1"/>
      <c r="M152" s="75"/>
      <c r="N152" s="75"/>
    </row>
    <row r="153" spans="1:14" ht="26.25" customHeight="1">
      <c r="A153" s="154" t="s">
        <v>586</v>
      </c>
      <c r="B153" s="9"/>
      <c r="C153" s="44" t="s">
        <v>3</v>
      </c>
      <c r="D153" s="11" t="s">
        <v>352</v>
      </c>
      <c r="E153" s="55">
        <f aca="true" t="shared" si="8" ref="E153:E158">+F153+H153</f>
        <v>339.7</v>
      </c>
      <c r="F153" s="55">
        <v>339.7</v>
      </c>
      <c r="G153" s="55">
        <v>55.5</v>
      </c>
      <c r="H153" s="55"/>
      <c r="I153" s="1"/>
      <c r="J153" s="1"/>
      <c r="K153" s="1"/>
      <c r="M153" s="75"/>
      <c r="N153" s="75"/>
    </row>
    <row r="154" spans="1:14" ht="24.75" customHeight="1">
      <c r="A154" s="154" t="s">
        <v>587</v>
      </c>
      <c r="B154" s="9"/>
      <c r="C154" s="12" t="s">
        <v>990</v>
      </c>
      <c r="D154" s="11" t="s">
        <v>145</v>
      </c>
      <c r="E154" s="55">
        <f t="shared" si="8"/>
        <v>16</v>
      </c>
      <c r="F154" s="55">
        <v>16</v>
      </c>
      <c r="G154" s="55"/>
      <c r="H154" s="55"/>
      <c r="I154" s="1"/>
      <c r="J154" s="1"/>
      <c r="K154" s="1"/>
      <c r="M154" s="75"/>
      <c r="N154" s="75"/>
    </row>
    <row r="155" spans="1:14" ht="24.75" customHeight="1">
      <c r="A155" s="154" t="s">
        <v>588</v>
      </c>
      <c r="B155" s="9"/>
      <c r="C155" s="12" t="s">
        <v>369</v>
      </c>
      <c r="D155" s="11" t="s">
        <v>145</v>
      </c>
      <c r="E155" s="55">
        <f t="shared" si="8"/>
        <v>19</v>
      </c>
      <c r="F155" s="55">
        <v>19</v>
      </c>
      <c r="G155" s="55"/>
      <c r="H155" s="55"/>
      <c r="I155" s="1"/>
      <c r="J155" s="1"/>
      <c r="K155" s="1"/>
      <c r="M155" s="75"/>
      <c r="N155" s="75"/>
    </row>
    <row r="156" spans="1:14" ht="38.25">
      <c r="A156" s="154" t="s">
        <v>589</v>
      </c>
      <c r="B156" s="9"/>
      <c r="C156" s="12" t="s">
        <v>982</v>
      </c>
      <c r="D156" s="11" t="s">
        <v>499</v>
      </c>
      <c r="E156" s="55">
        <f t="shared" si="8"/>
        <v>70</v>
      </c>
      <c r="F156" s="55">
        <v>70</v>
      </c>
      <c r="G156" s="55"/>
      <c r="H156" s="55"/>
      <c r="I156" s="1"/>
      <c r="J156" s="1"/>
      <c r="K156" s="1"/>
      <c r="M156" s="75"/>
      <c r="N156" s="75"/>
    </row>
    <row r="157" spans="1:14" ht="25.5">
      <c r="A157" s="154" t="s">
        <v>705</v>
      </c>
      <c r="B157" s="9"/>
      <c r="C157" s="12" t="s">
        <v>1001</v>
      </c>
      <c r="D157" s="11" t="s">
        <v>499</v>
      </c>
      <c r="E157" s="55">
        <f t="shared" si="8"/>
        <v>20</v>
      </c>
      <c r="F157" s="55">
        <v>20</v>
      </c>
      <c r="G157" s="55"/>
      <c r="H157" s="55"/>
      <c r="I157" s="1"/>
      <c r="J157" s="1"/>
      <c r="K157" s="1"/>
      <c r="M157" s="75"/>
      <c r="N157" s="75"/>
    </row>
    <row r="158" spans="1:14" ht="39" customHeight="1">
      <c r="A158" s="154" t="s">
        <v>706</v>
      </c>
      <c r="B158" s="9"/>
      <c r="C158" s="180" t="s">
        <v>652</v>
      </c>
      <c r="D158" s="8"/>
      <c r="E158" s="57">
        <f t="shared" si="8"/>
        <v>157.5</v>
      </c>
      <c r="F158" s="57">
        <f>+F159+F160+F161+F162+F163</f>
        <v>47.300000000000004</v>
      </c>
      <c r="G158" s="57">
        <f>+G159+G160+G161+G162+G163</f>
        <v>0</v>
      </c>
      <c r="H158" s="57">
        <f>+H159+H160+H161+H162+H163</f>
        <v>110.2</v>
      </c>
      <c r="I158" s="152"/>
      <c r="J158" s="1"/>
      <c r="K158" s="1"/>
      <c r="M158" s="75"/>
      <c r="N158" s="75"/>
    </row>
    <row r="159" spans="1:14" ht="27.75" customHeight="1">
      <c r="A159" s="154" t="s">
        <v>707</v>
      </c>
      <c r="B159" s="9"/>
      <c r="C159" s="44" t="s">
        <v>991</v>
      </c>
      <c r="D159" s="9" t="s">
        <v>143</v>
      </c>
      <c r="E159" s="55">
        <f>+F159+H159</f>
        <v>45</v>
      </c>
      <c r="F159" s="55">
        <v>45</v>
      </c>
      <c r="G159" s="55"/>
      <c r="H159" s="55"/>
      <c r="I159" s="1"/>
      <c r="J159" s="1"/>
      <c r="K159" s="1"/>
      <c r="M159" s="75"/>
      <c r="N159" s="75"/>
    </row>
    <row r="160" spans="1:14" ht="38.25">
      <c r="A160" s="158" t="s">
        <v>708</v>
      </c>
      <c r="B160" s="67"/>
      <c r="C160" s="44" t="s">
        <v>681</v>
      </c>
      <c r="D160" s="67" t="s">
        <v>144</v>
      </c>
      <c r="E160" s="55">
        <f>+F160+H160</f>
        <v>21</v>
      </c>
      <c r="F160" s="55">
        <v>1</v>
      </c>
      <c r="G160" s="55"/>
      <c r="H160" s="55">
        <v>20</v>
      </c>
      <c r="I160" s="1"/>
      <c r="J160" s="1"/>
      <c r="K160" s="1"/>
      <c r="M160" s="75"/>
      <c r="N160" s="75"/>
    </row>
    <row r="161" spans="1:14" ht="25.5">
      <c r="A161" s="158" t="s">
        <v>709</v>
      </c>
      <c r="B161" s="67"/>
      <c r="C161" s="47" t="s">
        <v>421</v>
      </c>
      <c r="D161" s="9" t="s">
        <v>142</v>
      </c>
      <c r="E161" s="55">
        <f>+F161+H161</f>
        <v>45.5</v>
      </c>
      <c r="F161" s="55">
        <v>1</v>
      </c>
      <c r="G161" s="55"/>
      <c r="H161" s="55">
        <v>44.5</v>
      </c>
      <c r="I161" s="1"/>
      <c r="J161" s="1"/>
      <c r="K161" s="1"/>
      <c r="M161" s="75"/>
      <c r="N161" s="75"/>
    </row>
    <row r="162" spans="1:14" ht="38.25">
      <c r="A162" s="158" t="s">
        <v>710</v>
      </c>
      <c r="B162" s="67"/>
      <c r="C162" s="47" t="s">
        <v>422</v>
      </c>
      <c r="D162" s="9" t="s">
        <v>142</v>
      </c>
      <c r="E162" s="55">
        <f>+F162+H162</f>
        <v>34</v>
      </c>
      <c r="F162" s="55">
        <v>0.2</v>
      </c>
      <c r="G162" s="55"/>
      <c r="H162" s="55">
        <v>33.8</v>
      </c>
      <c r="I162" s="1"/>
      <c r="J162" s="1"/>
      <c r="K162" s="1"/>
      <c r="M162" s="75"/>
      <c r="N162" s="75"/>
    </row>
    <row r="163" spans="1:17" ht="39.75" customHeight="1">
      <c r="A163" s="154" t="s">
        <v>711</v>
      </c>
      <c r="B163" s="9"/>
      <c r="C163" s="44" t="s">
        <v>423</v>
      </c>
      <c r="D163" s="11" t="s">
        <v>142</v>
      </c>
      <c r="E163" s="55">
        <f aca="true" t="shared" si="9" ref="E163:E169">+F163+H163</f>
        <v>12</v>
      </c>
      <c r="F163" s="55">
        <v>0.1</v>
      </c>
      <c r="G163" s="55"/>
      <c r="H163" s="55">
        <v>11.9</v>
      </c>
      <c r="I163" s="1"/>
      <c r="J163" s="1"/>
      <c r="K163" s="1"/>
      <c r="M163" s="75"/>
      <c r="N163" s="75"/>
      <c r="P163" s="147"/>
      <c r="Q163" s="121"/>
    </row>
    <row r="164" spans="1:14" ht="31.5" customHeight="1">
      <c r="A164" s="154" t="s">
        <v>738</v>
      </c>
      <c r="B164" s="9"/>
      <c r="C164" s="41" t="s">
        <v>6</v>
      </c>
      <c r="D164" s="9" t="s">
        <v>144</v>
      </c>
      <c r="E164" s="55">
        <f t="shared" si="9"/>
        <v>5.8</v>
      </c>
      <c r="F164" s="55">
        <v>5.8</v>
      </c>
      <c r="G164" s="55">
        <v>5.4</v>
      </c>
      <c r="H164" s="55"/>
      <c r="I164" s="1"/>
      <c r="J164" s="1"/>
      <c r="K164" s="1"/>
      <c r="M164" s="75"/>
      <c r="N164" s="75"/>
    </row>
    <row r="165" spans="1:14" ht="30" customHeight="1">
      <c r="A165" s="36">
        <v>78</v>
      </c>
      <c r="B165" s="7" t="s">
        <v>202</v>
      </c>
      <c r="C165" s="48" t="s">
        <v>203</v>
      </c>
      <c r="D165" s="9"/>
      <c r="E165" s="56">
        <f t="shared" si="9"/>
        <v>739.9</v>
      </c>
      <c r="F165" s="56">
        <f>+F166+F169</f>
        <v>267.6</v>
      </c>
      <c r="G165" s="56">
        <f>+G166+G169</f>
        <v>0</v>
      </c>
      <c r="H165" s="56">
        <f>+H166+H169</f>
        <v>472.29999999999995</v>
      </c>
      <c r="I165" s="1"/>
      <c r="J165" s="1"/>
      <c r="K165" s="1"/>
      <c r="M165" s="75"/>
      <c r="N165" s="75"/>
    </row>
    <row r="166" spans="1:14" ht="21" customHeight="1">
      <c r="A166" s="258">
        <v>79</v>
      </c>
      <c r="B166" s="265"/>
      <c r="C166" s="25" t="s">
        <v>875</v>
      </c>
      <c r="D166" s="38"/>
      <c r="E166" s="55">
        <f t="shared" si="9"/>
        <v>50</v>
      </c>
      <c r="F166" s="55">
        <f>+F167+F168</f>
        <v>50</v>
      </c>
      <c r="G166" s="56">
        <f>+G167+G168</f>
        <v>0</v>
      </c>
      <c r="H166" s="56">
        <f>+H167+H168</f>
        <v>0</v>
      </c>
      <c r="I166" s="1"/>
      <c r="J166" s="1"/>
      <c r="K166" s="1"/>
      <c r="M166" s="75"/>
      <c r="N166" s="75"/>
    </row>
    <row r="167" spans="1:14" ht="38.25">
      <c r="A167" s="259"/>
      <c r="B167" s="266"/>
      <c r="C167" s="41" t="s">
        <v>983</v>
      </c>
      <c r="D167" s="9" t="s">
        <v>204</v>
      </c>
      <c r="E167" s="55">
        <f t="shared" si="9"/>
        <v>20</v>
      </c>
      <c r="F167" s="55">
        <v>20</v>
      </c>
      <c r="G167" s="55"/>
      <c r="H167" s="55"/>
      <c r="I167" s="1"/>
      <c r="J167" s="1"/>
      <c r="K167" s="1"/>
      <c r="M167" s="75"/>
      <c r="N167" s="75"/>
    </row>
    <row r="168" spans="1:14" ht="12.75">
      <c r="A168" s="260"/>
      <c r="B168" s="267"/>
      <c r="C168" s="41" t="s">
        <v>874</v>
      </c>
      <c r="D168" s="9" t="s">
        <v>299</v>
      </c>
      <c r="E168" s="55">
        <f t="shared" si="9"/>
        <v>30</v>
      </c>
      <c r="F168" s="55">
        <v>30</v>
      </c>
      <c r="G168" s="55"/>
      <c r="H168" s="55"/>
      <c r="I168" s="1"/>
      <c r="J168" s="1"/>
      <c r="K168" s="1"/>
      <c r="M168" s="75"/>
      <c r="N168" s="75"/>
    </row>
    <row r="169" spans="1:14" ht="21" customHeight="1">
      <c r="A169" s="36">
        <v>80</v>
      </c>
      <c r="B169" s="9"/>
      <c r="C169" s="44" t="s">
        <v>626</v>
      </c>
      <c r="D169" s="9"/>
      <c r="E169" s="55">
        <f t="shared" si="9"/>
        <v>689.9</v>
      </c>
      <c r="F169" s="55">
        <f>+F170+F171+F172+F173+F174+F176+F175</f>
        <v>217.6</v>
      </c>
      <c r="G169" s="55">
        <f>+G170+G171+G172+G173+G174+G176+G175</f>
        <v>0</v>
      </c>
      <c r="H169" s="55">
        <f>+H170+H171+H172+H173+H174+H176+H175</f>
        <v>472.29999999999995</v>
      </c>
      <c r="I169" s="1"/>
      <c r="J169" s="1"/>
      <c r="K169" s="1"/>
      <c r="M169" s="75"/>
      <c r="N169" s="75"/>
    </row>
    <row r="170" spans="1:14" ht="27" customHeight="1">
      <c r="A170" s="156" t="s">
        <v>828</v>
      </c>
      <c r="B170" s="9"/>
      <c r="C170" s="12" t="s">
        <v>992</v>
      </c>
      <c r="D170" s="9" t="s">
        <v>204</v>
      </c>
      <c r="E170" s="55">
        <f aca="true" t="shared" si="10" ref="E170:E175">+F170+H170</f>
        <v>44</v>
      </c>
      <c r="F170" s="55">
        <v>44</v>
      </c>
      <c r="G170" s="55"/>
      <c r="H170" s="55"/>
      <c r="I170" s="1"/>
      <c r="J170" s="1"/>
      <c r="K170" s="1"/>
      <c r="M170" s="75"/>
      <c r="N170" s="75"/>
    </row>
    <row r="171" spans="1:14" ht="27" customHeight="1">
      <c r="A171" s="156" t="s">
        <v>829</v>
      </c>
      <c r="B171" s="9"/>
      <c r="C171" s="12" t="s">
        <v>343</v>
      </c>
      <c r="D171" s="9" t="s">
        <v>353</v>
      </c>
      <c r="E171" s="55">
        <f t="shared" si="10"/>
        <v>40</v>
      </c>
      <c r="F171" s="55">
        <v>40</v>
      </c>
      <c r="G171" s="55"/>
      <c r="H171" s="55"/>
      <c r="I171" s="1"/>
      <c r="J171" s="1"/>
      <c r="K171" s="1"/>
      <c r="M171" s="75"/>
      <c r="N171" s="75"/>
    </row>
    <row r="172" spans="1:14" ht="40.5" customHeight="1">
      <c r="A172" s="156" t="s">
        <v>830</v>
      </c>
      <c r="B172" s="9"/>
      <c r="C172" s="47" t="s">
        <v>412</v>
      </c>
      <c r="D172" s="9" t="s">
        <v>263</v>
      </c>
      <c r="E172" s="55">
        <f t="shared" si="10"/>
        <v>3</v>
      </c>
      <c r="F172" s="55">
        <v>3</v>
      </c>
      <c r="G172" s="55"/>
      <c r="H172" s="55"/>
      <c r="I172" s="1"/>
      <c r="J172" s="1"/>
      <c r="K172" s="1"/>
      <c r="M172" s="75"/>
      <c r="N172" s="75"/>
    </row>
    <row r="173" spans="1:14" ht="28.5" customHeight="1">
      <c r="A173" s="156" t="s">
        <v>880</v>
      </c>
      <c r="B173" s="9"/>
      <c r="C173" s="32" t="s">
        <v>413</v>
      </c>
      <c r="D173" s="9" t="s">
        <v>263</v>
      </c>
      <c r="E173" s="55">
        <f t="shared" si="10"/>
        <v>3</v>
      </c>
      <c r="F173" s="55">
        <v>3</v>
      </c>
      <c r="G173" s="55"/>
      <c r="H173" s="55"/>
      <c r="I173" s="1"/>
      <c r="J173" s="1"/>
      <c r="K173" s="1"/>
      <c r="M173" s="75"/>
      <c r="N173" s="75"/>
    </row>
    <row r="174" spans="1:14" ht="25.5">
      <c r="A174" s="156" t="s">
        <v>881</v>
      </c>
      <c r="B174" s="9"/>
      <c r="C174" s="32" t="s">
        <v>984</v>
      </c>
      <c r="D174" s="11" t="s">
        <v>441</v>
      </c>
      <c r="E174" s="55">
        <f t="shared" si="10"/>
        <v>1</v>
      </c>
      <c r="F174" s="55">
        <v>1</v>
      </c>
      <c r="G174" s="55"/>
      <c r="H174" s="55"/>
      <c r="I174" s="1"/>
      <c r="J174" s="1"/>
      <c r="K174" s="1"/>
      <c r="M174" s="75"/>
      <c r="N174" s="75"/>
    </row>
    <row r="175" spans="1:14" ht="25.5">
      <c r="A175" s="156" t="s">
        <v>882</v>
      </c>
      <c r="B175" s="9"/>
      <c r="C175" s="32" t="s">
        <v>446</v>
      </c>
      <c r="D175" s="9" t="s">
        <v>442</v>
      </c>
      <c r="E175" s="55">
        <f t="shared" si="10"/>
        <v>15</v>
      </c>
      <c r="F175" s="55">
        <v>15</v>
      </c>
      <c r="G175" s="55"/>
      <c r="H175" s="55"/>
      <c r="I175" s="1"/>
      <c r="J175" s="1"/>
      <c r="K175" s="1"/>
      <c r="M175" s="75"/>
      <c r="N175" s="75"/>
    </row>
    <row r="176" spans="1:14" ht="41.25" customHeight="1">
      <c r="A176" s="156" t="s">
        <v>883</v>
      </c>
      <c r="B176" s="9"/>
      <c r="C176" s="180" t="s">
        <v>652</v>
      </c>
      <c r="D176" s="7"/>
      <c r="E176" s="57">
        <f>+F176+H176</f>
        <v>583.9</v>
      </c>
      <c r="F176" s="57">
        <f>+F177+F178+F179+F180+F181+F182+F183+F184+F185+F186+F187+F188+F189+F190+F191+F192+F193+F194+F195+F196+F197</f>
        <v>111.6</v>
      </c>
      <c r="G176" s="57">
        <f>+G177+G178+G179+G180+G181+G182+G183+G184+G185+G186+G187+G188+G189+G190+G191+G192+G193+G194+G195+G196+G197</f>
        <v>0</v>
      </c>
      <c r="H176" s="57">
        <f>+H177+H178+H179+H180+H181+H182+H183+H184+H185+H186+H187+H188+H189+H190+H191+H192+H193+H194+H195+H196+H197</f>
        <v>472.29999999999995</v>
      </c>
      <c r="I176" s="153"/>
      <c r="J176" s="1"/>
      <c r="K176" s="1"/>
      <c r="M176" s="75"/>
      <c r="N176" s="75"/>
    </row>
    <row r="177" spans="1:14" ht="38.25">
      <c r="A177" s="156" t="s">
        <v>884</v>
      </c>
      <c r="B177" s="9"/>
      <c r="C177" s="32" t="s">
        <v>514</v>
      </c>
      <c r="D177" s="9" t="s">
        <v>204</v>
      </c>
      <c r="E177" s="55">
        <f>+F177+H177</f>
        <v>16</v>
      </c>
      <c r="F177" s="55">
        <v>3.8</v>
      </c>
      <c r="G177" s="55"/>
      <c r="H177" s="55">
        <v>12.2</v>
      </c>
      <c r="I177" s="1"/>
      <c r="J177" s="1"/>
      <c r="K177" s="1"/>
      <c r="M177" s="75"/>
      <c r="N177" s="75"/>
    </row>
    <row r="178" spans="1:14" ht="28.5" customHeight="1">
      <c r="A178" s="154" t="s">
        <v>885</v>
      </c>
      <c r="B178" s="9"/>
      <c r="C178" s="32" t="s">
        <v>993</v>
      </c>
      <c r="D178" s="11" t="s">
        <v>434</v>
      </c>
      <c r="E178" s="55">
        <f aca="true" t="shared" si="11" ref="E178:E189">+F178+H178</f>
        <v>28.5</v>
      </c>
      <c r="F178" s="55">
        <v>11.6</v>
      </c>
      <c r="G178" s="55"/>
      <c r="H178" s="55">
        <v>16.9</v>
      </c>
      <c r="I178" s="1"/>
      <c r="J178" s="1"/>
      <c r="K178" s="1"/>
      <c r="M178" s="75"/>
      <c r="N178" s="75"/>
    </row>
    <row r="179" spans="1:14" ht="25.5">
      <c r="A179" s="158" t="s">
        <v>886</v>
      </c>
      <c r="B179" s="67"/>
      <c r="C179" s="12" t="s">
        <v>682</v>
      </c>
      <c r="D179" s="67" t="s">
        <v>142</v>
      </c>
      <c r="E179" s="55">
        <f t="shared" si="11"/>
        <v>41</v>
      </c>
      <c r="F179" s="55">
        <v>1</v>
      </c>
      <c r="G179" s="55"/>
      <c r="H179" s="55">
        <v>40</v>
      </c>
      <c r="I179" s="1"/>
      <c r="J179" s="1"/>
      <c r="K179" s="1"/>
      <c r="M179" s="75"/>
      <c r="N179" s="75"/>
    </row>
    <row r="180" spans="1:14" ht="38.25">
      <c r="A180" s="158" t="s">
        <v>887</v>
      </c>
      <c r="B180" s="67"/>
      <c r="C180" s="32" t="s">
        <v>994</v>
      </c>
      <c r="D180" s="67" t="s">
        <v>299</v>
      </c>
      <c r="E180" s="55">
        <f t="shared" si="11"/>
        <v>40</v>
      </c>
      <c r="F180" s="55">
        <v>0.4</v>
      </c>
      <c r="G180" s="55"/>
      <c r="H180" s="55">
        <v>39.6</v>
      </c>
      <c r="I180" s="1"/>
      <c r="J180" s="1"/>
      <c r="K180" s="1"/>
      <c r="M180" s="75"/>
      <c r="N180" s="75"/>
    </row>
    <row r="181" spans="1:14" ht="13.5" customHeight="1">
      <c r="A181" s="154" t="s">
        <v>888</v>
      </c>
      <c r="B181" s="9"/>
      <c r="C181" s="32" t="s">
        <v>683</v>
      </c>
      <c r="D181" s="9" t="s">
        <v>142</v>
      </c>
      <c r="E181" s="55">
        <f t="shared" si="11"/>
        <v>20</v>
      </c>
      <c r="F181" s="55">
        <v>20</v>
      </c>
      <c r="G181" s="55"/>
      <c r="H181" s="55"/>
      <c r="I181" s="1"/>
      <c r="J181" s="1"/>
      <c r="K181" s="1"/>
      <c r="M181" s="75"/>
      <c r="N181" s="75"/>
    </row>
    <row r="182" spans="1:14" ht="70.5" customHeight="1">
      <c r="A182" s="154" t="s">
        <v>889</v>
      </c>
      <c r="B182" s="9"/>
      <c r="C182" s="32" t="s">
        <v>684</v>
      </c>
      <c r="D182" s="9" t="s">
        <v>299</v>
      </c>
      <c r="E182" s="55">
        <f t="shared" si="11"/>
        <v>3</v>
      </c>
      <c r="F182" s="55">
        <v>3</v>
      </c>
      <c r="G182" s="55"/>
      <c r="H182" s="55"/>
      <c r="I182" s="1"/>
      <c r="J182" s="1"/>
      <c r="K182" s="1"/>
      <c r="M182" s="75"/>
      <c r="N182" s="75"/>
    </row>
    <row r="183" spans="1:14" ht="27" customHeight="1">
      <c r="A183" s="158" t="s">
        <v>890</v>
      </c>
      <c r="B183" s="67"/>
      <c r="C183" s="32" t="s">
        <v>425</v>
      </c>
      <c r="D183" s="67" t="s">
        <v>263</v>
      </c>
      <c r="E183" s="55">
        <f>+F183+H183</f>
        <v>0.5</v>
      </c>
      <c r="F183" s="55">
        <v>0.5</v>
      </c>
      <c r="G183" s="55"/>
      <c r="H183" s="55"/>
      <c r="I183" s="1"/>
      <c r="J183" s="1"/>
      <c r="K183" s="1"/>
      <c r="M183" s="75"/>
      <c r="N183" s="75"/>
    </row>
    <row r="184" spans="1:14" ht="15" customHeight="1">
      <c r="A184" s="154" t="s">
        <v>891</v>
      </c>
      <c r="B184" s="9"/>
      <c r="C184" s="32" t="s">
        <v>333</v>
      </c>
      <c r="D184" s="11" t="s">
        <v>148</v>
      </c>
      <c r="E184" s="55">
        <f t="shared" si="11"/>
        <v>23</v>
      </c>
      <c r="F184" s="55">
        <v>23</v>
      </c>
      <c r="G184" s="55"/>
      <c r="H184" s="55"/>
      <c r="I184" s="1"/>
      <c r="J184" s="1"/>
      <c r="K184" s="1"/>
      <c r="M184" s="75"/>
      <c r="N184" s="75"/>
    </row>
    <row r="185" spans="1:14" ht="25.5">
      <c r="A185" s="158" t="s">
        <v>892</v>
      </c>
      <c r="B185" s="9"/>
      <c r="C185" s="32" t="s">
        <v>685</v>
      </c>
      <c r="D185" s="11" t="s">
        <v>263</v>
      </c>
      <c r="E185" s="55">
        <f t="shared" si="11"/>
        <v>5</v>
      </c>
      <c r="F185" s="55">
        <v>5</v>
      </c>
      <c r="G185" s="55"/>
      <c r="H185" s="55"/>
      <c r="I185" s="1"/>
      <c r="J185" s="1"/>
      <c r="K185" s="1"/>
      <c r="M185" s="75"/>
      <c r="N185" s="75"/>
    </row>
    <row r="186" spans="1:14" ht="26.25" customHeight="1">
      <c r="A186" s="154" t="s">
        <v>893</v>
      </c>
      <c r="B186" s="9"/>
      <c r="C186" s="32" t="s">
        <v>995</v>
      </c>
      <c r="D186" s="9" t="s">
        <v>263</v>
      </c>
      <c r="E186" s="55">
        <f t="shared" si="11"/>
        <v>1.5</v>
      </c>
      <c r="F186" s="55">
        <v>1.5</v>
      </c>
      <c r="G186" s="55"/>
      <c r="H186" s="55"/>
      <c r="I186" s="1"/>
      <c r="J186" s="1"/>
      <c r="K186" s="1"/>
      <c r="M186" s="75"/>
      <c r="N186" s="75"/>
    </row>
    <row r="187" spans="1:14" ht="38.25">
      <c r="A187" s="158" t="s">
        <v>894</v>
      </c>
      <c r="B187" s="9"/>
      <c r="C187" s="32" t="s">
        <v>996</v>
      </c>
      <c r="D187" s="9" t="s">
        <v>144</v>
      </c>
      <c r="E187" s="55">
        <f t="shared" si="11"/>
        <v>50</v>
      </c>
      <c r="F187" s="55"/>
      <c r="G187" s="55"/>
      <c r="H187" s="55">
        <v>50</v>
      </c>
      <c r="I187" s="1"/>
      <c r="J187" s="1"/>
      <c r="K187" s="1"/>
      <c r="M187" s="75"/>
      <c r="N187" s="75"/>
    </row>
    <row r="188" spans="1:14" ht="25.5" customHeight="1">
      <c r="A188" s="154" t="s">
        <v>895</v>
      </c>
      <c r="B188" s="9"/>
      <c r="C188" s="32" t="s">
        <v>414</v>
      </c>
      <c r="D188" s="9" t="s">
        <v>263</v>
      </c>
      <c r="E188" s="55">
        <f t="shared" si="11"/>
        <v>9.8</v>
      </c>
      <c r="F188" s="55">
        <v>9.8</v>
      </c>
      <c r="G188" s="55"/>
      <c r="H188" s="55"/>
      <c r="I188" s="1"/>
      <c r="J188" s="1"/>
      <c r="K188" s="1"/>
      <c r="M188" s="75"/>
      <c r="N188" s="75"/>
    </row>
    <row r="189" spans="1:14" ht="25.5" customHeight="1">
      <c r="A189" s="158" t="s">
        <v>896</v>
      </c>
      <c r="B189" s="9"/>
      <c r="C189" s="32" t="s">
        <v>686</v>
      </c>
      <c r="D189" s="9" t="s">
        <v>263</v>
      </c>
      <c r="E189" s="55">
        <f t="shared" si="11"/>
        <v>8.5</v>
      </c>
      <c r="F189" s="55">
        <v>8.5</v>
      </c>
      <c r="G189" s="55"/>
      <c r="H189" s="55"/>
      <c r="I189" s="1"/>
      <c r="J189" s="1"/>
      <c r="K189" s="1"/>
      <c r="M189" s="75"/>
      <c r="N189" s="75"/>
    </row>
    <row r="190" spans="1:14" ht="38.25">
      <c r="A190" s="154" t="s">
        <v>897</v>
      </c>
      <c r="B190" s="179"/>
      <c r="C190" s="32" t="s">
        <v>334</v>
      </c>
      <c r="D190" s="67" t="s">
        <v>204</v>
      </c>
      <c r="E190" s="55">
        <f>+F190+H190</f>
        <v>45.1</v>
      </c>
      <c r="F190" s="55"/>
      <c r="G190" s="55"/>
      <c r="H190" s="55">
        <v>45.1</v>
      </c>
      <c r="I190" s="1"/>
      <c r="J190" s="1"/>
      <c r="K190" s="1"/>
      <c r="M190" s="75"/>
      <c r="N190" s="75"/>
    </row>
    <row r="191" spans="1:14" ht="51">
      <c r="A191" s="158" t="s">
        <v>898</v>
      </c>
      <c r="B191" s="67"/>
      <c r="C191" s="32" t="s">
        <v>501</v>
      </c>
      <c r="D191" s="67" t="s">
        <v>204</v>
      </c>
      <c r="E191" s="55">
        <f>+F191+H191</f>
        <v>123</v>
      </c>
      <c r="F191" s="55">
        <v>1</v>
      </c>
      <c r="G191" s="55"/>
      <c r="H191" s="55">
        <v>122</v>
      </c>
      <c r="I191" s="1"/>
      <c r="J191" s="1"/>
      <c r="K191" s="1"/>
      <c r="M191" s="1"/>
      <c r="N191" s="1"/>
    </row>
    <row r="192" spans="1:14" ht="25.5">
      <c r="A192" s="158" t="s">
        <v>899</v>
      </c>
      <c r="B192" s="67"/>
      <c r="C192" s="32" t="s">
        <v>335</v>
      </c>
      <c r="D192" s="67" t="s">
        <v>442</v>
      </c>
      <c r="E192" s="55">
        <f>+F192+H192</f>
        <v>45</v>
      </c>
      <c r="F192" s="55">
        <v>0.5</v>
      </c>
      <c r="G192" s="55"/>
      <c r="H192" s="55">
        <v>44.5</v>
      </c>
      <c r="I192" s="1"/>
      <c r="J192" s="1"/>
      <c r="K192" s="1"/>
      <c r="M192" s="75"/>
      <c r="N192" s="75"/>
    </row>
    <row r="193" spans="1:14" ht="27" customHeight="1">
      <c r="A193" s="158" t="s">
        <v>900</v>
      </c>
      <c r="B193" s="67"/>
      <c r="C193" s="32" t="s">
        <v>426</v>
      </c>
      <c r="D193" s="67" t="s">
        <v>264</v>
      </c>
      <c r="E193" s="55">
        <f>+F193+H193</f>
        <v>15</v>
      </c>
      <c r="F193" s="55">
        <v>1</v>
      </c>
      <c r="G193" s="55"/>
      <c r="H193" s="55">
        <v>14</v>
      </c>
      <c r="I193" s="1"/>
      <c r="J193" s="1"/>
      <c r="K193" s="1"/>
      <c r="M193" s="75"/>
      <c r="N193" s="75"/>
    </row>
    <row r="194" spans="1:14" ht="27.75" customHeight="1">
      <c r="A194" s="158" t="s">
        <v>901</v>
      </c>
      <c r="B194" s="67"/>
      <c r="C194" s="32" t="s">
        <v>427</v>
      </c>
      <c r="D194" s="67" t="s">
        <v>264</v>
      </c>
      <c r="E194" s="55">
        <f>+F194+H194</f>
        <v>74</v>
      </c>
      <c r="F194" s="55">
        <v>1</v>
      </c>
      <c r="G194" s="55"/>
      <c r="H194" s="55">
        <v>73</v>
      </c>
      <c r="I194" s="1"/>
      <c r="J194" s="1"/>
      <c r="K194" s="1"/>
      <c r="M194" s="75"/>
      <c r="N194" s="75"/>
    </row>
    <row r="195" spans="1:14" ht="18.75" customHeight="1">
      <c r="A195" s="158" t="s">
        <v>902</v>
      </c>
      <c r="B195" s="67"/>
      <c r="C195" s="32" t="s">
        <v>428</v>
      </c>
      <c r="D195" s="67" t="s">
        <v>264</v>
      </c>
      <c r="E195" s="55">
        <f aca="true" t="shared" si="12" ref="E195:E201">+F195+H195</f>
        <v>5</v>
      </c>
      <c r="F195" s="55"/>
      <c r="G195" s="55"/>
      <c r="H195" s="55">
        <v>5</v>
      </c>
      <c r="I195" s="1"/>
      <c r="J195" s="1"/>
      <c r="K195" s="1"/>
      <c r="M195" s="75"/>
      <c r="N195" s="75"/>
    </row>
    <row r="196" spans="1:14" ht="18.75" customHeight="1">
      <c r="A196" s="154" t="s">
        <v>903</v>
      </c>
      <c r="B196" s="9"/>
      <c r="C196" s="32" t="s">
        <v>872</v>
      </c>
      <c r="D196" s="9" t="s">
        <v>299</v>
      </c>
      <c r="E196" s="55">
        <f t="shared" si="12"/>
        <v>10</v>
      </c>
      <c r="F196" s="55"/>
      <c r="G196" s="55"/>
      <c r="H196" s="55">
        <v>10</v>
      </c>
      <c r="I196" s="1"/>
      <c r="J196" s="1"/>
      <c r="K196" s="1"/>
      <c r="M196" s="75"/>
      <c r="N196" s="75"/>
    </row>
    <row r="197" spans="1:8" ht="12.75">
      <c r="A197" s="154" t="s">
        <v>904</v>
      </c>
      <c r="B197" s="52"/>
      <c r="C197" s="160" t="s">
        <v>687</v>
      </c>
      <c r="D197" s="9" t="s">
        <v>264</v>
      </c>
      <c r="E197" s="55">
        <f t="shared" si="12"/>
        <v>20</v>
      </c>
      <c r="F197" s="46">
        <v>20</v>
      </c>
      <c r="G197" s="160"/>
      <c r="H197" s="160"/>
    </row>
    <row r="198" spans="1:14" ht="27" customHeight="1">
      <c r="A198" s="36">
        <v>81</v>
      </c>
      <c r="B198" s="7" t="s">
        <v>146</v>
      </c>
      <c r="C198" s="53" t="s">
        <v>147</v>
      </c>
      <c r="D198" s="8"/>
      <c r="E198" s="58">
        <f t="shared" si="12"/>
        <v>3118.8</v>
      </c>
      <c r="F198" s="58">
        <f>+F199+F243+F244+F245+F246+F247+F248+F249+F250+F251+F252+F253</f>
        <v>1078.2</v>
      </c>
      <c r="G198" s="58">
        <f>+G244+G245+G247+G246+G243+G248+G249+G251+G250+G252+G253+G199</f>
        <v>0</v>
      </c>
      <c r="H198" s="58">
        <f>+H244+H245+H247+H246+H243+H248+H249+H251+H250+H252+H253+H199</f>
        <v>2040.6000000000001</v>
      </c>
      <c r="I198" s="1"/>
      <c r="J198" s="1"/>
      <c r="K198" s="1"/>
      <c r="M198" s="75"/>
      <c r="N198" s="75"/>
    </row>
    <row r="199" spans="1:14" ht="12" customHeight="1">
      <c r="A199" s="36">
        <v>82</v>
      </c>
      <c r="B199" s="9"/>
      <c r="C199" s="44" t="s">
        <v>688</v>
      </c>
      <c r="D199" s="11"/>
      <c r="E199" s="55">
        <f t="shared" si="12"/>
        <v>2815.3</v>
      </c>
      <c r="F199" s="55">
        <f>F201+F242+F200</f>
        <v>774.7</v>
      </c>
      <c r="G199" s="55">
        <f>G201+G242+G200</f>
        <v>0</v>
      </c>
      <c r="H199" s="55">
        <f>H201+H242+H200</f>
        <v>2040.6000000000001</v>
      </c>
      <c r="I199" s="1"/>
      <c r="J199" s="1"/>
      <c r="K199" s="1"/>
      <c r="M199" s="75"/>
      <c r="N199" s="75"/>
    </row>
    <row r="200" spans="1:14" ht="26.25" customHeight="1">
      <c r="A200" s="154" t="s">
        <v>905</v>
      </c>
      <c r="B200" s="9"/>
      <c r="C200" s="47" t="s">
        <v>364</v>
      </c>
      <c r="D200" s="11" t="s">
        <v>150</v>
      </c>
      <c r="E200" s="55">
        <f>+F200+H200</f>
        <v>20</v>
      </c>
      <c r="F200" s="55">
        <v>20</v>
      </c>
      <c r="G200" s="55"/>
      <c r="H200" s="55"/>
      <c r="I200" s="1"/>
      <c r="J200" s="1"/>
      <c r="K200" s="1"/>
      <c r="M200" s="75"/>
      <c r="N200" s="75"/>
    </row>
    <row r="201" spans="1:14" ht="39" customHeight="1">
      <c r="A201" s="154" t="s">
        <v>906</v>
      </c>
      <c r="B201" s="9"/>
      <c r="C201" s="180" t="s">
        <v>410</v>
      </c>
      <c r="D201" s="11"/>
      <c r="E201" s="57">
        <f t="shared" si="12"/>
        <v>2775.3</v>
      </c>
      <c r="F201" s="57">
        <f>+F202+F203+F204+F205+F206+F207+F208+F209+F210+F211+F212+F213+F214+F215+F216+F217+F219+F220+F221+F222+F223+F224+F225+F226+F227+F228+F229+F230+F231+F232+F233+F234+F235+F236+F237+F238+F239+F240+F241</f>
        <v>754.7</v>
      </c>
      <c r="G201" s="57">
        <f>+G202+G203+G204+G205+G206+G207+G208+G209+G210+G211+G212+G213+G214+G215+G216+G217+G219+G220+G221+G222+G223+G224+G225+G226+G227+G228+G229+G230+G231+G232+G233+G234+G235+G236+G238+G239+G240+G241</f>
        <v>0</v>
      </c>
      <c r="H201" s="57">
        <f>+H202+H203+H204+H205+H206+H207+H208+H209+H210+H211+H212+H213+H214+H215+H216+H217+H219+H220+H221+H222+H223+H224+H225+H226+H227+H228+H229+H230+H231+H232+H233+H234+H235+H236+H238+H239+H240+H241</f>
        <v>2020.6000000000001</v>
      </c>
      <c r="I201" s="15"/>
      <c r="J201" s="1"/>
      <c r="K201" s="1"/>
      <c r="M201" s="75"/>
      <c r="N201" s="75"/>
    </row>
    <row r="202" spans="1:14" ht="27" customHeight="1">
      <c r="A202" s="154" t="s">
        <v>907</v>
      </c>
      <c r="B202" s="9"/>
      <c r="C202" s="47" t="s">
        <v>300</v>
      </c>
      <c r="D202" s="11" t="s">
        <v>302</v>
      </c>
      <c r="E202" s="55">
        <f aca="true" t="shared" si="13" ref="E202:E239">+F202+H202</f>
        <v>32</v>
      </c>
      <c r="F202" s="55">
        <v>32</v>
      </c>
      <c r="G202" s="55"/>
      <c r="H202" s="55"/>
      <c r="I202" s="169"/>
      <c r="J202" s="1"/>
      <c r="K202" s="1"/>
      <c r="M202" s="75"/>
      <c r="N202" s="75"/>
    </row>
    <row r="203" spans="1:14" ht="12.75">
      <c r="A203" s="154" t="s">
        <v>908</v>
      </c>
      <c r="B203" s="9"/>
      <c r="C203" s="47" t="s">
        <v>691</v>
      </c>
      <c r="D203" s="11" t="s">
        <v>302</v>
      </c>
      <c r="E203" s="55">
        <f t="shared" si="13"/>
        <v>24.5</v>
      </c>
      <c r="F203" s="55"/>
      <c r="G203" s="55"/>
      <c r="H203" s="55">
        <v>24.5</v>
      </c>
      <c r="I203" s="169"/>
      <c r="J203" s="1"/>
      <c r="K203" s="1"/>
      <c r="M203" s="75"/>
      <c r="N203" s="75"/>
    </row>
    <row r="204" spans="1:14" ht="12.75">
      <c r="A204" s="154" t="s">
        <v>909</v>
      </c>
      <c r="B204" s="9"/>
      <c r="C204" s="47" t="s">
        <v>692</v>
      </c>
      <c r="D204" s="11" t="s">
        <v>302</v>
      </c>
      <c r="E204" s="55">
        <f t="shared" si="13"/>
        <v>27.9</v>
      </c>
      <c r="F204" s="55"/>
      <c r="G204" s="55"/>
      <c r="H204" s="55">
        <v>27.9</v>
      </c>
      <c r="I204" s="169"/>
      <c r="J204" s="1"/>
      <c r="K204" s="1"/>
      <c r="M204" s="75"/>
      <c r="N204" s="75"/>
    </row>
    <row r="205" spans="1:14" ht="27" customHeight="1">
      <c r="A205" s="154" t="s">
        <v>910</v>
      </c>
      <c r="B205" s="9"/>
      <c r="C205" s="32" t="s">
        <v>290</v>
      </c>
      <c r="D205" s="11" t="s">
        <v>82</v>
      </c>
      <c r="E205" s="55">
        <f t="shared" si="13"/>
        <v>20</v>
      </c>
      <c r="F205" s="55">
        <v>20</v>
      </c>
      <c r="G205" s="55"/>
      <c r="H205" s="55"/>
      <c r="I205" s="1"/>
      <c r="J205" s="1"/>
      <c r="K205" s="1"/>
      <c r="M205" s="75"/>
      <c r="N205" s="75"/>
    </row>
    <row r="206" spans="1:14" ht="39.75" customHeight="1">
      <c r="A206" s="154" t="s">
        <v>911</v>
      </c>
      <c r="B206" s="9"/>
      <c r="C206" s="44" t="s">
        <v>336</v>
      </c>
      <c r="D206" s="11" t="s">
        <v>302</v>
      </c>
      <c r="E206" s="55">
        <f t="shared" si="13"/>
        <v>20</v>
      </c>
      <c r="F206" s="55">
        <v>20</v>
      </c>
      <c r="G206" s="55"/>
      <c r="H206" s="55"/>
      <c r="I206" s="1"/>
      <c r="J206" s="1"/>
      <c r="K206" s="1"/>
      <c r="M206" s="75"/>
      <c r="N206" s="75"/>
    </row>
    <row r="207" spans="1:14" ht="25.5">
      <c r="A207" s="154" t="s">
        <v>912</v>
      </c>
      <c r="B207" s="9"/>
      <c r="C207" s="44" t="s">
        <v>689</v>
      </c>
      <c r="D207" s="11" t="s">
        <v>302</v>
      </c>
      <c r="E207" s="55">
        <f t="shared" si="13"/>
        <v>15.7</v>
      </c>
      <c r="F207" s="55"/>
      <c r="G207" s="55"/>
      <c r="H207" s="55">
        <v>15.7</v>
      </c>
      <c r="I207" s="1"/>
      <c r="J207" s="1"/>
      <c r="K207" s="1"/>
      <c r="M207" s="151"/>
      <c r="N207" s="75"/>
    </row>
    <row r="208" spans="1:14" ht="15" customHeight="1">
      <c r="A208" s="154" t="s">
        <v>913</v>
      </c>
      <c r="B208" s="9"/>
      <c r="C208" s="44" t="s">
        <v>415</v>
      </c>
      <c r="D208" s="11" t="s">
        <v>435</v>
      </c>
      <c r="E208" s="55">
        <f t="shared" si="13"/>
        <v>5</v>
      </c>
      <c r="F208" s="55"/>
      <c r="G208" s="55"/>
      <c r="H208" s="55">
        <v>5</v>
      </c>
      <c r="I208" s="1"/>
      <c r="J208" s="1"/>
      <c r="K208" s="1"/>
      <c r="M208" s="75"/>
      <c r="N208" s="75"/>
    </row>
    <row r="209" spans="1:14" ht="38.25">
      <c r="A209" s="154" t="s">
        <v>914</v>
      </c>
      <c r="B209" s="9"/>
      <c r="C209" s="44" t="s">
        <v>690</v>
      </c>
      <c r="D209" s="11" t="s">
        <v>264</v>
      </c>
      <c r="E209" s="55">
        <f t="shared" si="13"/>
        <v>9</v>
      </c>
      <c r="F209" s="55">
        <v>9</v>
      </c>
      <c r="G209" s="55"/>
      <c r="H209" s="55"/>
      <c r="I209" s="1"/>
      <c r="J209" s="1"/>
      <c r="K209" s="1"/>
      <c r="M209" s="75"/>
      <c r="N209" s="75"/>
    </row>
    <row r="210" spans="1:14" ht="39.75" customHeight="1">
      <c r="A210" s="158" t="s">
        <v>915</v>
      </c>
      <c r="B210" s="67"/>
      <c r="C210" s="41" t="s">
        <v>497</v>
      </c>
      <c r="D210" s="79" t="s">
        <v>437</v>
      </c>
      <c r="E210" s="55">
        <f t="shared" si="13"/>
        <v>255</v>
      </c>
      <c r="F210" s="55"/>
      <c r="G210" s="55"/>
      <c r="H210" s="55">
        <v>255</v>
      </c>
      <c r="I210" s="1"/>
      <c r="J210" s="1"/>
      <c r="K210" s="1"/>
      <c r="M210" s="75"/>
      <c r="N210" s="75"/>
    </row>
    <row r="211" spans="1:14" ht="29.25" customHeight="1">
      <c r="A211" s="154" t="s">
        <v>916</v>
      </c>
      <c r="B211" s="9"/>
      <c r="C211" s="41" t="s">
        <v>337</v>
      </c>
      <c r="D211" s="79" t="s">
        <v>436</v>
      </c>
      <c r="E211" s="55">
        <f t="shared" si="13"/>
        <v>17.5</v>
      </c>
      <c r="F211" s="55"/>
      <c r="G211" s="55"/>
      <c r="H211" s="55">
        <v>17.5</v>
      </c>
      <c r="I211" s="1"/>
      <c r="J211" s="1"/>
      <c r="K211" s="1"/>
      <c r="M211" s="75"/>
      <c r="N211" s="75"/>
    </row>
    <row r="212" spans="1:14" ht="25.5">
      <c r="A212" s="155" t="s">
        <v>917</v>
      </c>
      <c r="B212" s="149"/>
      <c r="C212" s="47" t="s">
        <v>693</v>
      </c>
      <c r="D212" s="11" t="s">
        <v>873</v>
      </c>
      <c r="E212" s="55">
        <f t="shared" si="13"/>
        <v>54</v>
      </c>
      <c r="F212" s="55"/>
      <c r="G212" s="55"/>
      <c r="H212" s="55">
        <v>54</v>
      </c>
      <c r="I212" s="1"/>
      <c r="J212" s="1"/>
      <c r="K212" s="1"/>
      <c r="M212" s="75"/>
      <c r="N212" s="75"/>
    </row>
    <row r="213" spans="1:14" ht="28.5" customHeight="1">
      <c r="A213" s="154" t="s">
        <v>918</v>
      </c>
      <c r="B213" s="9"/>
      <c r="C213" s="32" t="s">
        <v>291</v>
      </c>
      <c r="D213" s="11" t="s">
        <v>499</v>
      </c>
      <c r="E213" s="55">
        <f t="shared" si="13"/>
        <v>60</v>
      </c>
      <c r="F213" s="55">
        <v>60</v>
      </c>
      <c r="G213" s="55"/>
      <c r="H213" s="55"/>
      <c r="I213" s="1"/>
      <c r="J213" s="1"/>
      <c r="K213" s="1"/>
      <c r="M213" s="75"/>
      <c r="N213" s="75"/>
    </row>
    <row r="214" spans="1:14" ht="12.75">
      <c r="A214" s="155" t="s">
        <v>919</v>
      </c>
      <c r="B214" s="9"/>
      <c r="C214" s="32" t="s">
        <v>292</v>
      </c>
      <c r="D214" s="11" t="s">
        <v>499</v>
      </c>
      <c r="E214" s="55">
        <f t="shared" si="13"/>
        <v>60</v>
      </c>
      <c r="F214" s="55">
        <v>60</v>
      </c>
      <c r="G214" s="55"/>
      <c r="H214" s="55"/>
      <c r="I214" s="1"/>
      <c r="J214" s="1"/>
      <c r="K214" s="1"/>
      <c r="M214" s="75"/>
      <c r="N214" s="75"/>
    </row>
    <row r="215" spans="1:14" ht="25.5" customHeight="1">
      <c r="A215" s="154" t="s">
        <v>920</v>
      </c>
      <c r="B215" s="9"/>
      <c r="C215" s="32" t="s">
        <v>416</v>
      </c>
      <c r="D215" s="11" t="s">
        <v>437</v>
      </c>
      <c r="E215" s="55">
        <f t="shared" si="13"/>
        <v>105</v>
      </c>
      <c r="F215" s="55"/>
      <c r="G215" s="55"/>
      <c r="H215" s="55">
        <v>105</v>
      </c>
      <c r="I215" s="1"/>
      <c r="J215" s="1"/>
      <c r="K215" s="1"/>
      <c r="M215" s="75"/>
      <c r="N215" s="75"/>
    </row>
    <row r="216" spans="1:14" ht="25.5" customHeight="1">
      <c r="A216" s="155" t="s">
        <v>921</v>
      </c>
      <c r="B216" s="9"/>
      <c r="C216" s="32" t="s">
        <v>694</v>
      </c>
      <c r="D216" s="11" t="s">
        <v>436</v>
      </c>
      <c r="E216" s="55">
        <f t="shared" si="13"/>
        <v>3</v>
      </c>
      <c r="F216" s="55"/>
      <c r="G216" s="55"/>
      <c r="H216" s="55">
        <v>3</v>
      </c>
      <c r="I216" s="1"/>
      <c r="J216" s="1"/>
      <c r="K216" s="1"/>
      <c r="M216" s="75"/>
      <c r="N216" s="75"/>
    </row>
    <row r="217" spans="1:14" ht="26.25" customHeight="1">
      <c r="A217" s="261" t="s">
        <v>922</v>
      </c>
      <c r="B217" s="263"/>
      <c r="C217" s="32" t="s">
        <v>539</v>
      </c>
      <c r="D217" s="276" t="s">
        <v>542</v>
      </c>
      <c r="E217" s="55">
        <f>+F217+H217</f>
        <v>142.1</v>
      </c>
      <c r="F217" s="55"/>
      <c r="G217" s="55"/>
      <c r="H217" s="55">
        <v>142.1</v>
      </c>
      <c r="I217" s="1"/>
      <c r="J217" s="1"/>
      <c r="K217" s="1"/>
      <c r="M217" s="75"/>
      <c r="N217" s="75"/>
    </row>
    <row r="218" spans="1:14" ht="12.75">
      <c r="A218" s="262"/>
      <c r="B218" s="264"/>
      <c r="C218" s="17" t="s">
        <v>540</v>
      </c>
      <c r="D218" s="278"/>
      <c r="E218" s="55">
        <f>+F218+H218</f>
        <v>99.5</v>
      </c>
      <c r="F218" s="55"/>
      <c r="G218" s="55"/>
      <c r="H218" s="55">
        <v>99.5</v>
      </c>
      <c r="I218" s="1"/>
      <c r="J218" s="1"/>
      <c r="K218" s="1"/>
      <c r="M218" s="75"/>
      <c r="N218" s="75"/>
    </row>
    <row r="219" spans="1:14" ht="25.5" customHeight="1">
      <c r="A219" s="154" t="s">
        <v>923</v>
      </c>
      <c r="B219" s="9"/>
      <c r="C219" s="32" t="s">
        <v>695</v>
      </c>
      <c r="D219" s="177" t="s">
        <v>873</v>
      </c>
      <c r="E219" s="55">
        <f t="shared" si="13"/>
        <v>5</v>
      </c>
      <c r="F219" s="55"/>
      <c r="G219" s="55"/>
      <c r="H219" s="55">
        <v>5</v>
      </c>
      <c r="I219" s="1"/>
      <c r="J219" s="1"/>
      <c r="K219" s="1"/>
      <c r="M219" s="75"/>
      <c r="N219" s="75"/>
    </row>
    <row r="220" spans="1:14" ht="25.5">
      <c r="A220" s="154" t="s">
        <v>924</v>
      </c>
      <c r="B220" s="9"/>
      <c r="C220" s="32" t="s">
        <v>696</v>
      </c>
      <c r="D220" s="11" t="s">
        <v>436</v>
      </c>
      <c r="E220" s="55">
        <f t="shared" si="13"/>
        <v>30</v>
      </c>
      <c r="F220" s="55"/>
      <c r="G220" s="55"/>
      <c r="H220" s="55">
        <v>30</v>
      </c>
      <c r="I220" s="1"/>
      <c r="J220" s="1"/>
      <c r="K220" s="1"/>
      <c r="M220" s="75"/>
      <c r="N220" s="75"/>
    </row>
    <row r="221" spans="1:14" ht="25.5">
      <c r="A221" s="154" t="s">
        <v>925</v>
      </c>
      <c r="B221" s="9"/>
      <c r="C221" s="32" t="s">
        <v>697</v>
      </c>
      <c r="D221" s="11" t="s">
        <v>148</v>
      </c>
      <c r="E221" s="55">
        <f t="shared" si="13"/>
        <v>50</v>
      </c>
      <c r="F221" s="55"/>
      <c r="G221" s="55"/>
      <c r="H221" s="55">
        <v>50</v>
      </c>
      <c r="I221" s="1"/>
      <c r="J221" s="1"/>
      <c r="K221" s="1"/>
      <c r="M221" s="75"/>
      <c r="N221" s="75"/>
    </row>
    <row r="222" spans="1:14" ht="26.25" customHeight="1">
      <c r="A222" s="154" t="s">
        <v>926</v>
      </c>
      <c r="B222" s="9"/>
      <c r="C222" s="32" t="s">
        <v>417</v>
      </c>
      <c r="D222" s="11" t="s">
        <v>148</v>
      </c>
      <c r="E222" s="55">
        <f t="shared" si="13"/>
        <v>50</v>
      </c>
      <c r="F222" s="55">
        <v>25</v>
      </c>
      <c r="G222" s="55"/>
      <c r="H222" s="55">
        <v>25</v>
      </c>
      <c r="I222" s="1"/>
      <c r="J222" s="1"/>
      <c r="K222" s="1"/>
      <c r="M222" s="75"/>
      <c r="N222" s="75"/>
    </row>
    <row r="223" spans="1:14" ht="38.25">
      <c r="A223" s="158" t="s">
        <v>927</v>
      </c>
      <c r="B223" s="67"/>
      <c r="C223" s="41" t="s">
        <v>438</v>
      </c>
      <c r="D223" s="79" t="s">
        <v>148</v>
      </c>
      <c r="E223" s="55">
        <f t="shared" si="13"/>
        <v>56.6</v>
      </c>
      <c r="F223" s="55">
        <v>0.1</v>
      </c>
      <c r="G223" s="55"/>
      <c r="H223" s="55">
        <v>56.5</v>
      </c>
      <c r="I223" s="1"/>
      <c r="J223" s="1"/>
      <c r="K223" s="1"/>
      <c r="M223" s="75"/>
      <c r="N223" s="75"/>
    </row>
    <row r="224" spans="1:14" ht="38.25">
      <c r="A224" s="158" t="s">
        <v>928</v>
      </c>
      <c r="B224" s="67"/>
      <c r="C224" s="41" t="s">
        <v>997</v>
      </c>
      <c r="D224" s="79" t="s">
        <v>264</v>
      </c>
      <c r="E224" s="55">
        <f t="shared" si="13"/>
        <v>66</v>
      </c>
      <c r="F224" s="55">
        <v>1</v>
      </c>
      <c r="G224" s="55"/>
      <c r="H224" s="55">
        <v>65</v>
      </c>
      <c r="I224" s="1"/>
      <c r="J224" s="1"/>
      <c r="K224" s="1"/>
      <c r="M224" s="75"/>
      <c r="N224" s="75"/>
    </row>
    <row r="225" spans="1:14" ht="42" customHeight="1">
      <c r="A225" s="154" t="s">
        <v>929</v>
      </c>
      <c r="B225" s="9"/>
      <c r="C225" s="41" t="s">
        <v>515</v>
      </c>
      <c r="D225" s="11" t="s">
        <v>149</v>
      </c>
      <c r="E225" s="55">
        <f t="shared" si="13"/>
        <v>145</v>
      </c>
      <c r="F225" s="55"/>
      <c r="G225" s="55"/>
      <c r="H225" s="55">
        <v>145</v>
      </c>
      <c r="I225" s="1"/>
      <c r="J225" s="1"/>
      <c r="K225" s="1"/>
      <c r="M225" s="75"/>
      <c r="N225" s="75"/>
    </row>
    <row r="226" spans="1:14" ht="12.75">
      <c r="A226" s="154" t="s">
        <v>930</v>
      </c>
      <c r="B226" s="9"/>
      <c r="C226" s="47" t="s">
        <v>698</v>
      </c>
      <c r="D226" s="11" t="s">
        <v>264</v>
      </c>
      <c r="E226" s="78">
        <f t="shared" si="13"/>
        <v>15</v>
      </c>
      <c r="F226" s="78"/>
      <c r="G226" s="78"/>
      <c r="H226" s="78">
        <v>15</v>
      </c>
      <c r="I226" s="1"/>
      <c r="J226" s="1"/>
      <c r="K226" s="1"/>
      <c r="M226" s="75"/>
      <c r="N226" s="75"/>
    </row>
    <row r="227" spans="1:14" ht="12.75">
      <c r="A227" s="154" t="s">
        <v>931</v>
      </c>
      <c r="B227" s="9"/>
      <c r="C227" s="47" t="s">
        <v>699</v>
      </c>
      <c r="D227" s="11" t="s">
        <v>264</v>
      </c>
      <c r="E227" s="78">
        <f t="shared" si="13"/>
        <v>5</v>
      </c>
      <c r="F227" s="78"/>
      <c r="G227" s="78"/>
      <c r="H227" s="78">
        <v>5</v>
      </c>
      <c r="I227" s="1"/>
      <c r="J227" s="1"/>
      <c r="K227" s="1"/>
      <c r="M227" s="75"/>
      <c r="N227" s="75"/>
    </row>
    <row r="228" spans="1:14" ht="18.75" customHeight="1">
      <c r="A228" s="155" t="s">
        <v>932</v>
      </c>
      <c r="B228" s="9"/>
      <c r="C228" s="32" t="s">
        <v>293</v>
      </c>
      <c r="D228" s="11" t="s">
        <v>499</v>
      </c>
      <c r="E228" s="55">
        <f t="shared" si="13"/>
        <v>100</v>
      </c>
      <c r="F228" s="55">
        <v>100</v>
      </c>
      <c r="G228" s="55"/>
      <c r="H228" s="55"/>
      <c r="I228" s="1"/>
      <c r="J228" s="1"/>
      <c r="K228" s="1"/>
      <c r="M228" s="75"/>
      <c r="N228" s="75"/>
    </row>
    <row r="229" spans="1:14" ht="12.75">
      <c r="A229" s="155" t="s">
        <v>933</v>
      </c>
      <c r="B229" s="9"/>
      <c r="C229" s="32" t="s">
        <v>594</v>
      </c>
      <c r="D229" s="11" t="s">
        <v>499</v>
      </c>
      <c r="E229" s="55">
        <f t="shared" si="13"/>
        <v>40</v>
      </c>
      <c r="F229" s="55"/>
      <c r="G229" s="55"/>
      <c r="H229" s="55">
        <v>40</v>
      </c>
      <c r="I229" s="1"/>
      <c r="J229" s="1"/>
      <c r="K229" s="1"/>
      <c r="M229" s="75"/>
      <c r="N229" s="75"/>
    </row>
    <row r="230" spans="1:14" ht="25.5">
      <c r="A230" s="154" t="s">
        <v>934</v>
      </c>
      <c r="B230" s="9"/>
      <c r="C230" s="32" t="s">
        <v>713</v>
      </c>
      <c r="D230" s="79" t="s">
        <v>264</v>
      </c>
      <c r="E230" s="55">
        <f t="shared" si="13"/>
        <v>10</v>
      </c>
      <c r="F230" s="55">
        <v>1</v>
      </c>
      <c r="G230" s="55"/>
      <c r="H230" s="55">
        <v>9</v>
      </c>
      <c r="I230" s="1"/>
      <c r="J230" s="1"/>
      <c r="K230" s="1"/>
      <c r="M230" s="75"/>
      <c r="N230" s="75"/>
    </row>
    <row r="231" spans="1:14" ht="26.25" customHeight="1">
      <c r="A231" s="154" t="s">
        <v>935</v>
      </c>
      <c r="B231" s="9"/>
      <c r="C231" s="32" t="s">
        <v>338</v>
      </c>
      <c r="D231" s="11" t="s">
        <v>248</v>
      </c>
      <c r="E231" s="55">
        <f t="shared" si="13"/>
        <v>10</v>
      </c>
      <c r="F231" s="55">
        <v>10</v>
      </c>
      <c r="G231" s="55"/>
      <c r="H231" s="55"/>
      <c r="I231" s="1"/>
      <c r="J231" s="1"/>
      <c r="K231" s="1"/>
      <c r="M231" s="75"/>
      <c r="N231" s="75"/>
    </row>
    <row r="232" spans="1:14" ht="12.75">
      <c r="A232" s="158" t="s">
        <v>936</v>
      </c>
      <c r="B232" s="9"/>
      <c r="C232" s="32" t="s">
        <v>700</v>
      </c>
      <c r="D232" s="11" t="s">
        <v>248</v>
      </c>
      <c r="E232" s="55">
        <f t="shared" si="13"/>
        <v>50</v>
      </c>
      <c r="F232" s="55">
        <v>50</v>
      </c>
      <c r="G232" s="55"/>
      <c r="H232" s="55"/>
      <c r="I232" s="1"/>
      <c r="J232" s="1"/>
      <c r="K232" s="1"/>
      <c r="M232" s="75"/>
      <c r="N232" s="75"/>
    </row>
    <row r="233" spans="1:14" ht="12.75">
      <c r="A233" s="154" t="s">
        <v>937</v>
      </c>
      <c r="B233" s="9"/>
      <c r="C233" s="32" t="s">
        <v>294</v>
      </c>
      <c r="D233" s="11" t="s">
        <v>499</v>
      </c>
      <c r="E233" s="55">
        <f t="shared" si="13"/>
        <v>30</v>
      </c>
      <c r="F233" s="55">
        <v>30</v>
      </c>
      <c r="G233" s="55"/>
      <c r="H233" s="55"/>
      <c r="I233" s="1"/>
      <c r="J233" s="1"/>
      <c r="K233" s="1"/>
      <c r="M233" s="75"/>
      <c r="N233" s="75"/>
    </row>
    <row r="234" spans="1:14" ht="16.5" customHeight="1">
      <c r="A234" s="158" t="s">
        <v>938</v>
      </c>
      <c r="B234" s="9"/>
      <c r="C234" s="32" t="s">
        <v>339</v>
      </c>
      <c r="D234" s="11" t="s">
        <v>264</v>
      </c>
      <c r="E234" s="55">
        <f t="shared" si="13"/>
        <v>30</v>
      </c>
      <c r="F234" s="55">
        <f>20+10</f>
        <v>30</v>
      </c>
      <c r="G234" s="55"/>
      <c r="H234" s="55"/>
      <c r="I234" s="1"/>
      <c r="J234" s="1"/>
      <c r="K234" s="1"/>
      <c r="M234" s="75"/>
      <c r="N234" s="75"/>
    </row>
    <row r="235" spans="1:14" ht="29.25" customHeight="1">
      <c r="A235" s="158" t="s">
        <v>939</v>
      </c>
      <c r="B235" s="67"/>
      <c r="C235" s="41" t="s">
        <v>429</v>
      </c>
      <c r="D235" s="79" t="s">
        <v>443</v>
      </c>
      <c r="E235" s="55">
        <f t="shared" si="13"/>
        <v>300</v>
      </c>
      <c r="F235" s="55">
        <v>1.8</v>
      </c>
      <c r="G235" s="55"/>
      <c r="H235" s="55">
        <v>298.2</v>
      </c>
      <c r="I235" s="1"/>
      <c r="J235" s="1"/>
      <c r="K235" s="1"/>
      <c r="M235" s="75"/>
      <c r="N235" s="75"/>
    </row>
    <row r="236" spans="1:14" ht="30.75" customHeight="1">
      <c r="A236" s="158" t="s">
        <v>940</v>
      </c>
      <c r="B236" s="67"/>
      <c r="C236" s="41" t="s">
        <v>430</v>
      </c>
      <c r="D236" s="79" t="s">
        <v>443</v>
      </c>
      <c r="E236" s="55">
        <f t="shared" si="13"/>
        <v>200</v>
      </c>
      <c r="F236" s="55">
        <v>1</v>
      </c>
      <c r="G236" s="55"/>
      <c r="H236" s="55">
        <v>199</v>
      </c>
      <c r="I236" s="1"/>
      <c r="J236" s="1"/>
      <c r="K236" s="1"/>
      <c r="M236" s="75"/>
      <c r="N236" s="75"/>
    </row>
    <row r="237" spans="1:14" ht="12.75">
      <c r="A237" s="158" t="s">
        <v>941</v>
      </c>
      <c r="B237" s="67"/>
      <c r="C237" s="41" t="s">
        <v>1013</v>
      </c>
      <c r="D237" s="79" t="s">
        <v>443</v>
      </c>
      <c r="E237" s="55">
        <f>+F237+H237</f>
        <v>300</v>
      </c>
      <c r="F237" s="55">
        <v>300</v>
      </c>
      <c r="G237" s="55"/>
      <c r="H237" s="55"/>
      <c r="I237" s="1"/>
      <c r="J237" s="1"/>
      <c r="K237" s="1"/>
      <c r="M237" s="75"/>
      <c r="N237" s="75"/>
    </row>
    <row r="238" spans="1:14" ht="25.5">
      <c r="A238" s="158" t="s">
        <v>942</v>
      </c>
      <c r="B238" s="179"/>
      <c r="C238" s="41" t="s">
        <v>534</v>
      </c>
      <c r="D238" s="79" t="s">
        <v>443</v>
      </c>
      <c r="E238" s="55">
        <f t="shared" si="13"/>
        <v>100</v>
      </c>
      <c r="F238" s="55">
        <v>0.5</v>
      </c>
      <c r="G238" s="55"/>
      <c r="H238" s="55">
        <v>99.5</v>
      </c>
      <c r="I238" s="1"/>
      <c r="J238" s="1"/>
      <c r="K238" s="1"/>
      <c r="M238" s="75"/>
      <c r="N238" s="75"/>
    </row>
    <row r="239" spans="1:15" ht="25.5">
      <c r="A239" s="158" t="s">
        <v>943</v>
      </c>
      <c r="B239" s="67"/>
      <c r="C239" s="41" t="s">
        <v>535</v>
      </c>
      <c r="D239" s="79" t="s">
        <v>443</v>
      </c>
      <c r="E239" s="55">
        <f t="shared" si="13"/>
        <v>129</v>
      </c>
      <c r="F239" s="55">
        <v>1.3</v>
      </c>
      <c r="G239" s="55"/>
      <c r="H239" s="55">
        <v>127.7</v>
      </c>
      <c r="I239" s="1"/>
      <c r="J239" s="1"/>
      <c r="K239" s="1"/>
      <c r="M239" s="75"/>
      <c r="N239" s="123"/>
      <c r="O239" s="121"/>
    </row>
    <row r="240" spans="1:14" ht="41.25" customHeight="1">
      <c r="A240" s="158" t="s">
        <v>944</v>
      </c>
      <c r="B240" s="9"/>
      <c r="C240" s="32" t="s">
        <v>340</v>
      </c>
      <c r="D240" s="11" t="s">
        <v>150</v>
      </c>
      <c r="E240" s="55">
        <f>+F240+H240</f>
        <v>3</v>
      </c>
      <c r="F240" s="55">
        <v>1</v>
      </c>
      <c r="G240" s="55"/>
      <c r="H240" s="55">
        <v>2</v>
      </c>
      <c r="I240" s="1"/>
      <c r="J240" s="1"/>
      <c r="K240" s="1"/>
      <c r="M240" s="75"/>
      <c r="N240" s="75"/>
    </row>
    <row r="241" spans="1:14" ht="29.25" customHeight="1">
      <c r="A241" s="158" t="s">
        <v>1014</v>
      </c>
      <c r="B241" s="9"/>
      <c r="C241" s="41" t="s">
        <v>998</v>
      </c>
      <c r="D241" s="11" t="s">
        <v>499</v>
      </c>
      <c r="E241" s="55">
        <f>+F241+H241</f>
        <v>200</v>
      </c>
      <c r="F241" s="55">
        <v>1</v>
      </c>
      <c r="G241" s="55"/>
      <c r="H241" s="55">
        <v>199</v>
      </c>
      <c r="I241" s="1"/>
      <c r="J241" s="1"/>
      <c r="K241" s="1"/>
      <c r="M241" s="75"/>
      <c r="N241" s="75"/>
    </row>
    <row r="242" spans="1:14" ht="28.5" customHeight="1">
      <c r="A242" s="154" t="s">
        <v>945</v>
      </c>
      <c r="B242" s="9"/>
      <c r="C242" s="105" t="s">
        <v>446</v>
      </c>
      <c r="D242" s="107" t="s">
        <v>311</v>
      </c>
      <c r="E242" s="55">
        <f>+F242+H242</f>
        <v>20</v>
      </c>
      <c r="F242" s="55"/>
      <c r="G242" s="55"/>
      <c r="H242" s="55">
        <v>20</v>
      </c>
      <c r="I242" s="1"/>
      <c r="J242" s="1"/>
      <c r="K242" s="1"/>
      <c r="M242" s="75"/>
      <c r="N242" s="75"/>
    </row>
    <row r="243" spans="1:14" ht="27" customHeight="1">
      <c r="A243" s="36">
        <v>83</v>
      </c>
      <c r="B243" s="7"/>
      <c r="C243" s="41" t="s">
        <v>8</v>
      </c>
      <c r="D243" s="11" t="s">
        <v>149</v>
      </c>
      <c r="E243" s="55">
        <f aca="true" t="shared" si="14" ref="E243:E254">+F243+H243</f>
        <v>165</v>
      </c>
      <c r="F243" s="55">
        <v>165</v>
      </c>
      <c r="G243" s="55"/>
      <c r="H243" s="55"/>
      <c r="I243" s="1"/>
      <c r="J243" s="1"/>
      <c r="K243" s="1"/>
      <c r="M243" s="75"/>
      <c r="N243" s="75"/>
    </row>
    <row r="244" spans="1:14" ht="27" customHeight="1">
      <c r="A244" s="36">
        <v>84</v>
      </c>
      <c r="B244" s="7"/>
      <c r="C244" s="41" t="s">
        <v>4</v>
      </c>
      <c r="D244" s="11" t="s">
        <v>148</v>
      </c>
      <c r="E244" s="55">
        <f t="shared" si="14"/>
        <v>30</v>
      </c>
      <c r="F244" s="55">
        <v>30</v>
      </c>
      <c r="G244" s="55"/>
      <c r="H244" s="55"/>
      <c r="I244" s="1"/>
      <c r="J244" s="1"/>
      <c r="K244" s="1"/>
      <c r="M244" s="75"/>
      <c r="N244" s="75"/>
    </row>
    <row r="245" spans="1:14" ht="27" customHeight="1">
      <c r="A245" s="36">
        <v>85</v>
      </c>
      <c r="B245" s="7"/>
      <c r="C245" s="41" t="s">
        <v>5</v>
      </c>
      <c r="D245" s="11" t="s">
        <v>148</v>
      </c>
      <c r="E245" s="55">
        <f t="shared" si="14"/>
        <v>10</v>
      </c>
      <c r="F245" s="55">
        <v>10</v>
      </c>
      <c r="G245" s="55"/>
      <c r="H245" s="55"/>
      <c r="I245" s="1"/>
      <c r="J245" s="1"/>
      <c r="K245" s="1"/>
      <c r="M245" s="75"/>
      <c r="N245" s="75"/>
    </row>
    <row r="246" spans="1:14" ht="27" customHeight="1">
      <c r="A246" s="36">
        <v>86</v>
      </c>
      <c r="B246" s="7"/>
      <c r="C246" s="44" t="s">
        <v>7</v>
      </c>
      <c r="D246" s="11" t="s">
        <v>148</v>
      </c>
      <c r="E246" s="55">
        <f t="shared" si="14"/>
        <v>15</v>
      </c>
      <c r="F246" s="55">
        <v>15</v>
      </c>
      <c r="G246" s="55"/>
      <c r="H246" s="55"/>
      <c r="I246" s="1"/>
      <c r="J246" s="1"/>
      <c r="K246" s="1"/>
      <c r="M246" s="75"/>
      <c r="N246" s="75"/>
    </row>
    <row r="247" spans="1:14" ht="27" customHeight="1">
      <c r="A247" s="36">
        <v>87</v>
      </c>
      <c r="B247" s="7"/>
      <c r="C247" s="41" t="s">
        <v>6</v>
      </c>
      <c r="D247" s="11" t="s">
        <v>148</v>
      </c>
      <c r="E247" s="55">
        <f t="shared" si="14"/>
        <v>11.5</v>
      </c>
      <c r="F247" s="55">
        <v>11.5</v>
      </c>
      <c r="G247" s="55"/>
      <c r="H247" s="55"/>
      <c r="I247" s="1"/>
      <c r="J247" s="1"/>
      <c r="K247" s="1"/>
      <c r="M247" s="75"/>
      <c r="N247" s="75"/>
    </row>
    <row r="248" spans="1:14" ht="27" customHeight="1">
      <c r="A248" s="36">
        <v>88</v>
      </c>
      <c r="B248" s="7"/>
      <c r="C248" s="41" t="s">
        <v>9</v>
      </c>
      <c r="D248" s="11" t="s">
        <v>148</v>
      </c>
      <c r="E248" s="55">
        <f t="shared" si="14"/>
        <v>15</v>
      </c>
      <c r="F248" s="55">
        <v>15</v>
      </c>
      <c r="G248" s="55"/>
      <c r="H248" s="55"/>
      <c r="I248" s="1"/>
      <c r="J248" s="1"/>
      <c r="K248" s="1"/>
      <c r="M248" s="75"/>
      <c r="N248" s="75"/>
    </row>
    <row r="249" spans="1:14" ht="27" customHeight="1">
      <c r="A249" s="36">
        <v>89</v>
      </c>
      <c r="B249" s="7"/>
      <c r="C249" s="44" t="s">
        <v>10</v>
      </c>
      <c r="D249" s="11" t="s">
        <v>148</v>
      </c>
      <c r="E249" s="55">
        <f t="shared" si="14"/>
        <v>9.9</v>
      </c>
      <c r="F249" s="55">
        <v>9.9</v>
      </c>
      <c r="G249" s="55"/>
      <c r="H249" s="55"/>
      <c r="I249" s="1"/>
      <c r="J249" s="1"/>
      <c r="K249" s="1"/>
      <c r="M249" s="75"/>
      <c r="N249" s="75"/>
    </row>
    <row r="250" spans="1:14" ht="27" customHeight="1">
      <c r="A250" s="36">
        <v>90</v>
      </c>
      <c r="B250" s="7"/>
      <c r="C250" s="41" t="s">
        <v>12</v>
      </c>
      <c r="D250" s="11" t="s">
        <v>148</v>
      </c>
      <c r="E250" s="55">
        <f t="shared" si="14"/>
        <v>10</v>
      </c>
      <c r="F250" s="55">
        <v>10</v>
      </c>
      <c r="G250" s="55"/>
      <c r="H250" s="55"/>
      <c r="I250" s="1"/>
      <c r="J250" s="1"/>
      <c r="K250" s="1"/>
      <c r="M250" s="75"/>
      <c r="N250" s="75"/>
    </row>
    <row r="251" spans="1:14" ht="27" customHeight="1">
      <c r="A251" s="36">
        <v>91</v>
      </c>
      <c r="B251" s="7"/>
      <c r="C251" s="41" t="s">
        <v>265</v>
      </c>
      <c r="D251" s="11" t="s">
        <v>148</v>
      </c>
      <c r="E251" s="55">
        <f t="shared" si="14"/>
        <v>11.8</v>
      </c>
      <c r="F251" s="55">
        <v>11.8</v>
      </c>
      <c r="G251" s="55"/>
      <c r="H251" s="55"/>
      <c r="I251" s="1"/>
      <c r="J251" s="1"/>
      <c r="K251" s="1"/>
      <c r="M251" s="75"/>
      <c r="N251" s="75"/>
    </row>
    <row r="252" spans="1:14" ht="27" customHeight="1">
      <c r="A252" s="36">
        <v>92</v>
      </c>
      <c r="B252" s="7"/>
      <c r="C252" s="41" t="s">
        <v>13</v>
      </c>
      <c r="D252" s="11" t="s">
        <v>148</v>
      </c>
      <c r="E252" s="55">
        <f t="shared" si="14"/>
        <v>9.5</v>
      </c>
      <c r="F252" s="55">
        <v>9.5</v>
      </c>
      <c r="G252" s="55"/>
      <c r="H252" s="55"/>
      <c r="I252" s="1"/>
      <c r="J252" s="1"/>
      <c r="K252" s="1"/>
      <c r="M252" s="75"/>
      <c r="N252" s="75"/>
    </row>
    <row r="253" spans="1:14" ht="27" customHeight="1">
      <c r="A253" s="36">
        <v>93</v>
      </c>
      <c r="B253" s="9"/>
      <c r="C253" s="41" t="s">
        <v>14</v>
      </c>
      <c r="D253" s="11" t="s">
        <v>148</v>
      </c>
      <c r="E253" s="55">
        <f t="shared" si="14"/>
        <v>15.8</v>
      </c>
      <c r="F253" s="55">
        <v>15.8</v>
      </c>
      <c r="G253" s="55"/>
      <c r="H253" s="55"/>
      <c r="I253" s="1"/>
      <c r="J253" s="1"/>
      <c r="K253" s="1"/>
      <c r="M253" s="75"/>
      <c r="N253" s="75"/>
    </row>
    <row r="254" spans="1:14" ht="19.5" customHeight="1">
      <c r="A254" s="36">
        <v>94</v>
      </c>
      <c r="B254" s="7" t="s">
        <v>151</v>
      </c>
      <c r="C254" s="10" t="s">
        <v>152</v>
      </c>
      <c r="D254" s="8"/>
      <c r="E254" s="64">
        <f t="shared" si="14"/>
        <v>3632.8</v>
      </c>
      <c r="F254" s="64">
        <f>+F268+F269+F271+F270+F267+F272+F273+F275+F274+F276+F277+F255</f>
        <v>3185</v>
      </c>
      <c r="G254" s="64">
        <f>+G268+G269+G271+G270+G267+G272+G273+G275+G274+G276+G277+G255</f>
        <v>547.4</v>
      </c>
      <c r="H254" s="64">
        <f>+H268+H269+H271+H270+H267+H272+H273+H275+H274+H276+H277+H255</f>
        <v>447.79999999999995</v>
      </c>
      <c r="I254" s="1"/>
      <c r="J254" s="1"/>
      <c r="K254" s="1"/>
      <c r="M254" s="75"/>
      <c r="N254" s="75"/>
    </row>
    <row r="255" spans="1:14" ht="19.5" customHeight="1">
      <c r="A255" s="36">
        <v>95</v>
      </c>
      <c r="B255" s="9"/>
      <c r="C255" s="44" t="s">
        <v>626</v>
      </c>
      <c r="D255" s="11"/>
      <c r="E255" s="55">
        <f>+F255+H255</f>
        <v>1952.3999999999996</v>
      </c>
      <c r="F255" s="55">
        <f>+F256+F257+F258+F264+F265+F266</f>
        <v>1657.2999999999997</v>
      </c>
      <c r="G255" s="55">
        <f>+G256+G257+G258+G264+G265+G266</f>
        <v>0</v>
      </c>
      <c r="H255" s="55">
        <f>+H256+H257+H258+H264+H265+H266</f>
        <v>295.09999999999997</v>
      </c>
      <c r="I255" s="1"/>
      <c r="J255" s="1"/>
      <c r="K255" s="1"/>
      <c r="M255" s="75"/>
      <c r="N255" s="75"/>
    </row>
    <row r="256" spans="1:14" ht="17.25" customHeight="1">
      <c r="A256" s="154" t="s">
        <v>946</v>
      </c>
      <c r="B256" s="9"/>
      <c r="C256" s="31" t="s">
        <v>3</v>
      </c>
      <c r="D256" s="9" t="s">
        <v>356</v>
      </c>
      <c r="E256" s="55">
        <f aca="true" t="shared" si="15" ref="E256:E277">+F256+H256</f>
        <v>13</v>
      </c>
      <c r="F256" s="55">
        <f>10+3</f>
        <v>13</v>
      </c>
      <c r="G256" s="55"/>
      <c r="H256" s="55"/>
      <c r="I256" s="1"/>
      <c r="J256" s="1"/>
      <c r="K256" s="1"/>
      <c r="M256" s="75"/>
      <c r="N256" s="75"/>
    </row>
    <row r="257" spans="1:14" ht="25.5">
      <c r="A257" s="154" t="s">
        <v>947</v>
      </c>
      <c r="B257" s="9"/>
      <c r="C257" s="32" t="s">
        <v>541</v>
      </c>
      <c r="D257" s="107" t="s">
        <v>154</v>
      </c>
      <c r="E257" s="55">
        <f>+F257+H257</f>
        <v>135.7</v>
      </c>
      <c r="F257" s="55">
        <v>135.7</v>
      </c>
      <c r="G257" s="55"/>
      <c r="H257" s="55">
        <f>135.7-135.7</f>
        <v>0</v>
      </c>
      <c r="I257" s="1"/>
      <c r="J257" s="1"/>
      <c r="K257" s="1"/>
      <c r="M257" s="75"/>
      <c r="N257" s="75"/>
    </row>
    <row r="258" spans="1:14" ht="43.5" customHeight="1">
      <c r="A258" s="154" t="s">
        <v>948</v>
      </c>
      <c r="B258" s="9"/>
      <c r="C258" s="180" t="s">
        <v>652</v>
      </c>
      <c r="D258" s="7"/>
      <c r="E258" s="57">
        <f t="shared" si="15"/>
        <v>444.69999999999993</v>
      </c>
      <c r="F258" s="57">
        <f>+F259+F260+F261+F262+F263</f>
        <v>173.6</v>
      </c>
      <c r="G258" s="57">
        <f>+G259+G260+G261+G262+G263</f>
        <v>0</v>
      </c>
      <c r="H258" s="57">
        <f>+H259+H260+H261+H262+H263</f>
        <v>271.09999999999997</v>
      </c>
      <c r="I258" s="15"/>
      <c r="J258" s="1"/>
      <c r="K258" s="1"/>
      <c r="M258" s="75"/>
      <c r="N258" s="75"/>
    </row>
    <row r="259" spans="1:14" ht="12.75">
      <c r="A259" s="154" t="s">
        <v>949</v>
      </c>
      <c r="B259" s="9"/>
      <c r="C259" s="47" t="s">
        <v>764</v>
      </c>
      <c r="D259" s="9" t="s">
        <v>499</v>
      </c>
      <c r="E259" s="55">
        <f t="shared" si="15"/>
        <v>100</v>
      </c>
      <c r="F259" s="55">
        <v>100</v>
      </c>
      <c r="G259" s="57"/>
      <c r="H259" s="57"/>
      <c r="I259" s="15"/>
      <c r="J259" s="1"/>
      <c r="K259" s="1"/>
      <c r="M259" s="75"/>
      <c r="N259" s="75"/>
    </row>
    <row r="260" spans="1:14" ht="15" customHeight="1">
      <c r="A260" s="154" t="s">
        <v>950</v>
      </c>
      <c r="B260" s="9"/>
      <c r="C260" s="32" t="s">
        <v>418</v>
      </c>
      <c r="D260" s="9" t="s">
        <v>499</v>
      </c>
      <c r="E260" s="55">
        <f t="shared" si="15"/>
        <v>46</v>
      </c>
      <c r="F260" s="55">
        <v>46</v>
      </c>
      <c r="G260" s="55"/>
      <c r="H260" s="55"/>
      <c r="I260" s="1"/>
      <c r="J260" s="1"/>
      <c r="K260" s="1"/>
      <c r="M260" s="75"/>
      <c r="N260" s="75"/>
    </row>
    <row r="261" spans="1:14" ht="27" customHeight="1">
      <c r="A261" s="158" t="s">
        <v>951</v>
      </c>
      <c r="B261" s="67"/>
      <c r="C261" s="32" t="s">
        <v>431</v>
      </c>
      <c r="D261" s="178" t="s">
        <v>154</v>
      </c>
      <c r="E261" s="78">
        <f t="shared" si="15"/>
        <v>246.29999999999998</v>
      </c>
      <c r="F261" s="78">
        <v>2.1</v>
      </c>
      <c r="G261" s="55"/>
      <c r="H261" s="55">
        <v>244.2</v>
      </c>
      <c r="I261" s="1"/>
      <c r="J261" s="1"/>
      <c r="K261" s="1"/>
      <c r="M261" s="75"/>
      <c r="N261" s="75"/>
    </row>
    <row r="262" spans="1:14" ht="27" customHeight="1">
      <c r="A262" s="158" t="s">
        <v>952</v>
      </c>
      <c r="B262" s="67"/>
      <c r="C262" s="32" t="s">
        <v>341</v>
      </c>
      <c r="D262" s="67" t="s">
        <v>356</v>
      </c>
      <c r="E262" s="78">
        <f t="shared" si="15"/>
        <v>24.5</v>
      </c>
      <c r="F262" s="78">
        <v>24.5</v>
      </c>
      <c r="G262" s="55"/>
      <c r="H262" s="55"/>
      <c r="I262" s="1"/>
      <c r="J262" s="1"/>
      <c r="K262" s="1"/>
      <c r="M262" s="75"/>
      <c r="N262" s="75"/>
    </row>
    <row r="263" spans="1:14" ht="27" customHeight="1">
      <c r="A263" s="158" t="s">
        <v>953</v>
      </c>
      <c r="B263" s="67"/>
      <c r="C263" s="32" t="s">
        <v>432</v>
      </c>
      <c r="D263" s="67" t="s">
        <v>356</v>
      </c>
      <c r="E263" s="78">
        <f t="shared" si="15"/>
        <v>27.9</v>
      </c>
      <c r="F263" s="78">
        <v>1</v>
      </c>
      <c r="G263" s="55"/>
      <c r="H263" s="55">
        <v>26.9</v>
      </c>
      <c r="I263" s="1"/>
      <c r="J263" s="1"/>
      <c r="K263" s="1"/>
      <c r="M263" s="75"/>
      <c r="N263" s="75"/>
    </row>
    <row r="264" spans="1:14" ht="29.25" customHeight="1">
      <c r="A264" s="154" t="s">
        <v>954</v>
      </c>
      <c r="B264" s="9"/>
      <c r="C264" s="105" t="s">
        <v>446</v>
      </c>
      <c r="D264" s="107" t="s">
        <v>311</v>
      </c>
      <c r="E264" s="55">
        <f t="shared" si="15"/>
        <v>258.4</v>
      </c>
      <c r="F264" s="55">
        <v>234.4</v>
      </c>
      <c r="G264" s="55"/>
      <c r="H264" s="55">
        <v>24</v>
      </c>
      <c r="I264" s="1"/>
      <c r="J264" s="1"/>
      <c r="K264" s="1"/>
      <c r="M264" s="75"/>
      <c r="N264" s="75"/>
    </row>
    <row r="265" spans="1:14" ht="15" customHeight="1">
      <c r="A265" s="154" t="s">
        <v>955</v>
      </c>
      <c r="B265" s="9"/>
      <c r="C265" s="105" t="s">
        <v>365</v>
      </c>
      <c r="D265" s="107" t="s">
        <v>154</v>
      </c>
      <c r="E265" s="55">
        <f t="shared" si="15"/>
        <v>1030.6</v>
      </c>
      <c r="F265" s="55">
        <v>1030.6</v>
      </c>
      <c r="G265" s="55"/>
      <c r="H265" s="55"/>
      <c r="I265" s="1"/>
      <c r="J265" s="1"/>
      <c r="K265" s="1"/>
      <c r="M265" s="75"/>
      <c r="N265" s="75"/>
    </row>
    <row r="266" spans="1:14" ht="15" customHeight="1">
      <c r="A266" s="154" t="s">
        <v>956</v>
      </c>
      <c r="B266" s="9"/>
      <c r="C266" s="105" t="s">
        <v>366</v>
      </c>
      <c r="D266" s="107" t="s">
        <v>154</v>
      </c>
      <c r="E266" s="55">
        <f t="shared" si="15"/>
        <v>70</v>
      </c>
      <c r="F266" s="55">
        <v>70</v>
      </c>
      <c r="G266" s="55"/>
      <c r="H266" s="55"/>
      <c r="I266" s="1"/>
      <c r="J266" s="1"/>
      <c r="K266" s="1"/>
      <c r="M266" s="75"/>
      <c r="N266" s="75"/>
    </row>
    <row r="267" spans="1:14" ht="39" customHeight="1">
      <c r="A267" s="36">
        <v>96</v>
      </c>
      <c r="B267" s="9"/>
      <c r="C267" s="12" t="s">
        <v>8</v>
      </c>
      <c r="D267" s="85" t="s">
        <v>155</v>
      </c>
      <c r="E267" s="55">
        <f t="shared" si="15"/>
        <v>820.7</v>
      </c>
      <c r="F267" s="55">
        <v>820.7</v>
      </c>
      <c r="G267" s="55">
        <v>114.5</v>
      </c>
      <c r="H267" s="55"/>
      <c r="I267" s="1"/>
      <c r="J267" s="1"/>
      <c r="K267" s="1"/>
      <c r="M267" s="75"/>
      <c r="N267" s="75"/>
    </row>
    <row r="268" spans="1:14" ht="24.75" customHeight="1">
      <c r="A268" s="36">
        <v>97</v>
      </c>
      <c r="B268" s="9"/>
      <c r="C268" s="41" t="s">
        <v>4</v>
      </c>
      <c r="D268" s="85" t="s">
        <v>153</v>
      </c>
      <c r="E268" s="55">
        <f t="shared" si="15"/>
        <v>87.9</v>
      </c>
      <c r="F268" s="55">
        <v>86.2</v>
      </c>
      <c r="G268" s="55">
        <v>55.7</v>
      </c>
      <c r="H268" s="55">
        <v>1.7</v>
      </c>
      <c r="I268" s="1"/>
      <c r="J268" s="1"/>
      <c r="K268" s="1"/>
      <c r="M268" s="75"/>
      <c r="N268" s="75"/>
    </row>
    <row r="269" spans="1:14" ht="24.75" customHeight="1">
      <c r="A269" s="36">
        <v>98</v>
      </c>
      <c r="B269" s="9"/>
      <c r="C269" s="41" t="s">
        <v>5</v>
      </c>
      <c r="D269" s="85" t="s">
        <v>154</v>
      </c>
      <c r="E269" s="55">
        <f t="shared" si="15"/>
        <v>94.6</v>
      </c>
      <c r="F269" s="55">
        <v>84.1</v>
      </c>
      <c r="G269" s="55">
        <v>62.6</v>
      </c>
      <c r="H269" s="55">
        <v>10.5</v>
      </c>
      <c r="I269" s="1"/>
      <c r="J269" s="1"/>
      <c r="K269" s="1"/>
      <c r="M269" s="75"/>
      <c r="N269" s="75"/>
    </row>
    <row r="270" spans="1:14" ht="24.75" customHeight="1">
      <c r="A270" s="36">
        <v>99</v>
      </c>
      <c r="B270" s="9"/>
      <c r="C270" s="41" t="s">
        <v>7</v>
      </c>
      <c r="D270" s="85" t="s">
        <v>153</v>
      </c>
      <c r="E270" s="55">
        <f>+F270+H270</f>
        <v>85.7</v>
      </c>
      <c r="F270" s="55">
        <v>65.7</v>
      </c>
      <c r="G270" s="55">
        <v>41</v>
      </c>
      <c r="H270" s="55">
        <v>20</v>
      </c>
      <c r="I270" s="1"/>
      <c r="J270" s="1"/>
      <c r="K270" s="1"/>
      <c r="M270" s="75"/>
      <c r="N270" s="75"/>
    </row>
    <row r="271" spans="1:14" ht="24.75" customHeight="1">
      <c r="A271" s="36">
        <v>100</v>
      </c>
      <c r="B271" s="9"/>
      <c r="C271" s="12" t="s">
        <v>6</v>
      </c>
      <c r="D271" s="85" t="s">
        <v>153</v>
      </c>
      <c r="E271" s="55">
        <f t="shared" si="15"/>
        <v>114.3</v>
      </c>
      <c r="F271" s="55">
        <v>65.3</v>
      </c>
      <c r="G271" s="55">
        <v>31</v>
      </c>
      <c r="H271" s="55">
        <v>49</v>
      </c>
      <c r="I271" s="1"/>
      <c r="J271" s="1"/>
      <c r="K271" s="1"/>
      <c r="M271" s="75"/>
      <c r="N271" s="75"/>
    </row>
    <row r="272" spans="1:14" ht="24.75" customHeight="1">
      <c r="A272" s="36">
        <v>101</v>
      </c>
      <c r="B272" s="9"/>
      <c r="C272" s="41" t="s">
        <v>9</v>
      </c>
      <c r="D272" s="85" t="s">
        <v>156</v>
      </c>
      <c r="E272" s="55">
        <f t="shared" si="15"/>
        <v>63</v>
      </c>
      <c r="F272" s="55">
        <v>59</v>
      </c>
      <c r="G272" s="55">
        <v>37.3</v>
      </c>
      <c r="H272" s="55">
        <v>4</v>
      </c>
      <c r="I272" s="1"/>
      <c r="J272" s="1"/>
      <c r="K272" s="1"/>
      <c r="M272" s="75"/>
      <c r="N272" s="75"/>
    </row>
    <row r="273" spans="1:14" ht="24.75" customHeight="1">
      <c r="A273" s="36">
        <v>102</v>
      </c>
      <c r="B273" s="9"/>
      <c r="C273" s="44" t="s">
        <v>10</v>
      </c>
      <c r="D273" s="85" t="s">
        <v>153</v>
      </c>
      <c r="E273" s="55">
        <f t="shared" si="15"/>
        <v>42.3</v>
      </c>
      <c r="F273" s="55">
        <v>31.4</v>
      </c>
      <c r="G273" s="55">
        <v>16.8</v>
      </c>
      <c r="H273" s="55">
        <v>10.9</v>
      </c>
      <c r="I273" s="1"/>
      <c r="J273" s="1"/>
      <c r="K273" s="1"/>
      <c r="M273" s="75"/>
      <c r="N273" s="75"/>
    </row>
    <row r="274" spans="1:14" ht="29.25" customHeight="1">
      <c r="A274" s="36">
        <v>103</v>
      </c>
      <c r="B274" s="9"/>
      <c r="C274" s="41" t="s">
        <v>12</v>
      </c>
      <c r="D274" s="85" t="s">
        <v>153</v>
      </c>
      <c r="E274" s="55">
        <f>+F274+H274</f>
        <v>84.4</v>
      </c>
      <c r="F274" s="55">
        <v>35.4</v>
      </c>
      <c r="G274" s="55">
        <v>21.9</v>
      </c>
      <c r="H274" s="55">
        <v>49</v>
      </c>
      <c r="I274" s="1"/>
      <c r="J274" s="1"/>
      <c r="K274" s="1"/>
      <c r="M274" s="75"/>
      <c r="N274" s="75"/>
    </row>
    <row r="275" spans="1:14" ht="27" customHeight="1">
      <c r="A275" s="36">
        <v>104</v>
      </c>
      <c r="B275" s="9"/>
      <c r="C275" s="12" t="s">
        <v>265</v>
      </c>
      <c r="D275" s="85" t="s">
        <v>153</v>
      </c>
      <c r="E275" s="55">
        <f t="shared" si="15"/>
        <v>60</v>
      </c>
      <c r="F275" s="55">
        <v>54.4</v>
      </c>
      <c r="G275" s="55">
        <v>36.4</v>
      </c>
      <c r="H275" s="55">
        <v>5.6</v>
      </c>
      <c r="I275" s="1"/>
      <c r="J275" s="1"/>
      <c r="K275" s="1"/>
      <c r="M275" s="75"/>
      <c r="N275" s="75"/>
    </row>
    <row r="276" spans="1:14" ht="24.75" customHeight="1">
      <c r="A276" s="36">
        <v>105</v>
      </c>
      <c r="B276" s="9"/>
      <c r="C276" s="41" t="s">
        <v>13</v>
      </c>
      <c r="D276" s="85" t="s">
        <v>153</v>
      </c>
      <c r="E276" s="55">
        <f t="shared" si="15"/>
        <v>54.4</v>
      </c>
      <c r="F276" s="55">
        <v>52.4</v>
      </c>
      <c r="G276" s="55">
        <v>23.7</v>
      </c>
      <c r="H276" s="55">
        <v>2</v>
      </c>
      <c r="I276" s="1"/>
      <c r="J276" s="1"/>
      <c r="K276" s="1"/>
      <c r="M276" s="75"/>
      <c r="N276" s="75"/>
    </row>
    <row r="277" spans="1:14" ht="24.75" customHeight="1">
      <c r="A277" s="36">
        <v>106</v>
      </c>
      <c r="B277" s="9"/>
      <c r="C277" s="41" t="s">
        <v>14</v>
      </c>
      <c r="D277" s="85" t="s">
        <v>153</v>
      </c>
      <c r="E277" s="55">
        <f t="shared" si="15"/>
        <v>173.1</v>
      </c>
      <c r="F277" s="55">
        <v>173.1</v>
      </c>
      <c r="G277" s="55">
        <v>106.5</v>
      </c>
      <c r="H277" s="55"/>
      <c r="I277" s="1"/>
      <c r="J277" s="1"/>
      <c r="K277" s="1"/>
      <c r="M277" s="75"/>
      <c r="N277" s="75"/>
    </row>
    <row r="278" spans="1:14" ht="16.5" customHeight="1">
      <c r="A278" s="36">
        <v>107</v>
      </c>
      <c r="B278" s="7" t="s">
        <v>58</v>
      </c>
      <c r="C278" s="10" t="s">
        <v>59</v>
      </c>
      <c r="D278" s="85"/>
      <c r="E278" s="57">
        <f aca="true" t="shared" si="16" ref="E278:E283">+F278+H278</f>
        <v>40</v>
      </c>
      <c r="F278" s="57">
        <f aca="true" t="shared" si="17" ref="F278:H280">+F279</f>
        <v>40</v>
      </c>
      <c r="G278" s="64">
        <f t="shared" si="17"/>
        <v>0</v>
      </c>
      <c r="H278" s="64">
        <f t="shared" si="17"/>
        <v>0</v>
      </c>
      <c r="I278" s="1"/>
      <c r="J278" s="1"/>
      <c r="K278" s="1"/>
      <c r="M278" s="75"/>
      <c r="N278" s="75"/>
    </row>
    <row r="279" spans="1:14" ht="16.5" customHeight="1">
      <c r="A279" s="36">
        <v>108</v>
      </c>
      <c r="B279" s="7"/>
      <c r="C279" s="44" t="s">
        <v>121</v>
      </c>
      <c r="D279" s="85"/>
      <c r="E279" s="55">
        <f t="shared" si="16"/>
        <v>40</v>
      </c>
      <c r="F279" s="55">
        <f t="shared" si="17"/>
        <v>40</v>
      </c>
      <c r="G279" s="55">
        <f t="shared" si="17"/>
        <v>0</v>
      </c>
      <c r="H279" s="55">
        <f t="shared" si="17"/>
        <v>0</v>
      </c>
      <c r="I279" s="1"/>
      <c r="J279" s="1"/>
      <c r="K279" s="1"/>
      <c r="M279" s="75"/>
      <c r="N279" s="75"/>
    </row>
    <row r="280" spans="1:14" ht="41.25" customHeight="1">
      <c r="A280" s="154" t="s">
        <v>831</v>
      </c>
      <c r="B280" s="9"/>
      <c r="C280" s="180" t="s">
        <v>652</v>
      </c>
      <c r="D280" s="193"/>
      <c r="E280" s="57">
        <f t="shared" si="16"/>
        <v>40</v>
      </c>
      <c r="F280" s="57">
        <f t="shared" si="17"/>
        <v>40</v>
      </c>
      <c r="G280" s="57">
        <f t="shared" si="17"/>
        <v>0</v>
      </c>
      <c r="H280" s="57">
        <f t="shared" si="17"/>
        <v>0</v>
      </c>
      <c r="I280" s="15"/>
      <c r="J280" s="1"/>
      <c r="K280" s="1"/>
      <c r="M280" s="75"/>
      <c r="N280" s="75"/>
    </row>
    <row r="281" spans="1:14" ht="30" customHeight="1">
      <c r="A281" s="156" t="s">
        <v>957</v>
      </c>
      <c r="B281" s="9"/>
      <c r="C281" s="41" t="s">
        <v>342</v>
      </c>
      <c r="D281" s="85" t="s">
        <v>357</v>
      </c>
      <c r="E281" s="55">
        <f t="shared" si="16"/>
        <v>40</v>
      </c>
      <c r="F281" s="55">
        <v>40</v>
      </c>
      <c r="G281" s="55"/>
      <c r="H281" s="55"/>
      <c r="I281" s="1"/>
      <c r="J281" s="1"/>
      <c r="K281" s="1"/>
      <c r="M281" s="75"/>
      <c r="N281" s="75"/>
    </row>
    <row r="282" spans="1:14" ht="19.5" customHeight="1">
      <c r="A282" s="36">
        <v>109</v>
      </c>
      <c r="B282" s="7" t="s">
        <v>157</v>
      </c>
      <c r="C282" s="10" t="s">
        <v>158</v>
      </c>
      <c r="D282" s="8"/>
      <c r="E282" s="64">
        <f t="shared" si="16"/>
        <v>25</v>
      </c>
      <c r="F282" s="64">
        <f>+F283</f>
        <v>25</v>
      </c>
      <c r="G282" s="64">
        <f>+G283</f>
        <v>0</v>
      </c>
      <c r="H282" s="64">
        <f>+H283</f>
        <v>0</v>
      </c>
      <c r="I282" s="1"/>
      <c r="J282" s="1"/>
      <c r="K282" s="1"/>
      <c r="M282" s="75"/>
      <c r="N282" s="75"/>
    </row>
    <row r="283" spans="1:14" ht="12" customHeight="1">
      <c r="A283" s="36">
        <v>110</v>
      </c>
      <c r="B283" s="7"/>
      <c r="C283" s="44" t="s">
        <v>626</v>
      </c>
      <c r="D283" s="8"/>
      <c r="E283" s="55">
        <f t="shared" si="16"/>
        <v>25</v>
      </c>
      <c r="F283" s="55">
        <f>+F284+F285</f>
        <v>25</v>
      </c>
      <c r="G283" s="55">
        <f>SUM(G284:G284)</f>
        <v>0</v>
      </c>
      <c r="H283" s="55">
        <f>SUM(H284:H284)</f>
        <v>0</v>
      </c>
      <c r="I283" s="1"/>
      <c r="J283" s="1"/>
      <c r="K283" s="1"/>
      <c r="M283" s="75"/>
      <c r="N283" s="75"/>
    </row>
    <row r="284" spans="1:14" ht="24.75" customHeight="1">
      <c r="A284" s="156" t="s">
        <v>958</v>
      </c>
      <c r="B284" s="9"/>
      <c r="C284" s="12" t="s">
        <v>999</v>
      </c>
      <c r="D284" s="11" t="s">
        <v>159</v>
      </c>
      <c r="E284" s="55">
        <f aca="true" t="shared" si="18" ref="E284:E289">+F284+H284</f>
        <v>24</v>
      </c>
      <c r="F284" s="55">
        <v>24</v>
      </c>
      <c r="G284" s="55"/>
      <c r="H284" s="55"/>
      <c r="I284" s="1"/>
      <c r="J284" s="1"/>
      <c r="K284" s="1"/>
      <c r="M284" s="75"/>
      <c r="N284" s="75"/>
    </row>
    <row r="285" spans="1:14" ht="24.75" customHeight="1">
      <c r="A285" s="156" t="s">
        <v>959</v>
      </c>
      <c r="B285" s="9"/>
      <c r="C285" s="12" t="s">
        <v>161</v>
      </c>
      <c r="D285" s="11" t="s">
        <v>313</v>
      </c>
      <c r="E285" s="55">
        <f t="shared" si="18"/>
        <v>1</v>
      </c>
      <c r="F285" s="55">
        <v>1</v>
      </c>
      <c r="G285" s="55"/>
      <c r="H285" s="55"/>
      <c r="I285" s="1"/>
      <c r="J285" s="1"/>
      <c r="K285" s="1"/>
      <c r="M285" s="75"/>
      <c r="N285" s="75"/>
    </row>
    <row r="286" spans="1:14" ht="19.5" customHeight="1">
      <c r="A286" s="36">
        <v>111</v>
      </c>
      <c r="B286" s="7" t="s">
        <v>27</v>
      </c>
      <c r="C286" s="10" t="s">
        <v>28</v>
      </c>
      <c r="D286" s="8"/>
      <c r="E286" s="64">
        <f t="shared" si="18"/>
        <v>4906.499999999999</v>
      </c>
      <c r="F286" s="64">
        <f>+F287+F288+F289+F297+F299+F301+F303+F305+F307+F309+F311+F313+F315+F317+F319</f>
        <v>4734.699999999999</v>
      </c>
      <c r="G286" s="64">
        <f>+G287+G288+G289+G297+G299+G301+G303+G305+G307+G309+G311+G313+G315+G317+G319</f>
        <v>2900.6999999999994</v>
      </c>
      <c r="H286" s="64">
        <f>+H287+H288+H289+H297+H299+H301+H303+H305+H307+H309+H311+H313+H315+H317+H319</f>
        <v>171.79999999999998</v>
      </c>
      <c r="I286" s="1"/>
      <c r="J286" s="1"/>
      <c r="K286" s="1"/>
      <c r="M286" s="75"/>
      <c r="N286" s="75"/>
    </row>
    <row r="287" spans="1:14" ht="15" customHeight="1">
      <c r="A287" s="36">
        <v>112</v>
      </c>
      <c r="B287" s="7"/>
      <c r="C287" s="41" t="s">
        <v>29</v>
      </c>
      <c r="D287" s="11" t="s">
        <v>30</v>
      </c>
      <c r="E287" s="55">
        <f t="shared" si="18"/>
        <v>63.5</v>
      </c>
      <c r="F287" s="55">
        <v>13.5</v>
      </c>
      <c r="G287" s="55">
        <v>7.5</v>
      </c>
      <c r="H287" s="55">
        <v>50</v>
      </c>
      <c r="I287" s="1"/>
      <c r="J287" s="1"/>
      <c r="K287" s="1"/>
      <c r="M287" s="75"/>
      <c r="N287" s="75"/>
    </row>
    <row r="288" spans="1:14" ht="15" customHeight="1">
      <c r="A288" s="36">
        <v>113</v>
      </c>
      <c r="B288" s="7"/>
      <c r="C288" s="44" t="s">
        <v>160</v>
      </c>
      <c r="D288" s="11" t="s">
        <v>247</v>
      </c>
      <c r="E288" s="55">
        <f t="shared" si="18"/>
        <v>115.9</v>
      </c>
      <c r="F288" s="55">
        <v>115.7</v>
      </c>
      <c r="G288" s="55">
        <v>105.9</v>
      </c>
      <c r="H288" s="55">
        <v>0.2</v>
      </c>
      <c r="I288" s="1"/>
      <c r="J288" s="1"/>
      <c r="K288" s="1"/>
      <c r="M288" s="75"/>
      <c r="N288" s="75"/>
    </row>
    <row r="289" spans="1:14" ht="15" customHeight="1">
      <c r="A289" s="36">
        <v>114</v>
      </c>
      <c r="B289" s="7"/>
      <c r="C289" s="44" t="s">
        <v>626</v>
      </c>
      <c r="D289" s="11"/>
      <c r="E289" s="55">
        <f t="shared" si="18"/>
        <v>3591.5</v>
      </c>
      <c r="F289" s="55">
        <f>+F290+F291+F292+F293+F294+F295+F296</f>
        <v>3496.5</v>
      </c>
      <c r="G289" s="55">
        <f>+G290+G291+G292+G293+G294+G295+G296</f>
        <v>1989.2</v>
      </c>
      <c r="H289" s="55">
        <f>+H290+H291+H292+H293+H294+H295+H296</f>
        <v>95</v>
      </c>
      <c r="I289" s="1"/>
      <c r="J289" s="1"/>
      <c r="K289" s="1"/>
      <c r="M289" s="75"/>
      <c r="N289" s="75"/>
    </row>
    <row r="290" spans="1:14" ht="93.75" customHeight="1">
      <c r="A290" s="156" t="s">
        <v>960</v>
      </c>
      <c r="B290" s="7"/>
      <c r="C290" s="44" t="s">
        <v>161</v>
      </c>
      <c r="D290" s="11" t="s">
        <v>310</v>
      </c>
      <c r="E290" s="55">
        <f>+F290+H290</f>
        <v>3199.1</v>
      </c>
      <c r="F290" s="55">
        <f>3128.1-10-3</f>
        <v>3115.1</v>
      </c>
      <c r="G290" s="55">
        <v>1989.2</v>
      </c>
      <c r="H290" s="55">
        <v>84</v>
      </c>
      <c r="I290" s="1"/>
      <c r="J290" s="1"/>
      <c r="K290" s="1"/>
      <c r="M290" s="75"/>
      <c r="N290" s="75"/>
    </row>
    <row r="291" spans="1:14" ht="28.5" customHeight="1">
      <c r="A291" s="156" t="s">
        <v>961</v>
      </c>
      <c r="B291" s="9"/>
      <c r="C291" s="12" t="s">
        <v>823</v>
      </c>
      <c r="D291" s="11" t="s">
        <v>162</v>
      </c>
      <c r="E291" s="55">
        <f aca="true" t="shared" si="19" ref="E291:E319">+F291+H291</f>
        <v>10.5</v>
      </c>
      <c r="F291" s="55">
        <v>10.5</v>
      </c>
      <c r="G291" s="55"/>
      <c r="H291" s="55"/>
      <c r="I291" s="1"/>
      <c r="J291" s="1"/>
      <c r="K291" s="1"/>
      <c r="M291" s="75"/>
      <c r="N291" s="75"/>
    </row>
    <row r="292" spans="1:14" ht="24.75" customHeight="1">
      <c r="A292" s="156" t="s">
        <v>962</v>
      </c>
      <c r="B292" s="9"/>
      <c r="C292" s="12" t="s">
        <v>367</v>
      </c>
      <c r="D292" s="11" t="s">
        <v>286</v>
      </c>
      <c r="E292" s="55">
        <f t="shared" si="19"/>
        <v>55</v>
      </c>
      <c r="F292" s="55">
        <v>55</v>
      </c>
      <c r="G292" s="55"/>
      <c r="H292" s="55"/>
      <c r="I292" s="1"/>
      <c r="J292" s="1"/>
      <c r="K292" s="1"/>
      <c r="M292" s="75"/>
      <c r="N292" s="75"/>
    </row>
    <row r="293" spans="1:14" ht="27.75" customHeight="1">
      <c r="A293" s="156" t="s">
        <v>963</v>
      </c>
      <c r="B293" s="9"/>
      <c r="C293" s="12" t="s">
        <v>368</v>
      </c>
      <c r="D293" s="11" t="s">
        <v>82</v>
      </c>
      <c r="E293" s="55">
        <f t="shared" si="19"/>
        <v>22.4</v>
      </c>
      <c r="F293" s="55">
        <v>22.4</v>
      </c>
      <c r="G293" s="55"/>
      <c r="H293" s="55"/>
      <c r="I293" s="1"/>
      <c r="J293" s="1"/>
      <c r="K293" s="1"/>
      <c r="M293" s="75"/>
      <c r="N293" s="75"/>
    </row>
    <row r="294" spans="1:14" ht="15" customHeight="1">
      <c r="A294" s="156" t="s">
        <v>964</v>
      </c>
      <c r="B294" s="9"/>
      <c r="C294" s="12" t="s">
        <v>516</v>
      </c>
      <c r="D294" s="11" t="s">
        <v>163</v>
      </c>
      <c r="E294" s="55">
        <f t="shared" si="19"/>
        <v>250</v>
      </c>
      <c r="F294" s="55">
        <v>250</v>
      </c>
      <c r="G294" s="55"/>
      <c r="H294" s="55"/>
      <c r="I294" s="1"/>
      <c r="J294" s="1"/>
      <c r="K294" s="1"/>
      <c r="M294" s="75"/>
      <c r="N294" s="75"/>
    </row>
    <row r="295" spans="1:14" ht="15" customHeight="1">
      <c r="A295" s="156" t="s">
        <v>965</v>
      </c>
      <c r="B295" s="9"/>
      <c r="C295" s="12" t="s">
        <v>1000</v>
      </c>
      <c r="D295" s="11" t="s">
        <v>82</v>
      </c>
      <c r="E295" s="55">
        <f t="shared" si="19"/>
        <v>21.5</v>
      </c>
      <c r="F295" s="55">
        <v>21.5</v>
      </c>
      <c r="G295" s="55"/>
      <c r="H295" s="55"/>
      <c r="I295" s="1"/>
      <c r="J295" s="1"/>
      <c r="K295" s="1"/>
      <c r="M295" s="75"/>
      <c r="N295" s="75"/>
    </row>
    <row r="296" spans="1:14" ht="25.5">
      <c r="A296" s="156" t="s">
        <v>966</v>
      </c>
      <c r="B296" s="9"/>
      <c r="C296" s="47" t="s">
        <v>985</v>
      </c>
      <c r="D296" s="11" t="s">
        <v>82</v>
      </c>
      <c r="E296" s="55">
        <f>+F296+H296</f>
        <v>33</v>
      </c>
      <c r="F296" s="55">
        <v>22</v>
      </c>
      <c r="G296" s="55"/>
      <c r="H296" s="55">
        <v>11</v>
      </c>
      <c r="I296" s="153"/>
      <c r="J296" s="1"/>
      <c r="K296" s="1"/>
      <c r="M296" s="75"/>
      <c r="N296" s="75"/>
    </row>
    <row r="297" spans="1:14" ht="12" customHeight="1">
      <c r="A297" s="156">
        <v>115</v>
      </c>
      <c r="B297" s="9"/>
      <c r="C297" s="44" t="s">
        <v>161</v>
      </c>
      <c r="D297" s="11"/>
      <c r="E297" s="55">
        <f>+E298</f>
        <v>51</v>
      </c>
      <c r="F297" s="55">
        <f>+F298</f>
        <v>51</v>
      </c>
      <c r="G297" s="55"/>
      <c r="H297" s="55"/>
      <c r="I297" s="1"/>
      <c r="J297" s="1"/>
      <c r="K297" s="1"/>
      <c r="M297" s="75"/>
      <c r="N297" s="75"/>
    </row>
    <row r="298" spans="1:14" ht="12" customHeight="1">
      <c r="A298" s="156" t="s">
        <v>967</v>
      </c>
      <c r="B298" s="9"/>
      <c r="C298" s="12" t="s">
        <v>164</v>
      </c>
      <c r="D298" s="11" t="s">
        <v>165</v>
      </c>
      <c r="E298" s="55">
        <f t="shared" si="19"/>
        <v>51</v>
      </c>
      <c r="F298" s="55">
        <v>51</v>
      </c>
      <c r="G298" s="55"/>
      <c r="H298" s="55"/>
      <c r="I298" s="1"/>
      <c r="J298" s="1"/>
      <c r="K298" s="1"/>
      <c r="M298" s="75"/>
      <c r="N298" s="75"/>
    </row>
    <row r="299" spans="1:14" ht="24.75" customHeight="1">
      <c r="A299" s="258">
        <v>116</v>
      </c>
      <c r="B299" s="263"/>
      <c r="C299" s="41" t="s">
        <v>8</v>
      </c>
      <c r="D299" s="79" t="s">
        <v>273</v>
      </c>
      <c r="E299" s="55">
        <f>+F299+H299</f>
        <v>180.4</v>
      </c>
      <c r="F299" s="55">
        <v>174.4</v>
      </c>
      <c r="G299" s="55">
        <v>135.4</v>
      </c>
      <c r="H299" s="55">
        <v>6</v>
      </c>
      <c r="I299" s="1"/>
      <c r="J299" s="1"/>
      <c r="K299" s="1"/>
      <c r="L299" s="1"/>
      <c r="M299" s="75"/>
      <c r="N299" s="75"/>
    </row>
    <row r="300" spans="1:14" ht="15" customHeight="1">
      <c r="A300" s="260"/>
      <c r="B300" s="264"/>
      <c r="C300" s="18" t="s">
        <v>439</v>
      </c>
      <c r="D300" s="11" t="s">
        <v>90</v>
      </c>
      <c r="E300" s="55">
        <f>+F300+H300</f>
        <v>5</v>
      </c>
      <c r="F300" s="55">
        <v>5</v>
      </c>
      <c r="G300" s="55">
        <v>4.9</v>
      </c>
      <c r="H300" s="55"/>
      <c r="I300" s="1"/>
      <c r="J300" s="1"/>
      <c r="K300" s="1"/>
      <c r="M300" s="75"/>
      <c r="N300" s="75"/>
    </row>
    <row r="301" spans="1:14" ht="27.75" customHeight="1">
      <c r="A301" s="258">
        <v>117</v>
      </c>
      <c r="B301" s="274"/>
      <c r="C301" s="41" t="s">
        <v>4</v>
      </c>
      <c r="D301" s="11" t="s">
        <v>273</v>
      </c>
      <c r="E301" s="55">
        <f t="shared" si="19"/>
        <v>76.7</v>
      </c>
      <c r="F301" s="55">
        <v>76.2</v>
      </c>
      <c r="G301" s="55">
        <v>64.6</v>
      </c>
      <c r="H301" s="55">
        <v>0.5</v>
      </c>
      <c r="I301" s="1"/>
      <c r="J301" s="1"/>
      <c r="K301" s="1"/>
      <c r="L301" s="1"/>
      <c r="M301" s="75"/>
      <c r="N301" s="75"/>
    </row>
    <row r="302" spans="1:14" ht="15.75" customHeight="1">
      <c r="A302" s="260"/>
      <c r="B302" s="274"/>
      <c r="C302" s="18" t="s">
        <v>439</v>
      </c>
      <c r="D302" s="11" t="s">
        <v>90</v>
      </c>
      <c r="E302" s="55">
        <f t="shared" si="19"/>
        <v>2.4</v>
      </c>
      <c r="F302" s="55">
        <v>2.4</v>
      </c>
      <c r="G302" s="55">
        <v>2.4</v>
      </c>
      <c r="H302" s="55"/>
      <c r="I302" s="1"/>
      <c r="J302" s="1"/>
      <c r="K302" s="1"/>
      <c r="M302" s="75"/>
      <c r="N302" s="75"/>
    </row>
    <row r="303" spans="1:14" ht="25.5">
      <c r="A303" s="258">
        <v>118</v>
      </c>
      <c r="B303" s="274"/>
      <c r="C303" s="41" t="s">
        <v>5</v>
      </c>
      <c r="D303" s="11" t="s">
        <v>273</v>
      </c>
      <c r="E303" s="55">
        <f t="shared" si="19"/>
        <v>103.6</v>
      </c>
      <c r="F303" s="55">
        <v>100.6</v>
      </c>
      <c r="G303" s="55">
        <v>68.3</v>
      </c>
      <c r="H303" s="55">
        <v>3</v>
      </c>
      <c r="I303" s="1"/>
      <c r="J303" s="1"/>
      <c r="K303" s="1"/>
      <c r="L303" s="1"/>
      <c r="M303" s="75"/>
      <c r="N303" s="75"/>
    </row>
    <row r="304" spans="1:14" ht="13.5" customHeight="1">
      <c r="A304" s="260"/>
      <c r="B304" s="274"/>
      <c r="C304" s="18" t="s">
        <v>439</v>
      </c>
      <c r="D304" s="11" t="s">
        <v>90</v>
      </c>
      <c r="E304" s="55">
        <f t="shared" si="19"/>
        <v>2.4</v>
      </c>
      <c r="F304" s="55">
        <v>2.4</v>
      </c>
      <c r="G304" s="55">
        <v>2.4</v>
      </c>
      <c r="H304" s="55"/>
      <c r="I304" s="1"/>
      <c r="J304" s="1"/>
      <c r="K304" s="1"/>
      <c r="M304" s="75"/>
      <c r="N304" s="75"/>
    </row>
    <row r="305" spans="1:14" ht="24.75" customHeight="1">
      <c r="A305" s="258">
        <v>119</v>
      </c>
      <c r="B305" s="274"/>
      <c r="C305" s="41" t="s">
        <v>7</v>
      </c>
      <c r="D305" s="11" t="s">
        <v>273</v>
      </c>
      <c r="E305" s="55">
        <f>+F305+H305</f>
        <v>95.3</v>
      </c>
      <c r="F305" s="55">
        <v>91.3</v>
      </c>
      <c r="G305" s="55">
        <v>66.6</v>
      </c>
      <c r="H305" s="55">
        <v>4</v>
      </c>
      <c r="I305" s="1"/>
      <c r="J305" s="1"/>
      <c r="K305" s="1"/>
      <c r="M305" s="75"/>
      <c r="N305" s="75"/>
    </row>
    <row r="306" spans="1:14" ht="16.5" customHeight="1">
      <c r="A306" s="260"/>
      <c r="B306" s="274"/>
      <c r="C306" s="18" t="s">
        <v>439</v>
      </c>
      <c r="D306" s="11" t="s">
        <v>90</v>
      </c>
      <c r="E306" s="55">
        <f>+F306+H306</f>
        <v>2.4</v>
      </c>
      <c r="F306" s="55">
        <v>2.4</v>
      </c>
      <c r="G306" s="55">
        <v>2.3</v>
      </c>
      <c r="H306" s="55"/>
      <c r="I306" s="1"/>
      <c r="J306" s="1"/>
      <c r="K306" s="1"/>
      <c r="M306" s="75"/>
      <c r="N306" s="75"/>
    </row>
    <row r="307" spans="1:14" ht="24.75" customHeight="1">
      <c r="A307" s="258">
        <v>120</v>
      </c>
      <c r="B307" s="274"/>
      <c r="C307" s="41" t="s">
        <v>6</v>
      </c>
      <c r="D307" s="79" t="s">
        <v>273</v>
      </c>
      <c r="E307" s="55">
        <f t="shared" si="19"/>
        <v>88.5</v>
      </c>
      <c r="F307" s="55">
        <v>79.5</v>
      </c>
      <c r="G307" s="55">
        <v>64</v>
      </c>
      <c r="H307" s="55">
        <v>9</v>
      </c>
      <c r="I307" s="1"/>
      <c r="J307" s="1"/>
      <c r="K307" s="1"/>
      <c r="M307" s="75"/>
      <c r="N307" s="75"/>
    </row>
    <row r="308" spans="1:14" ht="12" customHeight="1">
      <c r="A308" s="260"/>
      <c r="B308" s="274"/>
      <c r="C308" s="18" t="s">
        <v>439</v>
      </c>
      <c r="D308" s="11" t="s">
        <v>90</v>
      </c>
      <c r="E308" s="55">
        <f>+F308+H308</f>
        <v>2.4</v>
      </c>
      <c r="F308" s="55">
        <v>2.4</v>
      </c>
      <c r="G308" s="55">
        <v>2.4</v>
      </c>
      <c r="H308" s="55"/>
      <c r="I308" s="1"/>
      <c r="J308" s="1"/>
      <c r="K308" s="1"/>
      <c r="M308" s="75"/>
      <c r="N308" s="75"/>
    </row>
    <row r="309" spans="1:14" ht="24.75" customHeight="1">
      <c r="A309" s="258">
        <v>121</v>
      </c>
      <c r="B309" s="274"/>
      <c r="C309" s="41" t="s">
        <v>9</v>
      </c>
      <c r="D309" s="11" t="s">
        <v>273</v>
      </c>
      <c r="E309" s="55">
        <f t="shared" si="19"/>
        <v>81.9</v>
      </c>
      <c r="F309" s="55">
        <v>81.9</v>
      </c>
      <c r="G309" s="55">
        <v>62.5</v>
      </c>
      <c r="H309" s="55"/>
      <c r="I309" s="1"/>
      <c r="J309" s="1"/>
      <c r="K309" s="1"/>
      <c r="M309" s="75"/>
      <c r="N309" s="75"/>
    </row>
    <row r="310" spans="1:14" ht="12.75" customHeight="1">
      <c r="A310" s="260"/>
      <c r="B310" s="274"/>
      <c r="C310" s="18" t="s">
        <v>439</v>
      </c>
      <c r="D310" s="11" t="s">
        <v>90</v>
      </c>
      <c r="E310" s="55">
        <f>+F310+H310</f>
        <v>2.4</v>
      </c>
      <c r="F310" s="55">
        <v>2.4</v>
      </c>
      <c r="G310" s="55">
        <v>2.4</v>
      </c>
      <c r="H310" s="55"/>
      <c r="I310" s="1"/>
      <c r="J310" s="1"/>
      <c r="K310" s="1"/>
      <c r="M310" s="75"/>
      <c r="N310" s="75"/>
    </row>
    <row r="311" spans="1:14" ht="24.75" customHeight="1">
      <c r="A311" s="258">
        <v>122</v>
      </c>
      <c r="B311" s="274"/>
      <c r="C311" s="44" t="s">
        <v>10</v>
      </c>
      <c r="D311" s="11" t="s">
        <v>273</v>
      </c>
      <c r="E311" s="55">
        <f t="shared" si="19"/>
        <v>73.9</v>
      </c>
      <c r="F311" s="55">
        <v>72.9</v>
      </c>
      <c r="G311" s="55">
        <v>55.7</v>
      </c>
      <c r="H311" s="55">
        <v>1</v>
      </c>
      <c r="I311" s="1"/>
      <c r="J311" s="1"/>
      <c r="K311" s="1"/>
      <c r="M311" s="75"/>
      <c r="N311" s="75"/>
    </row>
    <row r="312" spans="1:14" ht="14.25" customHeight="1">
      <c r="A312" s="260"/>
      <c r="B312" s="274"/>
      <c r="C312" s="18" t="s">
        <v>439</v>
      </c>
      <c r="D312" s="11" t="s">
        <v>90</v>
      </c>
      <c r="E312" s="55">
        <f>+F312+H312</f>
        <v>2.4</v>
      </c>
      <c r="F312" s="55">
        <v>2.4</v>
      </c>
      <c r="G312" s="55">
        <v>2.4</v>
      </c>
      <c r="H312" s="55"/>
      <c r="I312" s="1"/>
      <c r="J312" s="1"/>
      <c r="K312" s="1"/>
      <c r="M312" s="75"/>
      <c r="N312" s="75"/>
    </row>
    <row r="313" spans="1:14" ht="24.75" customHeight="1">
      <c r="A313" s="258">
        <v>123</v>
      </c>
      <c r="B313" s="274"/>
      <c r="C313" s="41" t="s">
        <v>12</v>
      </c>
      <c r="D313" s="11" t="s">
        <v>273</v>
      </c>
      <c r="E313" s="55">
        <f>+F313+H313</f>
        <v>89</v>
      </c>
      <c r="F313" s="55">
        <v>87.8</v>
      </c>
      <c r="G313" s="55">
        <v>70.2</v>
      </c>
      <c r="H313" s="55">
        <v>1.2</v>
      </c>
      <c r="I313" s="1"/>
      <c r="J313" s="1"/>
      <c r="K313" s="1"/>
      <c r="M313" s="75"/>
      <c r="N313" s="75"/>
    </row>
    <row r="314" spans="1:14" ht="14.25" customHeight="1">
      <c r="A314" s="260"/>
      <c r="B314" s="274"/>
      <c r="C314" s="18" t="s">
        <v>439</v>
      </c>
      <c r="D314" s="11" t="s">
        <v>90</v>
      </c>
      <c r="E314" s="55">
        <f>+F314+H314</f>
        <v>2.4</v>
      </c>
      <c r="F314" s="55">
        <v>2.4</v>
      </c>
      <c r="G314" s="55">
        <v>2.3</v>
      </c>
      <c r="H314" s="55"/>
      <c r="I314" s="1"/>
      <c r="J314" s="1"/>
      <c r="K314" s="1"/>
      <c r="M314" s="75"/>
      <c r="N314" s="75"/>
    </row>
    <row r="315" spans="1:14" ht="24.75" customHeight="1">
      <c r="A315" s="258">
        <v>124</v>
      </c>
      <c r="B315" s="274"/>
      <c r="C315" s="41" t="s">
        <v>265</v>
      </c>
      <c r="D315" s="11" t="s">
        <v>273</v>
      </c>
      <c r="E315" s="55">
        <f t="shared" si="19"/>
        <v>95.30000000000001</v>
      </c>
      <c r="F315" s="55">
        <v>94.4</v>
      </c>
      <c r="G315" s="55">
        <v>69.7</v>
      </c>
      <c r="H315" s="55">
        <v>0.9</v>
      </c>
      <c r="I315" s="1"/>
      <c r="J315" s="1"/>
      <c r="K315" s="1"/>
      <c r="M315" s="75"/>
      <c r="N315" s="75"/>
    </row>
    <row r="316" spans="1:14" ht="15" customHeight="1">
      <c r="A316" s="260"/>
      <c r="B316" s="274"/>
      <c r="C316" s="18" t="s">
        <v>439</v>
      </c>
      <c r="D316" s="11" t="s">
        <v>90</v>
      </c>
      <c r="E316" s="55">
        <f>+F316+H316</f>
        <v>2.4</v>
      </c>
      <c r="F316" s="55">
        <v>2.4</v>
      </c>
      <c r="G316" s="55">
        <v>2.3</v>
      </c>
      <c r="H316" s="55"/>
      <c r="I316" s="1"/>
      <c r="J316" s="1"/>
      <c r="K316" s="1"/>
      <c r="M316" s="75"/>
      <c r="N316" s="75"/>
    </row>
    <row r="317" spans="1:14" ht="24.75" customHeight="1">
      <c r="A317" s="258">
        <v>125</v>
      </c>
      <c r="B317" s="274"/>
      <c r="C317" s="41" t="s">
        <v>13</v>
      </c>
      <c r="D317" s="11" t="s">
        <v>273</v>
      </c>
      <c r="E317" s="55">
        <f t="shared" si="19"/>
        <v>87.6</v>
      </c>
      <c r="F317" s="55">
        <v>86.6</v>
      </c>
      <c r="G317" s="55">
        <v>70</v>
      </c>
      <c r="H317" s="55">
        <v>1</v>
      </c>
      <c r="I317" s="1"/>
      <c r="J317" s="1"/>
      <c r="K317" s="1"/>
      <c r="M317" s="75"/>
      <c r="N317" s="75"/>
    </row>
    <row r="318" spans="1:14" ht="12" customHeight="1">
      <c r="A318" s="260"/>
      <c r="B318" s="274"/>
      <c r="C318" s="18" t="s">
        <v>439</v>
      </c>
      <c r="D318" s="11" t="s">
        <v>90</v>
      </c>
      <c r="E318" s="55">
        <f t="shared" si="19"/>
        <v>2.4</v>
      </c>
      <c r="F318" s="55">
        <v>2.4</v>
      </c>
      <c r="G318" s="55">
        <v>2.4</v>
      </c>
      <c r="H318" s="55"/>
      <c r="I318" s="1"/>
      <c r="J318" s="1"/>
      <c r="K318" s="1"/>
      <c r="M318" s="75"/>
      <c r="N318" s="75"/>
    </row>
    <row r="319" spans="1:14" ht="24.75" customHeight="1">
      <c r="A319" s="258">
        <v>126</v>
      </c>
      <c r="B319" s="274"/>
      <c r="C319" s="41" t="s">
        <v>14</v>
      </c>
      <c r="D319" s="11" t="s">
        <v>273</v>
      </c>
      <c r="E319" s="55">
        <f t="shared" si="19"/>
        <v>112.4</v>
      </c>
      <c r="F319" s="55">
        <v>112.4</v>
      </c>
      <c r="G319" s="55">
        <v>71.1</v>
      </c>
      <c r="H319" s="55"/>
      <c r="I319" s="1"/>
      <c r="J319" s="1"/>
      <c r="K319" s="1"/>
      <c r="M319" s="75"/>
      <c r="N319" s="75"/>
    </row>
    <row r="320" spans="1:14" ht="17.25" customHeight="1">
      <c r="A320" s="260"/>
      <c r="B320" s="274"/>
      <c r="C320" s="18" t="s">
        <v>439</v>
      </c>
      <c r="D320" s="11" t="s">
        <v>90</v>
      </c>
      <c r="E320" s="55">
        <f>+F320+H320</f>
        <v>2.4</v>
      </c>
      <c r="F320" s="55">
        <v>2.4</v>
      </c>
      <c r="G320" s="55">
        <v>2.4</v>
      </c>
      <c r="H320" s="55"/>
      <c r="I320" s="1"/>
      <c r="J320" s="1"/>
      <c r="K320" s="1"/>
      <c r="M320" s="75"/>
      <c r="N320" s="75"/>
    </row>
    <row r="321" spans="1:14" ht="19.5" customHeight="1">
      <c r="A321" s="36">
        <v>127</v>
      </c>
      <c r="B321" s="9"/>
      <c r="C321" s="86" t="s">
        <v>22</v>
      </c>
      <c r="D321" s="9"/>
      <c r="E321" s="65">
        <f>+F321+H321</f>
        <v>32143.399999999994</v>
      </c>
      <c r="F321" s="65">
        <f>+F11+F62+F85+F119+F143+F165+F198+F254+F278+F282+F286</f>
        <v>28317.299999999996</v>
      </c>
      <c r="G321" s="65">
        <f>+G11+G62+G85+G119+G143+G165+G198+G254+G278+G282+G286</f>
        <v>14861.199999999997</v>
      </c>
      <c r="H321" s="65">
        <f>+H11+H62+H85+H119+H143+H165+H198+H254+H278+H282+H286</f>
        <v>3826.1000000000004</v>
      </c>
      <c r="I321" s="1"/>
      <c r="J321" s="1"/>
      <c r="K321" s="1"/>
      <c r="M321" s="75"/>
      <c r="N321" s="75"/>
    </row>
    <row r="322" spans="1:8" ht="12.75">
      <c r="A322" s="157"/>
      <c r="C322" s="161" t="s">
        <v>236</v>
      </c>
      <c r="D322" s="111"/>
      <c r="E322" s="165"/>
      <c r="F322" s="165"/>
      <c r="G322" s="166"/>
      <c r="H322" s="166"/>
    </row>
    <row r="323" spans="1:9" ht="12.75">
      <c r="A323" s="157"/>
      <c r="C323" s="161"/>
      <c r="D323" s="163"/>
      <c r="E323" s="167"/>
      <c r="F323" s="167"/>
      <c r="G323" s="168"/>
      <c r="H323" s="168"/>
      <c r="I323" s="1"/>
    </row>
    <row r="324" ht="12.75">
      <c r="F324" s="151"/>
    </row>
  </sheetData>
  <sheetProtection/>
  <mergeCells count="60">
    <mergeCell ref="D217:D218"/>
    <mergeCell ref="B122:B127"/>
    <mergeCell ref="D122:D127"/>
    <mergeCell ref="A38:A39"/>
    <mergeCell ref="B38:B39"/>
    <mergeCell ref="D38:D39"/>
    <mergeCell ref="B63:B65"/>
    <mergeCell ref="B42:B43"/>
    <mergeCell ref="D42:D43"/>
    <mergeCell ref="A63:A65"/>
    <mergeCell ref="A40:A41"/>
    <mergeCell ref="B40:B41"/>
    <mergeCell ref="D40:D41"/>
    <mergeCell ref="A42:A43"/>
    <mergeCell ref="A299:A300"/>
    <mergeCell ref="B299:B300"/>
    <mergeCell ref="B86:B88"/>
    <mergeCell ref="A86:A88"/>
    <mergeCell ref="D86:D88"/>
    <mergeCell ref="A122:A127"/>
    <mergeCell ref="A301:A302"/>
    <mergeCell ref="A307:A308"/>
    <mergeCell ref="B307:B308"/>
    <mergeCell ref="B315:B316"/>
    <mergeCell ref="A305:A306"/>
    <mergeCell ref="A311:A312"/>
    <mergeCell ref="B303:B304"/>
    <mergeCell ref="A303:A304"/>
    <mergeCell ref="B305:B306"/>
    <mergeCell ref="B301:B302"/>
    <mergeCell ref="A319:A320"/>
    <mergeCell ref="B319:B320"/>
    <mergeCell ref="A309:A310"/>
    <mergeCell ref="B309:B310"/>
    <mergeCell ref="A313:A314"/>
    <mergeCell ref="B313:B314"/>
    <mergeCell ref="A317:A318"/>
    <mergeCell ref="B311:B312"/>
    <mergeCell ref="B317:B318"/>
    <mergeCell ref="A315:A316"/>
    <mergeCell ref="C1:H1"/>
    <mergeCell ref="C2:H2"/>
    <mergeCell ref="E3:H3"/>
    <mergeCell ref="A5:H5"/>
    <mergeCell ref="G6:H6"/>
    <mergeCell ref="A7:A9"/>
    <mergeCell ref="F7:H7"/>
    <mergeCell ref="D7:D9"/>
    <mergeCell ref="F8:G8"/>
    <mergeCell ref="H8:H9"/>
    <mergeCell ref="A166:A168"/>
    <mergeCell ref="A217:A218"/>
    <mergeCell ref="B217:B218"/>
    <mergeCell ref="B166:B168"/>
    <mergeCell ref="B7:B9"/>
    <mergeCell ref="E7:E9"/>
    <mergeCell ref="C7:C9"/>
    <mergeCell ref="A36:A37"/>
    <mergeCell ref="B36:B37"/>
    <mergeCell ref="D36:D37"/>
  </mergeCells>
  <printOptions/>
  <pageMargins left="0.11811023622047245" right="0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28125" style="38" customWidth="1"/>
    <col min="2" max="2" width="5.7109375" style="192" customWidth="1"/>
    <col min="3" max="3" width="51.7109375" style="38" customWidth="1"/>
    <col min="4" max="4" width="10.28125" style="192" customWidth="1"/>
    <col min="5" max="5" width="7.140625" style="38" customWidth="1"/>
    <col min="6" max="6" width="6.7109375" style="38" customWidth="1"/>
    <col min="7" max="7" width="8.28125" style="38" customWidth="1"/>
    <col min="8" max="8" width="7.00390625" style="38" customWidth="1"/>
    <col min="9" max="9" width="9.00390625" style="2" hidden="1" customWidth="1"/>
    <col min="10" max="10" width="7.00390625" style="2" customWidth="1"/>
    <col min="11" max="16384" width="9.140625" style="2" customWidth="1"/>
  </cols>
  <sheetData>
    <row r="1" spans="3:8" ht="15" customHeight="1">
      <c r="C1" s="255" t="s">
        <v>608</v>
      </c>
      <c r="D1" s="255"/>
      <c r="E1" s="255"/>
      <c r="F1" s="255"/>
      <c r="G1" s="255"/>
      <c r="H1" s="255"/>
    </row>
    <row r="2" spans="3:8" ht="15.75">
      <c r="C2" s="255" t="s">
        <v>811</v>
      </c>
      <c r="D2" s="255"/>
      <c r="E2" s="255"/>
      <c r="F2" s="255"/>
      <c r="G2" s="255"/>
      <c r="H2" s="255"/>
    </row>
    <row r="3" spans="3:8" ht="15.75">
      <c r="C3" s="194"/>
      <c r="D3" s="195"/>
      <c r="E3" s="194"/>
      <c r="F3" s="194"/>
      <c r="G3" s="269" t="s">
        <v>609</v>
      </c>
      <c r="H3" s="269"/>
    </row>
    <row r="4" spans="1:8" ht="31.5" customHeight="1">
      <c r="A4" s="257" t="s">
        <v>812</v>
      </c>
      <c r="B4" s="257"/>
      <c r="C4" s="257"/>
      <c r="D4" s="257"/>
      <c r="E4" s="257"/>
      <c r="F4" s="257"/>
      <c r="G4" s="257"/>
      <c r="H4" s="257"/>
    </row>
    <row r="5" ht="12.75">
      <c r="H5" s="162" t="s">
        <v>306</v>
      </c>
    </row>
    <row r="6" spans="1:8" ht="12.75">
      <c r="A6" s="251" t="s">
        <v>0</v>
      </c>
      <c r="B6" s="251" t="s">
        <v>31</v>
      </c>
      <c r="C6" s="251" t="s">
        <v>16</v>
      </c>
      <c r="D6" s="251" t="s">
        <v>111</v>
      </c>
      <c r="E6" s="251" t="s">
        <v>17</v>
      </c>
      <c r="F6" s="251" t="s">
        <v>18</v>
      </c>
      <c r="G6" s="251"/>
      <c r="H6" s="251"/>
    </row>
    <row r="7" spans="1:8" ht="12.75">
      <c r="A7" s="251"/>
      <c r="B7" s="251"/>
      <c r="C7" s="251"/>
      <c r="D7" s="251"/>
      <c r="E7" s="251"/>
      <c r="F7" s="251" t="s">
        <v>610</v>
      </c>
      <c r="G7" s="251"/>
      <c r="H7" s="251" t="s">
        <v>32</v>
      </c>
    </row>
    <row r="8" spans="1:8" ht="51" customHeight="1">
      <c r="A8" s="251"/>
      <c r="B8" s="251"/>
      <c r="C8" s="251"/>
      <c r="D8" s="251"/>
      <c r="E8" s="251"/>
      <c r="F8" s="6" t="s">
        <v>33</v>
      </c>
      <c r="G8" s="6" t="s">
        <v>34</v>
      </c>
      <c r="H8" s="251"/>
    </row>
    <row r="9" spans="1:8" s="13" customFormat="1" ht="12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12" ht="19.5" customHeight="1">
      <c r="A10" s="36">
        <v>1</v>
      </c>
      <c r="B10" s="7" t="s">
        <v>114</v>
      </c>
      <c r="C10" s="34" t="s">
        <v>115</v>
      </c>
      <c r="D10" s="45"/>
      <c r="E10" s="64">
        <f aca="true" t="shared" si="0" ref="E10:E60">+F10+H10</f>
        <v>89.2</v>
      </c>
      <c r="F10" s="64">
        <f>SUM(F11:F38)</f>
        <v>72.2</v>
      </c>
      <c r="G10" s="64">
        <f>SUM(G11:G37)</f>
        <v>0.4</v>
      </c>
      <c r="H10" s="64">
        <f>SUM(H11:H37)</f>
        <v>17</v>
      </c>
      <c r="I10" s="1">
        <f>+J10+L10</f>
        <v>0</v>
      </c>
      <c r="J10" s="1"/>
      <c r="K10" s="1"/>
      <c r="L10" s="1"/>
    </row>
    <row r="11" spans="1:12" ht="12" customHeight="1">
      <c r="A11" s="36">
        <v>2</v>
      </c>
      <c r="B11" s="7"/>
      <c r="C11" s="24" t="s">
        <v>512</v>
      </c>
      <c r="D11" s="9" t="s">
        <v>116</v>
      </c>
      <c r="E11" s="137">
        <f t="shared" si="0"/>
        <v>1.2</v>
      </c>
      <c r="F11" s="137">
        <v>1.2</v>
      </c>
      <c r="G11" s="65"/>
      <c r="H11" s="65"/>
      <c r="I11" s="1">
        <f aca="true" t="shared" si="1" ref="I11:I61">+J11+L11</f>
        <v>0</v>
      </c>
      <c r="J11" s="1"/>
      <c r="K11" s="1"/>
      <c r="L11" s="1"/>
    </row>
    <row r="12" spans="1:12" ht="12" customHeight="1">
      <c r="A12" s="36">
        <v>3</v>
      </c>
      <c r="B12" s="7"/>
      <c r="C12" s="24" t="s">
        <v>502</v>
      </c>
      <c r="D12" s="9" t="s">
        <v>116</v>
      </c>
      <c r="E12" s="137">
        <f t="shared" si="0"/>
        <v>1.2</v>
      </c>
      <c r="F12" s="137">
        <v>1.2</v>
      </c>
      <c r="G12" s="65"/>
      <c r="H12" s="65"/>
      <c r="I12" s="1">
        <f t="shared" si="1"/>
        <v>0</v>
      </c>
      <c r="J12" s="1"/>
      <c r="K12" s="1"/>
      <c r="L12" s="1"/>
    </row>
    <row r="13" spans="1:12" ht="12" customHeight="1">
      <c r="A13" s="36">
        <v>4</v>
      </c>
      <c r="B13" s="45"/>
      <c r="C13" s="24" t="s">
        <v>503</v>
      </c>
      <c r="D13" s="9" t="s">
        <v>116</v>
      </c>
      <c r="E13" s="137">
        <f t="shared" si="0"/>
        <v>1.7</v>
      </c>
      <c r="F13" s="137">
        <v>1.7</v>
      </c>
      <c r="G13" s="137"/>
      <c r="H13" s="137"/>
      <c r="I13" s="1">
        <f t="shared" si="1"/>
        <v>0</v>
      </c>
      <c r="J13" s="1"/>
      <c r="K13" s="1"/>
      <c r="L13" s="1"/>
    </row>
    <row r="14" spans="1:12" ht="12" customHeight="1">
      <c r="A14" s="36">
        <v>5</v>
      </c>
      <c r="B14" s="45"/>
      <c r="C14" s="24" t="s">
        <v>508</v>
      </c>
      <c r="D14" s="9" t="s">
        <v>116</v>
      </c>
      <c r="E14" s="137">
        <f t="shared" si="0"/>
        <v>3.1</v>
      </c>
      <c r="F14" s="137">
        <v>3.1</v>
      </c>
      <c r="G14" s="137"/>
      <c r="H14" s="137"/>
      <c r="I14" s="1">
        <f t="shared" si="1"/>
        <v>0</v>
      </c>
      <c r="J14" s="1"/>
      <c r="K14" s="1"/>
      <c r="L14" s="1"/>
    </row>
    <row r="15" spans="1:12" ht="12" customHeight="1">
      <c r="A15" s="36">
        <v>6</v>
      </c>
      <c r="B15" s="45"/>
      <c r="C15" s="24" t="s">
        <v>504</v>
      </c>
      <c r="D15" s="9" t="s">
        <v>116</v>
      </c>
      <c r="E15" s="137">
        <f t="shared" si="0"/>
        <v>2.7</v>
      </c>
      <c r="F15" s="137">
        <v>2.7</v>
      </c>
      <c r="G15" s="65"/>
      <c r="H15" s="65"/>
      <c r="I15" s="1">
        <f t="shared" si="1"/>
        <v>0</v>
      </c>
      <c r="J15" s="1"/>
      <c r="K15" s="1"/>
      <c r="L15" s="1"/>
    </row>
    <row r="16" spans="1:12" ht="12" customHeight="1">
      <c r="A16" s="36">
        <v>7</v>
      </c>
      <c r="B16" s="52"/>
      <c r="C16" s="24" t="s">
        <v>505</v>
      </c>
      <c r="D16" s="9" t="s">
        <v>116</v>
      </c>
      <c r="E16" s="137">
        <f t="shared" si="0"/>
        <v>2.1</v>
      </c>
      <c r="F16" s="137">
        <v>2.1</v>
      </c>
      <c r="G16" s="137"/>
      <c r="H16" s="137"/>
      <c r="I16" s="1">
        <f t="shared" si="1"/>
        <v>0</v>
      </c>
      <c r="J16" s="19"/>
      <c r="K16" s="19"/>
      <c r="L16" s="19"/>
    </row>
    <row r="17" spans="1:12" ht="12" customHeight="1">
      <c r="A17" s="36">
        <v>8</v>
      </c>
      <c r="B17" s="52"/>
      <c r="C17" s="24" t="s">
        <v>506</v>
      </c>
      <c r="D17" s="9" t="s">
        <v>116</v>
      </c>
      <c r="E17" s="137">
        <f t="shared" si="0"/>
        <v>1.9</v>
      </c>
      <c r="F17" s="137">
        <v>1.9</v>
      </c>
      <c r="G17" s="137"/>
      <c r="H17" s="137"/>
      <c r="I17" s="1">
        <f t="shared" si="1"/>
        <v>0</v>
      </c>
      <c r="J17" s="19"/>
      <c r="K17" s="19"/>
      <c r="L17" s="19"/>
    </row>
    <row r="18" spans="1:12" ht="12" customHeight="1">
      <c r="A18" s="36">
        <v>9</v>
      </c>
      <c r="B18" s="52"/>
      <c r="C18" s="41" t="s">
        <v>507</v>
      </c>
      <c r="D18" s="9" t="s">
        <v>117</v>
      </c>
      <c r="E18" s="137">
        <f t="shared" si="0"/>
        <v>0.2</v>
      </c>
      <c r="F18" s="137">
        <v>0.2</v>
      </c>
      <c r="G18" s="137"/>
      <c r="H18" s="137"/>
      <c r="I18" s="1">
        <f t="shared" si="1"/>
        <v>0</v>
      </c>
      <c r="J18" s="19"/>
      <c r="K18" s="19"/>
      <c r="L18" s="19"/>
    </row>
    <row r="19" spans="1:12" ht="12" customHeight="1">
      <c r="A19" s="36">
        <v>10</v>
      </c>
      <c r="B19" s="52"/>
      <c r="C19" s="24" t="s">
        <v>511</v>
      </c>
      <c r="D19" s="9" t="s">
        <v>118</v>
      </c>
      <c r="E19" s="137">
        <f>+F19+H19</f>
        <v>8</v>
      </c>
      <c r="F19" s="137">
        <v>3</v>
      </c>
      <c r="G19" s="137"/>
      <c r="H19" s="137">
        <v>5</v>
      </c>
      <c r="I19" s="1">
        <f t="shared" si="1"/>
        <v>0</v>
      </c>
      <c r="J19" s="19"/>
      <c r="K19" s="19"/>
      <c r="L19" s="19"/>
    </row>
    <row r="20" spans="1:12" ht="12" customHeight="1">
      <c r="A20" s="36">
        <v>11</v>
      </c>
      <c r="B20" s="52"/>
      <c r="C20" s="24" t="s">
        <v>99</v>
      </c>
      <c r="D20" s="9" t="s">
        <v>118</v>
      </c>
      <c r="E20" s="137">
        <f>+F20+H20</f>
        <v>1</v>
      </c>
      <c r="F20" s="137">
        <v>1</v>
      </c>
      <c r="G20" s="137"/>
      <c r="H20" s="137"/>
      <c r="I20" s="1">
        <f t="shared" si="1"/>
        <v>0</v>
      </c>
      <c r="J20" s="19"/>
      <c r="K20" s="19"/>
      <c r="L20" s="19"/>
    </row>
    <row r="21" spans="1:12" ht="12" customHeight="1">
      <c r="A21" s="36">
        <v>12</v>
      </c>
      <c r="B21" s="52"/>
      <c r="C21" s="22" t="s">
        <v>316</v>
      </c>
      <c r="D21" s="9" t="s">
        <v>118</v>
      </c>
      <c r="E21" s="137">
        <f>+F21+H21</f>
        <v>1.2</v>
      </c>
      <c r="F21" s="137">
        <v>1.2</v>
      </c>
      <c r="G21" s="137"/>
      <c r="H21" s="137"/>
      <c r="I21" s="1">
        <f t="shared" si="1"/>
        <v>0</v>
      </c>
      <c r="J21" s="19"/>
      <c r="K21" s="19"/>
      <c r="L21" s="19"/>
    </row>
    <row r="22" spans="1:12" ht="12" customHeight="1">
      <c r="A22" s="36">
        <v>13</v>
      </c>
      <c r="B22" s="52"/>
      <c r="C22" s="22" t="s">
        <v>317</v>
      </c>
      <c r="D22" s="9" t="s">
        <v>118</v>
      </c>
      <c r="E22" s="137">
        <f>+F22+H22</f>
        <v>0.5</v>
      </c>
      <c r="F22" s="137">
        <v>0.5</v>
      </c>
      <c r="G22" s="137"/>
      <c r="H22" s="137"/>
      <c r="I22" s="1">
        <f t="shared" si="1"/>
        <v>0</v>
      </c>
      <c r="J22" s="19"/>
      <c r="K22" s="19"/>
      <c r="L22" s="19"/>
    </row>
    <row r="23" spans="1:12" ht="12" customHeight="1">
      <c r="A23" s="36">
        <v>14</v>
      </c>
      <c r="B23" s="52"/>
      <c r="C23" s="22" t="s">
        <v>93</v>
      </c>
      <c r="D23" s="9" t="s">
        <v>118</v>
      </c>
      <c r="E23" s="137">
        <f t="shared" si="0"/>
        <v>0.2</v>
      </c>
      <c r="F23" s="137">
        <v>0.2</v>
      </c>
      <c r="G23" s="137"/>
      <c r="H23" s="137"/>
      <c r="I23" s="1">
        <f t="shared" si="1"/>
        <v>0</v>
      </c>
      <c r="J23" s="19"/>
      <c r="K23" s="19"/>
      <c r="L23" s="19"/>
    </row>
    <row r="24" spans="1:12" ht="12" customHeight="1">
      <c r="A24" s="36">
        <v>15</v>
      </c>
      <c r="B24" s="52"/>
      <c r="C24" s="24" t="s">
        <v>321</v>
      </c>
      <c r="D24" s="9" t="s">
        <v>118</v>
      </c>
      <c r="E24" s="137">
        <f>+F24+H24</f>
        <v>0.5</v>
      </c>
      <c r="F24" s="137">
        <v>0.5</v>
      </c>
      <c r="G24" s="137"/>
      <c r="H24" s="137"/>
      <c r="I24" s="1">
        <f t="shared" si="1"/>
        <v>0</v>
      </c>
      <c r="J24" s="19"/>
      <c r="K24" s="19"/>
      <c r="L24" s="19"/>
    </row>
    <row r="25" spans="1:12" ht="12" customHeight="1">
      <c r="A25" s="36">
        <v>16</v>
      </c>
      <c r="B25" s="52"/>
      <c r="C25" s="22" t="s">
        <v>509</v>
      </c>
      <c r="D25" s="11" t="s">
        <v>166</v>
      </c>
      <c r="E25" s="137">
        <f t="shared" si="0"/>
        <v>2.7</v>
      </c>
      <c r="F25" s="137">
        <v>2.7</v>
      </c>
      <c r="G25" s="137"/>
      <c r="H25" s="137"/>
      <c r="I25" s="1">
        <f t="shared" si="1"/>
        <v>0</v>
      </c>
      <c r="J25" s="19"/>
      <c r="K25" s="19"/>
      <c r="L25" s="19"/>
    </row>
    <row r="26" spans="1:12" ht="12" customHeight="1">
      <c r="A26" s="36">
        <v>17</v>
      </c>
      <c r="B26" s="52"/>
      <c r="C26" s="24" t="s">
        <v>611</v>
      </c>
      <c r="D26" s="11" t="s">
        <v>166</v>
      </c>
      <c r="E26" s="137">
        <f t="shared" si="0"/>
        <v>0.1</v>
      </c>
      <c r="F26" s="137">
        <v>0.1</v>
      </c>
      <c r="G26" s="137"/>
      <c r="H26" s="137"/>
      <c r="I26" s="1">
        <f t="shared" si="1"/>
        <v>0</v>
      </c>
      <c r="J26" s="19"/>
      <c r="K26" s="19"/>
      <c r="L26" s="19"/>
    </row>
    <row r="27" spans="1:12" ht="12" customHeight="1">
      <c r="A27" s="36">
        <v>18</v>
      </c>
      <c r="B27" s="52"/>
      <c r="C27" s="22" t="s">
        <v>283</v>
      </c>
      <c r="D27" s="11" t="s">
        <v>166</v>
      </c>
      <c r="E27" s="137">
        <f t="shared" si="0"/>
        <v>4</v>
      </c>
      <c r="F27" s="137">
        <v>3</v>
      </c>
      <c r="G27" s="137"/>
      <c r="H27" s="137">
        <v>1</v>
      </c>
      <c r="I27" s="1">
        <f t="shared" si="1"/>
        <v>0</v>
      </c>
      <c r="J27" s="19"/>
      <c r="K27" s="19"/>
      <c r="L27" s="19"/>
    </row>
    <row r="28" spans="1:12" ht="12" customHeight="1">
      <c r="A28" s="36">
        <v>19</v>
      </c>
      <c r="B28" s="52"/>
      <c r="C28" s="22" t="s">
        <v>94</v>
      </c>
      <c r="D28" s="11" t="s">
        <v>166</v>
      </c>
      <c r="E28" s="137">
        <f t="shared" si="0"/>
        <v>0.3</v>
      </c>
      <c r="F28" s="137">
        <v>0.3</v>
      </c>
      <c r="G28" s="137"/>
      <c r="H28" s="137"/>
      <c r="I28" s="1">
        <f t="shared" si="1"/>
        <v>0</v>
      </c>
      <c r="J28" s="19"/>
      <c r="K28" s="19"/>
      <c r="L28" s="19"/>
    </row>
    <row r="29" spans="1:12" ht="12" customHeight="1">
      <c r="A29" s="36">
        <v>20</v>
      </c>
      <c r="B29" s="52"/>
      <c r="C29" s="22" t="s">
        <v>318</v>
      </c>
      <c r="D29" s="11" t="s">
        <v>166</v>
      </c>
      <c r="E29" s="137">
        <f t="shared" si="0"/>
        <v>1.4</v>
      </c>
      <c r="F29" s="137">
        <v>1.4</v>
      </c>
      <c r="G29" s="137">
        <v>0.4</v>
      </c>
      <c r="H29" s="137"/>
      <c r="I29" s="1">
        <f t="shared" si="1"/>
        <v>0</v>
      </c>
      <c r="J29" s="19"/>
      <c r="K29" s="19"/>
      <c r="L29" s="19"/>
    </row>
    <row r="30" spans="1:12" ht="12" customHeight="1">
      <c r="A30" s="36">
        <v>21</v>
      </c>
      <c r="B30" s="52"/>
      <c r="C30" s="41" t="s">
        <v>319</v>
      </c>
      <c r="D30" s="11" t="s">
        <v>166</v>
      </c>
      <c r="E30" s="137">
        <f t="shared" si="0"/>
        <v>0.1</v>
      </c>
      <c r="F30" s="137">
        <v>0.1</v>
      </c>
      <c r="G30" s="137"/>
      <c r="H30" s="137"/>
      <c r="I30" s="1">
        <f t="shared" si="1"/>
        <v>0</v>
      </c>
      <c r="J30" s="19"/>
      <c r="K30" s="19"/>
      <c r="L30" s="19"/>
    </row>
    <row r="31" spans="1:12" ht="12" customHeight="1">
      <c r="A31" s="36">
        <v>22</v>
      </c>
      <c r="B31" s="52"/>
      <c r="C31" s="41" t="s">
        <v>95</v>
      </c>
      <c r="D31" s="11" t="s">
        <v>166</v>
      </c>
      <c r="E31" s="137">
        <f t="shared" si="0"/>
        <v>0.1</v>
      </c>
      <c r="F31" s="137">
        <v>0.1</v>
      </c>
      <c r="G31" s="137"/>
      <c r="H31" s="137"/>
      <c r="I31" s="1">
        <f t="shared" si="1"/>
        <v>0</v>
      </c>
      <c r="J31" s="1"/>
      <c r="K31" s="1"/>
      <c r="L31" s="1"/>
    </row>
    <row r="32" spans="1:12" ht="12" customHeight="1">
      <c r="A32" s="36">
        <v>23</v>
      </c>
      <c r="B32" s="52"/>
      <c r="C32" s="41" t="s">
        <v>320</v>
      </c>
      <c r="D32" s="11" t="s">
        <v>166</v>
      </c>
      <c r="E32" s="137">
        <f t="shared" si="0"/>
        <v>0.1</v>
      </c>
      <c r="F32" s="137">
        <v>0.1</v>
      </c>
      <c r="G32" s="137"/>
      <c r="H32" s="137"/>
      <c r="I32" s="1">
        <f t="shared" si="1"/>
        <v>0</v>
      </c>
      <c r="J32" s="1"/>
      <c r="K32" s="1"/>
      <c r="L32" s="1"/>
    </row>
    <row r="33" spans="1:12" ht="12" customHeight="1">
      <c r="A33" s="36">
        <v>24</v>
      </c>
      <c r="B33" s="52"/>
      <c r="C33" s="22" t="s">
        <v>249</v>
      </c>
      <c r="D33" s="9" t="s">
        <v>118</v>
      </c>
      <c r="E33" s="137">
        <f t="shared" si="0"/>
        <v>0.2</v>
      </c>
      <c r="F33" s="137">
        <v>0.2</v>
      </c>
      <c r="G33" s="137"/>
      <c r="H33" s="137"/>
      <c r="I33" s="1">
        <f t="shared" si="1"/>
        <v>0</v>
      </c>
      <c r="J33" s="1"/>
      <c r="K33" s="1"/>
      <c r="L33" s="1"/>
    </row>
    <row r="34" spans="1:12" ht="12" customHeight="1">
      <c r="A34" s="36">
        <v>25</v>
      </c>
      <c r="B34" s="52"/>
      <c r="C34" s="131" t="s">
        <v>100</v>
      </c>
      <c r="D34" s="9" t="s">
        <v>120</v>
      </c>
      <c r="E34" s="137">
        <f t="shared" si="0"/>
        <v>0.2</v>
      </c>
      <c r="F34" s="137">
        <v>0.2</v>
      </c>
      <c r="G34" s="137"/>
      <c r="H34" s="137"/>
      <c r="I34" s="1">
        <f t="shared" si="1"/>
        <v>0</v>
      </c>
      <c r="J34" s="1"/>
      <c r="K34" s="1"/>
      <c r="L34" s="1"/>
    </row>
    <row r="35" spans="1:12" ht="12" customHeight="1">
      <c r="A35" s="36">
        <v>26</v>
      </c>
      <c r="B35" s="52"/>
      <c r="C35" s="24" t="s">
        <v>101</v>
      </c>
      <c r="D35" s="9" t="s">
        <v>120</v>
      </c>
      <c r="E35" s="137">
        <f t="shared" si="0"/>
        <v>4.5</v>
      </c>
      <c r="F35" s="137">
        <v>3.5</v>
      </c>
      <c r="G35" s="137"/>
      <c r="H35" s="137">
        <v>1</v>
      </c>
      <c r="I35" s="1">
        <f t="shared" si="1"/>
        <v>0</v>
      </c>
      <c r="J35" s="1"/>
      <c r="K35" s="1"/>
      <c r="L35" s="1"/>
    </row>
    <row r="36" spans="1:12" ht="12" customHeight="1">
      <c r="A36" s="36">
        <v>27</v>
      </c>
      <c r="B36" s="52"/>
      <c r="C36" s="24" t="s">
        <v>250</v>
      </c>
      <c r="D36" s="9" t="s">
        <v>120</v>
      </c>
      <c r="E36" s="137">
        <f t="shared" si="0"/>
        <v>49.2</v>
      </c>
      <c r="F36" s="137">
        <v>39.2</v>
      </c>
      <c r="G36" s="137"/>
      <c r="H36" s="137">
        <v>10</v>
      </c>
      <c r="I36" s="1">
        <f t="shared" si="1"/>
        <v>0</v>
      </c>
      <c r="J36" s="1"/>
      <c r="K36" s="1"/>
      <c r="L36" s="1"/>
    </row>
    <row r="37" spans="1:12" ht="12" customHeight="1">
      <c r="A37" s="36">
        <v>28</v>
      </c>
      <c r="B37" s="52"/>
      <c r="C37" s="46" t="s">
        <v>604</v>
      </c>
      <c r="D37" s="9" t="s">
        <v>183</v>
      </c>
      <c r="E37" s="137">
        <f t="shared" si="0"/>
        <v>0.6</v>
      </c>
      <c r="F37" s="137">
        <v>0.6</v>
      </c>
      <c r="G37" s="137"/>
      <c r="H37" s="137"/>
      <c r="I37" s="1">
        <f t="shared" si="1"/>
        <v>0</v>
      </c>
      <c r="J37" s="1"/>
      <c r="K37" s="1"/>
      <c r="L37" s="1"/>
    </row>
    <row r="38" spans="1:12" ht="12" customHeight="1">
      <c r="A38" s="36">
        <v>29</v>
      </c>
      <c r="B38" s="52"/>
      <c r="C38" s="131" t="s">
        <v>15</v>
      </c>
      <c r="D38" s="9" t="s">
        <v>116</v>
      </c>
      <c r="E38" s="137">
        <f t="shared" si="0"/>
        <v>0.2</v>
      </c>
      <c r="F38" s="137">
        <v>0.2</v>
      </c>
      <c r="G38" s="137"/>
      <c r="H38" s="137"/>
      <c r="I38" s="1">
        <f t="shared" si="1"/>
        <v>0</v>
      </c>
      <c r="J38" s="1"/>
      <c r="K38" s="1"/>
      <c r="L38" s="1"/>
    </row>
    <row r="39" spans="1:12" ht="15" customHeight="1">
      <c r="A39" s="36">
        <v>30</v>
      </c>
      <c r="B39" s="7" t="s">
        <v>140</v>
      </c>
      <c r="C39" s="10" t="s">
        <v>141</v>
      </c>
      <c r="D39" s="9"/>
      <c r="E39" s="64">
        <f t="shared" si="0"/>
        <v>16.4</v>
      </c>
      <c r="F39" s="64">
        <f>SUM(F40:F47)</f>
        <v>16.4</v>
      </c>
      <c r="G39" s="64">
        <f>SUM(G40:G47)</f>
        <v>0</v>
      </c>
      <c r="H39" s="64">
        <f>SUM(H40:H47)</f>
        <v>0</v>
      </c>
      <c r="I39" s="1">
        <f t="shared" si="1"/>
        <v>0</v>
      </c>
      <c r="J39" s="1"/>
      <c r="K39" s="1"/>
      <c r="L39" s="1"/>
    </row>
    <row r="40" spans="1:12" ht="12" customHeight="1">
      <c r="A40" s="36">
        <v>31</v>
      </c>
      <c r="B40" s="52"/>
      <c r="C40" s="46" t="s">
        <v>97</v>
      </c>
      <c r="D40" s="9" t="s">
        <v>142</v>
      </c>
      <c r="E40" s="137">
        <f t="shared" si="0"/>
        <v>11.8</v>
      </c>
      <c r="F40" s="137">
        <v>11.8</v>
      </c>
      <c r="G40" s="137"/>
      <c r="H40" s="137"/>
      <c r="I40" s="1">
        <f t="shared" si="1"/>
        <v>0</v>
      </c>
      <c r="J40" s="1"/>
      <c r="K40" s="1"/>
      <c r="L40" s="1"/>
    </row>
    <row r="41" spans="1:12" ht="12" customHeight="1">
      <c r="A41" s="36">
        <v>32</v>
      </c>
      <c r="B41" s="52"/>
      <c r="C41" s="25" t="s">
        <v>103</v>
      </c>
      <c r="D41" s="9" t="s">
        <v>142</v>
      </c>
      <c r="E41" s="137">
        <f t="shared" si="0"/>
        <v>2.2</v>
      </c>
      <c r="F41" s="137">
        <v>2.2</v>
      </c>
      <c r="G41" s="137"/>
      <c r="H41" s="137"/>
      <c r="I41" s="1">
        <f t="shared" si="1"/>
        <v>0</v>
      </c>
      <c r="J41" s="1"/>
      <c r="K41" s="1"/>
      <c r="L41" s="1"/>
    </row>
    <row r="42" spans="1:12" ht="12" customHeight="1">
      <c r="A42" s="36">
        <v>33</v>
      </c>
      <c r="B42" s="52"/>
      <c r="C42" s="46" t="s">
        <v>104</v>
      </c>
      <c r="D42" s="9" t="s">
        <v>142</v>
      </c>
      <c r="E42" s="137">
        <f t="shared" si="0"/>
        <v>0.8</v>
      </c>
      <c r="F42" s="137">
        <v>0.8</v>
      </c>
      <c r="G42" s="137"/>
      <c r="H42" s="137"/>
      <c r="I42" s="1">
        <f t="shared" si="1"/>
        <v>0</v>
      </c>
      <c r="J42" s="1"/>
      <c r="K42" s="1"/>
      <c r="L42" s="1"/>
    </row>
    <row r="43" spans="1:12" ht="12" customHeight="1">
      <c r="A43" s="36">
        <v>34</v>
      </c>
      <c r="B43" s="52"/>
      <c r="C43" s="46" t="s">
        <v>98</v>
      </c>
      <c r="D43" s="9" t="s">
        <v>142</v>
      </c>
      <c r="E43" s="137">
        <f t="shared" si="0"/>
        <v>0.5</v>
      </c>
      <c r="F43" s="137">
        <v>0.5</v>
      </c>
      <c r="G43" s="137"/>
      <c r="H43" s="137"/>
      <c r="I43" s="1">
        <f t="shared" si="1"/>
        <v>0</v>
      </c>
      <c r="J43" s="1"/>
      <c r="K43" s="1"/>
      <c r="L43" s="1"/>
    </row>
    <row r="44" spans="1:12" ht="12" customHeight="1">
      <c r="A44" s="36">
        <v>35</v>
      </c>
      <c r="B44" s="52"/>
      <c r="C44" s="46" t="s">
        <v>105</v>
      </c>
      <c r="D44" s="9" t="s">
        <v>142</v>
      </c>
      <c r="E44" s="137">
        <f t="shared" si="0"/>
        <v>0.3</v>
      </c>
      <c r="F44" s="137">
        <v>0.3</v>
      </c>
      <c r="G44" s="137"/>
      <c r="H44" s="137"/>
      <c r="I44" s="1">
        <f t="shared" si="1"/>
        <v>0</v>
      </c>
      <c r="J44" s="1"/>
      <c r="K44" s="1"/>
      <c r="L44" s="1"/>
    </row>
    <row r="45" spans="1:12" ht="12" customHeight="1">
      <c r="A45" s="36">
        <v>36</v>
      </c>
      <c r="B45" s="52"/>
      <c r="C45" s="25" t="s">
        <v>106</v>
      </c>
      <c r="D45" s="9" t="s">
        <v>142</v>
      </c>
      <c r="E45" s="137">
        <f t="shared" si="0"/>
        <v>0.1</v>
      </c>
      <c r="F45" s="137">
        <v>0.1</v>
      </c>
      <c r="G45" s="137"/>
      <c r="H45" s="137"/>
      <c r="I45" s="1">
        <f t="shared" si="1"/>
        <v>0</v>
      </c>
      <c r="J45" s="1"/>
      <c r="K45" s="1"/>
      <c r="L45" s="1"/>
    </row>
    <row r="46" spans="1:12" ht="26.25" customHeight="1">
      <c r="A46" s="36">
        <v>37</v>
      </c>
      <c r="B46" s="52"/>
      <c r="C46" s="22" t="s">
        <v>107</v>
      </c>
      <c r="D46" s="9" t="s">
        <v>143</v>
      </c>
      <c r="E46" s="137">
        <f t="shared" si="0"/>
        <v>0.3</v>
      </c>
      <c r="F46" s="137">
        <v>0.3</v>
      </c>
      <c r="G46" s="137"/>
      <c r="H46" s="137"/>
      <c r="I46" s="1">
        <f t="shared" si="1"/>
        <v>0</v>
      </c>
      <c r="J46" s="1"/>
      <c r="K46" s="1"/>
      <c r="L46" s="1"/>
    </row>
    <row r="47" spans="1:12" ht="12" customHeight="1">
      <c r="A47" s="36">
        <v>38</v>
      </c>
      <c r="B47" s="52"/>
      <c r="C47" s="46" t="s">
        <v>96</v>
      </c>
      <c r="D47" s="9" t="s">
        <v>144</v>
      </c>
      <c r="E47" s="137">
        <f t="shared" si="0"/>
        <v>0.4</v>
      </c>
      <c r="F47" s="137">
        <v>0.4</v>
      </c>
      <c r="G47" s="137"/>
      <c r="H47" s="137"/>
      <c r="I47" s="1">
        <f t="shared" si="1"/>
        <v>0</v>
      </c>
      <c r="J47" s="1"/>
      <c r="K47" s="1"/>
      <c r="L47" s="1"/>
    </row>
    <row r="48" spans="1:12" ht="15" customHeight="1">
      <c r="A48" s="36">
        <v>39</v>
      </c>
      <c r="B48" s="7" t="s">
        <v>27</v>
      </c>
      <c r="C48" s="10" t="s">
        <v>28</v>
      </c>
      <c r="D48" s="9"/>
      <c r="E48" s="64">
        <f t="shared" si="0"/>
        <v>45.800000000000004</v>
      </c>
      <c r="F48" s="64">
        <f>SUM(F49:F60)</f>
        <v>45.800000000000004</v>
      </c>
      <c r="G48" s="64">
        <f>SUM(G49:G60)</f>
        <v>0</v>
      </c>
      <c r="H48" s="64">
        <f>SUM(H49:H60)</f>
        <v>0</v>
      </c>
      <c r="I48" s="1">
        <f t="shared" si="1"/>
        <v>0</v>
      </c>
      <c r="J48" s="1"/>
      <c r="K48" s="1"/>
      <c r="L48" s="1"/>
    </row>
    <row r="49" spans="1:12" ht="12" customHeight="1">
      <c r="A49" s="36">
        <v>40</v>
      </c>
      <c r="B49" s="52"/>
      <c r="C49" s="44" t="s">
        <v>3</v>
      </c>
      <c r="D49" s="20" t="s">
        <v>248</v>
      </c>
      <c r="E49" s="137">
        <f t="shared" si="0"/>
        <v>20.8</v>
      </c>
      <c r="F49" s="137">
        <v>20.8</v>
      </c>
      <c r="G49" s="137"/>
      <c r="H49" s="137"/>
      <c r="I49" s="1">
        <f t="shared" si="1"/>
        <v>0</v>
      </c>
      <c r="J49" s="1"/>
      <c r="K49" s="1"/>
      <c r="L49" s="1"/>
    </row>
    <row r="50" spans="1:12" ht="24.75" customHeight="1">
      <c r="A50" s="36">
        <v>41</v>
      </c>
      <c r="B50" s="52"/>
      <c r="C50" s="133" t="s">
        <v>8</v>
      </c>
      <c r="D50" s="20" t="s">
        <v>612</v>
      </c>
      <c r="E50" s="137">
        <f>+F50+H50</f>
        <v>7</v>
      </c>
      <c r="F50" s="137">
        <v>7</v>
      </c>
      <c r="G50" s="137"/>
      <c r="H50" s="137"/>
      <c r="I50" s="1">
        <f t="shared" si="1"/>
        <v>0</v>
      </c>
      <c r="J50" s="1"/>
      <c r="K50" s="1"/>
      <c r="L50" s="1"/>
    </row>
    <row r="51" spans="1:12" ht="12" customHeight="1">
      <c r="A51" s="36">
        <v>42</v>
      </c>
      <c r="B51" s="52"/>
      <c r="C51" s="41" t="s">
        <v>4</v>
      </c>
      <c r="D51" s="20" t="s">
        <v>248</v>
      </c>
      <c r="E51" s="137">
        <f t="shared" si="0"/>
        <v>2.1</v>
      </c>
      <c r="F51" s="137">
        <v>2.1</v>
      </c>
      <c r="G51" s="137"/>
      <c r="H51" s="137"/>
      <c r="I51" s="1">
        <f t="shared" si="1"/>
        <v>0</v>
      </c>
      <c r="J51" s="1"/>
      <c r="K51" s="1"/>
      <c r="L51" s="1"/>
    </row>
    <row r="52" spans="1:12" ht="12" customHeight="1">
      <c r="A52" s="36">
        <v>43</v>
      </c>
      <c r="B52" s="52"/>
      <c r="C52" s="41" t="s">
        <v>5</v>
      </c>
      <c r="D52" s="20" t="s">
        <v>248</v>
      </c>
      <c r="E52" s="137">
        <f t="shared" si="0"/>
        <v>1.5</v>
      </c>
      <c r="F52" s="137">
        <v>1.5</v>
      </c>
      <c r="G52" s="137"/>
      <c r="H52" s="137"/>
      <c r="I52" s="1">
        <f t="shared" si="1"/>
        <v>0</v>
      </c>
      <c r="J52" s="1"/>
      <c r="K52" s="1"/>
      <c r="L52" s="1"/>
    </row>
    <row r="53" spans="1:12" ht="12" customHeight="1">
      <c r="A53" s="36">
        <v>44</v>
      </c>
      <c r="B53" s="52"/>
      <c r="C53" s="41" t="s">
        <v>7</v>
      </c>
      <c r="D53" s="20" t="s">
        <v>248</v>
      </c>
      <c r="E53" s="137">
        <f>+F53+H53</f>
        <v>4.5</v>
      </c>
      <c r="F53" s="137">
        <v>4.5</v>
      </c>
      <c r="G53" s="137"/>
      <c r="H53" s="137"/>
      <c r="I53" s="1">
        <f t="shared" si="1"/>
        <v>0</v>
      </c>
      <c r="J53" s="1"/>
      <c r="K53" s="1"/>
      <c r="L53" s="1"/>
    </row>
    <row r="54" spans="1:12" ht="12" customHeight="1">
      <c r="A54" s="36">
        <v>45</v>
      </c>
      <c r="B54" s="20"/>
      <c r="C54" s="49" t="s">
        <v>6</v>
      </c>
      <c r="D54" s="20" t="s">
        <v>248</v>
      </c>
      <c r="E54" s="196">
        <f t="shared" si="0"/>
        <v>2.3</v>
      </c>
      <c r="F54" s="196">
        <v>2.3</v>
      </c>
      <c r="G54" s="196"/>
      <c r="H54" s="196"/>
      <c r="I54" s="1">
        <f t="shared" si="1"/>
        <v>0</v>
      </c>
      <c r="J54" s="1"/>
      <c r="K54" s="1"/>
      <c r="L54" s="1"/>
    </row>
    <row r="55" spans="1:12" ht="12" customHeight="1">
      <c r="A55" s="36">
        <v>46</v>
      </c>
      <c r="B55" s="52"/>
      <c r="C55" s="41" t="s">
        <v>9</v>
      </c>
      <c r="D55" s="20" t="s">
        <v>248</v>
      </c>
      <c r="E55" s="137">
        <f t="shared" si="0"/>
        <v>1.4</v>
      </c>
      <c r="F55" s="137">
        <v>1.4</v>
      </c>
      <c r="G55" s="137"/>
      <c r="H55" s="137"/>
      <c r="I55" s="1">
        <f t="shared" si="1"/>
        <v>0</v>
      </c>
      <c r="J55" s="1"/>
      <c r="K55" s="1"/>
      <c r="L55" s="1"/>
    </row>
    <row r="56" spans="1:12" ht="12" customHeight="1">
      <c r="A56" s="36">
        <v>47</v>
      </c>
      <c r="B56" s="52"/>
      <c r="C56" s="44" t="s">
        <v>10</v>
      </c>
      <c r="D56" s="20" t="s">
        <v>248</v>
      </c>
      <c r="E56" s="137">
        <f t="shared" si="0"/>
        <v>1</v>
      </c>
      <c r="F56" s="137">
        <v>1</v>
      </c>
      <c r="G56" s="137"/>
      <c r="H56" s="137"/>
      <c r="I56" s="1">
        <f t="shared" si="1"/>
        <v>0</v>
      </c>
      <c r="J56" s="1"/>
      <c r="K56" s="1"/>
      <c r="L56" s="1"/>
    </row>
    <row r="57" spans="1:12" ht="12" customHeight="1">
      <c r="A57" s="36">
        <v>48</v>
      </c>
      <c r="B57" s="52"/>
      <c r="C57" s="41" t="s">
        <v>12</v>
      </c>
      <c r="D57" s="20" t="s">
        <v>248</v>
      </c>
      <c r="E57" s="137">
        <f>+F57+H57</f>
        <v>1.5</v>
      </c>
      <c r="F57" s="137">
        <v>1.5</v>
      </c>
      <c r="G57" s="137"/>
      <c r="H57" s="137"/>
      <c r="I57" s="1">
        <f t="shared" si="1"/>
        <v>0</v>
      </c>
      <c r="J57" s="1"/>
      <c r="K57" s="1"/>
      <c r="L57" s="1"/>
    </row>
    <row r="58" spans="1:12" ht="12" customHeight="1">
      <c r="A58" s="36">
        <v>49</v>
      </c>
      <c r="B58" s="52"/>
      <c r="C58" s="41" t="s">
        <v>11</v>
      </c>
      <c r="D58" s="20" t="s">
        <v>248</v>
      </c>
      <c r="E58" s="137">
        <f t="shared" si="0"/>
        <v>1.6</v>
      </c>
      <c r="F58" s="137">
        <v>1.6</v>
      </c>
      <c r="G58" s="137"/>
      <c r="H58" s="137"/>
      <c r="I58" s="1">
        <f t="shared" si="1"/>
        <v>0</v>
      </c>
      <c r="J58" s="1"/>
      <c r="K58" s="1"/>
      <c r="L58" s="1"/>
    </row>
    <row r="59" spans="1:12" ht="12" customHeight="1">
      <c r="A59" s="36">
        <v>50</v>
      </c>
      <c r="B59" s="52"/>
      <c r="C59" s="44" t="s">
        <v>13</v>
      </c>
      <c r="D59" s="20" t="s">
        <v>248</v>
      </c>
      <c r="E59" s="137">
        <f t="shared" si="0"/>
        <v>2</v>
      </c>
      <c r="F59" s="137">
        <v>2</v>
      </c>
      <c r="G59" s="137"/>
      <c r="H59" s="137"/>
      <c r="I59" s="1">
        <f t="shared" si="1"/>
        <v>0</v>
      </c>
      <c r="J59" s="1"/>
      <c r="K59" s="1"/>
      <c r="L59" s="1"/>
    </row>
    <row r="60" spans="1:12" ht="12" customHeight="1">
      <c r="A60" s="36">
        <v>51</v>
      </c>
      <c r="B60" s="52"/>
      <c r="C60" s="41" t="s">
        <v>14</v>
      </c>
      <c r="D60" s="20" t="s">
        <v>248</v>
      </c>
      <c r="E60" s="137">
        <f t="shared" si="0"/>
        <v>0.1</v>
      </c>
      <c r="F60" s="137">
        <v>0.1</v>
      </c>
      <c r="G60" s="137"/>
      <c r="H60" s="137"/>
      <c r="I60" s="1">
        <f t="shared" si="1"/>
        <v>0</v>
      </c>
      <c r="J60" s="1"/>
      <c r="K60" s="1"/>
      <c r="L60" s="1"/>
    </row>
    <row r="61" spans="1:14" ht="12" customHeight="1">
      <c r="A61" s="36">
        <v>52</v>
      </c>
      <c r="B61" s="52"/>
      <c r="C61" s="138" t="s">
        <v>22</v>
      </c>
      <c r="D61" s="52"/>
      <c r="E61" s="64">
        <f>+F61+H61</f>
        <v>151.4</v>
      </c>
      <c r="F61" s="64">
        <f>+F10+F39+F48</f>
        <v>134.4</v>
      </c>
      <c r="G61" s="64">
        <f>+G10+G39+G48</f>
        <v>0.4</v>
      </c>
      <c r="H61" s="64">
        <f>+H10+H39+H48</f>
        <v>17</v>
      </c>
      <c r="I61" s="1">
        <f t="shared" si="1"/>
        <v>0</v>
      </c>
      <c r="J61" s="1"/>
      <c r="K61" s="1"/>
      <c r="L61" s="1"/>
      <c r="M61" s="1"/>
      <c r="N61" s="1"/>
    </row>
    <row r="62" spans="3:8" ht="12.75">
      <c r="C62" s="38" t="s">
        <v>613</v>
      </c>
      <c r="E62" s="166"/>
      <c r="F62" s="166"/>
      <c r="G62" s="166"/>
      <c r="H62" s="166"/>
    </row>
    <row r="63" spans="5:8" ht="12.75">
      <c r="E63" s="166"/>
      <c r="F63" s="166"/>
      <c r="G63" s="166"/>
      <c r="H63" s="166"/>
    </row>
    <row r="64" spans="5:8" ht="12.75">
      <c r="E64" s="166"/>
      <c r="F64" s="166"/>
      <c r="G64" s="166"/>
      <c r="H64" s="166"/>
    </row>
    <row r="66" spans="5:10" ht="12.75">
      <c r="E66" s="151"/>
      <c r="J66" s="42"/>
    </row>
  </sheetData>
  <sheetProtection/>
  <mergeCells count="12">
    <mergeCell ref="E6:E8"/>
    <mergeCell ref="F6:H6"/>
    <mergeCell ref="F7:G7"/>
    <mergeCell ref="H7:H8"/>
    <mergeCell ref="C1:H1"/>
    <mergeCell ref="C2:H2"/>
    <mergeCell ref="G3:H3"/>
    <mergeCell ref="A4:H4"/>
    <mergeCell ref="A6:A8"/>
    <mergeCell ref="B6:B8"/>
    <mergeCell ref="C6:C8"/>
    <mergeCell ref="D6:D8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.00390625" style="38" customWidth="1"/>
    <col min="2" max="2" width="4.00390625" style="192" customWidth="1"/>
    <col min="3" max="3" width="53.140625" style="38" customWidth="1"/>
    <col min="4" max="4" width="10.7109375" style="192" customWidth="1"/>
    <col min="5" max="5" width="7.57421875" style="162" customWidth="1"/>
    <col min="6" max="6" width="7.421875" style="162" customWidth="1"/>
    <col min="7" max="7" width="7.8515625" style="162" customWidth="1"/>
    <col min="8" max="8" width="6.00390625" style="162" customWidth="1"/>
    <col min="9" max="9" width="0" style="2" hidden="1" customWidth="1"/>
    <col min="10" max="16384" width="9.140625" style="2" customWidth="1"/>
  </cols>
  <sheetData>
    <row r="1" spans="3:8" ht="15.75">
      <c r="C1" s="255" t="s">
        <v>614</v>
      </c>
      <c r="D1" s="255"/>
      <c r="E1" s="255"/>
      <c r="F1" s="255"/>
      <c r="G1" s="255"/>
      <c r="H1" s="255"/>
    </row>
    <row r="2" spans="3:8" ht="15.75">
      <c r="C2" s="255" t="s">
        <v>813</v>
      </c>
      <c r="D2" s="255"/>
      <c r="E2" s="255"/>
      <c r="F2" s="255"/>
      <c r="G2" s="255"/>
      <c r="H2" s="255"/>
    </row>
    <row r="3" spans="7:8" ht="15.75">
      <c r="G3" s="269" t="s">
        <v>615</v>
      </c>
      <c r="H3" s="269"/>
    </row>
    <row r="4" spans="7:8" ht="15.75">
      <c r="G4" s="164"/>
      <c r="H4" s="164"/>
    </row>
    <row r="5" spans="1:8" ht="18.75" customHeight="1">
      <c r="A5" s="257" t="s">
        <v>814</v>
      </c>
      <c r="B5" s="257"/>
      <c r="C5" s="257"/>
      <c r="D5" s="257"/>
      <c r="E5" s="257"/>
      <c r="F5" s="257"/>
      <c r="G5" s="257"/>
      <c r="H5" s="257"/>
    </row>
    <row r="6" ht="12.75">
      <c r="H6" s="162" t="s">
        <v>306</v>
      </c>
    </row>
    <row r="7" spans="1:8" ht="33" customHeight="1">
      <c r="A7" s="251" t="s">
        <v>0</v>
      </c>
      <c r="B7" s="251" t="s">
        <v>31</v>
      </c>
      <c r="C7" s="251" t="s">
        <v>16</v>
      </c>
      <c r="D7" s="251" t="s">
        <v>111</v>
      </c>
      <c r="E7" s="251" t="s">
        <v>616</v>
      </c>
      <c r="F7" s="251"/>
      <c r="G7" s="251"/>
      <c r="H7" s="251"/>
    </row>
    <row r="8" spans="1:8" ht="12.75" customHeight="1">
      <c r="A8" s="251"/>
      <c r="B8" s="251"/>
      <c r="C8" s="251"/>
      <c r="D8" s="251"/>
      <c r="E8" s="251" t="s">
        <v>17</v>
      </c>
      <c r="F8" s="251" t="s">
        <v>18</v>
      </c>
      <c r="G8" s="251"/>
      <c r="H8" s="251"/>
    </row>
    <row r="9" spans="1:8" ht="12.75" customHeight="1">
      <c r="A9" s="251"/>
      <c r="B9" s="251"/>
      <c r="C9" s="251"/>
      <c r="D9" s="251"/>
      <c r="E9" s="251"/>
      <c r="F9" s="251" t="s">
        <v>610</v>
      </c>
      <c r="G9" s="251"/>
      <c r="H9" s="251" t="s">
        <v>32</v>
      </c>
    </row>
    <row r="10" spans="1:8" ht="56.25" customHeight="1">
      <c r="A10" s="251"/>
      <c r="B10" s="251"/>
      <c r="C10" s="251"/>
      <c r="D10" s="251"/>
      <c r="E10" s="251"/>
      <c r="F10" s="6" t="s">
        <v>33</v>
      </c>
      <c r="G10" s="6" t="s">
        <v>34</v>
      </c>
      <c r="H10" s="251"/>
    </row>
    <row r="11" spans="1:8" ht="12.75">
      <c r="A11" s="45">
        <v>1</v>
      </c>
      <c r="B11" s="6">
        <v>2</v>
      </c>
      <c r="C11" s="45">
        <v>3</v>
      </c>
      <c r="D11" s="6">
        <v>4</v>
      </c>
      <c r="E11" s="45">
        <v>5</v>
      </c>
      <c r="F11" s="6">
        <v>6</v>
      </c>
      <c r="G11" s="45">
        <v>7</v>
      </c>
      <c r="H11" s="6">
        <v>8</v>
      </c>
    </row>
    <row r="12" spans="1:10" ht="19.5" customHeight="1">
      <c r="A12" s="139">
        <v>1</v>
      </c>
      <c r="B12" s="7" t="s">
        <v>114</v>
      </c>
      <c r="C12" s="34" t="s">
        <v>115</v>
      </c>
      <c r="D12" s="45"/>
      <c r="E12" s="64">
        <f>+F12+H12</f>
        <v>161.1</v>
      </c>
      <c r="F12" s="64">
        <f>SUM(F13:F31)</f>
        <v>161.1</v>
      </c>
      <c r="G12" s="64">
        <f>SUM(G13:G31)</f>
        <v>23</v>
      </c>
      <c r="H12" s="64">
        <f>SUM(H13:H31)</f>
        <v>0</v>
      </c>
      <c r="I12" s="1">
        <f>+J12+L12</f>
        <v>0</v>
      </c>
      <c r="J12" s="1"/>
    </row>
    <row r="13" spans="1:9" ht="12" customHeight="1">
      <c r="A13" s="139">
        <v>2</v>
      </c>
      <c r="B13" s="52"/>
      <c r="C13" s="24" t="s">
        <v>508</v>
      </c>
      <c r="D13" s="9" t="s">
        <v>116</v>
      </c>
      <c r="E13" s="137">
        <f aca="true" t="shared" si="0" ref="E13:E58">+F13+H13</f>
        <v>1.1</v>
      </c>
      <c r="F13" s="137">
        <v>1.1</v>
      </c>
      <c r="G13" s="137"/>
      <c r="H13" s="137"/>
      <c r="I13" s="1">
        <f aca="true" t="shared" si="1" ref="I13:I59">+J13+L13</f>
        <v>0</v>
      </c>
    </row>
    <row r="14" spans="1:9" ht="12" customHeight="1">
      <c r="A14" s="139">
        <v>3</v>
      </c>
      <c r="B14" s="52"/>
      <c r="C14" s="24" t="s">
        <v>511</v>
      </c>
      <c r="D14" s="9" t="s">
        <v>118</v>
      </c>
      <c r="E14" s="137">
        <f t="shared" si="0"/>
        <v>8</v>
      </c>
      <c r="F14" s="137">
        <v>8</v>
      </c>
      <c r="G14" s="137"/>
      <c r="H14" s="137"/>
      <c r="I14" s="1">
        <f t="shared" si="1"/>
        <v>0</v>
      </c>
    </row>
    <row r="15" spans="1:9" ht="12" customHeight="1">
      <c r="A15" s="139">
        <v>4</v>
      </c>
      <c r="B15" s="52"/>
      <c r="C15" s="24" t="s">
        <v>99</v>
      </c>
      <c r="D15" s="9" t="s">
        <v>118</v>
      </c>
      <c r="E15" s="137">
        <f t="shared" si="0"/>
        <v>1.6</v>
      </c>
      <c r="F15" s="137">
        <v>1.6</v>
      </c>
      <c r="G15" s="137"/>
      <c r="H15" s="137"/>
      <c r="I15" s="1">
        <f t="shared" si="1"/>
        <v>0</v>
      </c>
    </row>
    <row r="16" spans="1:9" ht="12" customHeight="1">
      <c r="A16" s="139">
        <v>5</v>
      </c>
      <c r="B16" s="52"/>
      <c r="C16" s="22" t="s">
        <v>316</v>
      </c>
      <c r="D16" s="9" t="s">
        <v>118</v>
      </c>
      <c r="E16" s="137">
        <f t="shared" si="0"/>
        <v>1.7</v>
      </c>
      <c r="F16" s="137">
        <v>1.7</v>
      </c>
      <c r="G16" s="137">
        <v>0.8</v>
      </c>
      <c r="H16" s="137"/>
      <c r="I16" s="1">
        <f t="shared" si="1"/>
        <v>0</v>
      </c>
    </row>
    <row r="17" spans="1:9" ht="12" customHeight="1">
      <c r="A17" s="139">
        <v>6</v>
      </c>
      <c r="B17" s="52"/>
      <c r="C17" s="22" t="s">
        <v>317</v>
      </c>
      <c r="D17" s="9" t="s">
        <v>118</v>
      </c>
      <c r="E17" s="137">
        <f t="shared" si="0"/>
        <v>3.3</v>
      </c>
      <c r="F17" s="137">
        <v>3.3</v>
      </c>
      <c r="G17" s="137"/>
      <c r="H17" s="137"/>
      <c r="I17" s="1">
        <f t="shared" si="1"/>
        <v>0</v>
      </c>
    </row>
    <row r="18" spans="1:9" ht="12" customHeight="1">
      <c r="A18" s="139">
        <v>7</v>
      </c>
      <c r="B18" s="52"/>
      <c r="C18" s="22" t="s">
        <v>93</v>
      </c>
      <c r="D18" s="9" t="s">
        <v>118</v>
      </c>
      <c r="E18" s="137">
        <f t="shared" si="0"/>
        <v>3.7</v>
      </c>
      <c r="F18" s="137">
        <v>3.7</v>
      </c>
      <c r="G18" s="137"/>
      <c r="H18" s="137"/>
      <c r="I18" s="1">
        <f t="shared" si="1"/>
        <v>0</v>
      </c>
    </row>
    <row r="19" spans="1:9" ht="12" customHeight="1">
      <c r="A19" s="139">
        <v>8</v>
      </c>
      <c r="B19" s="52"/>
      <c r="C19" s="24" t="s">
        <v>321</v>
      </c>
      <c r="D19" s="9" t="s">
        <v>118</v>
      </c>
      <c r="E19" s="137">
        <f>+F19+H19</f>
        <v>3.5</v>
      </c>
      <c r="F19" s="137">
        <v>3.5</v>
      </c>
      <c r="G19" s="137"/>
      <c r="H19" s="137"/>
      <c r="I19" s="1">
        <f t="shared" si="1"/>
        <v>0</v>
      </c>
    </row>
    <row r="20" spans="1:9" ht="12" customHeight="1">
      <c r="A20" s="139">
        <v>9</v>
      </c>
      <c r="B20" s="52"/>
      <c r="C20" s="22" t="s">
        <v>509</v>
      </c>
      <c r="D20" s="11" t="s">
        <v>166</v>
      </c>
      <c r="E20" s="137">
        <f t="shared" si="0"/>
        <v>24.9</v>
      </c>
      <c r="F20" s="137">
        <v>24.9</v>
      </c>
      <c r="G20" s="137"/>
      <c r="H20" s="137"/>
      <c r="I20" s="1">
        <f t="shared" si="1"/>
        <v>0</v>
      </c>
    </row>
    <row r="21" spans="1:9" ht="12" customHeight="1">
      <c r="A21" s="139">
        <v>10</v>
      </c>
      <c r="B21" s="52"/>
      <c r="C21" s="24" t="s">
        <v>510</v>
      </c>
      <c r="D21" s="11" t="s">
        <v>166</v>
      </c>
      <c r="E21" s="137">
        <f t="shared" si="0"/>
        <v>5</v>
      </c>
      <c r="F21" s="137">
        <v>5</v>
      </c>
      <c r="G21" s="137"/>
      <c r="H21" s="137"/>
      <c r="I21" s="1">
        <f t="shared" si="1"/>
        <v>0</v>
      </c>
    </row>
    <row r="22" spans="1:9" ht="12" customHeight="1">
      <c r="A22" s="139">
        <v>11</v>
      </c>
      <c r="B22" s="52"/>
      <c r="C22" s="22" t="s">
        <v>94</v>
      </c>
      <c r="D22" s="9" t="s">
        <v>119</v>
      </c>
      <c r="E22" s="137">
        <f t="shared" si="0"/>
        <v>0.4</v>
      </c>
      <c r="F22" s="137">
        <v>0.4</v>
      </c>
      <c r="G22" s="137"/>
      <c r="H22" s="137"/>
      <c r="I22" s="1">
        <f t="shared" si="1"/>
        <v>0</v>
      </c>
    </row>
    <row r="23" spans="1:9" ht="12" customHeight="1">
      <c r="A23" s="139">
        <v>12</v>
      </c>
      <c r="B23" s="52"/>
      <c r="C23" s="41" t="s">
        <v>319</v>
      </c>
      <c r="D23" s="9" t="s">
        <v>119</v>
      </c>
      <c r="E23" s="137">
        <f t="shared" si="0"/>
        <v>0.1</v>
      </c>
      <c r="F23" s="137">
        <v>0.1</v>
      </c>
      <c r="G23" s="137"/>
      <c r="H23" s="137"/>
      <c r="I23" s="1">
        <f t="shared" si="1"/>
        <v>0</v>
      </c>
    </row>
    <row r="24" spans="1:9" ht="12" customHeight="1">
      <c r="A24" s="139">
        <v>13</v>
      </c>
      <c r="B24" s="52"/>
      <c r="C24" s="41" t="s">
        <v>95</v>
      </c>
      <c r="D24" s="9" t="s">
        <v>119</v>
      </c>
      <c r="E24" s="137">
        <f t="shared" si="0"/>
        <v>0.7</v>
      </c>
      <c r="F24" s="137">
        <v>0.7</v>
      </c>
      <c r="G24" s="137"/>
      <c r="H24" s="137"/>
      <c r="I24" s="1">
        <f t="shared" si="1"/>
        <v>0</v>
      </c>
    </row>
    <row r="25" spans="1:9" ht="12" customHeight="1">
      <c r="A25" s="139">
        <v>14</v>
      </c>
      <c r="B25" s="52"/>
      <c r="C25" s="41" t="s">
        <v>320</v>
      </c>
      <c r="D25" s="9" t="s">
        <v>119</v>
      </c>
      <c r="E25" s="137">
        <f t="shared" si="0"/>
        <v>0.8</v>
      </c>
      <c r="F25" s="137">
        <v>0.8</v>
      </c>
      <c r="G25" s="137"/>
      <c r="H25" s="137"/>
      <c r="I25" s="1">
        <f t="shared" si="1"/>
        <v>0</v>
      </c>
    </row>
    <row r="26" spans="1:9" ht="12" customHeight="1">
      <c r="A26" s="139">
        <v>15</v>
      </c>
      <c r="B26" s="52"/>
      <c r="C26" s="22" t="s">
        <v>249</v>
      </c>
      <c r="D26" s="9" t="s">
        <v>118</v>
      </c>
      <c r="E26" s="137">
        <f>+F26+H26</f>
        <v>32.3</v>
      </c>
      <c r="F26" s="137">
        <v>32.3</v>
      </c>
      <c r="G26" s="137">
        <v>22.2</v>
      </c>
      <c r="H26" s="137"/>
      <c r="I26" s="1">
        <f t="shared" si="1"/>
        <v>0</v>
      </c>
    </row>
    <row r="27" spans="1:10" ht="12" customHeight="1">
      <c r="A27" s="139">
        <v>16</v>
      </c>
      <c r="B27" s="52"/>
      <c r="C27" s="24" t="s">
        <v>102</v>
      </c>
      <c r="D27" s="9" t="s">
        <v>119</v>
      </c>
      <c r="E27" s="137">
        <f>+F27+H27</f>
        <v>8.3</v>
      </c>
      <c r="F27" s="137">
        <v>8.3</v>
      </c>
      <c r="G27" s="137"/>
      <c r="H27" s="137"/>
      <c r="I27" s="1">
        <f t="shared" si="1"/>
        <v>0</v>
      </c>
      <c r="J27" s="1"/>
    </row>
    <row r="28" spans="1:9" ht="12" customHeight="1">
      <c r="A28" s="139">
        <v>17</v>
      </c>
      <c r="B28" s="52"/>
      <c r="C28" s="24" t="s">
        <v>100</v>
      </c>
      <c r="D28" s="11" t="s">
        <v>120</v>
      </c>
      <c r="E28" s="137">
        <f t="shared" si="0"/>
        <v>0.5</v>
      </c>
      <c r="F28" s="137">
        <v>0.5</v>
      </c>
      <c r="G28" s="137"/>
      <c r="H28" s="137"/>
      <c r="I28" s="1">
        <f t="shared" si="1"/>
        <v>0</v>
      </c>
    </row>
    <row r="29" spans="1:9" ht="12" customHeight="1">
      <c r="A29" s="139">
        <v>18</v>
      </c>
      <c r="B29" s="52"/>
      <c r="C29" s="46" t="s">
        <v>101</v>
      </c>
      <c r="D29" s="11" t="s">
        <v>120</v>
      </c>
      <c r="E29" s="137">
        <f t="shared" si="0"/>
        <v>1.3</v>
      </c>
      <c r="F29" s="137">
        <v>1.3</v>
      </c>
      <c r="G29" s="137"/>
      <c r="H29" s="137"/>
      <c r="I29" s="1">
        <f t="shared" si="1"/>
        <v>0</v>
      </c>
    </row>
    <row r="30" spans="1:9" ht="12" customHeight="1">
      <c r="A30" s="139">
        <v>19</v>
      </c>
      <c r="B30" s="52"/>
      <c r="C30" s="24" t="s">
        <v>250</v>
      </c>
      <c r="D30" s="11" t="s">
        <v>120</v>
      </c>
      <c r="E30" s="137">
        <f t="shared" si="0"/>
        <v>46.8</v>
      </c>
      <c r="F30" s="137">
        <v>46.8</v>
      </c>
      <c r="G30" s="137"/>
      <c r="H30" s="137"/>
      <c r="I30" s="1">
        <f t="shared" si="1"/>
        <v>0</v>
      </c>
    </row>
    <row r="31" spans="1:9" ht="12" customHeight="1">
      <c r="A31" s="139">
        <v>20</v>
      </c>
      <c r="B31" s="52"/>
      <c r="C31" s="46" t="s">
        <v>604</v>
      </c>
      <c r="D31" s="9" t="s">
        <v>183</v>
      </c>
      <c r="E31" s="137">
        <f t="shared" si="0"/>
        <v>17.1</v>
      </c>
      <c r="F31" s="137">
        <v>17.1</v>
      </c>
      <c r="G31" s="137"/>
      <c r="H31" s="137"/>
      <c r="I31" s="1">
        <f t="shared" si="1"/>
        <v>0</v>
      </c>
    </row>
    <row r="32" spans="1:9" ht="19.5" customHeight="1">
      <c r="A32" s="139">
        <v>21</v>
      </c>
      <c r="B32" s="7" t="s">
        <v>124</v>
      </c>
      <c r="C32" s="10" t="s">
        <v>125</v>
      </c>
      <c r="D32" s="9"/>
      <c r="E32" s="64">
        <f>+F32+H32</f>
        <v>13.9</v>
      </c>
      <c r="F32" s="64">
        <f>SUM(F33:F33)</f>
        <v>13.9</v>
      </c>
      <c r="G32" s="64">
        <f>SUM(G33:G33)</f>
        <v>10.5</v>
      </c>
      <c r="H32" s="64">
        <f>SUM(H33:H33)</f>
        <v>0</v>
      </c>
      <c r="I32" s="1">
        <f t="shared" si="1"/>
        <v>0</v>
      </c>
    </row>
    <row r="33" spans="1:9" ht="12" customHeight="1">
      <c r="A33" s="139">
        <v>22</v>
      </c>
      <c r="B33" s="52"/>
      <c r="C33" s="128" t="s">
        <v>108</v>
      </c>
      <c r="D33" s="52" t="s">
        <v>126</v>
      </c>
      <c r="E33" s="137">
        <f t="shared" si="0"/>
        <v>13.9</v>
      </c>
      <c r="F33" s="137">
        <v>13.9</v>
      </c>
      <c r="G33" s="137">
        <v>10.5</v>
      </c>
      <c r="H33" s="137"/>
      <c r="I33" s="1">
        <f t="shared" si="1"/>
        <v>0</v>
      </c>
    </row>
    <row r="34" spans="1:9" ht="19.5" customHeight="1">
      <c r="A34" s="139">
        <v>23</v>
      </c>
      <c r="B34" s="7" t="s">
        <v>23</v>
      </c>
      <c r="C34" s="10" t="s">
        <v>24</v>
      </c>
      <c r="D34" s="52"/>
      <c r="E34" s="64">
        <f>+F34+H34</f>
        <v>15.6</v>
      </c>
      <c r="F34" s="64">
        <f>SUM(F35:F36)</f>
        <v>15.6</v>
      </c>
      <c r="G34" s="64">
        <f>SUM(G35:G35)</f>
        <v>0</v>
      </c>
      <c r="H34" s="64">
        <f>SUM(H35:H35)</f>
        <v>0</v>
      </c>
      <c r="I34" s="1">
        <f t="shared" si="1"/>
        <v>0</v>
      </c>
    </row>
    <row r="35" spans="1:9" ht="27" customHeight="1">
      <c r="A35" s="139">
        <v>24</v>
      </c>
      <c r="B35" s="52"/>
      <c r="C35" s="133" t="s">
        <v>1</v>
      </c>
      <c r="D35" s="20" t="s">
        <v>617</v>
      </c>
      <c r="E35" s="137">
        <f t="shared" si="0"/>
        <v>15.5</v>
      </c>
      <c r="F35" s="137">
        <v>15.5</v>
      </c>
      <c r="G35" s="137"/>
      <c r="H35" s="137"/>
      <c r="I35" s="1">
        <f t="shared" si="1"/>
        <v>0</v>
      </c>
    </row>
    <row r="36" spans="1:9" ht="12.75" customHeight="1">
      <c r="A36" s="139">
        <v>25</v>
      </c>
      <c r="B36" s="52"/>
      <c r="C36" s="133" t="s">
        <v>4</v>
      </c>
      <c r="D36" s="20" t="s">
        <v>618</v>
      </c>
      <c r="E36" s="137">
        <f t="shared" si="0"/>
        <v>0.1</v>
      </c>
      <c r="F36" s="137">
        <v>0.1</v>
      </c>
      <c r="G36" s="137"/>
      <c r="H36" s="137"/>
      <c r="I36" s="1">
        <f t="shared" si="1"/>
        <v>0</v>
      </c>
    </row>
    <row r="37" spans="1:9" ht="19.5" customHeight="1">
      <c r="A37" s="139">
        <v>26</v>
      </c>
      <c r="B37" s="7" t="s">
        <v>140</v>
      </c>
      <c r="C37" s="10" t="s">
        <v>141</v>
      </c>
      <c r="D37" s="9"/>
      <c r="E37" s="64">
        <f>+F37+H37</f>
        <v>51.10000000000001</v>
      </c>
      <c r="F37" s="64">
        <f>SUM(F38:F45)</f>
        <v>51.10000000000001</v>
      </c>
      <c r="G37" s="64">
        <f>SUM(G38:G45)</f>
        <v>0</v>
      </c>
      <c r="H37" s="64">
        <f>SUM(H38:H45)</f>
        <v>0</v>
      </c>
      <c r="I37" s="1">
        <f t="shared" si="1"/>
        <v>0</v>
      </c>
    </row>
    <row r="38" spans="1:9" ht="12" customHeight="1">
      <c r="A38" s="139">
        <v>27</v>
      </c>
      <c r="B38" s="52"/>
      <c r="C38" s="46" t="s">
        <v>97</v>
      </c>
      <c r="D38" s="9" t="s">
        <v>142</v>
      </c>
      <c r="E38" s="137">
        <f t="shared" si="0"/>
        <v>11</v>
      </c>
      <c r="F38" s="137">
        <v>11</v>
      </c>
      <c r="G38" s="137"/>
      <c r="H38" s="137"/>
      <c r="I38" s="1">
        <f t="shared" si="1"/>
        <v>0</v>
      </c>
    </row>
    <row r="39" spans="1:9" ht="12" customHeight="1">
      <c r="A39" s="139">
        <v>28</v>
      </c>
      <c r="B39" s="52"/>
      <c r="C39" s="46" t="s">
        <v>103</v>
      </c>
      <c r="D39" s="9" t="s">
        <v>142</v>
      </c>
      <c r="E39" s="137">
        <f t="shared" si="0"/>
        <v>1.8</v>
      </c>
      <c r="F39" s="137">
        <v>1.8</v>
      </c>
      <c r="G39" s="137"/>
      <c r="H39" s="137"/>
      <c r="I39" s="1">
        <f t="shared" si="1"/>
        <v>0</v>
      </c>
    </row>
    <row r="40" spans="1:9" ht="12" customHeight="1">
      <c r="A40" s="139">
        <v>29</v>
      </c>
      <c r="B40" s="52"/>
      <c r="C40" s="46" t="s">
        <v>104</v>
      </c>
      <c r="D40" s="9" t="s">
        <v>142</v>
      </c>
      <c r="E40" s="137">
        <f t="shared" si="0"/>
        <v>2</v>
      </c>
      <c r="F40" s="137">
        <v>2</v>
      </c>
      <c r="G40" s="137"/>
      <c r="H40" s="137"/>
      <c r="I40" s="1">
        <f t="shared" si="1"/>
        <v>0</v>
      </c>
    </row>
    <row r="41" spans="1:9" ht="12" customHeight="1">
      <c r="A41" s="139">
        <v>30</v>
      </c>
      <c r="B41" s="52"/>
      <c r="C41" s="46" t="s">
        <v>98</v>
      </c>
      <c r="D41" s="9" t="s">
        <v>142</v>
      </c>
      <c r="E41" s="137">
        <f t="shared" si="0"/>
        <v>0.6</v>
      </c>
      <c r="F41" s="137">
        <v>0.6</v>
      </c>
      <c r="G41" s="137"/>
      <c r="H41" s="137"/>
      <c r="I41" s="1"/>
    </row>
    <row r="42" spans="1:9" ht="12" customHeight="1">
      <c r="A42" s="139">
        <v>31</v>
      </c>
      <c r="B42" s="52"/>
      <c r="C42" s="46" t="s">
        <v>105</v>
      </c>
      <c r="D42" s="9" t="s">
        <v>142</v>
      </c>
      <c r="E42" s="137">
        <f t="shared" si="0"/>
        <v>0.4</v>
      </c>
      <c r="F42" s="137">
        <v>0.4</v>
      </c>
      <c r="G42" s="137"/>
      <c r="H42" s="137"/>
      <c r="I42" s="1">
        <f t="shared" si="1"/>
        <v>0</v>
      </c>
    </row>
    <row r="43" spans="1:9" ht="12" customHeight="1">
      <c r="A43" s="139">
        <v>32</v>
      </c>
      <c r="B43" s="52"/>
      <c r="C43" s="46" t="s">
        <v>106</v>
      </c>
      <c r="D43" s="9" t="s">
        <v>142</v>
      </c>
      <c r="E43" s="137">
        <f t="shared" si="0"/>
        <v>0.5</v>
      </c>
      <c r="F43" s="137">
        <v>0.5</v>
      </c>
      <c r="G43" s="137"/>
      <c r="H43" s="137"/>
      <c r="I43" s="1">
        <f t="shared" si="1"/>
        <v>0</v>
      </c>
    </row>
    <row r="44" spans="1:9" ht="12" customHeight="1">
      <c r="A44" s="139">
        <v>33</v>
      </c>
      <c r="B44" s="52"/>
      <c r="C44" s="128" t="s">
        <v>107</v>
      </c>
      <c r="D44" s="52" t="s">
        <v>143</v>
      </c>
      <c r="E44" s="137">
        <f>+F44+H44</f>
        <v>1.6</v>
      </c>
      <c r="F44" s="137">
        <v>1.6</v>
      </c>
      <c r="G44" s="137"/>
      <c r="H44" s="137"/>
      <c r="I44" s="1">
        <f t="shared" si="1"/>
        <v>0</v>
      </c>
    </row>
    <row r="45" spans="1:9" ht="12" customHeight="1">
      <c r="A45" s="139">
        <v>34</v>
      </c>
      <c r="B45" s="52"/>
      <c r="C45" s="46" t="s">
        <v>96</v>
      </c>
      <c r="D45" s="11" t="s">
        <v>144</v>
      </c>
      <c r="E45" s="137">
        <f>+F45+H45</f>
        <v>33.2</v>
      </c>
      <c r="F45" s="137">
        <v>33.2</v>
      </c>
      <c r="G45" s="137"/>
      <c r="H45" s="137"/>
      <c r="I45" s="1">
        <f t="shared" si="1"/>
        <v>0</v>
      </c>
    </row>
    <row r="46" spans="1:9" ht="19.5" customHeight="1">
      <c r="A46" s="139">
        <v>35</v>
      </c>
      <c r="B46" s="7" t="s">
        <v>151</v>
      </c>
      <c r="C46" s="10" t="s">
        <v>152</v>
      </c>
      <c r="D46" s="52"/>
      <c r="E46" s="64">
        <f>+F46+H46</f>
        <v>7.000000000000001</v>
      </c>
      <c r="F46" s="64">
        <f>SUM(F47:F51)</f>
        <v>7.000000000000001</v>
      </c>
      <c r="G46" s="64">
        <f>SUM(G47:G51)</f>
        <v>0</v>
      </c>
      <c r="H46" s="64">
        <f>SUM(H47:H51)</f>
        <v>0</v>
      </c>
      <c r="I46" s="1">
        <f t="shared" si="1"/>
        <v>0</v>
      </c>
    </row>
    <row r="47" spans="1:9" ht="12" customHeight="1">
      <c r="A47" s="139">
        <v>36</v>
      </c>
      <c r="B47" s="52"/>
      <c r="C47" s="133" t="s">
        <v>5</v>
      </c>
      <c r="D47" s="20" t="s">
        <v>619</v>
      </c>
      <c r="E47" s="137">
        <f t="shared" si="0"/>
        <v>2.9</v>
      </c>
      <c r="F47" s="137">
        <v>2.9</v>
      </c>
      <c r="G47" s="137"/>
      <c r="H47" s="137"/>
      <c r="I47" s="1">
        <f t="shared" si="1"/>
        <v>0</v>
      </c>
    </row>
    <row r="48" spans="1:9" ht="24" customHeight="1">
      <c r="A48" s="139">
        <v>37</v>
      </c>
      <c r="B48" s="7"/>
      <c r="C48" s="133" t="s">
        <v>7</v>
      </c>
      <c r="D48" s="140" t="s">
        <v>153</v>
      </c>
      <c r="E48" s="137">
        <f>+F48+H48</f>
        <v>2.5</v>
      </c>
      <c r="F48" s="137">
        <v>2.5</v>
      </c>
      <c r="G48" s="137"/>
      <c r="H48" s="137"/>
      <c r="I48" s="1">
        <f t="shared" si="1"/>
        <v>0</v>
      </c>
    </row>
    <row r="49" spans="1:9" ht="12" customHeight="1">
      <c r="A49" s="139">
        <v>38</v>
      </c>
      <c r="B49" s="52"/>
      <c r="C49" s="128" t="s">
        <v>6</v>
      </c>
      <c r="D49" s="20" t="s">
        <v>154</v>
      </c>
      <c r="E49" s="137">
        <f t="shared" si="0"/>
        <v>0.9</v>
      </c>
      <c r="F49" s="137">
        <v>0.9</v>
      </c>
      <c r="G49" s="137"/>
      <c r="H49" s="137"/>
      <c r="I49" s="1">
        <f t="shared" si="1"/>
        <v>0</v>
      </c>
    </row>
    <row r="50" spans="1:9" ht="12" customHeight="1">
      <c r="A50" s="139">
        <v>39</v>
      </c>
      <c r="B50" s="52"/>
      <c r="C50" s="133" t="s">
        <v>12</v>
      </c>
      <c r="D50" s="20" t="s">
        <v>154</v>
      </c>
      <c r="E50" s="137">
        <f>+F50+H50</f>
        <v>0.2</v>
      </c>
      <c r="F50" s="137">
        <v>0.2</v>
      </c>
      <c r="G50" s="137"/>
      <c r="H50" s="137"/>
      <c r="I50" s="1">
        <f t="shared" si="1"/>
        <v>0</v>
      </c>
    </row>
    <row r="51" spans="1:9" ht="12" customHeight="1">
      <c r="A51" s="139">
        <v>40</v>
      </c>
      <c r="B51" s="7"/>
      <c r="C51" s="133" t="s">
        <v>11</v>
      </c>
      <c r="D51" s="52" t="s">
        <v>620</v>
      </c>
      <c r="E51" s="137">
        <f t="shared" si="0"/>
        <v>0.5</v>
      </c>
      <c r="F51" s="137">
        <v>0.5</v>
      </c>
      <c r="G51" s="137"/>
      <c r="H51" s="137"/>
      <c r="I51" s="1">
        <f t="shared" si="1"/>
        <v>0</v>
      </c>
    </row>
    <row r="52" spans="1:9" ht="19.5" customHeight="1">
      <c r="A52" s="139">
        <v>41</v>
      </c>
      <c r="B52" s="7" t="s">
        <v>27</v>
      </c>
      <c r="C52" s="10" t="s">
        <v>28</v>
      </c>
      <c r="D52" s="20"/>
      <c r="E52" s="64">
        <f>+F52+H52</f>
        <v>3.2</v>
      </c>
      <c r="F52" s="64">
        <f>SUM(F53:F58)</f>
        <v>3.2</v>
      </c>
      <c r="G52" s="64">
        <f>SUM(G53:G57)</f>
        <v>0</v>
      </c>
      <c r="H52" s="64">
        <f>SUM(H53:H57)</f>
        <v>0</v>
      </c>
      <c r="I52" s="1">
        <f t="shared" si="1"/>
        <v>0</v>
      </c>
    </row>
    <row r="53" spans="1:9" ht="12" customHeight="1">
      <c r="A53" s="139">
        <v>42</v>
      </c>
      <c r="B53" s="7"/>
      <c r="C53" s="22" t="s">
        <v>29</v>
      </c>
      <c r="D53" s="11" t="s">
        <v>30</v>
      </c>
      <c r="E53" s="137">
        <f t="shared" si="0"/>
        <v>1.2</v>
      </c>
      <c r="F53" s="137">
        <v>1.2</v>
      </c>
      <c r="G53" s="65"/>
      <c r="H53" s="65"/>
      <c r="I53" s="1">
        <f t="shared" si="1"/>
        <v>0</v>
      </c>
    </row>
    <row r="54" spans="1:9" ht="12" customHeight="1">
      <c r="A54" s="139">
        <v>43</v>
      </c>
      <c r="B54" s="7"/>
      <c r="C54" s="44" t="s">
        <v>3</v>
      </c>
      <c r="D54" s="20" t="s">
        <v>248</v>
      </c>
      <c r="E54" s="137">
        <f t="shared" si="0"/>
        <v>0.1</v>
      </c>
      <c r="F54" s="137">
        <v>0.1</v>
      </c>
      <c r="G54" s="65"/>
      <c r="H54" s="65"/>
      <c r="I54" s="1">
        <f t="shared" si="1"/>
        <v>0</v>
      </c>
    </row>
    <row r="55" spans="1:9" ht="27" customHeight="1">
      <c r="A55" s="139">
        <v>44</v>
      </c>
      <c r="B55" s="52"/>
      <c r="C55" s="133" t="s">
        <v>8</v>
      </c>
      <c r="D55" s="20" t="s">
        <v>612</v>
      </c>
      <c r="E55" s="137">
        <f>+F55+H55</f>
        <v>0.3</v>
      </c>
      <c r="F55" s="137">
        <v>0.3</v>
      </c>
      <c r="G55" s="137"/>
      <c r="H55" s="137"/>
      <c r="I55" s="1">
        <f t="shared" si="1"/>
        <v>0</v>
      </c>
    </row>
    <row r="56" spans="1:9" ht="12" customHeight="1">
      <c r="A56" s="139">
        <v>45</v>
      </c>
      <c r="B56" s="52"/>
      <c r="C56" s="41" t="s">
        <v>5</v>
      </c>
      <c r="D56" s="20" t="s">
        <v>248</v>
      </c>
      <c r="E56" s="137">
        <f t="shared" si="0"/>
        <v>0.9</v>
      </c>
      <c r="F56" s="137">
        <v>0.9</v>
      </c>
      <c r="G56" s="137"/>
      <c r="H56" s="137"/>
      <c r="I56" s="1">
        <f t="shared" si="1"/>
        <v>0</v>
      </c>
    </row>
    <row r="57" spans="1:9" ht="12" customHeight="1">
      <c r="A57" s="139">
        <v>46</v>
      </c>
      <c r="B57" s="52"/>
      <c r="C57" s="128" t="s">
        <v>9</v>
      </c>
      <c r="D57" s="20" t="s">
        <v>248</v>
      </c>
      <c r="E57" s="137">
        <f t="shared" si="0"/>
        <v>0.2</v>
      </c>
      <c r="F57" s="137">
        <v>0.2</v>
      </c>
      <c r="G57" s="137"/>
      <c r="H57" s="137"/>
      <c r="I57" s="1">
        <f t="shared" si="1"/>
        <v>0</v>
      </c>
    </row>
    <row r="58" spans="1:9" ht="12" customHeight="1">
      <c r="A58" s="139">
        <v>47</v>
      </c>
      <c r="B58" s="52"/>
      <c r="C58" s="44" t="s">
        <v>13</v>
      </c>
      <c r="D58" s="20" t="s">
        <v>248</v>
      </c>
      <c r="E58" s="137">
        <f t="shared" si="0"/>
        <v>0.5</v>
      </c>
      <c r="F58" s="137">
        <v>0.5</v>
      </c>
      <c r="G58" s="137"/>
      <c r="H58" s="137"/>
      <c r="I58" s="1"/>
    </row>
    <row r="59" spans="1:12" ht="12" customHeight="1">
      <c r="A59" s="139">
        <v>48</v>
      </c>
      <c r="B59" s="52"/>
      <c r="C59" s="138" t="s">
        <v>22</v>
      </c>
      <c r="D59" s="52"/>
      <c r="E59" s="64">
        <f>+F59+H59</f>
        <v>251.89999999999998</v>
      </c>
      <c r="F59" s="64">
        <f>+F12+F32+F34+F37+F46+F52</f>
        <v>251.89999999999998</v>
      </c>
      <c r="G59" s="64">
        <f>+G12+G32+G34+G37+G46+G52</f>
        <v>33.5</v>
      </c>
      <c r="H59" s="64">
        <f>+H12+H32+H34+H37+H46+H52</f>
        <v>0</v>
      </c>
      <c r="I59" s="1">
        <f t="shared" si="1"/>
        <v>0</v>
      </c>
      <c r="J59" s="1"/>
      <c r="K59" s="1"/>
      <c r="L59" s="1"/>
    </row>
    <row r="60" spans="4:8" ht="12.75">
      <c r="D60" s="197"/>
      <c r="E60" s="198"/>
      <c r="F60" s="198"/>
      <c r="G60" s="198"/>
      <c r="H60" s="198"/>
    </row>
    <row r="61" spans="3:8" ht="12.75">
      <c r="C61" s="38" t="s">
        <v>621</v>
      </c>
      <c r="E61" s="199"/>
      <c r="F61" s="199"/>
      <c r="G61" s="199"/>
      <c r="H61" s="199"/>
    </row>
    <row r="62" spans="5:8" ht="12.75">
      <c r="E62" s="200"/>
      <c r="F62" s="199"/>
      <c r="G62" s="199"/>
      <c r="H62" s="199"/>
    </row>
    <row r="63" spans="5:8" ht="12.75">
      <c r="E63" s="200"/>
      <c r="F63" s="199"/>
      <c r="G63" s="199"/>
      <c r="H63" s="199"/>
    </row>
    <row r="64" ht="12.75">
      <c r="E64" s="199"/>
    </row>
    <row r="65" ht="12.75">
      <c r="E65" s="201"/>
    </row>
  </sheetData>
  <sheetProtection/>
  <mergeCells count="13">
    <mergeCell ref="F8:H8"/>
    <mergeCell ref="F9:G9"/>
    <mergeCell ref="H9:H10"/>
    <mergeCell ref="C1:H1"/>
    <mergeCell ref="C2:H2"/>
    <mergeCell ref="G3:H3"/>
    <mergeCell ref="A5:H5"/>
    <mergeCell ref="A7:A10"/>
    <mergeCell ref="B7:B10"/>
    <mergeCell ref="C7:C10"/>
    <mergeCell ref="D7:D10"/>
    <mergeCell ref="E7:H7"/>
    <mergeCell ref="E8:E10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" width="4.421875" style="38" customWidth="1"/>
    <col min="2" max="2" width="4.28125" style="192" customWidth="1"/>
    <col min="3" max="3" width="45.7109375" style="38" customWidth="1"/>
    <col min="4" max="4" width="10.140625" style="192" customWidth="1"/>
    <col min="5" max="5" width="8.140625" style="162" customWidth="1"/>
    <col min="6" max="6" width="8.00390625" style="162" customWidth="1"/>
    <col min="7" max="7" width="8.8515625" style="162" customWidth="1"/>
    <col min="8" max="8" width="6.8515625" style="162" customWidth="1"/>
    <col min="9" max="9" width="0" style="2" hidden="1" customWidth="1"/>
    <col min="10" max="16384" width="9.140625" style="2" customWidth="1"/>
  </cols>
  <sheetData>
    <row r="1" spans="3:8" ht="15.75">
      <c r="C1" s="255" t="s">
        <v>622</v>
      </c>
      <c r="D1" s="255"/>
      <c r="E1" s="255"/>
      <c r="F1" s="255"/>
      <c r="G1" s="255"/>
      <c r="H1" s="255"/>
    </row>
    <row r="2" spans="3:8" ht="15.75">
      <c r="C2" s="255" t="s">
        <v>766</v>
      </c>
      <c r="D2" s="255"/>
      <c r="E2" s="255"/>
      <c r="F2" s="255"/>
      <c r="G2" s="255"/>
      <c r="H2" s="255"/>
    </row>
    <row r="3" spans="5:8" ht="15.75">
      <c r="E3" s="164"/>
      <c r="F3" s="164"/>
      <c r="G3" s="269" t="s">
        <v>623</v>
      </c>
      <c r="H3" s="269"/>
    </row>
    <row r="4" spans="5:8" ht="15.75">
      <c r="E4" s="164"/>
      <c r="F4" s="164"/>
      <c r="G4" s="164"/>
      <c r="H4" s="164"/>
    </row>
    <row r="5" spans="2:8" ht="28.5" customHeight="1">
      <c r="B5" s="257" t="s">
        <v>815</v>
      </c>
      <c r="C5" s="257"/>
      <c r="D5" s="257"/>
      <c r="E5" s="257"/>
      <c r="F5" s="257"/>
      <c r="G5" s="257"/>
      <c r="H5" s="257"/>
    </row>
    <row r="7" ht="12.75">
      <c r="H7" s="162" t="s">
        <v>306</v>
      </c>
    </row>
    <row r="8" spans="1:8" ht="12.75" customHeight="1">
      <c r="A8" s="251" t="s">
        <v>0</v>
      </c>
      <c r="B8" s="251" t="s">
        <v>31</v>
      </c>
      <c r="C8" s="281" t="s">
        <v>16</v>
      </c>
      <c r="D8" s="249" t="s">
        <v>111</v>
      </c>
      <c r="E8" s="251" t="s">
        <v>17</v>
      </c>
      <c r="F8" s="251" t="s">
        <v>18</v>
      </c>
      <c r="G8" s="251"/>
      <c r="H8" s="251"/>
    </row>
    <row r="9" spans="1:8" ht="12.75" customHeight="1">
      <c r="A9" s="251"/>
      <c r="B9" s="251"/>
      <c r="C9" s="282"/>
      <c r="D9" s="252"/>
      <c r="E9" s="251"/>
      <c r="F9" s="251" t="s">
        <v>610</v>
      </c>
      <c r="G9" s="251"/>
      <c r="H9" s="251" t="s">
        <v>32</v>
      </c>
    </row>
    <row r="10" spans="1:8" ht="49.5" customHeight="1">
      <c r="A10" s="251"/>
      <c r="B10" s="251"/>
      <c r="C10" s="282"/>
      <c r="D10" s="252"/>
      <c r="E10" s="249"/>
      <c r="F10" s="122" t="s">
        <v>33</v>
      </c>
      <c r="G10" s="6" t="s">
        <v>34</v>
      </c>
      <c r="H10" s="251"/>
    </row>
    <row r="11" spans="1:8" ht="12.75">
      <c r="A11" s="6">
        <v>1</v>
      </c>
      <c r="B11" s="6">
        <v>2</v>
      </c>
      <c r="C11" s="141">
        <v>3</v>
      </c>
      <c r="D11" s="124">
        <v>4</v>
      </c>
      <c r="E11" s="6">
        <v>5</v>
      </c>
      <c r="F11" s="6">
        <v>6</v>
      </c>
      <c r="G11" s="141">
        <v>7</v>
      </c>
      <c r="H11" s="6">
        <v>8</v>
      </c>
    </row>
    <row r="12" spans="1:12" ht="19.5" customHeight="1">
      <c r="A12" s="36">
        <v>1</v>
      </c>
      <c r="B12" s="7" t="s">
        <v>114</v>
      </c>
      <c r="C12" s="142" t="s">
        <v>115</v>
      </c>
      <c r="D12" s="45"/>
      <c r="E12" s="70">
        <f>+F12+H12</f>
        <v>742.0999999999999</v>
      </c>
      <c r="F12" s="70">
        <f>SUM(F13:F39)</f>
        <v>725.9999999999999</v>
      </c>
      <c r="G12" s="70">
        <f>SUM(G13:G39)</f>
        <v>15.6</v>
      </c>
      <c r="H12" s="70">
        <f>SUM(H13:H39)</f>
        <v>16.1</v>
      </c>
      <c r="I12" s="1">
        <f>+J12+L12</f>
        <v>0</v>
      </c>
      <c r="J12" s="1"/>
      <c r="K12" s="1"/>
      <c r="L12" s="1"/>
    </row>
    <row r="13" spans="1:12" ht="12" customHeight="1">
      <c r="A13" s="36">
        <v>2</v>
      </c>
      <c r="B13" s="52"/>
      <c r="C13" s="24" t="s">
        <v>512</v>
      </c>
      <c r="D13" s="9" t="s">
        <v>116</v>
      </c>
      <c r="E13" s="143">
        <f>+F13+H13</f>
        <v>45.5</v>
      </c>
      <c r="F13" s="143">
        <v>45.5</v>
      </c>
      <c r="G13" s="143"/>
      <c r="H13" s="143"/>
      <c r="I13" s="1">
        <f aca="true" t="shared" si="0" ref="I13:I45">+J13+L13</f>
        <v>0</v>
      </c>
      <c r="J13" s="1"/>
      <c r="K13" s="1"/>
      <c r="L13" s="1"/>
    </row>
    <row r="14" spans="1:12" ht="12" customHeight="1">
      <c r="A14" s="36">
        <v>3</v>
      </c>
      <c r="B14" s="52"/>
      <c r="C14" s="24" t="s">
        <v>502</v>
      </c>
      <c r="D14" s="9" t="s">
        <v>116</v>
      </c>
      <c r="E14" s="143">
        <f>+F14+H14</f>
        <v>50.7</v>
      </c>
      <c r="F14" s="143">
        <v>47.7</v>
      </c>
      <c r="G14" s="143"/>
      <c r="H14" s="143">
        <v>3</v>
      </c>
      <c r="I14" s="1">
        <f t="shared" si="0"/>
        <v>0</v>
      </c>
      <c r="J14" s="1"/>
      <c r="K14" s="1"/>
      <c r="L14" s="1"/>
    </row>
    <row r="15" spans="1:12" ht="12" customHeight="1">
      <c r="A15" s="36">
        <v>4</v>
      </c>
      <c r="B15" s="52"/>
      <c r="C15" s="24" t="s">
        <v>503</v>
      </c>
      <c r="D15" s="9" t="s">
        <v>116</v>
      </c>
      <c r="E15" s="143">
        <f>+F15+H15</f>
        <v>52.3</v>
      </c>
      <c r="F15" s="143">
        <v>52.3</v>
      </c>
      <c r="G15" s="143"/>
      <c r="H15" s="143"/>
      <c r="I15" s="1">
        <f t="shared" si="0"/>
        <v>0</v>
      </c>
      <c r="J15" s="1"/>
      <c r="K15" s="1"/>
      <c r="L15" s="1"/>
    </row>
    <row r="16" spans="1:12" ht="12" customHeight="1">
      <c r="A16" s="36">
        <v>5</v>
      </c>
      <c r="B16" s="52"/>
      <c r="C16" s="24" t="s">
        <v>508</v>
      </c>
      <c r="D16" s="9" t="s">
        <v>116</v>
      </c>
      <c r="E16" s="143">
        <f>+F16+H16</f>
        <v>50.7</v>
      </c>
      <c r="F16" s="143">
        <v>50.7</v>
      </c>
      <c r="G16" s="143"/>
      <c r="H16" s="143"/>
      <c r="I16" s="1">
        <f t="shared" si="0"/>
        <v>0</v>
      </c>
      <c r="J16" s="1"/>
      <c r="K16" s="1"/>
      <c r="L16" s="1"/>
    </row>
    <row r="17" spans="1:12" ht="12" customHeight="1">
      <c r="A17" s="36">
        <v>6</v>
      </c>
      <c r="B17" s="52"/>
      <c r="C17" s="24" t="s">
        <v>504</v>
      </c>
      <c r="D17" s="9" t="s">
        <v>116</v>
      </c>
      <c r="E17" s="143">
        <f aca="true" t="shared" si="1" ref="E17:E44">+F17+H17</f>
        <v>67</v>
      </c>
      <c r="F17" s="143">
        <v>67</v>
      </c>
      <c r="G17" s="143"/>
      <c r="H17" s="143"/>
      <c r="I17" s="1">
        <f t="shared" si="0"/>
        <v>0</v>
      </c>
      <c r="J17" s="1"/>
      <c r="K17" s="1"/>
      <c r="L17" s="1"/>
    </row>
    <row r="18" spans="1:12" ht="12" customHeight="1">
      <c r="A18" s="36">
        <v>7</v>
      </c>
      <c r="B18" s="52"/>
      <c r="C18" s="24" t="s">
        <v>505</v>
      </c>
      <c r="D18" s="9" t="s">
        <v>116</v>
      </c>
      <c r="E18" s="143">
        <f t="shared" si="1"/>
        <v>29.5</v>
      </c>
      <c r="F18" s="143">
        <v>29.5</v>
      </c>
      <c r="G18" s="143"/>
      <c r="H18" s="143"/>
      <c r="I18" s="1">
        <f t="shared" si="0"/>
        <v>0</v>
      </c>
      <c r="J18" s="1"/>
      <c r="K18" s="1"/>
      <c r="L18" s="1"/>
    </row>
    <row r="19" spans="1:12" ht="12" customHeight="1">
      <c r="A19" s="36">
        <v>8</v>
      </c>
      <c r="B19" s="52"/>
      <c r="C19" s="24" t="s">
        <v>506</v>
      </c>
      <c r="D19" s="9" t="s">
        <v>116</v>
      </c>
      <c r="E19" s="143">
        <f t="shared" si="1"/>
        <v>55.1</v>
      </c>
      <c r="F19" s="143">
        <v>53.4</v>
      </c>
      <c r="G19" s="143"/>
      <c r="H19" s="143">
        <v>1.7</v>
      </c>
      <c r="I19" s="1">
        <f t="shared" si="0"/>
        <v>0</v>
      </c>
      <c r="J19" s="1"/>
      <c r="K19" s="1"/>
      <c r="L19" s="1"/>
    </row>
    <row r="20" spans="1:12" ht="12" customHeight="1">
      <c r="A20" s="36">
        <v>9</v>
      </c>
      <c r="B20" s="52"/>
      <c r="C20" s="22" t="s">
        <v>507</v>
      </c>
      <c r="D20" s="9" t="s">
        <v>117</v>
      </c>
      <c r="E20" s="143">
        <f t="shared" si="1"/>
        <v>43.6</v>
      </c>
      <c r="F20" s="143">
        <v>43.6</v>
      </c>
      <c r="G20" s="143"/>
      <c r="H20" s="143"/>
      <c r="I20" s="1">
        <f t="shared" si="0"/>
        <v>0</v>
      </c>
      <c r="J20" s="1"/>
      <c r="K20" s="1"/>
      <c r="L20" s="1"/>
    </row>
    <row r="21" spans="1:12" ht="12" customHeight="1">
      <c r="A21" s="36">
        <v>10</v>
      </c>
      <c r="B21" s="52"/>
      <c r="C21" s="24" t="s">
        <v>99</v>
      </c>
      <c r="D21" s="52" t="s">
        <v>120</v>
      </c>
      <c r="E21" s="143">
        <f t="shared" si="1"/>
        <v>8.4</v>
      </c>
      <c r="F21" s="143">
        <v>8.4</v>
      </c>
      <c r="G21" s="143"/>
      <c r="H21" s="143"/>
      <c r="I21" s="1">
        <f t="shared" si="0"/>
        <v>0</v>
      </c>
      <c r="J21" s="1"/>
      <c r="K21" s="1"/>
      <c r="L21" s="1"/>
    </row>
    <row r="22" spans="1:12" ht="12" customHeight="1">
      <c r="A22" s="36">
        <v>11</v>
      </c>
      <c r="B22" s="52"/>
      <c r="C22" s="22" t="s">
        <v>316</v>
      </c>
      <c r="D22" s="9" t="s">
        <v>118</v>
      </c>
      <c r="E22" s="143">
        <f>+F22+H22</f>
        <v>28.8</v>
      </c>
      <c r="F22" s="126">
        <v>28.8</v>
      </c>
      <c r="G22" s="126"/>
      <c r="H22" s="126"/>
      <c r="I22" s="1">
        <f t="shared" si="0"/>
        <v>0</v>
      </c>
      <c r="J22" s="1"/>
      <c r="K22" s="1"/>
      <c r="L22" s="1"/>
    </row>
    <row r="23" spans="1:12" ht="12" customHeight="1">
      <c r="A23" s="36">
        <v>12</v>
      </c>
      <c r="B23" s="52"/>
      <c r="C23" s="22" t="s">
        <v>317</v>
      </c>
      <c r="D23" s="9" t="s">
        <v>118</v>
      </c>
      <c r="E23" s="143">
        <f>+F23+H23</f>
        <v>1.3</v>
      </c>
      <c r="F23" s="126">
        <v>1.3</v>
      </c>
      <c r="G23" s="126"/>
      <c r="H23" s="126"/>
      <c r="I23" s="1">
        <f t="shared" si="0"/>
        <v>0</v>
      </c>
      <c r="J23" s="1"/>
      <c r="K23" s="1"/>
      <c r="L23" s="1"/>
    </row>
    <row r="24" spans="1:12" ht="12" customHeight="1">
      <c r="A24" s="36">
        <v>13</v>
      </c>
      <c r="B24" s="52"/>
      <c r="C24" s="22" t="s">
        <v>93</v>
      </c>
      <c r="D24" s="9" t="s">
        <v>118</v>
      </c>
      <c r="E24" s="143">
        <f>+F24+H24</f>
        <v>16.6</v>
      </c>
      <c r="F24" s="126">
        <v>16.6</v>
      </c>
      <c r="G24" s="126"/>
      <c r="H24" s="126"/>
      <c r="I24" s="1">
        <f t="shared" si="0"/>
        <v>0</v>
      </c>
      <c r="J24" s="1"/>
      <c r="K24" s="1"/>
      <c r="L24" s="1"/>
    </row>
    <row r="25" spans="1:12" ht="12" customHeight="1">
      <c r="A25" s="36">
        <v>14</v>
      </c>
      <c r="B25" s="52"/>
      <c r="C25" s="24" t="s">
        <v>321</v>
      </c>
      <c r="D25" s="9" t="s">
        <v>118</v>
      </c>
      <c r="E25" s="143">
        <f>+F25+H25</f>
        <v>2.2</v>
      </c>
      <c r="F25" s="143">
        <v>2.2</v>
      </c>
      <c r="G25" s="143"/>
      <c r="H25" s="143"/>
      <c r="I25" s="1">
        <f t="shared" si="0"/>
        <v>0</v>
      </c>
      <c r="J25" s="1"/>
      <c r="K25" s="1"/>
      <c r="L25" s="1"/>
    </row>
    <row r="26" spans="1:12" ht="27" customHeight="1">
      <c r="A26" s="36">
        <v>15</v>
      </c>
      <c r="B26" s="52"/>
      <c r="C26" s="22" t="s">
        <v>509</v>
      </c>
      <c r="D26" s="11" t="s">
        <v>166</v>
      </c>
      <c r="E26" s="143">
        <f t="shared" si="1"/>
        <v>2.9</v>
      </c>
      <c r="F26" s="143">
        <v>2.9</v>
      </c>
      <c r="G26" s="143"/>
      <c r="H26" s="143"/>
      <c r="I26" s="1">
        <f t="shared" si="0"/>
        <v>0</v>
      </c>
      <c r="J26" s="1"/>
      <c r="K26" s="1"/>
      <c r="L26" s="1"/>
    </row>
    <row r="27" spans="1:12" ht="12" customHeight="1">
      <c r="A27" s="36">
        <v>16</v>
      </c>
      <c r="B27" s="52"/>
      <c r="C27" s="24" t="s">
        <v>510</v>
      </c>
      <c r="D27" s="11" t="s">
        <v>166</v>
      </c>
      <c r="E27" s="143">
        <f t="shared" si="1"/>
        <v>2.1</v>
      </c>
      <c r="F27" s="143">
        <v>2.1</v>
      </c>
      <c r="G27" s="143"/>
      <c r="H27" s="143"/>
      <c r="I27" s="1">
        <f t="shared" si="0"/>
        <v>0</v>
      </c>
      <c r="J27" s="1"/>
      <c r="K27" s="1"/>
      <c r="L27" s="1"/>
    </row>
    <row r="28" spans="1:12" ht="12" customHeight="1">
      <c r="A28" s="36">
        <v>17</v>
      </c>
      <c r="B28" s="52"/>
      <c r="C28" s="22" t="s">
        <v>283</v>
      </c>
      <c r="D28" s="9" t="s">
        <v>119</v>
      </c>
      <c r="E28" s="143">
        <f t="shared" si="1"/>
        <v>6</v>
      </c>
      <c r="F28" s="143">
        <v>6</v>
      </c>
      <c r="G28" s="143"/>
      <c r="H28" s="143"/>
      <c r="I28" s="1">
        <f t="shared" si="0"/>
        <v>0</v>
      </c>
      <c r="J28" s="1"/>
      <c r="K28" s="1"/>
      <c r="L28" s="1"/>
    </row>
    <row r="29" spans="1:12" ht="12" customHeight="1">
      <c r="A29" s="36">
        <v>18</v>
      </c>
      <c r="B29" s="52"/>
      <c r="C29" s="22" t="s">
        <v>94</v>
      </c>
      <c r="D29" s="9" t="s">
        <v>119</v>
      </c>
      <c r="E29" s="143">
        <f t="shared" si="1"/>
        <v>1.8</v>
      </c>
      <c r="F29" s="143">
        <v>1.8</v>
      </c>
      <c r="G29" s="143"/>
      <c r="H29" s="143"/>
      <c r="I29" s="1">
        <f t="shared" si="0"/>
        <v>0</v>
      </c>
      <c r="J29" s="1"/>
      <c r="K29" s="1"/>
      <c r="L29" s="1"/>
    </row>
    <row r="30" spans="1:12" ht="12" customHeight="1">
      <c r="A30" s="36">
        <v>19</v>
      </c>
      <c r="B30" s="52"/>
      <c r="C30" s="171" t="s">
        <v>318</v>
      </c>
      <c r="D30" s="52" t="s">
        <v>119</v>
      </c>
      <c r="E30" s="143">
        <f t="shared" si="1"/>
        <v>45</v>
      </c>
      <c r="F30" s="126">
        <v>45</v>
      </c>
      <c r="G30" s="126"/>
      <c r="H30" s="126"/>
      <c r="I30" s="1">
        <f t="shared" si="0"/>
        <v>0</v>
      </c>
      <c r="J30" s="1"/>
      <c r="K30" s="1"/>
      <c r="L30" s="1"/>
    </row>
    <row r="31" spans="1:12" ht="12" customHeight="1">
      <c r="A31" s="36">
        <v>20</v>
      </c>
      <c r="B31" s="52"/>
      <c r="C31" s="41" t="s">
        <v>95</v>
      </c>
      <c r="D31" s="9" t="s">
        <v>119</v>
      </c>
      <c r="E31" s="143">
        <f t="shared" si="1"/>
        <v>1.4</v>
      </c>
      <c r="F31" s="126">
        <v>1.4</v>
      </c>
      <c r="G31" s="126"/>
      <c r="H31" s="126"/>
      <c r="I31" s="1">
        <f t="shared" si="0"/>
        <v>0</v>
      </c>
      <c r="J31" s="1"/>
      <c r="K31" s="1"/>
      <c r="L31" s="1"/>
    </row>
    <row r="32" spans="1:12" ht="12" customHeight="1">
      <c r="A32" s="36">
        <v>21</v>
      </c>
      <c r="B32" s="52"/>
      <c r="C32" s="22" t="s">
        <v>249</v>
      </c>
      <c r="D32" s="52" t="s">
        <v>120</v>
      </c>
      <c r="E32" s="143">
        <f t="shared" si="1"/>
        <v>36</v>
      </c>
      <c r="F32" s="126">
        <v>36</v>
      </c>
      <c r="G32" s="126">
        <v>12.1</v>
      </c>
      <c r="H32" s="126"/>
      <c r="I32" s="1">
        <f t="shared" si="0"/>
        <v>0</v>
      </c>
      <c r="J32" s="1"/>
      <c r="K32" s="1"/>
      <c r="L32" s="1"/>
    </row>
    <row r="33" spans="1:12" ht="12" customHeight="1">
      <c r="A33" s="36">
        <v>22</v>
      </c>
      <c r="B33" s="52"/>
      <c r="C33" s="24" t="s">
        <v>102</v>
      </c>
      <c r="D33" s="9" t="s">
        <v>119</v>
      </c>
      <c r="E33" s="143">
        <f t="shared" si="1"/>
        <v>6.5</v>
      </c>
      <c r="F33" s="126">
        <v>6.5</v>
      </c>
      <c r="G33" s="126"/>
      <c r="H33" s="126"/>
      <c r="I33" s="1">
        <f t="shared" si="0"/>
        <v>0</v>
      </c>
      <c r="J33" s="1"/>
      <c r="K33" s="1"/>
      <c r="L33" s="1"/>
    </row>
    <row r="34" spans="1:12" ht="12" customHeight="1">
      <c r="A34" s="36">
        <v>23</v>
      </c>
      <c r="B34" s="52"/>
      <c r="C34" s="172" t="s">
        <v>109</v>
      </c>
      <c r="D34" s="52" t="s">
        <v>120</v>
      </c>
      <c r="E34" s="143">
        <f t="shared" si="1"/>
        <v>44.3</v>
      </c>
      <c r="F34" s="126">
        <v>40.3</v>
      </c>
      <c r="G34" s="126">
        <v>3.5</v>
      </c>
      <c r="H34" s="126">
        <v>4</v>
      </c>
      <c r="I34" s="1">
        <f t="shared" si="0"/>
        <v>0</v>
      </c>
      <c r="J34" s="1"/>
      <c r="K34" s="1"/>
      <c r="L34" s="1"/>
    </row>
    <row r="35" spans="1:12" ht="12" customHeight="1">
      <c r="A35" s="36">
        <v>24</v>
      </c>
      <c r="B35" s="52"/>
      <c r="C35" s="172" t="s">
        <v>100</v>
      </c>
      <c r="D35" s="52" t="s">
        <v>120</v>
      </c>
      <c r="E35" s="143">
        <f t="shared" si="1"/>
        <v>51.599999999999994</v>
      </c>
      <c r="F35" s="126">
        <v>46.8</v>
      </c>
      <c r="G35" s="126"/>
      <c r="H35" s="126">
        <v>4.8</v>
      </c>
      <c r="I35" s="1">
        <f t="shared" si="0"/>
        <v>0</v>
      </c>
      <c r="J35" s="1"/>
      <c r="K35" s="1"/>
      <c r="L35" s="1"/>
    </row>
    <row r="36" spans="1:12" ht="12" customHeight="1">
      <c r="A36" s="36">
        <v>25</v>
      </c>
      <c r="B36" s="52"/>
      <c r="C36" s="172" t="s">
        <v>101</v>
      </c>
      <c r="D36" s="52" t="s">
        <v>120</v>
      </c>
      <c r="E36" s="143">
        <f t="shared" si="1"/>
        <v>53.7</v>
      </c>
      <c r="F36" s="126">
        <v>53.1</v>
      </c>
      <c r="G36" s="126"/>
      <c r="H36" s="126">
        <v>0.6</v>
      </c>
      <c r="I36" s="1">
        <f t="shared" si="0"/>
        <v>0</v>
      </c>
      <c r="J36" s="1"/>
      <c r="K36" s="1"/>
      <c r="L36" s="1"/>
    </row>
    <row r="37" spans="1:12" ht="12" customHeight="1">
      <c r="A37" s="36">
        <v>26</v>
      </c>
      <c r="B37" s="52"/>
      <c r="C37" s="24" t="s">
        <v>250</v>
      </c>
      <c r="D37" s="52" t="s">
        <v>120</v>
      </c>
      <c r="E37" s="143">
        <f t="shared" si="1"/>
        <v>15.4</v>
      </c>
      <c r="F37" s="126">
        <v>15.4</v>
      </c>
      <c r="G37" s="126"/>
      <c r="H37" s="126"/>
      <c r="I37" s="1">
        <f t="shared" si="0"/>
        <v>0</v>
      </c>
      <c r="J37" s="1"/>
      <c r="K37" s="1"/>
      <c r="L37" s="1"/>
    </row>
    <row r="38" spans="1:12" ht="12" customHeight="1">
      <c r="A38" s="36">
        <v>27</v>
      </c>
      <c r="B38" s="52"/>
      <c r="C38" s="172" t="s">
        <v>15</v>
      </c>
      <c r="D38" s="9" t="s">
        <v>116</v>
      </c>
      <c r="E38" s="143">
        <f>+F38+H38</f>
        <v>14.9</v>
      </c>
      <c r="F38" s="126">
        <v>12.9</v>
      </c>
      <c r="G38" s="126"/>
      <c r="H38" s="126">
        <v>2</v>
      </c>
      <c r="I38" s="1">
        <f t="shared" si="0"/>
        <v>0</v>
      </c>
      <c r="J38" s="1"/>
      <c r="K38" s="1"/>
      <c r="L38" s="1"/>
    </row>
    <row r="39" spans="1:12" ht="12" customHeight="1">
      <c r="A39" s="36">
        <v>28</v>
      </c>
      <c r="B39" s="52"/>
      <c r="C39" s="172" t="s">
        <v>605</v>
      </c>
      <c r="D39" s="9" t="s">
        <v>116</v>
      </c>
      <c r="E39" s="143">
        <f t="shared" si="1"/>
        <v>8.8</v>
      </c>
      <c r="F39" s="126">
        <v>8.8</v>
      </c>
      <c r="G39" s="126"/>
      <c r="H39" s="126"/>
      <c r="I39" s="1">
        <f t="shared" si="0"/>
        <v>0</v>
      </c>
      <c r="J39" s="1"/>
      <c r="K39" s="1"/>
      <c r="L39" s="1"/>
    </row>
    <row r="40" spans="1:12" ht="19.5" customHeight="1">
      <c r="A40" s="36">
        <v>29</v>
      </c>
      <c r="B40" s="7" t="s">
        <v>23</v>
      </c>
      <c r="C40" s="144" t="s">
        <v>24</v>
      </c>
      <c r="D40" s="52"/>
      <c r="E40" s="70">
        <f>+F40+H40</f>
        <v>579.8</v>
      </c>
      <c r="F40" s="70">
        <f>SUM(F41:F44)</f>
        <v>564</v>
      </c>
      <c r="G40" s="70">
        <f>SUM(G41:G44)</f>
        <v>231.2</v>
      </c>
      <c r="H40" s="70">
        <f>SUM(H41:H44)</f>
        <v>15.8</v>
      </c>
      <c r="I40" s="1">
        <f t="shared" si="0"/>
        <v>0</v>
      </c>
      <c r="J40" s="1"/>
      <c r="K40" s="1"/>
      <c r="L40" s="1"/>
    </row>
    <row r="41" spans="1:12" ht="12" customHeight="1">
      <c r="A41" s="36">
        <v>30</v>
      </c>
      <c r="B41" s="52"/>
      <c r="C41" s="172" t="s">
        <v>2</v>
      </c>
      <c r="D41" s="52" t="s">
        <v>132</v>
      </c>
      <c r="E41" s="143">
        <f t="shared" si="1"/>
        <v>233.60000000000002</v>
      </c>
      <c r="F41" s="143">
        <v>228.3</v>
      </c>
      <c r="G41" s="143">
        <v>132.7</v>
      </c>
      <c r="H41" s="143">
        <v>5.3</v>
      </c>
      <c r="I41" s="1">
        <f t="shared" si="0"/>
        <v>0</v>
      </c>
      <c r="J41" s="1"/>
      <c r="K41" s="1"/>
      <c r="L41" s="1"/>
    </row>
    <row r="42" spans="1:12" ht="12" customHeight="1">
      <c r="A42" s="36">
        <v>31</v>
      </c>
      <c r="B42" s="52"/>
      <c r="C42" s="172" t="s">
        <v>15</v>
      </c>
      <c r="D42" s="20" t="s">
        <v>132</v>
      </c>
      <c r="E42" s="143">
        <f>+F42+H42</f>
        <v>185.5</v>
      </c>
      <c r="F42" s="143">
        <v>178</v>
      </c>
      <c r="G42" s="143">
        <v>50.5</v>
      </c>
      <c r="H42" s="143">
        <v>7.5</v>
      </c>
      <c r="I42" s="1">
        <f t="shared" si="0"/>
        <v>0</v>
      </c>
      <c r="J42" s="1"/>
      <c r="K42" s="1"/>
      <c r="L42" s="1"/>
    </row>
    <row r="43" spans="1:12" ht="12" customHeight="1">
      <c r="A43" s="36">
        <v>32</v>
      </c>
      <c r="B43" s="52"/>
      <c r="C43" s="172" t="s">
        <v>605</v>
      </c>
      <c r="D43" s="20" t="s">
        <v>132</v>
      </c>
      <c r="E43" s="143">
        <f t="shared" si="1"/>
        <v>141.5</v>
      </c>
      <c r="F43" s="143">
        <v>138.5</v>
      </c>
      <c r="G43" s="143">
        <v>48</v>
      </c>
      <c r="H43" s="143">
        <v>3</v>
      </c>
      <c r="I43" s="1">
        <f t="shared" si="0"/>
        <v>0</v>
      </c>
      <c r="J43" s="1"/>
      <c r="K43" s="1"/>
      <c r="L43" s="1"/>
    </row>
    <row r="44" spans="1:12" ht="12" customHeight="1">
      <c r="A44" s="36">
        <v>33</v>
      </c>
      <c r="B44" s="52"/>
      <c r="C44" s="46" t="s">
        <v>404</v>
      </c>
      <c r="D44" s="20" t="s">
        <v>25</v>
      </c>
      <c r="E44" s="143">
        <f t="shared" si="1"/>
        <v>19.2</v>
      </c>
      <c r="F44" s="143">
        <v>19.2</v>
      </c>
      <c r="G44" s="143"/>
      <c r="H44" s="143"/>
      <c r="I44" s="1">
        <f t="shared" si="0"/>
        <v>0</v>
      </c>
      <c r="J44" s="1"/>
      <c r="K44" s="1"/>
      <c r="L44" s="1"/>
    </row>
    <row r="45" spans="1:12" ht="12" customHeight="1">
      <c r="A45" s="36">
        <v>34</v>
      </c>
      <c r="B45" s="52"/>
      <c r="C45" s="202" t="s">
        <v>22</v>
      </c>
      <c r="D45" s="52"/>
      <c r="E45" s="70">
        <f>+F45+H45</f>
        <v>1321.9</v>
      </c>
      <c r="F45" s="70">
        <f>+F12+F40</f>
        <v>1290</v>
      </c>
      <c r="G45" s="70">
        <f>+G12+G40</f>
        <v>246.79999999999998</v>
      </c>
      <c r="H45" s="70">
        <f>+H12+H40</f>
        <v>31.900000000000002</v>
      </c>
      <c r="I45" s="1">
        <f t="shared" si="0"/>
        <v>0</v>
      </c>
      <c r="J45" s="1"/>
      <c r="K45" s="1"/>
      <c r="L45" s="1"/>
    </row>
    <row r="46" spans="5:8" ht="12.75">
      <c r="E46" s="199"/>
      <c r="F46" s="199"/>
      <c r="G46" s="199"/>
      <c r="H46" s="199"/>
    </row>
    <row r="47" spans="3:10" ht="12.75">
      <c r="C47" s="38" t="s">
        <v>624</v>
      </c>
      <c r="J47" s="1"/>
    </row>
    <row r="48" spans="5:8" ht="12.75">
      <c r="E48" s="166"/>
      <c r="F48" s="199"/>
      <c r="G48" s="199"/>
      <c r="H48" s="199"/>
    </row>
    <row r="49" spans="5:8" ht="12.75">
      <c r="E49" s="166"/>
      <c r="F49" s="199"/>
      <c r="G49" s="199"/>
      <c r="H49" s="199"/>
    </row>
    <row r="50" spans="5:8" ht="12.75">
      <c r="E50" s="199"/>
      <c r="F50" s="199"/>
      <c r="G50" s="199"/>
      <c r="H50" s="199"/>
    </row>
    <row r="51" spans="5:8" ht="12.75">
      <c r="E51" s="199"/>
      <c r="H51" s="199"/>
    </row>
    <row r="52" ht="12.75">
      <c r="E52" s="203"/>
    </row>
  </sheetData>
  <sheetProtection/>
  <mergeCells count="12">
    <mergeCell ref="F9:G9"/>
    <mergeCell ref="H9:H10"/>
    <mergeCell ref="C1:H1"/>
    <mergeCell ref="C2:H2"/>
    <mergeCell ref="G3:H3"/>
    <mergeCell ref="B5:H5"/>
    <mergeCell ref="A8:A10"/>
    <mergeCell ref="B8:B10"/>
    <mergeCell ref="C8:C10"/>
    <mergeCell ref="D8:D10"/>
    <mergeCell ref="E8:E10"/>
    <mergeCell ref="F8:H8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Q57" sqref="Q57"/>
    </sheetView>
  </sheetViews>
  <sheetFormatPr defaultColWidth="9.140625" defaultRowHeight="12.75"/>
  <cols>
    <col min="1" max="1" width="5.421875" style="38" customWidth="1"/>
    <col min="2" max="2" width="5.00390625" style="13" customWidth="1"/>
    <col min="3" max="3" width="45.57421875" style="38" customWidth="1"/>
    <col min="4" max="4" width="10.421875" style="28" customWidth="1"/>
    <col min="5" max="5" width="8.421875" style="38" customWidth="1"/>
    <col min="6" max="6" width="8.140625" style="38" customWidth="1"/>
    <col min="7" max="8" width="8.421875" style="38" customWidth="1"/>
    <col min="9" max="9" width="9.57421875" style="4" hidden="1" customWidth="1"/>
    <col min="10" max="11" width="0" style="2" hidden="1" customWidth="1"/>
    <col min="12" max="16384" width="9.140625" style="2" customWidth="1"/>
  </cols>
  <sheetData>
    <row r="1" spans="3:8" ht="15.75" customHeight="1">
      <c r="C1" s="255" t="s">
        <v>275</v>
      </c>
      <c r="D1" s="255"/>
      <c r="E1" s="255"/>
      <c r="F1" s="255"/>
      <c r="G1" s="255"/>
      <c r="H1" s="255"/>
    </row>
    <row r="2" spans="3:8" ht="15.75" customHeight="1">
      <c r="C2" s="255" t="s">
        <v>866</v>
      </c>
      <c r="D2" s="255"/>
      <c r="E2" s="255"/>
      <c r="F2" s="255"/>
      <c r="G2" s="255"/>
      <c r="H2" s="255"/>
    </row>
    <row r="3" spans="2:9" ht="15.75">
      <c r="B3" s="28"/>
      <c r="E3" s="269" t="s">
        <v>269</v>
      </c>
      <c r="F3" s="269"/>
      <c r="G3" s="269"/>
      <c r="H3" s="269"/>
      <c r="I3" s="2"/>
    </row>
    <row r="4" spans="2:9" ht="15.75">
      <c r="B4" s="28"/>
      <c r="E4" s="164"/>
      <c r="F4" s="164"/>
      <c r="G4" s="164"/>
      <c r="H4" s="164"/>
      <c r="I4" s="2"/>
    </row>
    <row r="5" spans="1:9" ht="30" customHeight="1">
      <c r="A5" s="270" t="s">
        <v>816</v>
      </c>
      <c r="B5" s="270"/>
      <c r="C5" s="270"/>
      <c r="D5" s="270"/>
      <c r="E5" s="270"/>
      <c r="F5" s="270"/>
      <c r="G5" s="270"/>
      <c r="H5" s="270"/>
      <c r="I5" s="2"/>
    </row>
    <row r="6" spans="2:9" ht="12.75">
      <c r="B6" s="28"/>
      <c r="E6" s="162"/>
      <c r="F6" s="162"/>
      <c r="G6" s="271" t="s">
        <v>306</v>
      </c>
      <c r="H6" s="271"/>
      <c r="I6" s="2"/>
    </row>
    <row r="7" spans="1:9" ht="12.75" customHeight="1">
      <c r="A7" s="251" t="s">
        <v>0</v>
      </c>
      <c r="B7" s="268" t="s">
        <v>110</v>
      </c>
      <c r="C7" s="251" t="s">
        <v>16</v>
      </c>
      <c r="D7" s="273" t="s">
        <v>111</v>
      </c>
      <c r="E7" s="251" t="s">
        <v>17</v>
      </c>
      <c r="F7" s="253" t="s">
        <v>18</v>
      </c>
      <c r="G7" s="253"/>
      <c r="H7" s="253"/>
      <c r="I7" s="2"/>
    </row>
    <row r="8" spans="1:9" ht="12.75" customHeight="1">
      <c r="A8" s="272"/>
      <c r="B8" s="268"/>
      <c r="C8" s="251"/>
      <c r="D8" s="273"/>
      <c r="E8" s="251"/>
      <c r="F8" s="253" t="s">
        <v>19</v>
      </c>
      <c r="G8" s="253"/>
      <c r="H8" s="251" t="s">
        <v>112</v>
      </c>
      <c r="I8" s="2"/>
    </row>
    <row r="9" spans="1:9" ht="46.5" customHeight="1">
      <c r="A9" s="272"/>
      <c r="B9" s="268"/>
      <c r="C9" s="251"/>
      <c r="D9" s="273"/>
      <c r="E9" s="251"/>
      <c r="F9" s="6" t="s">
        <v>17</v>
      </c>
      <c r="G9" s="29" t="s">
        <v>113</v>
      </c>
      <c r="H9" s="251"/>
      <c r="I9" s="2"/>
    </row>
    <row r="10" spans="1:9" ht="12.75">
      <c r="A10" s="45">
        <v>1</v>
      </c>
      <c r="B10" s="7" t="s">
        <v>20</v>
      </c>
      <c r="C10" s="6">
        <v>3</v>
      </c>
      <c r="D10" s="8">
        <v>4</v>
      </c>
      <c r="E10" s="6">
        <v>5</v>
      </c>
      <c r="F10" s="6">
        <v>6</v>
      </c>
      <c r="G10" s="6">
        <v>7</v>
      </c>
      <c r="H10" s="6">
        <v>8</v>
      </c>
      <c r="I10" s="2"/>
    </row>
    <row r="11" spans="1:14" ht="19.5" customHeight="1">
      <c r="A11" s="36">
        <v>1</v>
      </c>
      <c r="B11" s="7" t="s">
        <v>114</v>
      </c>
      <c r="C11" s="34" t="s">
        <v>115</v>
      </c>
      <c r="D11" s="8"/>
      <c r="E11" s="66">
        <f>+F11+H11</f>
        <v>963.5</v>
      </c>
      <c r="F11" s="66">
        <f>+F12+F13</f>
        <v>202.3</v>
      </c>
      <c r="G11" s="66">
        <f>+G12+G13</f>
        <v>2.9</v>
      </c>
      <c r="H11" s="66">
        <f>+H12+H13</f>
        <v>761.2</v>
      </c>
      <c r="I11" s="1"/>
      <c r="K11" s="1"/>
      <c r="N11" s="75"/>
    </row>
    <row r="12" spans="1:19" ht="13.5" customHeight="1">
      <c r="A12" s="170">
        <v>2</v>
      </c>
      <c r="B12" s="179"/>
      <c r="C12" s="47" t="s">
        <v>314</v>
      </c>
      <c r="D12" s="67" t="s">
        <v>120</v>
      </c>
      <c r="E12" s="76">
        <f aca="true" t="shared" si="0" ref="E12:E35">+F12+H12</f>
        <v>191.5</v>
      </c>
      <c r="F12" s="76">
        <v>191.5</v>
      </c>
      <c r="G12" s="76"/>
      <c r="H12" s="76"/>
      <c r="I12" s="1" t="s">
        <v>822</v>
      </c>
      <c r="N12" s="75"/>
      <c r="R12" s="1"/>
      <c r="S12" s="30"/>
    </row>
    <row r="13" spans="1:19" ht="18.75" customHeight="1">
      <c r="A13" s="36">
        <v>3</v>
      </c>
      <c r="B13" s="9"/>
      <c r="C13" s="27" t="s">
        <v>987</v>
      </c>
      <c r="D13" s="9"/>
      <c r="E13" s="76">
        <f>+F13+H13</f>
        <v>772</v>
      </c>
      <c r="F13" s="76">
        <f>+F14+F15+F16+F17</f>
        <v>10.8</v>
      </c>
      <c r="G13" s="76">
        <f>+G14+G15+G16+G17</f>
        <v>2.9</v>
      </c>
      <c r="H13" s="76">
        <f>+H14+H15+H16+H17</f>
        <v>761.2</v>
      </c>
      <c r="I13" s="1"/>
      <c r="N13" s="75"/>
      <c r="R13" s="1"/>
      <c r="S13" s="30"/>
    </row>
    <row r="14" spans="1:19" ht="27.75" customHeight="1">
      <c r="A14" s="68" t="s">
        <v>398</v>
      </c>
      <c r="B14" s="173"/>
      <c r="C14" s="44" t="s">
        <v>3</v>
      </c>
      <c r="D14" s="20" t="s">
        <v>120</v>
      </c>
      <c r="E14" s="76">
        <f t="shared" si="0"/>
        <v>3</v>
      </c>
      <c r="F14" s="76">
        <f>2.6+0.4</f>
        <v>3</v>
      </c>
      <c r="G14" s="76">
        <v>2.9</v>
      </c>
      <c r="H14" s="76"/>
      <c r="I14" s="1"/>
      <c r="N14" s="75"/>
      <c r="R14" s="1"/>
      <c r="S14" s="30"/>
    </row>
    <row r="15" spans="1:19" ht="25.5">
      <c r="A15" s="68" t="s">
        <v>445</v>
      </c>
      <c r="B15" s="173"/>
      <c r="C15" s="47" t="s">
        <v>762</v>
      </c>
      <c r="D15" s="20" t="s">
        <v>116</v>
      </c>
      <c r="E15" s="204">
        <f t="shared" si="0"/>
        <v>141</v>
      </c>
      <c r="F15" s="204">
        <v>1.2</v>
      </c>
      <c r="G15" s="205"/>
      <c r="H15" s="204">
        <v>139.8</v>
      </c>
      <c r="I15" s="1"/>
      <c r="N15" s="75"/>
      <c r="R15" s="1"/>
      <c r="S15" s="30"/>
    </row>
    <row r="16" spans="1:19" ht="25.5">
      <c r="A16" s="68" t="s">
        <v>837</v>
      </c>
      <c r="B16" s="173"/>
      <c r="C16" s="44" t="s">
        <v>763</v>
      </c>
      <c r="D16" s="20" t="s">
        <v>116</v>
      </c>
      <c r="E16" s="204">
        <f t="shared" si="0"/>
        <v>141</v>
      </c>
      <c r="F16" s="204">
        <v>1.2</v>
      </c>
      <c r="G16" s="205"/>
      <c r="H16" s="204">
        <v>139.8</v>
      </c>
      <c r="I16" s="1"/>
      <c r="N16" s="75"/>
      <c r="R16" s="1"/>
      <c r="S16" s="30"/>
    </row>
    <row r="17" spans="1:19" ht="38.25">
      <c r="A17" s="68" t="s">
        <v>838</v>
      </c>
      <c r="B17" s="9"/>
      <c r="C17" s="47" t="s">
        <v>411</v>
      </c>
      <c r="D17" s="9" t="s">
        <v>119</v>
      </c>
      <c r="E17" s="76">
        <f t="shared" si="0"/>
        <v>487</v>
      </c>
      <c r="F17" s="76">
        <v>5.4</v>
      </c>
      <c r="G17" s="76"/>
      <c r="H17" s="76">
        <v>481.6</v>
      </c>
      <c r="I17" s="1"/>
      <c r="N17" s="75"/>
      <c r="R17" s="1"/>
      <c r="S17" s="30"/>
    </row>
    <row r="18" spans="1:19" ht="12.75">
      <c r="A18" s="68" t="s">
        <v>50</v>
      </c>
      <c r="B18" s="7" t="s">
        <v>124</v>
      </c>
      <c r="C18" s="10" t="s">
        <v>125</v>
      </c>
      <c r="D18" s="9"/>
      <c r="E18" s="77">
        <f>+F18+H18</f>
        <v>24</v>
      </c>
      <c r="F18" s="77">
        <f aca="true" t="shared" si="1" ref="F18:H19">+F19</f>
        <v>0.1</v>
      </c>
      <c r="G18" s="77">
        <f t="shared" si="1"/>
        <v>0</v>
      </c>
      <c r="H18" s="77">
        <f t="shared" si="1"/>
        <v>23.9</v>
      </c>
      <c r="I18" s="1"/>
      <c r="N18" s="75"/>
      <c r="R18" s="1"/>
      <c r="S18" s="30"/>
    </row>
    <row r="19" spans="1:19" ht="12.75">
      <c r="A19" s="68" t="s">
        <v>839</v>
      </c>
      <c r="B19" s="7"/>
      <c r="C19" s="27" t="s">
        <v>987</v>
      </c>
      <c r="D19" s="9"/>
      <c r="E19" s="76">
        <f>+F19+H19</f>
        <v>24</v>
      </c>
      <c r="F19" s="76">
        <f t="shared" si="1"/>
        <v>0.1</v>
      </c>
      <c r="G19" s="76">
        <f t="shared" si="1"/>
        <v>0</v>
      </c>
      <c r="H19" s="76">
        <f t="shared" si="1"/>
        <v>23.9</v>
      </c>
      <c r="I19" s="1"/>
      <c r="N19" s="75"/>
      <c r="R19" s="1"/>
      <c r="S19" s="30"/>
    </row>
    <row r="20" spans="1:19" ht="38.25">
      <c r="A20" s="68" t="s">
        <v>399</v>
      </c>
      <c r="B20" s="7"/>
      <c r="C20" s="206" t="s">
        <v>419</v>
      </c>
      <c r="D20" s="9" t="s">
        <v>870</v>
      </c>
      <c r="E20" s="76">
        <f>+F20+H20</f>
        <v>24</v>
      </c>
      <c r="F20" s="76">
        <v>0.1</v>
      </c>
      <c r="G20" s="76"/>
      <c r="H20" s="76">
        <v>23.9</v>
      </c>
      <c r="I20" s="1"/>
      <c r="N20" s="75"/>
      <c r="R20" s="1"/>
      <c r="S20" s="30"/>
    </row>
    <row r="21" spans="1:19" ht="15.75" customHeight="1">
      <c r="A21" s="36">
        <v>6</v>
      </c>
      <c r="B21" s="7" t="s">
        <v>23</v>
      </c>
      <c r="C21" s="10" t="s">
        <v>24</v>
      </c>
      <c r="D21" s="9"/>
      <c r="E21" s="77">
        <f>+F21+H21</f>
        <v>535.5</v>
      </c>
      <c r="F21" s="77">
        <f>+F22</f>
        <v>100.7</v>
      </c>
      <c r="G21" s="77">
        <f>+G22</f>
        <v>0</v>
      </c>
      <c r="H21" s="77">
        <f>+H22</f>
        <v>434.8</v>
      </c>
      <c r="I21" s="1"/>
      <c r="N21" s="75"/>
      <c r="R21" s="1"/>
      <c r="S21" s="30"/>
    </row>
    <row r="22" spans="1:19" ht="15" customHeight="1">
      <c r="A22" s="36">
        <v>7</v>
      </c>
      <c r="B22" s="7"/>
      <c r="C22" s="27" t="s">
        <v>987</v>
      </c>
      <c r="D22" s="9"/>
      <c r="E22" s="76">
        <f>+F22+H22</f>
        <v>535.5</v>
      </c>
      <c r="F22" s="76">
        <f>+F23+F24+F25</f>
        <v>100.7</v>
      </c>
      <c r="G22" s="76">
        <f>+G23+G24+G25</f>
        <v>0</v>
      </c>
      <c r="H22" s="76">
        <f>+H23+H24+H25</f>
        <v>434.8</v>
      </c>
      <c r="I22" s="1"/>
      <c r="N22" s="75"/>
      <c r="R22" s="1"/>
      <c r="S22" s="30"/>
    </row>
    <row r="23" spans="1:19" ht="16.5" customHeight="1">
      <c r="A23" s="68" t="s">
        <v>400</v>
      </c>
      <c r="B23" s="9"/>
      <c r="C23" s="207" t="s">
        <v>420</v>
      </c>
      <c r="D23" s="9" t="s">
        <v>150</v>
      </c>
      <c r="E23" s="76">
        <f t="shared" si="0"/>
        <v>115.5</v>
      </c>
      <c r="F23" s="76">
        <v>6.5</v>
      </c>
      <c r="G23" s="76"/>
      <c r="H23" s="76">
        <v>109</v>
      </c>
      <c r="I23" s="1"/>
      <c r="N23" s="75"/>
      <c r="R23" s="1"/>
      <c r="S23" s="30"/>
    </row>
    <row r="24" spans="1:19" ht="27.75" customHeight="1">
      <c r="A24" s="68" t="s">
        <v>636</v>
      </c>
      <c r="B24" s="9"/>
      <c r="C24" s="47" t="s">
        <v>408</v>
      </c>
      <c r="D24" s="9" t="s">
        <v>182</v>
      </c>
      <c r="E24" s="76">
        <f t="shared" si="0"/>
        <v>330</v>
      </c>
      <c r="F24" s="76">
        <v>4.2</v>
      </c>
      <c r="G24" s="76"/>
      <c r="H24" s="76">
        <v>325.8</v>
      </c>
      <c r="I24" s="1"/>
      <c r="N24" s="75"/>
      <c r="R24" s="1"/>
      <c r="S24" s="30"/>
    </row>
    <row r="25" spans="1:19" ht="12.75">
      <c r="A25" s="68" t="s">
        <v>637</v>
      </c>
      <c r="B25" s="9"/>
      <c r="C25" s="47" t="s">
        <v>522</v>
      </c>
      <c r="D25" s="9" t="s">
        <v>57</v>
      </c>
      <c r="E25" s="76">
        <f t="shared" si="0"/>
        <v>90</v>
      </c>
      <c r="F25" s="76">
        <v>90</v>
      </c>
      <c r="G25" s="76"/>
      <c r="H25" s="76"/>
      <c r="I25" s="1"/>
      <c r="N25" s="75"/>
      <c r="R25" s="1"/>
      <c r="S25" s="30"/>
    </row>
    <row r="26" spans="1:19" ht="12.75">
      <c r="A26" s="68" t="s">
        <v>531</v>
      </c>
      <c r="B26" s="7" t="s">
        <v>137</v>
      </c>
      <c r="C26" s="10" t="s">
        <v>138</v>
      </c>
      <c r="D26" s="9"/>
      <c r="E26" s="77">
        <f>+F26+H26</f>
        <v>171.5</v>
      </c>
      <c r="F26" s="77">
        <f>+F27</f>
        <v>0.6</v>
      </c>
      <c r="G26" s="77">
        <f>+G27</f>
        <v>0</v>
      </c>
      <c r="H26" s="77">
        <f>+H27</f>
        <v>170.9</v>
      </c>
      <c r="I26" s="1"/>
      <c r="N26" s="75"/>
      <c r="R26" s="1"/>
      <c r="S26" s="30"/>
    </row>
    <row r="27" spans="1:19" ht="12.75">
      <c r="A27" s="68" t="s">
        <v>632</v>
      </c>
      <c r="B27" s="9"/>
      <c r="C27" s="27" t="s">
        <v>987</v>
      </c>
      <c r="D27" s="9"/>
      <c r="E27" s="76">
        <f>+F27+H27</f>
        <v>171.5</v>
      </c>
      <c r="F27" s="76">
        <f>+F28+F29</f>
        <v>0.6</v>
      </c>
      <c r="G27" s="76">
        <f>+G28+G29</f>
        <v>0</v>
      </c>
      <c r="H27" s="76">
        <f>+H28+H29</f>
        <v>170.9</v>
      </c>
      <c r="I27" s="1"/>
      <c r="N27" s="75"/>
      <c r="R27" s="1"/>
      <c r="S27" s="30"/>
    </row>
    <row r="28" spans="1:19" ht="25.5">
      <c r="A28" s="68" t="s">
        <v>401</v>
      </c>
      <c r="B28" s="9"/>
      <c r="C28" s="47" t="s">
        <v>538</v>
      </c>
      <c r="D28" s="9" t="s">
        <v>120</v>
      </c>
      <c r="E28" s="76">
        <f t="shared" si="0"/>
        <v>51</v>
      </c>
      <c r="F28" s="76">
        <v>0.6</v>
      </c>
      <c r="G28" s="76"/>
      <c r="H28" s="76">
        <v>50.4</v>
      </c>
      <c r="I28" s="1"/>
      <c r="N28" s="75"/>
      <c r="R28" s="1"/>
      <c r="S28" s="30"/>
    </row>
    <row r="29" spans="1:19" ht="45" customHeight="1">
      <c r="A29" s="68" t="s">
        <v>840</v>
      </c>
      <c r="B29" s="9"/>
      <c r="C29" s="41" t="s">
        <v>833</v>
      </c>
      <c r="D29" s="9" t="s">
        <v>834</v>
      </c>
      <c r="E29" s="76">
        <f t="shared" si="0"/>
        <v>120.5</v>
      </c>
      <c r="F29" s="76"/>
      <c r="G29" s="76"/>
      <c r="H29" s="76">
        <v>120.5</v>
      </c>
      <c r="I29" s="1"/>
      <c r="N29" s="75"/>
      <c r="R29" s="1"/>
      <c r="S29" s="30"/>
    </row>
    <row r="30" spans="1:19" ht="16.5" customHeight="1">
      <c r="A30" s="36">
        <v>10</v>
      </c>
      <c r="B30" s="7" t="s">
        <v>140</v>
      </c>
      <c r="C30" s="10" t="s">
        <v>141</v>
      </c>
      <c r="D30" s="6"/>
      <c r="E30" s="77">
        <f>+F30+H30</f>
        <v>279.20000000000005</v>
      </c>
      <c r="F30" s="77">
        <f>+F31</f>
        <v>1.8</v>
      </c>
      <c r="G30" s="77">
        <f>+G31</f>
        <v>0</v>
      </c>
      <c r="H30" s="77">
        <f>+H31</f>
        <v>277.40000000000003</v>
      </c>
      <c r="I30" s="1"/>
      <c r="N30" s="75"/>
      <c r="R30" s="1"/>
      <c r="S30" s="30"/>
    </row>
    <row r="31" spans="1:19" ht="15" customHeight="1">
      <c r="A31" s="36">
        <v>11</v>
      </c>
      <c r="B31" s="7"/>
      <c r="C31" s="27" t="s">
        <v>987</v>
      </c>
      <c r="D31" s="9"/>
      <c r="E31" s="76">
        <f>+F31+H31</f>
        <v>279.20000000000005</v>
      </c>
      <c r="F31" s="76">
        <f>+F32+F33+F34+F35</f>
        <v>1.8</v>
      </c>
      <c r="G31" s="76">
        <f>+G32+G33+G34+G35</f>
        <v>0</v>
      </c>
      <c r="H31" s="76">
        <f>+H32+H33+H34+H35</f>
        <v>277.40000000000003</v>
      </c>
      <c r="I31" s="1"/>
      <c r="N31" s="75"/>
      <c r="R31" s="1"/>
      <c r="S31" s="30"/>
    </row>
    <row r="32" spans="1:19" ht="41.25" customHeight="1">
      <c r="A32" s="68" t="s">
        <v>64</v>
      </c>
      <c r="B32" s="9"/>
      <c r="C32" s="44" t="s">
        <v>681</v>
      </c>
      <c r="D32" s="11" t="s">
        <v>144</v>
      </c>
      <c r="E32" s="76">
        <f t="shared" si="0"/>
        <v>84</v>
      </c>
      <c r="F32" s="76">
        <v>0.9</v>
      </c>
      <c r="G32" s="76"/>
      <c r="H32" s="76">
        <v>83.1</v>
      </c>
      <c r="I32" s="1"/>
      <c r="N32" s="75"/>
      <c r="R32" s="1"/>
      <c r="S32" s="30"/>
    </row>
    <row r="33" spans="1:19" ht="25.5">
      <c r="A33" s="68" t="s">
        <v>66</v>
      </c>
      <c r="B33" s="9"/>
      <c r="C33" s="44" t="s">
        <v>421</v>
      </c>
      <c r="D33" s="11" t="s">
        <v>142</v>
      </c>
      <c r="E33" s="76">
        <f t="shared" si="0"/>
        <v>114</v>
      </c>
      <c r="F33" s="76">
        <v>0.1</v>
      </c>
      <c r="G33" s="76"/>
      <c r="H33" s="76">
        <v>113.9</v>
      </c>
      <c r="I33" s="1"/>
      <c r="J33" s="1"/>
      <c r="K33" s="1"/>
      <c r="L33" s="1"/>
      <c r="N33" s="75"/>
      <c r="R33" s="1"/>
      <c r="S33" s="30"/>
    </row>
    <row r="34" spans="1:19" ht="41.25" customHeight="1">
      <c r="A34" s="68" t="s">
        <v>69</v>
      </c>
      <c r="B34" s="9"/>
      <c r="C34" s="44" t="s">
        <v>422</v>
      </c>
      <c r="D34" s="11" t="s">
        <v>142</v>
      </c>
      <c r="E34" s="76">
        <f t="shared" si="0"/>
        <v>68</v>
      </c>
      <c r="F34" s="76">
        <v>0.7</v>
      </c>
      <c r="G34" s="76"/>
      <c r="H34" s="76">
        <v>67.3</v>
      </c>
      <c r="I34" s="1"/>
      <c r="N34" s="75"/>
      <c r="R34" s="1"/>
      <c r="S34" s="30"/>
    </row>
    <row r="35" spans="1:19" ht="41.25" customHeight="1">
      <c r="A35" s="68" t="s">
        <v>71</v>
      </c>
      <c r="B35" s="9"/>
      <c r="C35" s="44" t="s">
        <v>423</v>
      </c>
      <c r="D35" s="11" t="s">
        <v>142</v>
      </c>
      <c r="E35" s="76">
        <f t="shared" si="0"/>
        <v>13.2</v>
      </c>
      <c r="F35" s="76">
        <v>0.1</v>
      </c>
      <c r="G35" s="76"/>
      <c r="H35" s="76">
        <v>13.1</v>
      </c>
      <c r="I35" s="1"/>
      <c r="N35" s="75"/>
      <c r="R35" s="1"/>
      <c r="S35" s="30"/>
    </row>
    <row r="36" spans="1:19" ht="28.5" customHeight="1">
      <c r="A36" s="36">
        <v>12</v>
      </c>
      <c r="B36" s="7" t="s">
        <v>202</v>
      </c>
      <c r="C36" s="48" t="s">
        <v>203</v>
      </c>
      <c r="D36" s="9"/>
      <c r="E36" s="77">
        <f>+F36+H36</f>
        <v>2690.7999999999993</v>
      </c>
      <c r="F36" s="77">
        <f>+F37</f>
        <v>75.7</v>
      </c>
      <c r="G36" s="77">
        <f>+G37</f>
        <v>0</v>
      </c>
      <c r="H36" s="77">
        <f>+H37</f>
        <v>2615.0999999999995</v>
      </c>
      <c r="I36" s="1"/>
      <c r="N36" s="75"/>
      <c r="R36" s="1"/>
      <c r="S36" s="30"/>
    </row>
    <row r="37" spans="1:19" ht="16.5" customHeight="1">
      <c r="A37" s="36">
        <v>13</v>
      </c>
      <c r="B37" s="7"/>
      <c r="C37" s="27" t="s">
        <v>987</v>
      </c>
      <c r="E37" s="76">
        <f>+F37+H37</f>
        <v>2690.7999999999993</v>
      </c>
      <c r="F37" s="76">
        <f>+F38+F39+F40+F41+F42+F43+F44</f>
        <v>75.7</v>
      </c>
      <c r="G37" s="76">
        <f>+G38+G39+G40+G41+G42+G43+G44</f>
        <v>0</v>
      </c>
      <c r="H37" s="76">
        <f>+H38+H39+H40+H41+H42+H43+H44</f>
        <v>2615.0999999999995</v>
      </c>
      <c r="I37" s="1"/>
      <c r="N37" s="75"/>
      <c r="R37" s="1"/>
      <c r="S37" s="30"/>
    </row>
    <row r="38" spans="1:19" ht="42.75" customHeight="1">
      <c r="A38" s="68" t="s">
        <v>841</v>
      </c>
      <c r="B38" s="9"/>
      <c r="C38" s="207" t="s">
        <v>514</v>
      </c>
      <c r="D38" s="9" t="s">
        <v>354</v>
      </c>
      <c r="E38" s="76">
        <f aca="true" t="shared" si="2" ref="E38:E44">+F38+H38</f>
        <v>254</v>
      </c>
      <c r="F38" s="76">
        <v>59.4</v>
      </c>
      <c r="G38" s="76"/>
      <c r="H38" s="76">
        <v>194.6</v>
      </c>
      <c r="I38" s="1"/>
      <c r="N38" s="75"/>
      <c r="R38" s="1"/>
      <c r="S38" s="30"/>
    </row>
    <row r="39" spans="1:19" ht="39" customHeight="1">
      <c r="A39" s="68" t="s">
        <v>842</v>
      </c>
      <c r="B39" s="9"/>
      <c r="C39" s="207" t="s">
        <v>424</v>
      </c>
      <c r="D39" s="9" t="s">
        <v>299</v>
      </c>
      <c r="E39" s="76">
        <f t="shared" si="2"/>
        <v>51.5</v>
      </c>
      <c r="F39" s="76">
        <v>2.2</v>
      </c>
      <c r="G39" s="76"/>
      <c r="H39" s="76">
        <v>49.3</v>
      </c>
      <c r="I39" s="1"/>
      <c r="N39" s="75"/>
      <c r="R39" s="1"/>
      <c r="S39" s="30"/>
    </row>
    <row r="40" spans="1:19" ht="38.25">
      <c r="A40" s="68" t="s">
        <v>843</v>
      </c>
      <c r="B40" s="9"/>
      <c r="C40" s="32" t="s">
        <v>334</v>
      </c>
      <c r="D40" s="9" t="s">
        <v>354</v>
      </c>
      <c r="E40" s="76">
        <f t="shared" si="2"/>
        <v>869.6999999999999</v>
      </c>
      <c r="F40" s="76">
        <v>2.9</v>
      </c>
      <c r="G40" s="76"/>
      <c r="H40" s="76">
        <v>866.8</v>
      </c>
      <c r="I40" s="1"/>
      <c r="N40" s="75"/>
      <c r="R40" s="1"/>
      <c r="S40" s="30"/>
    </row>
    <row r="41" spans="1:19" ht="51">
      <c r="A41" s="68" t="s">
        <v>844</v>
      </c>
      <c r="B41" s="9"/>
      <c r="C41" s="32" t="s">
        <v>501</v>
      </c>
      <c r="D41" s="208" t="s">
        <v>444</v>
      </c>
      <c r="E41" s="76">
        <f t="shared" si="2"/>
        <v>989</v>
      </c>
      <c r="F41" s="76">
        <v>5.8</v>
      </c>
      <c r="G41" s="76"/>
      <c r="H41" s="76">
        <v>983.2</v>
      </c>
      <c r="I41" s="1"/>
      <c r="N41" s="75"/>
      <c r="R41" s="1"/>
      <c r="S41" s="30"/>
    </row>
    <row r="42" spans="1:19" ht="25.5">
      <c r="A42" s="68" t="s">
        <v>845</v>
      </c>
      <c r="B42" s="9"/>
      <c r="C42" s="32" t="s">
        <v>335</v>
      </c>
      <c r="D42" s="208" t="s">
        <v>442</v>
      </c>
      <c r="E42" s="76">
        <f t="shared" si="2"/>
        <v>484</v>
      </c>
      <c r="F42" s="76">
        <v>5.4</v>
      </c>
      <c r="G42" s="76"/>
      <c r="H42" s="76">
        <v>478.6</v>
      </c>
      <c r="I42" s="1"/>
      <c r="N42" s="75"/>
      <c r="R42" s="1"/>
      <c r="S42" s="30"/>
    </row>
    <row r="43" spans="1:19" ht="12.75">
      <c r="A43" s="68" t="s">
        <v>846</v>
      </c>
      <c r="B43" s="9"/>
      <c r="C43" s="32" t="s">
        <v>428</v>
      </c>
      <c r="D43" s="208" t="s">
        <v>264</v>
      </c>
      <c r="E43" s="76">
        <f t="shared" si="2"/>
        <v>27.6</v>
      </c>
      <c r="F43" s="76"/>
      <c r="G43" s="76"/>
      <c r="H43" s="76">
        <v>27.6</v>
      </c>
      <c r="I43" s="1"/>
      <c r="N43" s="75"/>
      <c r="R43" s="1"/>
      <c r="S43" s="30"/>
    </row>
    <row r="44" spans="1:19" ht="25.5">
      <c r="A44" s="68" t="s">
        <v>847</v>
      </c>
      <c r="B44" s="9"/>
      <c r="C44" s="32" t="s">
        <v>835</v>
      </c>
      <c r="D44" s="208" t="s">
        <v>877</v>
      </c>
      <c r="E44" s="76">
        <f t="shared" si="2"/>
        <v>15</v>
      </c>
      <c r="F44" s="76"/>
      <c r="G44" s="76"/>
      <c r="H44" s="76">
        <v>15</v>
      </c>
      <c r="I44" s="1"/>
      <c r="N44" s="75"/>
      <c r="R44" s="1"/>
      <c r="S44" s="30"/>
    </row>
    <row r="45" spans="1:19" ht="22.5" customHeight="1">
      <c r="A45" s="36">
        <v>14</v>
      </c>
      <c r="B45" s="7" t="s">
        <v>146</v>
      </c>
      <c r="C45" s="53" t="s">
        <v>147</v>
      </c>
      <c r="D45" s="9"/>
      <c r="E45" s="77">
        <f aca="true" t="shared" si="3" ref="E45:E60">+F45+H45</f>
        <v>2607.7000000000003</v>
      </c>
      <c r="F45" s="77">
        <f>+F46</f>
        <v>15.100000000000001</v>
      </c>
      <c r="G45" s="77">
        <f>+G46</f>
        <v>0</v>
      </c>
      <c r="H45" s="77">
        <f>+H46</f>
        <v>2592.6000000000004</v>
      </c>
      <c r="I45" s="1"/>
      <c r="N45" s="75"/>
      <c r="R45" s="1"/>
      <c r="S45" s="30"/>
    </row>
    <row r="46" spans="1:19" ht="12.75">
      <c r="A46" s="36">
        <v>15</v>
      </c>
      <c r="B46" s="9"/>
      <c r="C46" s="27" t="s">
        <v>987</v>
      </c>
      <c r="D46" s="11"/>
      <c r="E46" s="76">
        <f t="shared" si="3"/>
        <v>2607.7000000000003</v>
      </c>
      <c r="F46" s="76">
        <f>+F47+F48+F49+F50+F51</f>
        <v>15.100000000000001</v>
      </c>
      <c r="G46" s="76">
        <f>+G47+G48+G49+G50+G51</f>
        <v>0</v>
      </c>
      <c r="H46" s="76">
        <f>+H47+H48+H49+H50+H51</f>
        <v>2592.6000000000004</v>
      </c>
      <c r="I46" s="1"/>
      <c r="N46" s="75"/>
      <c r="R46" s="1"/>
      <c r="S46" s="30"/>
    </row>
    <row r="47" spans="1:19" ht="32.25" customHeight="1">
      <c r="A47" s="36" t="s">
        <v>848</v>
      </c>
      <c r="B47" s="9"/>
      <c r="C47" s="27" t="s">
        <v>438</v>
      </c>
      <c r="D47" s="11" t="s">
        <v>148</v>
      </c>
      <c r="E47" s="76">
        <f t="shared" si="3"/>
        <v>158.7</v>
      </c>
      <c r="F47" s="76">
        <v>0.1</v>
      </c>
      <c r="G47" s="76"/>
      <c r="H47" s="76">
        <v>158.6</v>
      </c>
      <c r="I47" s="1"/>
      <c r="N47" s="75"/>
      <c r="R47" s="1"/>
      <c r="S47" s="30"/>
    </row>
    <row r="48" spans="1:19" ht="38.25">
      <c r="A48" s="68" t="s">
        <v>849</v>
      </c>
      <c r="B48" s="9"/>
      <c r="C48" s="209" t="s">
        <v>515</v>
      </c>
      <c r="D48" s="11" t="s">
        <v>355</v>
      </c>
      <c r="E48" s="76">
        <f t="shared" si="3"/>
        <v>810</v>
      </c>
      <c r="F48" s="76"/>
      <c r="G48" s="76"/>
      <c r="H48" s="76">
        <v>810</v>
      </c>
      <c r="I48" s="1"/>
      <c r="N48" s="75"/>
      <c r="R48" s="1"/>
      <c r="S48" s="30"/>
    </row>
    <row r="49" spans="1:19" ht="25.5">
      <c r="A49" s="36" t="s">
        <v>850</v>
      </c>
      <c r="B49" s="9"/>
      <c r="C49" s="41" t="s">
        <v>429</v>
      </c>
      <c r="D49" s="11" t="s">
        <v>443</v>
      </c>
      <c r="E49" s="76">
        <f t="shared" si="3"/>
        <v>300</v>
      </c>
      <c r="F49" s="76">
        <v>1.8</v>
      </c>
      <c r="G49" s="76"/>
      <c r="H49" s="76">
        <v>298.2</v>
      </c>
      <c r="I49" s="1"/>
      <c r="N49" s="75"/>
      <c r="R49" s="1"/>
      <c r="S49" s="30"/>
    </row>
    <row r="50" spans="1:19" ht="25.5">
      <c r="A50" s="36" t="s">
        <v>851</v>
      </c>
      <c r="B50" s="9"/>
      <c r="C50" s="41" t="s">
        <v>534</v>
      </c>
      <c r="D50" s="11" t="s">
        <v>443</v>
      </c>
      <c r="E50" s="76">
        <f t="shared" si="3"/>
        <v>643</v>
      </c>
      <c r="F50" s="76">
        <v>6.4</v>
      </c>
      <c r="G50" s="76"/>
      <c r="H50" s="76">
        <v>636.6</v>
      </c>
      <c r="I50" s="1"/>
      <c r="M50" s="16"/>
      <c r="N50" s="75"/>
      <c r="R50" s="1"/>
      <c r="S50" s="30"/>
    </row>
    <row r="51" spans="1:19" ht="12.75">
      <c r="A51" s="68" t="s">
        <v>852</v>
      </c>
      <c r="B51" s="9"/>
      <c r="C51" s="41" t="s">
        <v>535</v>
      </c>
      <c r="D51" s="11" t="s">
        <v>443</v>
      </c>
      <c r="E51" s="76">
        <f t="shared" si="3"/>
        <v>696</v>
      </c>
      <c r="F51" s="76">
        <v>6.8</v>
      </c>
      <c r="G51" s="76"/>
      <c r="H51" s="76">
        <v>689.2</v>
      </c>
      <c r="I51" s="1"/>
      <c r="N51" s="75"/>
      <c r="R51" s="1"/>
      <c r="S51" s="30"/>
    </row>
    <row r="52" spans="1:19" ht="17.25" customHeight="1">
      <c r="A52" s="36">
        <v>16</v>
      </c>
      <c r="B52" s="7" t="s">
        <v>151</v>
      </c>
      <c r="C52" s="10" t="s">
        <v>152</v>
      </c>
      <c r="D52" s="9"/>
      <c r="E52" s="77">
        <f t="shared" si="3"/>
        <v>1829.9</v>
      </c>
      <c r="F52" s="77">
        <f>+F53</f>
        <v>408.5</v>
      </c>
      <c r="G52" s="77">
        <f>+G53</f>
        <v>0</v>
      </c>
      <c r="H52" s="77">
        <f>+H53</f>
        <v>1421.4</v>
      </c>
      <c r="I52" s="1"/>
      <c r="N52" s="75"/>
      <c r="R52" s="1"/>
      <c r="S52" s="30"/>
    </row>
    <row r="53" spans="1:19" ht="17.25" customHeight="1">
      <c r="A53" s="36">
        <v>17</v>
      </c>
      <c r="B53" s="9"/>
      <c r="C53" s="27" t="s">
        <v>987</v>
      </c>
      <c r="D53" s="9"/>
      <c r="E53" s="76">
        <f t="shared" si="3"/>
        <v>1829.9</v>
      </c>
      <c r="F53" s="76">
        <f>+F54+F55+F56+F57</f>
        <v>408.5</v>
      </c>
      <c r="G53" s="76">
        <f>+G54+G55+G56+G57</f>
        <v>0</v>
      </c>
      <c r="H53" s="76">
        <f>+H54+H55+H56+H57</f>
        <v>1421.4</v>
      </c>
      <c r="I53" s="1"/>
      <c r="N53" s="75"/>
      <c r="R53" s="1"/>
      <c r="S53" s="30"/>
    </row>
    <row r="54" spans="1:19" ht="29.25" customHeight="1">
      <c r="A54" s="68" t="s">
        <v>853</v>
      </c>
      <c r="B54" s="9"/>
      <c r="C54" s="209" t="s">
        <v>431</v>
      </c>
      <c r="D54" s="9" t="s">
        <v>154</v>
      </c>
      <c r="E54" s="76">
        <f t="shared" si="3"/>
        <v>1403.2</v>
      </c>
      <c r="F54" s="76">
        <v>11.8</v>
      </c>
      <c r="G54" s="76"/>
      <c r="H54" s="76">
        <v>1391.4</v>
      </c>
      <c r="I54" s="1"/>
      <c r="N54" s="75"/>
      <c r="R54" s="1"/>
      <c r="S54" s="30"/>
    </row>
    <row r="55" spans="1:19" ht="29.25" customHeight="1">
      <c r="A55" s="68" t="s">
        <v>854</v>
      </c>
      <c r="B55" s="9"/>
      <c r="C55" s="209" t="s">
        <v>341</v>
      </c>
      <c r="D55" s="9" t="s">
        <v>356</v>
      </c>
      <c r="E55" s="76">
        <f t="shared" si="3"/>
        <v>139</v>
      </c>
      <c r="F55" s="76">
        <v>139</v>
      </c>
      <c r="G55" s="76"/>
      <c r="H55" s="76"/>
      <c r="I55" s="1"/>
      <c r="N55" s="75"/>
      <c r="R55" s="1"/>
      <c r="S55" s="30"/>
    </row>
    <row r="56" spans="1:19" ht="29.25" customHeight="1">
      <c r="A56" s="68" t="s">
        <v>855</v>
      </c>
      <c r="B56" s="9"/>
      <c r="C56" s="209" t="s">
        <v>432</v>
      </c>
      <c r="D56" s="9" t="s">
        <v>63</v>
      </c>
      <c r="E56" s="76">
        <f t="shared" si="3"/>
        <v>157.7</v>
      </c>
      <c r="F56" s="76">
        <v>157.7</v>
      </c>
      <c r="G56" s="76"/>
      <c r="H56" s="76"/>
      <c r="I56" s="1"/>
      <c r="N56" s="75"/>
      <c r="R56" s="1"/>
      <c r="S56" s="30"/>
    </row>
    <row r="57" spans="1:8" ht="25.5">
      <c r="A57" s="68" t="s">
        <v>878</v>
      </c>
      <c r="B57" s="21"/>
      <c r="C57" s="12" t="s">
        <v>836</v>
      </c>
      <c r="D57" s="9" t="s">
        <v>356</v>
      </c>
      <c r="E57" s="76">
        <f t="shared" si="3"/>
        <v>130</v>
      </c>
      <c r="F57" s="46">
        <v>100</v>
      </c>
      <c r="G57" s="160"/>
      <c r="H57" s="46">
        <v>30</v>
      </c>
    </row>
    <row r="58" spans="1:8" ht="12.75">
      <c r="A58" s="160">
        <v>18</v>
      </c>
      <c r="B58" s="7" t="s">
        <v>27</v>
      </c>
      <c r="C58" s="10" t="s">
        <v>28</v>
      </c>
      <c r="D58" s="9"/>
      <c r="E58" s="77">
        <f t="shared" si="3"/>
        <v>180</v>
      </c>
      <c r="F58" s="175">
        <f aca="true" t="shared" si="4" ref="F58:H59">+F59</f>
        <v>117</v>
      </c>
      <c r="G58" s="175">
        <f t="shared" si="4"/>
        <v>0</v>
      </c>
      <c r="H58" s="175">
        <f t="shared" si="4"/>
        <v>63</v>
      </c>
    </row>
    <row r="59" spans="1:8" ht="12.75">
      <c r="A59" s="160">
        <v>19</v>
      </c>
      <c r="B59" s="21"/>
      <c r="C59" s="27" t="s">
        <v>987</v>
      </c>
      <c r="D59" s="9"/>
      <c r="E59" s="76">
        <f t="shared" si="3"/>
        <v>180</v>
      </c>
      <c r="F59" s="46">
        <f>+F60</f>
        <v>117</v>
      </c>
      <c r="G59" s="46">
        <f t="shared" si="4"/>
        <v>0</v>
      </c>
      <c r="H59" s="46">
        <f t="shared" si="4"/>
        <v>63</v>
      </c>
    </row>
    <row r="60" spans="1:8" ht="25.5">
      <c r="A60" s="36" t="s">
        <v>856</v>
      </c>
      <c r="B60" s="21"/>
      <c r="C60" s="210" t="s">
        <v>985</v>
      </c>
      <c r="D60" s="9" t="s">
        <v>82</v>
      </c>
      <c r="E60" s="76">
        <f t="shared" si="3"/>
        <v>180</v>
      </c>
      <c r="F60" s="46">
        <v>117</v>
      </c>
      <c r="G60" s="160"/>
      <c r="H60" s="46">
        <v>63</v>
      </c>
    </row>
    <row r="61" spans="1:14" ht="15.75" customHeight="1">
      <c r="A61" s="36">
        <v>20</v>
      </c>
      <c r="B61" s="9"/>
      <c r="C61" s="202" t="s">
        <v>22</v>
      </c>
      <c r="D61" s="9"/>
      <c r="E61" s="64">
        <f>+F61+H61</f>
        <v>9282.099999999999</v>
      </c>
      <c r="F61" s="64">
        <f>+F11+F18+F21+F26+F30+F36+F45+F52+F58</f>
        <v>921.8000000000001</v>
      </c>
      <c r="G61" s="64">
        <f>+G11+G18+G21+G26+G30+G36+G45+G52+G58</f>
        <v>2.9</v>
      </c>
      <c r="H61" s="64">
        <f>+H11+H18+H21+H26+H30+H36+H45+H52+H58</f>
        <v>8360.3</v>
      </c>
      <c r="I61" s="1"/>
      <c r="J61" s="1"/>
      <c r="K61" s="1"/>
      <c r="L61" s="1"/>
      <c r="M61" s="1"/>
      <c r="N61" s="75"/>
    </row>
    <row r="62" spans="3:9" ht="12.75">
      <c r="C62" s="161" t="s">
        <v>236</v>
      </c>
      <c r="D62" s="163"/>
      <c r="E62" s="165"/>
      <c r="F62" s="165"/>
      <c r="G62" s="166"/>
      <c r="H62" s="166"/>
      <c r="I62" s="2"/>
    </row>
    <row r="63" spans="4:10" ht="12.75">
      <c r="D63" s="192"/>
      <c r="E63" s="166"/>
      <c r="F63" s="166"/>
      <c r="G63" s="166"/>
      <c r="H63" s="166"/>
      <c r="I63" s="2"/>
      <c r="J63" s="1"/>
    </row>
    <row r="64" spans="3:9" ht="12.75" hidden="1">
      <c r="C64" s="162" t="s">
        <v>628</v>
      </c>
      <c r="D64" s="192"/>
      <c r="E64" s="166">
        <v>1345.5</v>
      </c>
      <c r="F64" s="215">
        <v>0.4</v>
      </c>
      <c r="G64" s="215"/>
      <c r="H64" s="215"/>
      <c r="I64" s="2"/>
    </row>
    <row r="65" spans="3:10" ht="12.75" hidden="1">
      <c r="C65" s="162" t="s">
        <v>867</v>
      </c>
      <c r="E65" s="166">
        <f>+E61-E64-F64-F65</f>
        <v>7742.0999999999985</v>
      </c>
      <c r="F65" s="215">
        <v>194.1</v>
      </c>
      <c r="G65" s="215"/>
      <c r="H65" s="215"/>
      <c r="I65" s="1"/>
      <c r="J65" s="1"/>
    </row>
    <row r="66" spans="5:10" ht="12.75" hidden="1">
      <c r="E66" s="216">
        <f>+E64+F64+E65+F65</f>
        <v>9282.099999999999</v>
      </c>
      <c r="F66" s="166"/>
      <c r="G66" s="166"/>
      <c r="H66" s="166"/>
      <c r="I66" s="1"/>
      <c r="J66" s="1"/>
    </row>
    <row r="67" spans="3:6" ht="12.75" hidden="1">
      <c r="C67" s="211"/>
      <c r="E67" s="166"/>
      <c r="F67" s="215"/>
    </row>
    <row r="68" spans="5:7" ht="12.75" hidden="1">
      <c r="E68" s="166"/>
      <c r="F68" s="166"/>
      <c r="G68" s="166"/>
    </row>
    <row r="69" spans="3:8" ht="12.75" hidden="1">
      <c r="C69" s="162"/>
      <c r="D69" s="192"/>
      <c r="E69" s="166"/>
      <c r="F69" s="166"/>
      <c r="G69" s="166"/>
      <c r="H69" s="166">
        <f>+H14+H15+H16+H17+H20+H23+H24+H25+H28+H29+H32+H33+H34+H35+H38+H39+H40+H41+H42+H43+H44+H47+H48+H49+H50+H51+H54+H55+H56+H57+H60</f>
        <v>8360.300000000001</v>
      </c>
    </row>
    <row r="70" spans="3:7" ht="12.75" hidden="1">
      <c r="C70" s="162"/>
      <c r="D70" s="192"/>
      <c r="E70" s="166"/>
      <c r="F70" s="166"/>
      <c r="G70" s="166"/>
    </row>
    <row r="71" spans="5:8" ht="12.75">
      <c r="E71" s="165"/>
      <c r="F71" s="166"/>
      <c r="G71" s="166"/>
      <c r="H71" s="166"/>
    </row>
    <row r="72" spans="5:8" ht="12.75">
      <c r="E72" s="165"/>
      <c r="F72" s="165"/>
      <c r="G72" s="165"/>
      <c r="H72" s="165"/>
    </row>
    <row r="73" ht="12.75">
      <c r="E73" s="165"/>
    </row>
    <row r="74" spans="5:8" ht="12.75">
      <c r="E74" s="166"/>
      <c r="F74" s="166"/>
      <c r="G74" s="166"/>
      <c r="H74" s="166"/>
    </row>
    <row r="76" spans="5:9" ht="12.75">
      <c r="E76" s="166"/>
      <c r="F76" s="166"/>
      <c r="G76" s="166"/>
      <c r="H76" s="166"/>
      <c r="I76" s="35"/>
    </row>
  </sheetData>
  <sheetProtection/>
  <mergeCells count="13">
    <mergeCell ref="C1:H1"/>
    <mergeCell ref="C2:H2"/>
    <mergeCell ref="C7:C9"/>
    <mergeCell ref="D7:D9"/>
    <mergeCell ref="E7:E9"/>
    <mergeCell ref="F7:H7"/>
    <mergeCell ref="F8:G8"/>
    <mergeCell ref="H8:H9"/>
    <mergeCell ref="E3:H3"/>
    <mergeCell ref="A5:H5"/>
    <mergeCell ref="G6:H6"/>
    <mergeCell ref="A7:A9"/>
    <mergeCell ref="B7:B9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4.8515625" style="38" customWidth="1"/>
    <col min="2" max="2" width="5.421875" style="28" customWidth="1"/>
    <col min="3" max="3" width="51.57421875" style="211" customWidth="1"/>
    <col min="4" max="4" width="10.421875" style="212" customWidth="1"/>
    <col min="5" max="5" width="7.57421875" style="162" customWidth="1"/>
    <col min="6" max="7" width="8.140625" style="162" customWidth="1"/>
    <col min="8" max="8" width="6.00390625" style="162" customWidth="1"/>
    <col min="9" max="9" width="8.28125" style="2" customWidth="1"/>
    <col min="10" max="16384" width="9.140625" style="2" customWidth="1"/>
  </cols>
  <sheetData>
    <row r="1" spans="3:8" ht="15.75">
      <c r="C1" s="255" t="s">
        <v>277</v>
      </c>
      <c r="D1" s="255"/>
      <c r="E1" s="255"/>
      <c r="F1" s="255"/>
      <c r="G1" s="255"/>
      <c r="H1" s="255"/>
    </row>
    <row r="2" spans="3:8" ht="15.75">
      <c r="C2" s="255" t="s">
        <v>718</v>
      </c>
      <c r="D2" s="255"/>
      <c r="E2" s="255"/>
      <c r="F2" s="255"/>
      <c r="G2" s="255"/>
      <c r="H2" s="255"/>
    </row>
    <row r="3" spans="3:8" ht="15.75">
      <c r="C3" s="255" t="s">
        <v>268</v>
      </c>
      <c r="D3" s="255"/>
      <c r="E3" s="255"/>
      <c r="F3" s="255"/>
      <c r="G3" s="255"/>
      <c r="H3" s="255"/>
    </row>
    <row r="4" spans="3:8" ht="12" customHeight="1">
      <c r="C4" s="192"/>
      <c r="D4" s="192"/>
      <c r="E4" s="192"/>
      <c r="F4" s="192"/>
      <c r="G4" s="192"/>
      <c r="H4" s="192"/>
    </row>
    <row r="5" spans="1:8" ht="25.5" customHeight="1">
      <c r="A5" s="270" t="s">
        <v>1010</v>
      </c>
      <c r="B5" s="270"/>
      <c r="C5" s="270"/>
      <c r="D5" s="270"/>
      <c r="E5" s="270"/>
      <c r="F5" s="270"/>
      <c r="G5" s="270"/>
      <c r="H5" s="270"/>
    </row>
    <row r="6" ht="12.75">
      <c r="H6" s="162" t="s">
        <v>306</v>
      </c>
    </row>
    <row r="7" spans="1:8" ht="35.25" customHeight="1">
      <c r="A7" s="251" t="s">
        <v>0</v>
      </c>
      <c r="B7" s="273" t="s">
        <v>31</v>
      </c>
      <c r="C7" s="251" t="s">
        <v>16</v>
      </c>
      <c r="D7" s="273" t="s">
        <v>48</v>
      </c>
      <c r="E7" s="251" t="s">
        <v>49</v>
      </c>
      <c r="F7" s="251"/>
      <c r="G7" s="251"/>
      <c r="H7" s="251"/>
    </row>
    <row r="8" spans="1:8" ht="12.75">
      <c r="A8" s="251"/>
      <c r="B8" s="273"/>
      <c r="C8" s="251"/>
      <c r="D8" s="273"/>
      <c r="E8" s="251" t="s">
        <v>17</v>
      </c>
      <c r="F8" s="251" t="s">
        <v>18</v>
      </c>
      <c r="G8" s="251"/>
      <c r="H8" s="251"/>
    </row>
    <row r="9" spans="1:8" ht="12.75">
      <c r="A9" s="251"/>
      <c r="B9" s="273"/>
      <c r="C9" s="251"/>
      <c r="D9" s="273"/>
      <c r="E9" s="251"/>
      <c r="F9" s="251" t="s">
        <v>19</v>
      </c>
      <c r="G9" s="251"/>
      <c r="H9" s="6"/>
    </row>
    <row r="10" spans="1:8" ht="51.75" customHeight="1">
      <c r="A10" s="251"/>
      <c r="B10" s="273"/>
      <c r="C10" s="251"/>
      <c r="D10" s="273"/>
      <c r="E10" s="251"/>
      <c r="F10" s="6" t="s">
        <v>33</v>
      </c>
      <c r="G10" s="6" t="s">
        <v>34</v>
      </c>
      <c r="H10" s="6" t="s">
        <v>32</v>
      </c>
    </row>
    <row r="11" spans="1:8" s="13" customFormat="1" ht="12" customHeight="1">
      <c r="A11" s="45">
        <v>1</v>
      </c>
      <c r="B11" s="8" t="s">
        <v>20</v>
      </c>
      <c r="C11" s="6">
        <v>3</v>
      </c>
      <c r="D11" s="8" t="s">
        <v>50</v>
      </c>
      <c r="E11" s="6">
        <v>5</v>
      </c>
      <c r="F11" s="6">
        <v>6</v>
      </c>
      <c r="G11" s="6">
        <v>7</v>
      </c>
      <c r="H11" s="6">
        <v>8</v>
      </c>
    </row>
    <row r="12" spans="1:9" s="13" customFormat="1" ht="19.5" customHeight="1">
      <c r="A12" s="36">
        <v>1</v>
      </c>
      <c r="B12" s="8" t="s">
        <v>124</v>
      </c>
      <c r="C12" s="34" t="s">
        <v>125</v>
      </c>
      <c r="D12" s="8"/>
      <c r="E12" s="56">
        <f>+F12+H12</f>
        <v>473.20000000000005</v>
      </c>
      <c r="F12" s="56">
        <f>SUM(F13+F15+F17+F19)</f>
        <v>473.20000000000005</v>
      </c>
      <c r="G12" s="56">
        <f>SUM(G13+G15+G17+G19)</f>
        <v>332.4</v>
      </c>
      <c r="H12" s="56">
        <f>SUM(H13+H15+H17+H19)</f>
        <v>0</v>
      </c>
      <c r="I12" s="26"/>
    </row>
    <row r="13" spans="1:9" s="13" customFormat="1" ht="12" customHeight="1">
      <c r="A13" s="36">
        <v>2</v>
      </c>
      <c r="B13" s="8"/>
      <c r="C13" s="17" t="s">
        <v>240</v>
      </c>
      <c r="D13" s="11" t="s">
        <v>126</v>
      </c>
      <c r="E13" s="59">
        <f>+E14</f>
        <v>278.1</v>
      </c>
      <c r="F13" s="59">
        <f>+F14</f>
        <v>278.1</v>
      </c>
      <c r="G13" s="59">
        <f>+G14</f>
        <v>226.5</v>
      </c>
      <c r="H13" s="59"/>
      <c r="I13" s="26"/>
    </row>
    <row r="14" spans="1:9" s="13" customFormat="1" ht="12" customHeight="1">
      <c r="A14" s="36">
        <v>3</v>
      </c>
      <c r="B14" s="8"/>
      <c r="C14" s="32" t="s">
        <v>108</v>
      </c>
      <c r="D14" s="8"/>
      <c r="E14" s="60">
        <f>+F14+H14</f>
        <v>278.1</v>
      </c>
      <c r="F14" s="60">
        <v>278.1</v>
      </c>
      <c r="G14" s="60">
        <v>226.5</v>
      </c>
      <c r="H14" s="60"/>
      <c r="I14" s="26"/>
    </row>
    <row r="15" spans="1:9" s="13" customFormat="1" ht="12" customHeight="1">
      <c r="A15" s="36">
        <v>4</v>
      </c>
      <c r="B15" s="8"/>
      <c r="C15" s="17" t="s">
        <v>241</v>
      </c>
      <c r="D15" s="11" t="s">
        <v>126</v>
      </c>
      <c r="E15" s="59">
        <f>+E16</f>
        <v>135.1</v>
      </c>
      <c r="F15" s="59">
        <f>+F16</f>
        <v>135.1</v>
      </c>
      <c r="G15" s="59">
        <f>+G16</f>
        <v>103</v>
      </c>
      <c r="H15" s="59"/>
      <c r="I15" s="26"/>
    </row>
    <row r="16" spans="1:9" s="13" customFormat="1" ht="12" customHeight="1">
      <c r="A16" s="36">
        <v>5</v>
      </c>
      <c r="B16" s="8"/>
      <c r="C16" s="32" t="s">
        <v>108</v>
      </c>
      <c r="D16" s="8"/>
      <c r="E16" s="60">
        <f>+F16+H16</f>
        <v>135.1</v>
      </c>
      <c r="F16" s="60">
        <v>135.1</v>
      </c>
      <c r="G16" s="60">
        <v>103</v>
      </c>
      <c r="H16" s="60"/>
      <c r="I16" s="26"/>
    </row>
    <row r="17" spans="1:9" s="13" customFormat="1" ht="12" customHeight="1">
      <c r="A17" s="36">
        <v>6</v>
      </c>
      <c r="B17" s="8"/>
      <c r="C17" s="17" t="s">
        <v>869</v>
      </c>
      <c r="D17" s="11" t="s">
        <v>126</v>
      </c>
      <c r="E17" s="59">
        <f>+F17+H17</f>
        <v>57</v>
      </c>
      <c r="F17" s="59">
        <f>+F18</f>
        <v>57</v>
      </c>
      <c r="G17" s="59">
        <f>+G18</f>
        <v>0</v>
      </c>
      <c r="H17" s="59">
        <f>+H18</f>
        <v>0</v>
      </c>
      <c r="I17" s="26"/>
    </row>
    <row r="18" spans="1:9" s="13" customFormat="1" ht="12" customHeight="1">
      <c r="A18" s="36">
        <v>7</v>
      </c>
      <c r="B18" s="8"/>
      <c r="C18" s="32" t="s">
        <v>108</v>
      </c>
      <c r="D18" s="8"/>
      <c r="E18" s="60">
        <f>+F18+H18</f>
        <v>57</v>
      </c>
      <c r="F18" s="60">
        <v>57</v>
      </c>
      <c r="G18" s="60"/>
      <c r="H18" s="60"/>
      <c r="I18" s="26"/>
    </row>
    <row r="19" spans="1:9" s="13" customFormat="1" ht="12" customHeight="1">
      <c r="A19" s="36">
        <v>8</v>
      </c>
      <c r="B19" s="8"/>
      <c r="C19" s="17" t="s">
        <v>323</v>
      </c>
      <c r="D19" s="11" t="s">
        <v>130</v>
      </c>
      <c r="E19" s="59">
        <f>+E20</f>
        <v>3</v>
      </c>
      <c r="F19" s="59">
        <f>+F20</f>
        <v>3</v>
      </c>
      <c r="G19" s="59">
        <f>+G20</f>
        <v>2.9</v>
      </c>
      <c r="H19" s="59">
        <f>+H20</f>
        <v>0</v>
      </c>
      <c r="I19" s="26"/>
    </row>
    <row r="20" spans="1:9" s="13" customFormat="1" ht="12" customHeight="1">
      <c r="A20" s="36">
        <v>9</v>
      </c>
      <c r="B20" s="8"/>
      <c r="C20" s="49" t="s">
        <v>3</v>
      </c>
      <c r="D20" s="8"/>
      <c r="E20" s="60">
        <f>+F20+H20</f>
        <v>3</v>
      </c>
      <c r="F20" s="60">
        <v>3</v>
      </c>
      <c r="G20" s="60">
        <v>2.9</v>
      </c>
      <c r="H20" s="60"/>
      <c r="I20" s="26"/>
    </row>
    <row r="21" spans="1:9" ht="19.5" customHeight="1">
      <c r="A21" s="36">
        <v>10</v>
      </c>
      <c r="B21" s="7" t="s">
        <v>23</v>
      </c>
      <c r="C21" s="10" t="s">
        <v>24</v>
      </c>
      <c r="D21" s="9"/>
      <c r="E21" s="64">
        <f>SUM(E22+E29+E41+E54+E56)</f>
        <v>1529.4999999999995</v>
      </c>
      <c r="F21" s="64">
        <f>SUM(F22+F29+F41+F54+F56)</f>
        <v>1529.4999999999995</v>
      </c>
      <c r="G21" s="64">
        <f>SUM(G22+G29+G41+G54+G56)</f>
        <v>728.6000000000001</v>
      </c>
      <c r="H21" s="56">
        <f>SUM(H22+H29+H41+H54+H56)</f>
        <v>0</v>
      </c>
      <c r="I21" s="26"/>
    </row>
    <row r="22" spans="1:9" ht="24.75" customHeight="1">
      <c r="A22" s="36">
        <v>11</v>
      </c>
      <c r="B22" s="9" t="s">
        <v>51</v>
      </c>
      <c r="C22" s="17" t="s">
        <v>52</v>
      </c>
      <c r="D22" s="52" t="s">
        <v>26</v>
      </c>
      <c r="E22" s="61">
        <f>SUM(E23:E27)</f>
        <v>355.09999999999997</v>
      </c>
      <c r="F22" s="61">
        <f>SUM(F23:F27)</f>
        <v>355.09999999999997</v>
      </c>
      <c r="G22" s="61">
        <f>SUM(G23:G27)</f>
        <v>258</v>
      </c>
      <c r="H22" s="61">
        <f>SUM(H23:H27)</f>
        <v>0</v>
      </c>
      <c r="I22" s="26"/>
    </row>
    <row r="23" spans="1:12" ht="12" customHeight="1">
      <c r="A23" s="36">
        <v>12</v>
      </c>
      <c r="B23" s="9"/>
      <c r="C23" s="44" t="s">
        <v>1</v>
      </c>
      <c r="D23" s="52"/>
      <c r="E23" s="55">
        <f aca="true" t="shared" si="0" ref="E23:E28">+F23+H23</f>
        <v>129.2</v>
      </c>
      <c r="F23" s="55">
        <v>129.2</v>
      </c>
      <c r="G23" s="55">
        <v>127.2</v>
      </c>
      <c r="H23" s="55"/>
      <c r="I23" s="26"/>
      <c r="J23" s="1"/>
      <c r="K23" s="1"/>
      <c r="L23" s="1"/>
    </row>
    <row r="24" spans="1:12" ht="12" customHeight="1">
      <c r="A24" s="36">
        <v>13</v>
      </c>
      <c r="B24" s="9"/>
      <c r="C24" s="12" t="s">
        <v>2</v>
      </c>
      <c r="D24" s="52"/>
      <c r="E24" s="55">
        <f t="shared" si="0"/>
        <v>63.4</v>
      </c>
      <c r="F24" s="55">
        <v>63.4</v>
      </c>
      <c r="G24" s="55">
        <v>57.8</v>
      </c>
      <c r="H24" s="55"/>
      <c r="I24" s="26"/>
      <c r="J24" s="1"/>
      <c r="K24" s="1"/>
      <c r="L24" s="1"/>
    </row>
    <row r="25" spans="1:12" ht="12" customHeight="1">
      <c r="A25" s="36">
        <v>14</v>
      </c>
      <c r="B25" s="9"/>
      <c r="C25" s="12" t="s">
        <v>15</v>
      </c>
      <c r="D25" s="52"/>
      <c r="E25" s="55">
        <f t="shared" si="0"/>
        <v>47.6</v>
      </c>
      <c r="F25" s="55">
        <v>47.6</v>
      </c>
      <c r="G25" s="55">
        <v>30</v>
      </c>
      <c r="H25" s="55"/>
      <c r="I25" s="26"/>
      <c r="J25" s="1"/>
      <c r="K25" s="1"/>
      <c r="L25" s="1"/>
    </row>
    <row r="26" spans="1:12" ht="12" customHeight="1">
      <c r="A26" s="36">
        <v>15</v>
      </c>
      <c r="B26" s="9"/>
      <c r="C26" s="12" t="s">
        <v>21</v>
      </c>
      <c r="D26" s="52"/>
      <c r="E26" s="55">
        <f t="shared" si="0"/>
        <v>49.9</v>
      </c>
      <c r="F26" s="55">
        <v>49.9</v>
      </c>
      <c r="G26" s="55">
        <v>43</v>
      </c>
      <c r="H26" s="55"/>
      <c r="I26" s="26"/>
      <c r="J26" s="1"/>
      <c r="K26" s="1"/>
      <c r="L26" s="1"/>
    </row>
    <row r="27" spans="1:12" ht="12" customHeight="1">
      <c r="A27" s="258">
        <v>16</v>
      </c>
      <c r="B27" s="263"/>
      <c r="C27" s="49" t="s">
        <v>3</v>
      </c>
      <c r="D27" s="52"/>
      <c r="E27" s="55">
        <f t="shared" si="0"/>
        <v>65</v>
      </c>
      <c r="F27" s="55">
        <v>65</v>
      </c>
      <c r="G27" s="55"/>
      <c r="H27" s="55"/>
      <c r="I27" s="26"/>
      <c r="J27" s="1"/>
      <c r="K27" s="1"/>
      <c r="L27" s="1"/>
    </row>
    <row r="28" spans="1:12" ht="25.5">
      <c r="A28" s="260"/>
      <c r="B28" s="264"/>
      <c r="C28" s="44" t="s">
        <v>719</v>
      </c>
      <c r="D28" s="52"/>
      <c r="E28" s="55">
        <f t="shared" si="0"/>
        <v>30</v>
      </c>
      <c r="F28" s="55">
        <v>30</v>
      </c>
      <c r="G28" s="55"/>
      <c r="H28" s="55"/>
      <c r="I28" s="26"/>
      <c r="J28" s="1"/>
      <c r="K28" s="1"/>
      <c r="L28" s="1"/>
    </row>
    <row r="29" spans="1:9" ht="24.75" customHeight="1">
      <c r="A29" s="36">
        <v>17</v>
      </c>
      <c r="B29" s="9" t="s">
        <v>53</v>
      </c>
      <c r="C29" s="17" t="s">
        <v>54</v>
      </c>
      <c r="D29" s="9" t="s">
        <v>25</v>
      </c>
      <c r="E29" s="61">
        <f>SUM(E30:E40)</f>
        <v>466.99999999999983</v>
      </c>
      <c r="F29" s="61">
        <f>SUM(F30:F40)</f>
        <v>466.99999999999983</v>
      </c>
      <c r="G29" s="61">
        <f>SUM(G30:G40)</f>
        <v>449.2000000000001</v>
      </c>
      <c r="H29" s="61"/>
      <c r="I29" s="26"/>
    </row>
    <row r="30" spans="1:11" ht="12" customHeight="1">
      <c r="A30" s="36">
        <v>18</v>
      </c>
      <c r="B30" s="9"/>
      <c r="C30" s="44" t="s">
        <v>404</v>
      </c>
      <c r="D30" s="9"/>
      <c r="E30" s="55">
        <f>+F30+H30</f>
        <v>206.1</v>
      </c>
      <c r="F30" s="55">
        <v>206.1</v>
      </c>
      <c r="G30" s="55">
        <v>198.5</v>
      </c>
      <c r="H30" s="61"/>
      <c r="I30" s="26"/>
      <c r="K30" s="1"/>
    </row>
    <row r="31" spans="1:11" ht="12" customHeight="1">
      <c r="A31" s="36">
        <v>19</v>
      </c>
      <c r="B31" s="9"/>
      <c r="C31" s="41" t="s">
        <v>4</v>
      </c>
      <c r="D31" s="9"/>
      <c r="E31" s="55">
        <f>+F31+H31</f>
        <v>19.9</v>
      </c>
      <c r="F31" s="55">
        <v>19.9</v>
      </c>
      <c r="G31" s="55">
        <v>19.1</v>
      </c>
      <c r="H31" s="55"/>
      <c r="I31" s="26"/>
      <c r="K31" s="1"/>
    </row>
    <row r="32" spans="1:11" ht="12" customHeight="1">
      <c r="A32" s="36">
        <v>20</v>
      </c>
      <c r="B32" s="9"/>
      <c r="C32" s="41" t="s">
        <v>5</v>
      </c>
      <c r="D32" s="9"/>
      <c r="E32" s="55">
        <f aca="true" t="shared" si="1" ref="E32:E40">+F32+H32</f>
        <v>30</v>
      </c>
      <c r="F32" s="55">
        <v>30</v>
      </c>
      <c r="G32" s="55">
        <v>28.8</v>
      </c>
      <c r="H32" s="55"/>
      <c r="I32" s="26"/>
      <c r="K32" s="1"/>
    </row>
    <row r="33" spans="1:11" ht="12" customHeight="1">
      <c r="A33" s="36">
        <v>21</v>
      </c>
      <c r="B33" s="9"/>
      <c r="C33" s="41" t="s">
        <v>7</v>
      </c>
      <c r="D33" s="9"/>
      <c r="E33" s="55">
        <f>+F33+H33</f>
        <v>19.9</v>
      </c>
      <c r="F33" s="55">
        <v>19.9</v>
      </c>
      <c r="G33" s="55">
        <v>19.1</v>
      </c>
      <c r="H33" s="55"/>
      <c r="I33" s="26"/>
      <c r="K33" s="1"/>
    </row>
    <row r="34" spans="1:11" ht="12" customHeight="1">
      <c r="A34" s="36">
        <v>22</v>
      </c>
      <c r="B34" s="9"/>
      <c r="C34" s="41" t="s">
        <v>6</v>
      </c>
      <c r="D34" s="9"/>
      <c r="E34" s="55">
        <f t="shared" si="1"/>
        <v>29.9</v>
      </c>
      <c r="F34" s="55">
        <v>29.9</v>
      </c>
      <c r="G34" s="55">
        <v>28.8</v>
      </c>
      <c r="H34" s="55"/>
      <c r="I34" s="26"/>
      <c r="K34" s="1"/>
    </row>
    <row r="35" spans="1:11" ht="12" customHeight="1">
      <c r="A35" s="36">
        <v>23</v>
      </c>
      <c r="B35" s="9"/>
      <c r="C35" s="41" t="s">
        <v>9</v>
      </c>
      <c r="D35" s="9"/>
      <c r="E35" s="55">
        <f t="shared" si="1"/>
        <v>19.9</v>
      </c>
      <c r="F35" s="55">
        <v>19.9</v>
      </c>
      <c r="G35" s="55">
        <v>19.1</v>
      </c>
      <c r="H35" s="55"/>
      <c r="I35" s="26"/>
      <c r="K35" s="1"/>
    </row>
    <row r="36" spans="1:11" ht="12" customHeight="1">
      <c r="A36" s="36">
        <v>24</v>
      </c>
      <c r="B36" s="9"/>
      <c r="C36" s="44" t="s">
        <v>10</v>
      </c>
      <c r="D36" s="9"/>
      <c r="E36" s="55">
        <f t="shared" si="1"/>
        <v>19.9</v>
      </c>
      <c r="F36" s="55">
        <v>19.9</v>
      </c>
      <c r="G36" s="55">
        <v>19.1</v>
      </c>
      <c r="H36" s="55"/>
      <c r="I36" s="26"/>
      <c r="K36" s="1"/>
    </row>
    <row r="37" spans="1:11" ht="12" customHeight="1">
      <c r="A37" s="36">
        <v>25</v>
      </c>
      <c r="B37" s="9"/>
      <c r="C37" s="41" t="s">
        <v>12</v>
      </c>
      <c r="D37" s="9"/>
      <c r="E37" s="55">
        <f>+F37+H37</f>
        <v>19.9</v>
      </c>
      <c r="F37" s="55">
        <v>19.9</v>
      </c>
      <c r="G37" s="55">
        <v>19.1</v>
      </c>
      <c r="H37" s="55"/>
      <c r="I37" s="26"/>
      <c r="K37" s="1"/>
    </row>
    <row r="38" spans="1:11" ht="12" customHeight="1">
      <c r="A38" s="36">
        <v>26</v>
      </c>
      <c r="B38" s="9"/>
      <c r="C38" s="41" t="s">
        <v>11</v>
      </c>
      <c r="D38" s="9"/>
      <c r="E38" s="55">
        <f t="shared" si="1"/>
        <v>29.9</v>
      </c>
      <c r="F38" s="55">
        <v>29.9</v>
      </c>
      <c r="G38" s="55">
        <v>28.8</v>
      </c>
      <c r="H38" s="55"/>
      <c r="I38" s="26"/>
      <c r="K38" s="1"/>
    </row>
    <row r="39" spans="1:11" ht="12" customHeight="1">
      <c r="A39" s="36">
        <v>27</v>
      </c>
      <c r="B39" s="9"/>
      <c r="C39" s="41" t="s">
        <v>13</v>
      </c>
      <c r="D39" s="9"/>
      <c r="E39" s="55">
        <f t="shared" si="1"/>
        <v>30.9</v>
      </c>
      <c r="F39" s="55">
        <v>30.9</v>
      </c>
      <c r="G39" s="55">
        <v>29.7</v>
      </c>
      <c r="H39" s="55"/>
      <c r="I39" s="26"/>
      <c r="K39" s="1"/>
    </row>
    <row r="40" spans="1:9" ht="12" customHeight="1">
      <c r="A40" s="36">
        <v>28</v>
      </c>
      <c r="B40" s="9"/>
      <c r="C40" s="41" t="s">
        <v>14</v>
      </c>
      <c r="D40" s="9"/>
      <c r="E40" s="55">
        <f t="shared" si="1"/>
        <v>40.7</v>
      </c>
      <c r="F40" s="55">
        <v>40.7</v>
      </c>
      <c r="G40" s="55">
        <v>39.1</v>
      </c>
      <c r="H40" s="55"/>
      <c r="I40" s="26"/>
    </row>
    <row r="41" spans="1:9" ht="38.25">
      <c r="A41" s="36">
        <v>29</v>
      </c>
      <c r="B41" s="9" t="s">
        <v>55</v>
      </c>
      <c r="C41" s="17" t="s">
        <v>266</v>
      </c>
      <c r="D41" s="11" t="s">
        <v>517</v>
      </c>
      <c r="E41" s="61">
        <f>SUM(E42:E53)</f>
        <v>289.2</v>
      </c>
      <c r="F41" s="61">
        <f>SUM(F42:F53)</f>
        <v>289.2</v>
      </c>
      <c r="G41" s="61">
        <f>SUM(G42:G53)</f>
        <v>10.7</v>
      </c>
      <c r="H41" s="61"/>
      <c r="I41" s="26"/>
    </row>
    <row r="42" spans="1:9" ht="12" customHeight="1">
      <c r="A42" s="36">
        <v>30</v>
      </c>
      <c r="B42" s="9"/>
      <c r="C42" s="49" t="s">
        <v>3</v>
      </c>
      <c r="D42" s="11"/>
      <c r="E42" s="55">
        <f>+F42+H42</f>
        <v>6</v>
      </c>
      <c r="F42" s="55">
        <v>6</v>
      </c>
      <c r="G42" s="55"/>
      <c r="H42" s="55"/>
      <c r="I42" s="26"/>
    </row>
    <row r="43" spans="1:9" ht="24.75" customHeight="1">
      <c r="A43" s="36">
        <v>31</v>
      </c>
      <c r="B43" s="9"/>
      <c r="C43" s="41" t="s">
        <v>8</v>
      </c>
      <c r="D43" s="9"/>
      <c r="E43" s="55">
        <f>+F43+H43</f>
        <v>157.2</v>
      </c>
      <c r="F43" s="55">
        <v>157.2</v>
      </c>
      <c r="G43" s="55">
        <v>5.9</v>
      </c>
      <c r="H43" s="55"/>
      <c r="I43" s="26"/>
    </row>
    <row r="44" spans="1:9" ht="12" customHeight="1">
      <c r="A44" s="36">
        <v>32</v>
      </c>
      <c r="B44" s="9"/>
      <c r="C44" s="41" t="s">
        <v>4</v>
      </c>
      <c r="D44" s="9"/>
      <c r="E44" s="55">
        <f aca="true" t="shared" si="2" ref="E44:E55">+F44+H44</f>
        <v>22.6</v>
      </c>
      <c r="F44" s="55">
        <v>22.6</v>
      </c>
      <c r="G44" s="55">
        <v>0.9</v>
      </c>
      <c r="H44" s="55"/>
      <c r="I44" s="26"/>
    </row>
    <row r="45" spans="1:9" ht="12" customHeight="1">
      <c r="A45" s="36">
        <v>33</v>
      </c>
      <c r="B45" s="9"/>
      <c r="C45" s="41" t="s">
        <v>5</v>
      </c>
      <c r="D45" s="9"/>
      <c r="E45" s="55">
        <f t="shared" si="2"/>
        <v>8.7</v>
      </c>
      <c r="F45" s="55">
        <v>8.7</v>
      </c>
      <c r="G45" s="55">
        <v>0.3</v>
      </c>
      <c r="H45" s="55"/>
      <c r="I45" s="26"/>
    </row>
    <row r="46" spans="1:9" ht="12" customHeight="1">
      <c r="A46" s="36">
        <v>34</v>
      </c>
      <c r="B46" s="9"/>
      <c r="C46" s="41" t="s">
        <v>7</v>
      </c>
      <c r="D46" s="9"/>
      <c r="E46" s="55">
        <f>+F46+H46</f>
        <v>19.3</v>
      </c>
      <c r="F46" s="55">
        <v>19.3</v>
      </c>
      <c r="G46" s="55">
        <v>0.7</v>
      </c>
      <c r="H46" s="55"/>
      <c r="I46" s="26"/>
    </row>
    <row r="47" spans="1:9" ht="12" customHeight="1">
      <c r="A47" s="36">
        <v>35</v>
      </c>
      <c r="B47" s="9"/>
      <c r="C47" s="41" t="s">
        <v>6</v>
      </c>
      <c r="D47" s="9"/>
      <c r="E47" s="55">
        <f t="shared" si="2"/>
        <v>14</v>
      </c>
      <c r="F47" s="55">
        <v>14</v>
      </c>
      <c r="G47" s="55">
        <v>0.5</v>
      </c>
      <c r="H47" s="55"/>
      <c r="I47" s="26"/>
    </row>
    <row r="48" spans="1:9" ht="12" customHeight="1">
      <c r="A48" s="36">
        <v>36</v>
      </c>
      <c r="B48" s="9"/>
      <c r="C48" s="41" t="s">
        <v>9</v>
      </c>
      <c r="D48" s="9"/>
      <c r="E48" s="55">
        <f t="shared" si="2"/>
        <v>12.9</v>
      </c>
      <c r="F48" s="55">
        <v>12.9</v>
      </c>
      <c r="G48" s="55">
        <v>0.5</v>
      </c>
      <c r="H48" s="55"/>
      <c r="I48" s="26"/>
    </row>
    <row r="49" spans="1:9" ht="12" customHeight="1">
      <c r="A49" s="36">
        <v>37</v>
      </c>
      <c r="B49" s="9"/>
      <c r="C49" s="44" t="s">
        <v>10</v>
      </c>
      <c r="D49" s="9"/>
      <c r="E49" s="55">
        <f t="shared" si="2"/>
        <v>5.5</v>
      </c>
      <c r="F49" s="55">
        <v>5.5</v>
      </c>
      <c r="G49" s="55">
        <v>0.2</v>
      </c>
      <c r="H49" s="159"/>
      <c r="I49" s="26"/>
    </row>
    <row r="50" spans="1:9" ht="12" customHeight="1">
      <c r="A50" s="36">
        <v>38</v>
      </c>
      <c r="B50" s="9"/>
      <c r="C50" s="41" t="s">
        <v>12</v>
      </c>
      <c r="D50" s="9"/>
      <c r="E50" s="55">
        <f>+F50+H50</f>
        <v>7</v>
      </c>
      <c r="F50" s="55">
        <v>7</v>
      </c>
      <c r="G50" s="55">
        <v>0.3</v>
      </c>
      <c r="H50" s="55"/>
      <c r="I50" s="26"/>
    </row>
    <row r="51" spans="1:9" ht="12" customHeight="1">
      <c r="A51" s="36">
        <v>39</v>
      </c>
      <c r="B51" s="9"/>
      <c r="C51" s="41" t="s">
        <v>11</v>
      </c>
      <c r="D51" s="9"/>
      <c r="E51" s="55">
        <f t="shared" si="2"/>
        <v>12</v>
      </c>
      <c r="F51" s="55">
        <v>12</v>
      </c>
      <c r="G51" s="55">
        <v>0.5</v>
      </c>
      <c r="H51" s="55"/>
      <c r="I51" s="26"/>
    </row>
    <row r="52" spans="1:9" ht="12" customHeight="1">
      <c r="A52" s="36">
        <v>40</v>
      </c>
      <c r="B52" s="9"/>
      <c r="C52" s="41" t="s">
        <v>13</v>
      </c>
      <c r="D52" s="9"/>
      <c r="E52" s="55">
        <f t="shared" si="2"/>
        <v>5.6</v>
      </c>
      <c r="F52" s="55">
        <v>5.6</v>
      </c>
      <c r="G52" s="55">
        <v>0.2</v>
      </c>
      <c r="H52" s="55"/>
      <c r="I52" s="26"/>
    </row>
    <row r="53" spans="1:9" ht="12" customHeight="1">
      <c r="A53" s="36">
        <v>41</v>
      </c>
      <c r="B53" s="9"/>
      <c r="C53" s="41" t="s">
        <v>14</v>
      </c>
      <c r="D53" s="9"/>
      <c r="E53" s="55">
        <f t="shared" si="2"/>
        <v>18.4</v>
      </c>
      <c r="F53" s="55">
        <v>18.4</v>
      </c>
      <c r="G53" s="55">
        <v>0.7</v>
      </c>
      <c r="H53" s="55"/>
      <c r="I53" s="26"/>
    </row>
    <row r="54" spans="1:9" ht="29.25" customHeight="1">
      <c r="A54" s="36">
        <v>42</v>
      </c>
      <c r="B54" s="9" t="s">
        <v>56</v>
      </c>
      <c r="C54" s="18" t="s">
        <v>206</v>
      </c>
      <c r="D54" s="9" t="s">
        <v>57</v>
      </c>
      <c r="E54" s="61">
        <f>+E55</f>
        <v>418.1</v>
      </c>
      <c r="F54" s="61">
        <f>+F55</f>
        <v>418.1</v>
      </c>
      <c r="G54" s="61">
        <f>+G55</f>
        <v>10.7</v>
      </c>
      <c r="H54" s="61"/>
      <c r="I54" s="26"/>
    </row>
    <row r="55" spans="1:9" ht="12" customHeight="1">
      <c r="A55" s="36">
        <v>43</v>
      </c>
      <c r="B55" s="9"/>
      <c r="C55" s="49" t="s">
        <v>3</v>
      </c>
      <c r="D55" s="9"/>
      <c r="E55" s="55">
        <f t="shared" si="2"/>
        <v>418.1</v>
      </c>
      <c r="F55" s="55">
        <v>418.1</v>
      </c>
      <c r="G55" s="55">
        <v>10.7</v>
      </c>
      <c r="H55" s="55"/>
      <c r="I55" s="26"/>
    </row>
    <row r="56" spans="1:9" ht="24.75" customHeight="1">
      <c r="A56" s="36">
        <v>44</v>
      </c>
      <c r="B56" s="9" t="s">
        <v>255</v>
      </c>
      <c r="C56" s="18" t="s">
        <v>253</v>
      </c>
      <c r="D56" s="9" t="s">
        <v>133</v>
      </c>
      <c r="E56" s="61">
        <f>+E57</f>
        <v>0.1</v>
      </c>
      <c r="F56" s="61">
        <f>+F57</f>
        <v>0.1</v>
      </c>
      <c r="G56" s="61">
        <f>+G57</f>
        <v>0</v>
      </c>
      <c r="H56" s="61"/>
      <c r="I56" s="26"/>
    </row>
    <row r="57" spans="1:9" ht="12" customHeight="1">
      <c r="A57" s="36">
        <v>45</v>
      </c>
      <c r="B57" s="9"/>
      <c r="C57" s="49" t="s">
        <v>3</v>
      </c>
      <c r="D57" s="9"/>
      <c r="E57" s="55">
        <f>+F57+H57</f>
        <v>0.1</v>
      </c>
      <c r="F57" s="55">
        <v>0.1</v>
      </c>
      <c r="G57" s="55"/>
      <c r="H57" s="55"/>
      <c r="I57" s="26"/>
    </row>
    <row r="58" spans="1:13" ht="19.5" customHeight="1">
      <c r="A58" s="36">
        <v>46</v>
      </c>
      <c r="B58" s="7" t="s">
        <v>58</v>
      </c>
      <c r="C58" s="10" t="s">
        <v>59</v>
      </c>
      <c r="D58" s="9"/>
      <c r="E58" s="56">
        <f>+F58+H58</f>
        <v>577.0999999999999</v>
      </c>
      <c r="F58" s="56">
        <f>+F59+F71+F74</f>
        <v>577.0999999999999</v>
      </c>
      <c r="G58" s="56">
        <f>+G59+G71+G74</f>
        <v>201.99999999999991</v>
      </c>
      <c r="H58" s="56">
        <f>+H59+H71+H74</f>
        <v>0</v>
      </c>
      <c r="I58" s="26"/>
      <c r="K58" s="26"/>
      <c r="L58" s="23"/>
      <c r="M58" s="5"/>
    </row>
    <row r="59" spans="1:9" ht="12" customHeight="1">
      <c r="A59" s="36">
        <v>47</v>
      </c>
      <c r="B59" s="9" t="s">
        <v>60</v>
      </c>
      <c r="C59" s="18" t="s">
        <v>61</v>
      </c>
      <c r="D59" s="9" t="s">
        <v>285</v>
      </c>
      <c r="E59" s="61">
        <f>SUM(E60:E70)</f>
        <v>205.19999999999996</v>
      </c>
      <c r="F59" s="61">
        <f>SUM(F60:F70)</f>
        <v>205.19999999999996</v>
      </c>
      <c r="G59" s="61">
        <f>SUM(G60:G70)</f>
        <v>188.29999999999993</v>
      </c>
      <c r="H59" s="61"/>
      <c r="I59" s="26"/>
    </row>
    <row r="60" spans="1:9" ht="12" customHeight="1">
      <c r="A60" s="36">
        <v>48</v>
      </c>
      <c r="B60" s="9"/>
      <c r="C60" s="49" t="s">
        <v>3</v>
      </c>
      <c r="D60" s="9"/>
      <c r="E60" s="55">
        <f>+F60+H60</f>
        <v>132.2</v>
      </c>
      <c r="F60" s="55">
        <v>132.2</v>
      </c>
      <c r="G60" s="55">
        <v>116.3</v>
      </c>
      <c r="H60" s="55"/>
      <c r="I60" s="26"/>
    </row>
    <row r="61" spans="1:9" ht="12" customHeight="1">
      <c r="A61" s="36">
        <v>49</v>
      </c>
      <c r="B61" s="9"/>
      <c r="C61" s="41" t="s">
        <v>4</v>
      </c>
      <c r="D61" s="9"/>
      <c r="E61" s="55">
        <f aca="true" t="shared" si="3" ref="E61:E70">+F61+H61</f>
        <v>7.7</v>
      </c>
      <c r="F61" s="55">
        <v>7.7</v>
      </c>
      <c r="G61" s="55">
        <v>7.6</v>
      </c>
      <c r="H61" s="55"/>
      <c r="I61" s="26"/>
    </row>
    <row r="62" spans="1:9" ht="12" customHeight="1">
      <c r="A62" s="36">
        <v>50</v>
      </c>
      <c r="B62" s="9"/>
      <c r="C62" s="41" t="s">
        <v>5</v>
      </c>
      <c r="D62" s="9"/>
      <c r="E62" s="55">
        <f t="shared" si="3"/>
        <v>5.5</v>
      </c>
      <c r="F62" s="55">
        <v>5.5</v>
      </c>
      <c r="G62" s="55">
        <v>5.4</v>
      </c>
      <c r="H62" s="55"/>
      <c r="I62" s="26"/>
    </row>
    <row r="63" spans="1:9" ht="12" customHeight="1">
      <c r="A63" s="36">
        <v>51</v>
      </c>
      <c r="B63" s="9"/>
      <c r="C63" s="41" t="s">
        <v>7</v>
      </c>
      <c r="D63" s="9"/>
      <c r="E63" s="55">
        <f>+F63+H63</f>
        <v>7.7</v>
      </c>
      <c r="F63" s="55">
        <v>7.7</v>
      </c>
      <c r="G63" s="55">
        <v>7.6</v>
      </c>
      <c r="H63" s="55"/>
      <c r="I63" s="26"/>
    </row>
    <row r="64" spans="1:9" ht="12" customHeight="1">
      <c r="A64" s="36">
        <v>52</v>
      </c>
      <c r="B64" s="9"/>
      <c r="C64" s="41" t="s">
        <v>6</v>
      </c>
      <c r="D64" s="9"/>
      <c r="E64" s="55">
        <f t="shared" si="3"/>
        <v>9.6</v>
      </c>
      <c r="F64" s="55">
        <v>9.6</v>
      </c>
      <c r="G64" s="55">
        <v>9.5</v>
      </c>
      <c r="H64" s="55"/>
      <c r="I64" s="26"/>
    </row>
    <row r="65" spans="1:9" ht="12" customHeight="1">
      <c r="A65" s="36">
        <v>53</v>
      </c>
      <c r="B65" s="9"/>
      <c r="C65" s="41" t="s">
        <v>9</v>
      </c>
      <c r="D65" s="9"/>
      <c r="E65" s="55">
        <f t="shared" si="3"/>
        <v>7.8</v>
      </c>
      <c r="F65" s="55">
        <v>7.8</v>
      </c>
      <c r="G65" s="55">
        <v>7.7</v>
      </c>
      <c r="H65" s="55"/>
      <c r="I65" s="26"/>
    </row>
    <row r="66" spans="1:9" ht="12" customHeight="1">
      <c r="A66" s="36">
        <v>54</v>
      </c>
      <c r="B66" s="9"/>
      <c r="C66" s="44" t="s">
        <v>10</v>
      </c>
      <c r="D66" s="9"/>
      <c r="E66" s="55">
        <f t="shared" si="3"/>
        <v>7.3</v>
      </c>
      <c r="F66" s="55">
        <v>7.3</v>
      </c>
      <c r="G66" s="55">
        <v>7.2</v>
      </c>
      <c r="H66" s="55"/>
      <c r="I66" s="26"/>
    </row>
    <row r="67" spans="1:9" ht="12" customHeight="1">
      <c r="A67" s="36">
        <v>55</v>
      </c>
      <c r="B67" s="9"/>
      <c r="C67" s="41" t="s">
        <v>12</v>
      </c>
      <c r="D67" s="9"/>
      <c r="E67" s="55">
        <f>+F67+H67</f>
        <v>5.8</v>
      </c>
      <c r="F67" s="55">
        <v>5.8</v>
      </c>
      <c r="G67" s="55">
        <v>5.7</v>
      </c>
      <c r="H67" s="55"/>
      <c r="I67" s="26"/>
    </row>
    <row r="68" spans="1:9" ht="12" customHeight="1">
      <c r="A68" s="36">
        <v>56</v>
      </c>
      <c r="B68" s="9"/>
      <c r="C68" s="41" t="s">
        <v>11</v>
      </c>
      <c r="D68" s="9"/>
      <c r="E68" s="55">
        <f t="shared" si="3"/>
        <v>7.7</v>
      </c>
      <c r="F68" s="55">
        <v>7.7</v>
      </c>
      <c r="G68" s="55">
        <v>7.6</v>
      </c>
      <c r="H68" s="55"/>
      <c r="I68" s="26"/>
    </row>
    <row r="69" spans="1:9" ht="12" customHeight="1">
      <c r="A69" s="36">
        <v>57</v>
      </c>
      <c r="B69" s="9"/>
      <c r="C69" s="41" t="s">
        <v>13</v>
      </c>
      <c r="D69" s="9"/>
      <c r="E69" s="55">
        <f t="shared" si="3"/>
        <v>6.2</v>
      </c>
      <c r="F69" s="55">
        <v>6.2</v>
      </c>
      <c r="G69" s="55">
        <v>6.1</v>
      </c>
      <c r="H69" s="55"/>
      <c r="I69" s="26"/>
    </row>
    <row r="70" spans="1:9" ht="12" customHeight="1">
      <c r="A70" s="36">
        <v>58</v>
      </c>
      <c r="B70" s="9"/>
      <c r="C70" s="41" t="s">
        <v>14</v>
      </c>
      <c r="D70" s="9"/>
      <c r="E70" s="55">
        <f t="shared" si="3"/>
        <v>7.7</v>
      </c>
      <c r="F70" s="55">
        <v>7.7</v>
      </c>
      <c r="G70" s="55">
        <v>7.6</v>
      </c>
      <c r="H70" s="55"/>
      <c r="I70" s="26"/>
    </row>
    <row r="71" spans="1:9" ht="72" customHeight="1">
      <c r="A71" s="258">
        <v>59</v>
      </c>
      <c r="B71" s="263" t="s">
        <v>62</v>
      </c>
      <c r="C71" s="17" t="s">
        <v>409</v>
      </c>
      <c r="D71" s="263"/>
      <c r="E71" s="61">
        <f>+E73</f>
        <v>358</v>
      </c>
      <c r="F71" s="61">
        <f>+F73</f>
        <v>358</v>
      </c>
      <c r="G71" s="61">
        <f>+G73</f>
        <v>0</v>
      </c>
      <c r="H71" s="61">
        <f>+H73</f>
        <v>0</v>
      </c>
      <c r="I71" s="26"/>
    </row>
    <row r="72" spans="1:9" ht="12.75">
      <c r="A72" s="260"/>
      <c r="B72" s="264"/>
      <c r="C72" s="17" t="s">
        <v>765</v>
      </c>
      <c r="D72" s="264"/>
      <c r="E72" s="61">
        <f>+F72+H72</f>
        <v>10</v>
      </c>
      <c r="F72" s="61">
        <v>10</v>
      </c>
      <c r="G72" s="61"/>
      <c r="H72" s="61"/>
      <c r="I72" s="26"/>
    </row>
    <row r="73" spans="1:9" ht="12" customHeight="1">
      <c r="A73" s="36">
        <v>60</v>
      </c>
      <c r="B73" s="9"/>
      <c r="C73" s="49" t="s">
        <v>3</v>
      </c>
      <c r="D73" s="9" t="s">
        <v>63</v>
      </c>
      <c r="E73" s="55">
        <f>+F73+H73</f>
        <v>358</v>
      </c>
      <c r="F73" s="55">
        <v>358</v>
      </c>
      <c r="G73" s="55"/>
      <c r="H73" s="55"/>
      <c r="I73" s="26"/>
    </row>
    <row r="74" spans="1:9" ht="13.5" customHeight="1">
      <c r="A74" s="68" t="s">
        <v>722</v>
      </c>
      <c r="B74" s="9"/>
      <c r="C74" s="109" t="s">
        <v>720</v>
      </c>
      <c r="D74" s="9" t="s">
        <v>721</v>
      </c>
      <c r="E74" s="55">
        <f>+F74+H74</f>
        <v>13.9</v>
      </c>
      <c r="F74" s="55">
        <f>+F75</f>
        <v>13.9</v>
      </c>
      <c r="G74" s="55">
        <f>+G75</f>
        <v>13.7</v>
      </c>
      <c r="H74" s="55">
        <f>+H75</f>
        <v>0</v>
      </c>
      <c r="I74" s="26"/>
    </row>
    <row r="75" spans="1:9" ht="13.5" customHeight="1">
      <c r="A75" s="68" t="s">
        <v>723</v>
      </c>
      <c r="B75" s="9"/>
      <c r="C75" s="41" t="s">
        <v>3</v>
      </c>
      <c r="D75" s="9"/>
      <c r="E75" s="55">
        <f>+F75+H75</f>
        <v>13.9</v>
      </c>
      <c r="F75" s="55">
        <v>13.9</v>
      </c>
      <c r="G75" s="55">
        <v>13.7</v>
      </c>
      <c r="H75" s="55"/>
      <c r="I75" s="26"/>
    </row>
    <row r="76" spans="1:9" ht="19.5" customHeight="1">
      <c r="A76" s="68" t="s">
        <v>724</v>
      </c>
      <c r="B76" s="7" t="s">
        <v>27</v>
      </c>
      <c r="C76" s="10" t="s">
        <v>28</v>
      </c>
      <c r="D76" s="9"/>
      <c r="E76" s="56">
        <f>+F76+H76</f>
        <v>1077.6999999999998</v>
      </c>
      <c r="F76" s="56">
        <f>SUM(F77+F79+F81+F83+F85+F87+F89+F91+F93+F95+F97+F100+F112)</f>
        <v>1077.6999999999998</v>
      </c>
      <c r="G76" s="56">
        <f>SUM(G77+G79+G81+G83+G85+G87+G89+G91+G93+G95+G97+G100+G112)</f>
        <v>967.5</v>
      </c>
      <c r="H76" s="56">
        <f>SUM(H77+H79+H81+H83+H85+H87+H89+H91+H93+H95+H97+H100+H112)</f>
        <v>0</v>
      </c>
      <c r="I76" s="26"/>
    </row>
    <row r="77" spans="1:9" ht="12" customHeight="1">
      <c r="A77" s="68" t="s">
        <v>725</v>
      </c>
      <c r="B77" s="9" t="s">
        <v>64</v>
      </c>
      <c r="C77" s="18" t="s">
        <v>65</v>
      </c>
      <c r="D77" s="9" t="s">
        <v>30</v>
      </c>
      <c r="E77" s="61">
        <f>+E78</f>
        <v>778.9</v>
      </c>
      <c r="F77" s="61">
        <f>+F78</f>
        <v>778.9</v>
      </c>
      <c r="G77" s="61">
        <f>+G78</f>
        <v>704.2</v>
      </c>
      <c r="H77" s="61"/>
      <c r="I77" s="26"/>
    </row>
    <row r="78" spans="1:9" ht="14.25" customHeight="1">
      <c r="A78" s="68" t="s">
        <v>726</v>
      </c>
      <c r="B78" s="84"/>
      <c r="C78" s="41" t="s">
        <v>29</v>
      </c>
      <c r="D78" s="52"/>
      <c r="E78" s="55">
        <f>+F78+H78</f>
        <v>778.9</v>
      </c>
      <c r="F78" s="55">
        <v>778.9</v>
      </c>
      <c r="G78" s="55">
        <v>704.2</v>
      </c>
      <c r="H78" s="55"/>
      <c r="I78" s="26"/>
    </row>
    <row r="79" spans="1:9" ht="24.75" customHeight="1">
      <c r="A79" s="68" t="s">
        <v>727</v>
      </c>
      <c r="B79" s="9" t="s">
        <v>66</v>
      </c>
      <c r="C79" s="17" t="s">
        <v>67</v>
      </c>
      <c r="D79" s="9" t="s">
        <v>68</v>
      </c>
      <c r="E79" s="61">
        <f>SUM(E80:E80)</f>
        <v>0.8</v>
      </c>
      <c r="F79" s="61">
        <f>SUM(F80:F80)</f>
        <v>0.8</v>
      </c>
      <c r="G79" s="61">
        <f>SUM(G80:G80)</f>
        <v>0.8</v>
      </c>
      <c r="H79" s="61"/>
      <c r="I79" s="26"/>
    </row>
    <row r="80" spans="1:9" ht="12" customHeight="1">
      <c r="A80" s="68" t="s">
        <v>728</v>
      </c>
      <c r="B80" s="9"/>
      <c r="C80" s="49" t="s">
        <v>3</v>
      </c>
      <c r="D80" s="9"/>
      <c r="E80" s="55">
        <f>+F80+H80</f>
        <v>0.8</v>
      </c>
      <c r="F80" s="55">
        <v>0.8</v>
      </c>
      <c r="G80" s="55">
        <v>0.8</v>
      </c>
      <c r="H80" s="55"/>
      <c r="I80" s="26"/>
    </row>
    <row r="81" spans="1:9" ht="12" customHeight="1">
      <c r="A81" s="68" t="s">
        <v>729</v>
      </c>
      <c r="B81" s="11" t="s">
        <v>69</v>
      </c>
      <c r="C81" s="17" t="s">
        <v>70</v>
      </c>
      <c r="D81" s="9" t="s">
        <v>68</v>
      </c>
      <c r="E81" s="59">
        <f>+E82</f>
        <v>43.5</v>
      </c>
      <c r="F81" s="59">
        <f>+F82</f>
        <v>43.5</v>
      </c>
      <c r="G81" s="59">
        <f>+G82</f>
        <v>38</v>
      </c>
      <c r="H81" s="59"/>
      <c r="I81" s="26"/>
    </row>
    <row r="82" spans="1:9" ht="12" customHeight="1">
      <c r="A82" s="68" t="s">
        <v>730</v>
      </c>
      <c r="B82" s="9"/>
      <c r="C82" s="49" t="s">
        <v>3</v>
      </c>
      <c r="D82" s="9"/>
      <c r="E82" s="55">
        <f>+F82+H82</f>
        <v>43.5</v>
      </c>
      <c r="F82" s="55">
        <v>43.5</v>
      </c>
      <c r="G82" s="55">
        <v>38</v>
      </c>
      <c r="H82" s="55"/>
      <c r="I82" s="26"/>
    </row>
    <row r="83" spans="1:9" ht="12" customHeight="1">
      <c r="A83" s="68" t="s">
        <v>731</v>
      </c>
      <c r="B83" s="9" t="s">
        <v>71</v>
      </c>
      <c r="C83" s="17" t="s">
        <v>72</v>
      </c>
      <c r="D83" s="9" t="s">
        <v>82</v>
      </c>
      <c r="E83" s="61">
        <f>+E84</f>
        <v>32.7</v>
      </c>
      <c r="F83" s="61">
        <f>+F84</f>
        <v>32.7</v>
      </c>
      <c r="G83" s="61">
        <f>+G84</f>
        <v>28.6</v>
      </c>
      <c r="H83" s="61"/>
      <c r="I83" s="26"/>
    </row>
    <row r="84" spans="1:9" ht="12" customHeight="1">
      <c r="A84" s="68" t="s">
        <v>732</v>
      </c>
      <c r="B84" s="9"/>
      <c r="C84" s="49" t="s">
        <v>3</v>
      </c>
      <c r="D84" s="9"/>
      <c r="E84" s="55">
        <f>+F84+H84</f>
        <v>32.7</v>
      </c>
      <c r="F84" s="55">
        <v>32.7</v>
      </c>
      <c r="G84" s="55">
        <v>28.6</v>
      </c>
      <c r="H84" s="55"/>
      <c r="I84" s="26"/>
    </row>
    <row r="85" spans="1:9" ht="12" customHeight="1">
      <c r="A85" s="68" t="s">
        <v>733</v>
      </c>
      <c r="B85" s="9" t="s">
        <v>73</v>
      </c>
      <c r="C85" s="17" t="s">
        <v>74</v>
      </c>
      <c r="D85" s="11" t="s">
        <v>75</v>
      </c>
      <c r="E85" s="59">
        <f>+E86</f>
        <v>40.3</v>
      </c>
      <c r="F85" s="59">
        <f>+F86</f>
        <v>40.3</v>
      </c>
      <c r="G85" s="59">
        <f>+G86</f>
        <v>29.3</v>
      </c>
      <c r="H85" s="59"/>
      <c r="I85" s="26"/>
    </row>
    <row r="86" spans="1:9" ht="12" customHeight="1">
      <c r="A86" s="68" t="s">
        <v>734</v>
      </c>
      <c r="B86" s="9"/>
      <c r="C86" s="49" t="s">
        <v>3</v>
      </c>
      <c r="D86" s="9"/>
      <c r="E86" s="60">
        <f>+F86+H86</f>
        <v>40.3</v>
      </c>
      <c r="F86" s="60">
        <v>40.3</v>
      </c>
      <c r="G86" s="60">
        <v>29.3</v>
      </c>
      <c r="H86" s="55"/>
      <c r="I86" s="26"/>
    </row>
    <row r="87" spans="1:9" ht="12" customHeight="1">
      <c r="A87" s="68" t="s">
        <v>735</v>
      </c>
      <c r="B87" s="9" t="s">
        <v>76</v>
      </c>
      <c r="C87" s="18" t="s">
        <v>77</v>
      </c>
      <c r="D87" s="9" t="s">
        <v>82</v>
      </c>
      <c r="E87" s="61">
        <f>+E88</f>
        <v>8.1</v>
      </c>
      <c r="F87" s="61">
        <f>+F88</f>
        <v>8.1</v>
      </c>
      <c r="G87" s="61">
        <f>+G88</f>
        <v>8</v>
      </c>
      <c r="H87" s="61"/>
      <c r="I87" s="26"/>
    </row>
    <row r="88" spans="1:9" ht="12" customHeight="1">
      <c r="A88" s="68" t="s">
        <v>736</v>
      </c>
      <c r="B88" s="9"/>
      <c r="C88" s="49" t="s">
        <v>3</v>
      </c>
      <c r="D88" s="9"/>
      <c r="E88" s="55">
        <f>+F88+H88</f>
        <v>8.1</v>
      </c>
      <c r="F88" s="55">
        <v>8.1</v>
      </c>
      <c r="G88" s="55">
        <v>8</v>
      </c>
      <c r="H88" s="55"/>
      <c r="I88" s="26"/>
    </row>
    <row r="89" spans="1:9" ht="12" customHeight="1">
      <c r="A89" s="68" t="s">
        <v>737</v>
      </c>
      <c r="B89" s="9" t="s">
        <v>79</v>
      </c>
      <c r="C89" s="17" t="s">
        <v>80</v>
      </c>
      <c r="D89" s="11" t="s">
        <v>284</v>
      </c>
      <c r="E89" s="61">
        <f>+E90</f>
        <v>9.2</v>
      </c>
      <c r="F89" s="61">
        <f>+F90</f>
        <v>9.2</v>
      </c>
      <c r="G89" s="61">
        <f>+G90</f>
        <v>8.2</v>
      </c>
      <c r="H89" s="61"/>
      <c r="I89" s="26"/>
    </row>
    <row r="90" spans="1:9" ht="11.25" customHeight="1">
      <c r="A90" s="68" t="s">
        <v>738</v>
      </c>
      <c r="B90" s="9"/>
      <c r="C90" s="49" t="s">
        <v>3</v>
      </c>
      <c r="D90" s="9"/>
      <c r="E90" s="55">
        <f>+F90+H90</f>
        <v>9.2</v>
      </c>
      <c r="F90" s="55">
        <v>9.2</v>
      </c>
      <c r="G90" s="55">
        <v>8.2</v>
      </c>
      <c r="H90" s="55"/>
      <c r="I90" s="26"/>
    </row>
    <row r="91" spans="1:9" ht="12" customHeight="1">
      <c r="A91" s="68" t="s">
        <v>739</v>
      </c>
      <c r="B91" s="9" t="s">
        <v>81</v>
      </c>
      <c r="C91" s="18" t="s">
        <v>200</v>
      </c>
      <c r="D91" s="9" t="s">
        <v>82</v>
      </c>
      <c r="E91" s="61">
        <f>+E92</f>
        <v>17</v>
      </c>
      <c r="F91" s="61">
        <f>+F92</f>
        <v>17</v>
      </c>
      <c r="G91" s="61">
        <f>+G92</f>
        <v>15.8</v>
      </c>
      <c r="H91" s="61"/>
      <c r="I91" s="26"/>
    </row>
    <row r="92" spans="1:9" ht="12" customHeight="1">
      <c r="A92" s="68" t="s">
        <v>740</v>
      </c>
      <c r="B92" s="9"/>
      <c r="C92" s="49" t="s">
        <v>3</v>
      </c>
      <c r="D92" s="9"/>
      <c r="E92" s="55">
        <f>+F92+H92</f>
        <v>17</v>
      </c>
      <c r="F92" s="55">
        <v>17</v>
      </c>
      <c r="G92" s="55">
        <v>15.8</v>
      </c>
      <c r="H92" s="55"/>
      <c r="I92" s="26"/>
    </row>
    <row r="93" spans="1:9" ht="12" customHeight="1">
      <c r="A93" s="68" t="s">
        <v>741</v>
      </c>
      <c r="B93" s="9" t="s">
        <v>83</v>
      </c>
      <c r="C93" s="17" t="s">
        <v>84</v>
      </c>
      <c r="D93" s="9" t="s">
        <v>82</v>
      </c>
      <c r="E93" s="61">
        <f>+E94</f>
        <v>12.9</v>
      </c>
      <c r="F93" s="61">
        <f>+F94</f>
        <v>12.9</v>
      </c>
      <c r="G93" s="61">
        <f>+G94</f>
        <v>12.4</v>
      </c>
      <c r="H93" s="61"/>
      <c r="I93" s="26"/>
    </row>
    <row r="94" spans="1:9" ht="12" customHeight="1">
      <c r="A94" s="68" t="s">
        <v>712</v>
      </c>
      <c r="B94" s="9"/>
      <c r="C94" s="49" t="s">
        <v>3</v>
      </c>
      <c r="D94" s="9"/>
      <c r="E94" s="55">
        <f>+F94+H94</f>
        <v>12.9</v>
      </c>
      <c r="F94" s="55">
        <v>12.9</v>
      </c>
      <c r="G94" s="55">
        <v>12.4</v>
      </c>
      <c r="H94" s="55"/>
      <c r="I94" s="26"/>
    </row>
    <row r="95" spans="1:9" ht="12" customHeight="1">
      <c r="A95" s="68" t="s">
        <v>742</v>
      </c>
      <c r="B95" s="9" t="s">
        <v>85</v>
      </c>
      <c r="C95" s="18" t="s">
        <v>86</v>
      </c>
      <c r="D95" s="9" t="s">
        <v>68</v>
      </c>
      <c r="E95" s="61">
        <f>+E96</f>
        <v>0.6</v>
      </c>
      <c r="F95" s="61">
        <f>+F96</f>
        <v>0.6</v>
      </c>
      <c r="G95" s="61">
        <f>+G96</f>
        <v>0.6</v>
      </c>
      <c r="H95" s="61"/>
      <c r="I95" s="26"/>
    </row>
    <row r="96" spans="1:9" ht="12" customHeight="1">
      <c r="A96" s="68" t="s">
        <v>743</v>
      </c>
      <c r="B96" s="9"/>
      <c r="C96" s="49" t="s">
        <v>3</v>
      </c>
      <c r="D96" s="9"/>
      <c r="E96" s="55">
        <f>+F96+H96</f>
        <v>0.6</v>
      </c>
      <c r="F96" s="55">
        <v>0.6</v>
      </c>
      <c r="G96" s="55">
        <v>0.6</v>
      </c>
      <c r="H96" s="55"/>
      <c r="I96" s="26"/>
    </row>
    <row r="97" spans="1:9" ht="12" customHeight="1">
      <c r="A97" s="68" t="s">
        <v>744</v>
      </c>
      <c r="B97" s="9" t="s">
        <v>87</v>
      </c>
      <c r="C97" s="18" t="s">
        <v>88</v>
      </c>
      <c r="D97" s="9" t="s">
        <v>82</v>
      </c>
      <c r="E97" s="61">
        <f>SUM(E98:E99)</f>
        <v>12.2</v>
      </c>
      <c r="F97" s="61">
        <f>SUM(F98:F99)</f>
        <v>12.2</v>
      </c>
      <c r="G97" s="61">
        <f>SUM(G98:G99)</f>
        <v>4</v>
      </c>
      <c r="H97" s="61"/>
      <c r="I97" s="26"/>
    </row>
    <row r="98" spans="1:9" ht="12" customHeight="1">
      <c r="A98" s="68" t="s">
        <v>745</v>
      </c>
      <c r="B98" s="9"/>
      <c r="C98" s="49" t="s">
        <v>3</v>
      </c>
      <c r="D98" s="9"/>
      <c r="E98" s="55">
        <f>+F98+H98</f>
        <v>8.1</v>
      </c>
      <c r="F98" s="55">
        <v>8.1</v>
      </c>
      <c r="G98" s="55"/>
      <c r="H98" s="55"/>
      <c r="I98" s="26"/>
    </row>
    <row r="99" spans="1:9" ht="24.75" customHeight="1">
      <c r="A99" s="68" t="s">
        <v>746</v>
      </c>
      <c r="B99" s="67"/>
      <c r="C99" s="41" t="s">
        <v>8</v>
      </c>
      <c r="D99" s="67"/>
      <c r="E99" s="55">
        <f>+F99+H99</f>
        <v>4.1</v>
      </c>
      <c r="F99" s="55">
        <v>4.1</v>
      </c>
      <c r="G99" s="55">
        <v>4</v>
      </c>
      <c r="H99" s="55"/>
      <c r="I99" s="26"/>
    </row>
    <row r="100" spans="1:9" ht="12" customHeight="1">
      <c r="A100" s="68" t="s">
        <v>747</v>
      </c>
      <c r="B100" s="9" t="s">
        <v>89</v>
      </c>
      <c r="C100" s="18" t="s">
        <v>440</v>
      </c>
      <c r="D100" s="9" t="s">
        <v>90</v>
      </c>
      <c r="E100" s="61">
        <f>SUM(E101:E111)</f>
        <v>121.39999999999998</v>
      </c>
      <c r="F100" s="61">
        <f>SUM(F101:F111)</f>
        <v>121.39999999999998</v>
      </c>
      <c r="G100" s="61">
        <f>SUM(G101:G111)</f>
        <v>117.6</v>
      </c>
      <c r="H100" s="61"/>
      <c r="I100" s="26"/>
    </row>
    <row r="101" spans="1:9" ht="24.75" customHeight="1">
      <c r="A101" s="68" t="s">
        <v>748</v>
      </c>
      <c r="B101" s="9"/>
      <c r="C101" s="41" t="s">
        <v>8</v>
      </c>
      <c r="D101" s="9"/>
      <c r="E101" s="55">
        <f>+F101+H101</f>
        <v>75.7</v>
      </c>
      <c r="F101" s="55">
        <v>75.7</v>
      </c>
      <c r="G101" s="55">
        <v>73.4</v>
      </c>
      <c r="H101" s="55"/>
      <c r="I101" s="26"/>
    </row>
    <row r="102" spans="1:9" ht="12" customHeight="1">
      <c r="A102" s="68" t="s">
        <v>749</v>
      </c>
      <c r="B102" s="9"/>
      <c r="C102" s="41" t="s">
        <v>4</v>
      </c>
      <c r="D102" s="9"/>
      <c r="E102" s="55">
        <f aca="true" t="shared" si="4" ref="E102:E111">+F102+H102</f>
        <v>7.5</v>
      </c>
      <c r="F102" s="55">
        <v>7.5</v>
      </c>
      <c r="G102" s="55">
        <v>7.3</v>
      </c>
      <c r="H102" s="55"/>
      <c r="I102" s="26"/>
    </row>
    <row r="103" spans="1:9" ht="12" customHeight="1">
      <c r="A103" s="68" t="s">
        <v>750</v>
      </c>
      <c r="B103" s="9"/>
      <c r="C103" s="41" t="s">
        <v>5</v>
      </c>
      <c r="D103" s="9"/>
      <c r="E103" s="55">
        <f t="shared" si="4"/>
        <v>2.6</v>
      </c>
      <c r="F103" s="55">
        <v>2.6</v>
      </c>
      <c r="G103" s="55">
        <v>2.5</v>
      </c>
      <c r="H103" s="55"/>
      <c r="I103" s="26"/>
    </row>
    <row r="104" spans="1:9" ht="12" customHeight="1">
      <c r="A104" s="68" t="s">
        <v>751</v>
      </c>
      <c r="B104" s="9"/>
      <c r="C104" s="41" t="s">
        <v>7</v>
      </c>
      <c r="D104" s="9"/>
      <c r="E104" s="55">
        <f>+F104+H104</f>
        <v>7.5</v>
      </c>
      <c r="F104" s="55">
        <v>7.5</v>
      </c>
      <c r="G104" s="55">
        <v>7.3</v>
      </c>
      <c r="H104" s="55"/>
      <c r="I104" s="26"/>
    </row>
    <row r="105" spans="1:9" ht="12" customHeight="1">
      <c r="A105" s="68" t="s">
        <v>752</v>
      </c>
      <c r="B105" s="9"/>
      <c r="C105" s="41" t="s">
        <v>6</v>
      </c>
      <c r="D105" s="9"/>
      <c r="E105" s="55">
        <f t="shared" si="4"/>
        <v>2.6</v>
      </c>
      <c r="F105" s="55">
        <v>2.6</v>
      </c>
      <c r="G105" s="55">
        <v>2.5</v>
      </c>
      <c r="H105" s="55"/>
      <c r="I105" s="26"/>
    </row>
    <row r="106" spans="1:9" ht="12" customHeight="1">
      <c r="A106" s="68" t="s">
        <v>753</v>
      </c>
      <c r="B106" s="9"/>
      <c r="C106" s="41" t="s">
        <v>9</v>
      </c>
      <c r="D106" s="9"/>
      <c r="E106" s="55">
        <f t="shared" si="4"/>
        <v>7.5</v>
      </c>
      <c r="F106" s="55">
        <v>7.5</v>
      </c>
      <c r="G106" s="55">
        <v>7.3</v>
      </c>
      <c r="H106" s="55"/>
      <c r="I106" s="26"/>
    </row>
    <row r="107" spans="1:9" ht="12" customHeight="1">
      <c r="A107" s="68" t="s">
        <v>754</v>
      </c>
      <c r="B107" s="9"/>
      <c r="C107" s="44" t="s">
        <v>10</v>
      </c>
      <c r="D107" s="9"/>
      <c r="E107" s="55">
        <f t="shared" si="4"/>
        <v>2.6</v>
      </c>
      <c r="F107" s="55">
        <v>2.6</v>
      </c>
      <c r="G107" s="55">
        <v>2.5</v>
      </c>
      <c r="H107" s="55"/>
      <c r="I107" s="26"/>
    </row>
    <row r="108" spans="1:9" ht="12" customHeight="1">
      <c r="A108" s="68" t="s">
        <v>755</v>
      </c>
      <c r="B108" s="9"/>
      <c r="C108" s="41" t="s">
        <v>12</v>
      </c>
      <c r="D108" s="9"/>
      <c r="E108" s="55">
        <f>+F108+H108</f>
        <v>2.6</v>
      </c>
      <c r="F108" s="55">
        <v>2.6</v>
      </c>
      <c r="G108" s="55">
        <v>2.5</v>
      </c>
      <c r="H108" s="55"/>
      <c r="I108" s="26"/>
    </row>
    <row r="109" spans="1:9" ht="12.75">
      <c r="A109" s="68" t="s">
        <v>756</v>
      </c>
      <c r="B109" s="9"/>
      <c r="C109" s="41" t="s">
        <v>11</v>
      </c>
      <c r="D109" s="9"/>
      <c r="E109" s="55">
        <f t="shared" si="4"/>
        <v>2.6</v>
      </c>
      <c r="F109" s="55">
        <v>2.6</v>
      </c>
      <c r="G109" s="55">
        <v>2.5</v>
      </c>
      <c r="H109" s="55"/>
      <c r="I109" s="26"/>
    </row>
    <row r="110" spans="1:9" ht="15.75" customHeight="1">
      <c r="A110" s="68" t="s">
        <v>757</v>
      </c>
      <c r="B110" s="9"/>
      <c r="C110" s="41" t="s">
        <v>13</v>
      </c>
      <c r="D110" s="9"/>
      <c r="E110" s="55">
        <f t="shared" si="4"/>
        <v>2.7</v>
      </c>
      <c r="F110" s="55">
        <v>2.7</v>
      </c>
      <c r="G110" s="55">
        <v>2.5</v>
      </c>
      <c r="H110" s="55"/>
      <c r="I110" s="26"/>
    </row>
    <row r="111" spans="1:9" ht="12.75">
      <c r="A111" s="68" t="s">
        <v>758</v>
      </c>
      <c r="B111" s="9"/>
      <c r="C111" s="41" t="s">
        <v>14</v>
      </c>
      <c r="D111" s="9"/>
      <c r="E111" s="55">
        <f t="shared" si="4"/>
        <v>7.5</v>
      </c>
      <c r="F111" s="55">
        <v>7.5</v>
      </c>
      <c r="G111" s="55">
        <v>7.3</v>
      </c>
      <c r="H111" s="55"/>
      <c r="I111" s="26"/>
    </row>
    <row r="112" spans="1:9" ht="24.75" customHeight="1">
      <c r="A112" s="68" t="s">
        <v>759</v>
      </c>
      <c r="B112" s="9" t="s">
        <v>201</v>
      </c>
      <c r="C112" s="18" t="s">
        <v>91</v>
      </c>
      <c r="D112" s="9" t="s">
        <v>78</v>
      </c>
      <c r="E112" s="61">
        <f>SUM(E113:E113)</f>
        <v>0.1</v>
      </c>
      <c r="F112" s="61">
        <f>SUM(F113:F113)</f>
        <v>0.1</v>
      </c>
      <c r="G112" s="61">
        <f>SUM(G113:G113)</f>
        <v>0</v>
      </c>
      <c r="H112" s="61"/>
      <c r="I112" s="26"/>
    </row>
    <row r="113" spans="1:9" ht="12" customHeight="1">
      <c r="A113" s="68" t="s">
        <v>760</v>
      </c>
      <c r="B113" s="9"/>
      <c r="C113" s="49" t="s">
        <v>3</v>
      </c>
      <c r="D113" s="9"/>
      <c r="E113" s="55">
        <f>+F113+H113</f>
        <v>0.1</v>
      </c>
      <c r="F113" s="55">
        <v>0.1</v>
      </c>
      <c r="G113" s="55"/>
      <c r="H113" s="55"/>
      <c r="I113" s="26"/>
    </row>
    <row r="114" spans="1:12" ht="12" customHeight="1">
      <c r="A114" s="68" t="s">
        <v>761</v>
      </c>
      <c r="B114" s="9"/>
      <c r="C114" s="112" t="s">
        <v>22</v>
      </c>
      <c r="D114" s="7"/>
      <c r="E114" s="64">
        <f>+F114+H114</f>
        <v>3657.499999999999</v>
      </c>
      <c r="F114" s="64">
        <f>+F12+F21+F58+F76</f>
        <v>3657.499999999999</v>
      </c>
      <c r="G114" s="64">
        <f>+G12+G21+G58+G76</f>
        <v>2230.5</v>
      </c>
      <c r="H114" s="56">
        <f>+H12+H21+H58+H76</f>
        <v>0</v>
      </c>
      <c r="I114" s="26"/>
      <c r="J114" s="26"/>
      <c r="K114" s="26"/>
      <c r="L114" s="26"/>
    </row>
    <row r="115" spans="1:8" s="14" customFormat="1" ht="10.5" customHeight="1">
      <c r="A115" s="161"/>
      <c r="B115" s="163"/>
      <c r="C115" s="217"/>
      <c r="D115" s="111"/>
      <c r="E115" s="198"/>
      <c r="F115" s="198"/>
      <c r="G115" s="198"/>
      <c r="H115" s="198"/>
    </row>
    <row r="116" spans="1:9" s="14" customFormat="1" ht="12.75">
      <c r="A116" s="161"/>
      <c r="B116" s="163"/>
      <c r="C116" s="161" t="s">
        <v>252</v>
      </c>
      <c r="D116" s="217"/>
      <c r="E116" s="198"/>
      <c r="F116" s="198"/>
      <c r="G116" s="198"/>
      <c r="H116" s="161"/>
      <c r="I116" s="40"/>
    </row>
    <row r="117" spans="1:8" s="14" customFormat="1" ht="12.75">
      <c r="A117" s="161"/>
      <c r="B117" s="163"/>
      <c r="C117" s="217"/>
      <c r="D117" s="111"/>
      <c r="E117" s="198"/>
      <c r="F117" s="157"/>
      <c r="G117" s="157"/>
      <c r="H117" s="157"/>
    </row>
    <row r="118" spans="1:8" s="14" customFormat="1" ht="12.75">
      <c r="A118" s="161"/>
      <c r="B118" s="163"/>
      <c r="C118" s="217"/>
      <c r="D118" s="111"/>
      <c r="E118" s="198"/>
      <c r="F118" s="198"/>
      <c r="G118" s="198"/>
      <c r="H118" s="198"/>
    </row>
    <row r="119" spans="1:8" s="14" customFormat="1" ht="12.75">
      <c r="A119" s="161"/>
      <c r="B119" s="163"/>
      <c r="C119" s="217"/>
      <c r="D119" s="111"/>
      <c r="E119" s="198"/>
      <c r="F119" s="166"/>
      <c r="G119" s="166"/>
      <c r="H119" s="166"/>
    </row>
    <row r="120" spans="1:8" s="14" customFormat="1" ht="12.75">
      <c r="A120" s="161"/>
      <c r="B120" s="163"/>
      <c r="C120" s="217"/>
      <c r="D120" s="111"/>
      <c r="E120" s="38"/>
      <c r="F120" s="166"/>
      <c r="G120" s="38"/>
      <c r="H120" s="38"/>
    </row>
    <row r="121" spans="1:8" s="14" customFormat="1" ht="12.75">
      <c r="A121" s="161"/>
      <c r="B121" s="163"/>
      <c r="C121" s="217"/>
      <c r="D121" s="111"/>
      <c r="E121" s="174"/>
      <c r="F121" s="38"/>
      <c r="G121" s="38"/>
      <c r="H121" s="38"/>
    </row>
    <row r="122" spans="5:8" ht="12.75">
      <c r="E122" s="38"/>
      <c r="F122" s="38"/>
      <c r="G122" s="38"/>
      <c r="H122" s="38"/>
    </row>
  </sheetData>
  <sheetProtection/>
  <mergeCells count="17">
    <mergeCell ref="C1:H1"/>
    <mergeCell ref="C2:H2"/>
    <mergeCell ref="A5:H5"/>
    <mergeCell ref="A7:A10"/>
    <mergeCell ref="C3:H3"/>
    <mergeCell ref="B7:B10"/>
    <mergeCell ref="C7:C10"/>
    <mergeCell ref="D7:D10"/>
    <mergeCell ref="E7:H7"/>
    <mergeCell ref="E8:E10"/>
    <mergeCell ref="F8:H8"/>
    <mergeCell ref="F9:G9"/>
    <mergeCell ref="A27:A28"/>
    <mergeCell ref="B27:B28"/>
    <mergeCell ref="A71:A72"/>
    <mergeCell ref="B71:B72"/>
    <mergeCell ref="D71:D72"/>
  </mergeCells>
  <printOptions/>
  <pageMargins left="0.31496062992125984" right="0" top="0.35433070866141736" bottom="0.35433070866141736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4.140625" style="38" customWidth="1"/>
    <col min="2" max="2" width="6.140625" style="28" customWidth="1"/>
    <col min="3" max="3" width="41.421875" style="213" customWidth="1"/>
    <col min="4" max="4" width="10.7109375" style="192" customWidth="1"/>
    <col min="5" max="6" width="9.421875" style="162" customWidth="1"/>
    <col min="7" max="7" width="9.00390625" style="162" customWidth="1"/>
    <col min="8" max="8" width="7.421875" style="162" customWidth="1"/>
    <col min="9" max="16384" width="9.140625" style="2" customWidth="1"/>
  </cols>
  <sheetData>
    <row r="1" spans="3:8" ht="15.75">
      <c r="C1" s="255" t="s">
        <v>276</v>
      </c>
      <c r="D1" s="255"/>
      <c r="E1" s="255"/>
      <c r="F1" s="255"/>
      <c r="G1" s="255"/>
      <c r="H1" s="255"/>
    </row>
    <row r="2" spans="3:8" ht="15.75">
      <c r="C2" s="255" t="s">
        <v>817</v>
      </c>
      <c r="D2" s="255"/>
      <c r="E2" s="255"/>
      <c r="F2" s="255"/>
      <c r="G2" s="255"/>
      <c r="H2" s="255"/>
    </row>
    <row r="3" spans="5:8" ht="15.75">
      <c r="E3" s="269" t="s">
        <v>267</v>
      </c>
      <c r="F3" s="269"/>
      <c r="G3" s="269"/>
      <c r="H3" s="269"/>
    </row>
    <row r="4" spans="5:8" ht="15.75">
      <c r="E4" s="164"/>
      <c r="F4" s="164"/>
      <c r="G4" s="164"/>
      <c r="H4" s="164"/>
    </row>
    <row r="5" spans="1:8" ht="32.25" customHeight="1">
      <c r="A5" s="283" t="s">
        <v>1011</v>
      </c>
      <c r="B5" s="283"/>
      <c r="C5" s="283"/>
      <c r="D5" s="283"/>
      <c r="E5" s="283"/>
      <c r="F5" s="283"/>
      <c r="G5" s="283"/>
      <c r="H5" s="283"/>
    </row>
    <row r="6" spans="1:8" ht="12.75">
      <c r="A6" s="218"/>
      <c r="B6" s="220"/>
      <c r="C6" s="219"/>
      <c r="D6" s="222"/>
      <c r="E6" s="221"/>
      <c r="F6" s="221"/>
      <c r="G6" s="221"/>
      <c r="H6" s="162" t="s">
        <v>306</v>
      </c>
    </row>
    <row r="7" spans="1:8" ht="12.75" customHeight="1">
      <c r="A7" s="251" t="s">
        <v>0</v>
      </c>
      <c r="B7" s="284" t="s">
        <v>31</v>
      </c>
      <c r="C7" s="273" t="s">
        <v>16</v>
      </c>
      <c r="D7" s="249" t="s">
        <v>111</v>
      </c>
      <c r="E7" s="251" t="s">
        <v>17</v>
      </c>
      <c r="F7" s="251" t="s">
        <v>167</v>
      </c>
      <c r="G7" s="251"/>
      <c r="H7" s="52"/>
    </row>
    <row r="8" spans="1:8" ht="12.75" customHeight="1">
      <c r="A8" s="272"/>
      <c r="B8" s="284"/>
      <c r="C8" s="273"/>
      <c r="D8" s="252"/>
      <c r="E8" s="251"/>
      <c r="F8" s="251" t="s">
        <v>19</v>
      </c>
      <c r="G8" s="251"/>
      <c r="H8" s="251" t="s">
        <v>32</v>
      </c>
    </row>
    <row r="9" spans="1:8" ht="39.75" customHeight="1">
      <c r="A9" s="272"/>
      <c r="B9" s="284"/>
      <c r="C9" s="273"/>
      <c r="D9" s="250"/>
      <c r="E9" s="251"/>
      <c r="F9" s="6" t="s">
        <v>33</v>
      </c>
      <c r="G9" s="6" t="s">
        <v>34</v>
      </c>
      <c r="H9" s="251"/>
    </row>
    <row r="10" spans="1:13" s="13" customFormat="1" ht="12.75" customHeight="1">
      <c r="A10" s="45">
        <v>1</v>
      </c>
      <c r="B10" s="8" t="s">
        <v>20</v>
      </c>
      <c r="C10" s="8" t="s">
        <v>168</v>
      </c>
      <c r="D10" s="6">
        <v>4</v>
      </c>
      <c r="E10" s="6">
        <v>5</v>
      </c>
      <c r="F10" s="6">
        <v>6</v>
      </c>
      <c r="G10" s="6">
        <v>7</v>
      </c>
      <c r="H10" s="45">
        <v>8</v>
      </c>
      <c r="I10" s="2"/>
      <c r="J10" s="2"/>
      <c r="K10" s="2"/>
      <c r="L10" s="2"/>
      <c r="M10" s="2"/>
    </row>
    <row r="11" spans="1:13" s="13" customFormat="1" ht="19.5" customHeight="1">
      <c r="A11" s="36">
        <v>1</v>
      </c>
      <c r="B11" s="7" t="s">
        <v>114</v>
      </c>
      <c r="C11" s="34" t="s">
        <v>115</v>
      </c>
      <c r="D11" s="6"/>
      <c r="E11" s="66">
        <f aca="true" t="shared" si="0" ref="E11:E16">+F11+H11</f>
        <v>11458.199999999999</v>
      </c>
      <c r="F11" s="66">
        <f>+F12</f>
        <v>11458.199999999999</v>
      </c>
      <c r="G11" s="66">
        <f>+G12</f>
        <v>11014.799999999997</v>
      </c>
      <c r="H11" s="66">
        <f>+H12</f>
        <v>0</v>
      </c>
      <c r="I11" s="1"/>
      <c r="J11" s="1"/>
      <c r="K11" s="1"/>
      <c r="L11" s="1"/>
      <c r="M11" s="2"/>
    </row>
    <row r="12" spans="1:13" s="13" customFormat="1" ht="24.75" customHeight="1">
      <c r="A12" s="36">
        <v>2</v>
      </c>
      <c r="B12" s="9"/>
      <c r="C12" s="71" t="s">
        <v>1008</v>
      </c>
      <c r="D12" s="6"/>
      <c r="E12" s="72">
        <f t="shared" si="0"/>
        <v>11458.199999999999</v>
      </c>
      <c r="F12" s="72">
        <f>+F14+F17+F18+F19+F13+F15+F16+F20+F25+F22+F35+F21+F27+F28+F23+F24+F26+F29+F30+F31+F32+F33+F34+F36+F37+F38+F39+F40+F46+F45</f>
        <v>11458.199999999999</v>
      </c>
      <c r="G12" s="72">
        <f>+G14+G17+G18+G19+G13+G15+G16+G20+G25+G22+G35+G21+G27+G28+G23+G24+G26+G29+G30+G31+G32+G33+G34+G36+G37+G38+G39+G40+G46+G45</f>
        <v>11014.799999999997</v>
      </c>
      <c r="H12" s="72">
        <f>+H14+H17+H18+H19+H13+H15+H16+H20+H25+H22+H35+H21+H27+H28+H23+H24+H26+H29+H30+H31+H32+H33+H34+H36+H37+H38+H39+H40+H46+H45</f>
        <v>0</v>
      </c>
      <c r="I12" s="1"/>
      <c r="J12" s="1"/>
      <c r="K12" s="1"/>
      <c r="L12" s="1"/>
      <c r="M12" s="2"/>
    </row>
    <row r="13" spans="1:12" ht="14.25" customHeight="1">
      <c r="A13" s="36">
        <v>3</v>
      </c>
      <c r="B13" s="9"/>
      <c r="C13" s="24" t="s">
        <v>512</v>
      </c>
      <c r="D13" s="9" t="s">
        <v>116</v>
      </c>
      <c r="E13" s="55">
        <f t="shared" si="0"/>
        <v>181.2</v>
      </c>
      <c r="F13" s="55">
        <v>181.2</v>
      </c>
      <c r="G13" s="55">
        <v>172.7</v>
      </c>
      <c r="H13" s="55"/>
      <c r="I13" s="1"/>
      <c r="J13" s="1"/>
      <c r="K13" s="1"/>
      <c r="L13" s="1"/>
    </row>
    <row r="14" spans="1:12" ht="12" customHeight="1">
      <c r="A14" s="36">
        <v>4</v>
      </c>
      <c r="B14" s="9"/>
      <c r="C14" s="24" t="s">
        <v>502</v>
      </c>
      <c r="D14" s="9" t="s">
        <v>116</v>
      </c>
      <c r="E14" s="55">
        <f t="shared" si="0"/>
        <v>202.9</v>
      </c>
      <c r="F14" s="55">
        <v>202.9</v>
      </c>
      <c r="G14" s="55">
        <v>193.2</v>
      </c>
      <c r="H14" s="55"/>
      <c r="I14" s="1"/>
      <c r="J14" s="1"/>
      <c r="K14" s="1"/>
      <c r="L14" s="1"/>
    </row>
    <row r="15" spans="1:12" ht="12" customHeight="1">
      <c r="A15" s="36">
        <v>5</v>
      </c>
      <c r="B15" s="9"/>
      <c r="C15" s="24" t="s">
        <v>503</v>
      </c>
      <c r="D15" s="9" t="s">
        <v>116</v>
      </c>
      <c r="E15" s="55">
        <f t="shared" si="0"/>
        <v>212.1</v>
      </c>
      <c r="F15" s="55">
        <v>212.1</v>
      </c>
      <c r="G15" s="55">
        <v>201.7</v>
      </c>
      <c r="H15" s="55"/>
      <c r="I15" s="1"/>
      <c r="J15" s="1"/>
      <c r="K15" s="1"/>
      <c r="L15" s="1"/>
    </row>
    <row r="16" spans="1:12" ht="12" customHeight="1">
      <c r="A16" s="36">
        <v>6</v>
      </c>
      <c r="B16" s="9"/>
      <c r="C16" s="24" t="s">
        <v>508</v>
      </c>
      <c r="D16" s="9" t="s">
        <v>116</v>
      </c>
      <c r="E16" s="55">
        <f t="shared" si="0"/>
        <v>227.5</v>
      </c>
      <c r="F16" s="55">
        <v>227.5</v>
      </c>
      <c r="G16" s="55">
        <v>216</v>
      </c>
      <c r="H16" s="55"/>
      <c r="I16" s="1"/>
      <c r="J16" s="1"/>
      <c r="K16" s="1"/>
      <c r="L16" s="1"/>
    </row>
    <row r="17" spans="1:12" ht="12" customHeight="1">
      <c r="A17" s="36">
        <v>7</v>
      </c>
      <c r="B17" s="9"/>
      <c r="C17" s="24" t="s">
        <v>504</v>
      </c>
      <c r="D17" s="9" t="s">
        <v>116</v>
      </c>
      <c r="E17" s="55">
        <f aca="true" t="shared" si="1" ref="E17:E46">+F17+H17</f>
        <v>232.7</v>
      </c>
      <c r="F17" s="55">
        <v>232.7</v>
      </c>
      <c r="G17" s="55">
        <v>221.1</v>
      </c>
      <c r="H17" s="55"/>
      <c r="I17" s="1"/>
      <c r="J17" s="1"/>
      <c r="K17" s="1"/>
      <c r="L17" s="1"/>
    </row>
    <row r="18" spans="1:12" ht="12" customHeight="1">
      <c r="A18" s="36">
        <v>8</v>
      </c>
      <c r="B18" s="9"/>
      <c r="C18" s="24" t="s">
        <v>505</v>
      </c>
      <c r="D18" s="9" t="s">
        <v>116</v>
      </c>
      <c r="E18" s="55">
        <f t="shared" si="1"/>
        <v>186.7</v>
      </c>
      <c r="F18" s="55">
        <v>186.7</v>
      </c>
      <c r="G18" s="55">
        <v>178.6</v>
      </c>
      <c r="H18" s="55"/>
      <c r="I18" s="1"/>
      <c r="J18" s="1"/>
      <c r="K18" s="1"/>
      <c r="L18" s="1"/>
    </row>
    <row r="19" spans="1:14" ht="12" customHeight="1">
      <c r="A19" s="36">
        <v>9</v>
      </c>
      <c r="B19" s="9"/>
      <c r="C19" s="24" t="s">
        <v>506</v>
      </c>
      <c r="D19" s="9" t="s">
        <v>116</v>
      </c>
      <c r="E19" s="55">
        <f t="shared" si="1"/>
        <v>198.5</v>
      </c>
      <c r="F19" s="55">
        <v>198.5</v>
      </c>
      <c r="G19" s="55">
        <v>187.9</v>
      </c>
      <c r="H19" s="55"/>
      <c r="I19" s="1"/>
      <c r="J19" s="1"/>
      <c r="K19" s="1"/>
      <c r="L19" s="1"/>
      <c r="N19" s="13"/>
    </row>
    <row r="20" spans="1:12" ht="12" customHeight="1">
      <c r="A20" s="36">
        <v>10</v>
      </c>
      <c r="B20" s="67"/>
      <c r="C20" s="22" t="s">
        <v>507</v>
      </c>
      <c r="D20" s="67" t="s">
        <v>117</v>
      </c>
      <c r="E20" s="55">
        <f t="shared" si="1"/>
        <v>254.6</v>
      </c>
      <c r="F20" s="55">
        <v>254.6</v>
      </c>
      <c r="G20" s="55">
        <v>243.4</v>
      </c>
      <c r="H20" s="55"/>
      <c r="I20" s="1"/>
      <c r="J20" s="1"/>
      <c r="K20" s="1"/>
      <c r="L20" s="1"/>
    </row>
    <row r="21" spans="1:12" ht="12" customHeight="1">
      <c r="A21" s="36">
        <v>11</v>
      </c>
      <c r="B21" s="67"/>
      <c r="C21" s="24" t="s">
        <v>511</v>
      </c>
      <c r="D21" s="67" t="s">
        <v>118</v>
      </c>
      <c r="E21" s="55">
        <f>+F21+H21</f>
        <v>803.8</v>
      </c>
      <c r="F21" s="55">
        <v>803.8</v>
      </c>
      <c r="G21" s="55">
        <v>773</v>
      </c>
      <c r="H21" s="55"/>
      <c r="I21" s="1"/>
      <c r="J21" s="1"/>
      <c r="K21" s="1"/>
      <c r="L21" s="1"/>
    </row>
    <row r="22" spans="1:12" ht="14.25" customHeight="1">
      <c r="A22" s="36">
        <v>12</v>
      </c>
      <c r="B22" s="67"/>
      <c r="C22" s="24" t="s">
        <v>99</v>
      </c>
      <c r="D22" s="9" t="s">
        <v>118</v>
      </c>
      <c r="E22" s="55">
        <f>+F22+H22</f>
        <v>755.1</v>
      </c>
      <c r="F22" s="55">
        <v>755.1</v>
      </c>
      <c r="G22" s="55">
        <v>726.7</v>
      </c>
      <c r="H22" s="55"/>
      <c r="I22" s="1"/>
      <c r="J22" s="1"/>
      <c r="K22" s="1"/>
      <c r="L22" s="1"/>
    </row>
    <row r="23" spans="1:12" ht="12" customHeight="1">
      <c r="A23" s="36">
        <v>13</v>
      </c>
      <c r="B23" s="9"/>
      <c r="C23" s="22" t="s">
        <v>316</v>
      </c>
      <c r="D23" s="9" t="s">
        <v>118</v>
      </c>
      <c r="E23" s="55">
        <f>+F23+H23</f>
        <v>727.2</v>
      </c>
      <c r="F23" s="55">
        <v>727.2</v>
      </c>
      <c r="G23" s="55">
        <v>700.8</v>
      </c>
      <c r="H23" s="55"/>
      <c r="I23" s="1"/>
      <c r="J23" s="1"/>
      <c r="K23" s="1"/>
      <c r="L23" s="1"/>
    </row>
    <row r="24" spans="1:12" ht="12" customHeight="1">
      <c r="A24" s="36">
        <v>14</v>
      </c>
      <c r="B24" s="67"/>
      <c r="C24" s="22" t="s">
        <v>317</v>
      </c>
      <c r="D24" s="67" t="s">
        <v>118</v>
      </c>
      <c r="E24" s="55">
        <f>+F24+H24</f>
        <v>595.6</v>
      </c>
      <c r="F24" s="55">
        <v>595.6</v>
      </c>
      <c r="G24" s="55">
        <v>574.1</v>
      </c>
      <c r="H24" s="55"/>
      <c r="I24" s="1"/>
      <c r="J24" s="1"/>
      <c r="K24" s="1"/>
      <c r="L24" s="1"/>
    </row>
    <row r="25" spans="1:12" ht="12" customHeight="1">
      <c r="A25" s="36">
        <v>15</v>
      </c>
      <c r="B25" s="67"/>
      <c r="C25" s="22" t="s">
        <v>93</v>
      </c>
      <c r="D25" s="67" t="s">
        <v>118</v>
      </c>
      <c r="E25" s="55">
        <f t="shared" si="1"/>
        <v>562.2</v>
      </c>
      <c r="F25" s="55">
        <v>562.2</v>
      </c>
      <c r="G25" s="55">
        <v>541.7</v>
      </c>
      <c r="H25" s="55"/>
      <c r="I25" s="1"/>
      <c r="J25" s="1"/>
      <c r="K25" s="1"/>
      <c r="L25" s="1"/>
    </row>
    <row r="26" spans="1:12" ht="12" customHeight="1">
      <c r="A26" s="36">
        <v>16</v>
      </c>
      <c r="B26" s="67"/>
      <c r="C26" s="24" t="s">
        <v>321</v>
      </c>
      <c r="D26" s="67" t="s">
        <v>118</v>
      </c>
      <c r="E26" s="55">
        <f>+F26+H26</f>
        <v>463.8</v>
      </c>
      <c r="F26" s="55">
        <v>463.8</v>
      </c>
      <c r="G26" s="55">
        <v>446.7</v>
      </c>
      <c r="H26" s="55"/>
      <c r="I26" s="1"/>
      <c r="J26" s="1"/>
      <c r="K26" s="1"/>
      <c r="L26" s="1"/>
    </row>
    <row r="27" spans="1:12" ht="24.75" customHeight="1">
      <c r="A27" s="36">
        <v>17</v>
      </c>
      <c r="B27" s="9"/>
      <c r="C27" s="22" t="s">
        <v>509</v>
      </c>
      <c r="D27" s="9" t="s">
        <v>119</v>
      </c>
      <c r="E27" s="55">
        <f t="shared" si="1"/>
        <v>1058.2</v>
      </c>
      <c r="F27" s="55">
        <v>1058.2</v>
      </c>
      <c r="G27" s="55">
        <v>1011.3</v>
      </c>
      <c r="H27" s="55"/>
      <c r="I27" s="1"/>
      <c r="J27" s="1"/>
      <c r="K27" s="1"/>
      <c r="L27" s="1"/>
    </row>
    <row r="28" spans="1:12" ht="12" customHeight="1">
      <c r="A28" s="36">
        <v>18</v>
      </c>
      <c r="B28" s="9"/>
      <c r="C28" s="24" t="s">
        <v>510</v>
      </c>
      <c r="D28" s="11" t="s">
        <v>166</v>
      </c>
      <c r="E28" s="55">
        <f t="shared" si="1"/>
        <v>1238.6</v>
      </c>
      <c r="F28" s="55">
        <v>1238.6</v>
      </c>
      <c r="G28" s="55">
        <v>1185.2</v>
      </c>
      <c r="H28" s="55"/>
      <c r="I28" s="1"/>
      <c r="J28" s="1"/>
      <c r="K28" s="1"/>
      <c r="L28" s="1"/>
    </row>
    <row r="29" spans="1:12" ht="12" customHeight="1">
      <c r="A29" s="36">
        <v>19</v>
      </c>
      <c r="B29" s="67"/>
      <c r="C29" s="22" t="s">
        <v>283</v>
      </c>
      <c r="D29" s="79" t="s">
        <v>166</v>
      </c>
      <c r="E29" s="55">
        <f t="shared" si="1"/>
        <v>794</v>
      </c>
      <c r="F29" s="55">
        <v>794</v>
      </c>
      <c r="G29" s="55">
        <v>760.4</v>
      </c>
      <c r="H29" s="55"/>
      <c r="I29" s="1"/>
      <c r="J29" s="1"/>
      <c r="K29" s="1"/>
      <c r="L29" s="1"/>
    </row>
    <row r="30" spans="1:12" ht="12" customHeight="1">
      <c r="A30" s="36">
        <v>20</v>
      </c>
      <c r="B30" s="9"/>
      <c r="C30" s="22" t="s">
        <v>94</v>
      </c>
      <c r="D30" s="9" t="s">
        <v>119</v>
      </c>
      <c r="E30" s="55">
        <f t="shared" si="1"/>
        <v>263.3</v>
      </c>
      <c r="F30" s="55">
        <v>263.3</v>
      </c>
      <c r="G30" s="55">
        <v>255.3</v>
      </c>
      <c r="H30" s="55"/>
      <c r="I30" s="1"/>
      <c r="J30" s="1"/>
      <c r="K30" s="1"/>
      <c r="L30" s="1"/>
    </row>
    <row r="31" spans="1:12" ht="12" customHeight="1">
      <c r="A31" s="36">
        <v>21</v>
      </c>
      <c r="B31" s="67"/>
      <c r="C31" s="22" t="s">
        <v>318</v>
      </c>
      <c r="D31" s="67" t="s">
        <v>119</v>
      </c>
      <c r="E31" s="55">
        <f t="shared" si="1"/>
        <v>520.2</v>
      </c>
      <c r="F31" s="55">
        <v>520.2</v>
      </c>
      <c r="G31" s="55">
        <v>502</v>
      </c>
      <c r="H31" s="55"/>
      <c r="I31" s="1"/>
      <c r="J31" s="1"/>
      <c r="K31" s="1"/>
      <c r="L31" s="1"/>
    </row>
    <row r="32" spans="1:12" ht="12" customHeight="1">
      <c r="A32" s="36">
        <v>22</v>
      </c>
      <c r="B32" s="9"/>
      <c r="C32" s="22" t="s">
        <v>319</v>
      </c>
      <c r="D32" s="9" t="s">
        <v>119</v>
      </c>
      <c r="E32" s="55">
        <f t="shared" si="1"/>
        <v>250.8</v>
      </c>
      <c r="F32" s="55">
        <v>250.8</v>
      </c>
      <c r="G32" s="55">
        <v>243.9</v>
      </c>
      <c r="H32" s="55"/>
      <c r="I32" s="1"/>
      <c r="J32" s="1"/>
      <c r="K32" s="1"/>
      <c r="L32" s="1"/>
    </row>
    <row r="33" spans="1:12" ht="27" customHeight="1">
      <c r="A33" s="36">
        <v>23</v>
      </c>
      <c r="B33" s="67"/>
      <c r="C33" s="22" t="s">
        <v>95</v>
      </c>
      <c r="D33" s="67" t="s">
        <v>119</v>
      </c>
      <c r="E33" s="55">
        <f t="shared" si="1"/>
        <v>256</v>
      </c>
      <c r="F33" s="55">
        <v>256</v>
      </c>
      <c r="G33" s="55">
        <v>247.9</v>
      </c>
      <c r="H33" s="55"/>
      <c r="I33" s="1"/>
      <c r="J33" s="1"/>
      <c r="K33" s="1"/>
      <c r="L33" s="1"/>
    </row>
    <row r="34" spans="1:12" ht="14.25" customHeight="1">
      <c r="A34" s="36">
        <v>24</v>
      </c>
      <c r="B34" s="9"/>
      <c r="C34" s="22" t="s">
        <v>320</v>
      </c>
      <c r="D34" s="9" t="s">
        <v>119</v>
      </c>
      <c r="E34" s="55">
        <f t="shared" si="1"/>
        <v>254.1</v>
      </c>
      <c r="F34" s="55">
        <v>254.1</v>
      </c>
      <c r="G34" s="55">
        <v>246.6</v>
      </c>
      <c r="H34" s="55"/>
      <c r="I34" s="1"/>
      <c r="J34" s="1"/>
      <c r="K34" s="1"/>
      <c r="L34" s="1"/>
    </row>
    <row r="35" spans="1:12" ht="28.5" customHeight="1">
      <c r="A35" s="36">
        <v>25</v>
      </c>
      <c r="B35" s="9"/>
      <c r="C35" s="22" t="s">
        <v>249</v>
      </c>
      <c r="D35" s="11" t="s">
        <v>592</v>
      </c>
      <c r="E35" s="55">
        <f>+F35+H35</f>
        <v>348.3</v>
      </c>
      <c r="F35" s="55">
        <v>348.3</v>
      </c>
      <c r="G35" s="55">
        <v>335</v>
      </c>
      <c r="H35" s="55"/>
      <c r="I35" s="1"/>
      <c r="J35" s="1"/>
      <c r="K35" s="1"/>
      <c r="L35" s="1"/>
    </row>
    <row r="36" spans="1:12" ht="12" customHeight="1">
      <c r="A36" s="36">
        <v>26</v>
      </c>
      <c r="B36" s="67"/>
      <c r="C36" s="24" t="s">
        <v>102</v>
      </c>
      <c r="D36" s="67" t="s">
        <v>119</v>
      </c>
      <c r="E36" s="55">
        <f>+F36+H36</f>
        <v>488.7</v>
      </c>
      <c r="F36" s="55">
        <v>488.7</v>
      </c>
      <c r="G36" s="55">
        <v>477.8</v>
      </c>
      <c r="H36" s="55"/>
      <c r="I36" s="1"/>
      <c r="J36" s="1"/>
      <c r="K36" s="1"/>
      <c r="L36" s="1"/>
    </row>
    <row r="37" spans="1:12" ht="12" customHeight="1">
      <c r="A37" s="36">
        <v>27</v>
      </c>
      <c r="B37" s="9"/>
      <c r="C37" s="24" t="s">
        <v>109</v>
      </c>
      <c r="D37" s="9" t="s">
        <v>120</v>
      </c>
      <c r="E37" s="55">
        <f t="shared" si="1"/>
        <v>23.3</v>
      </c>
      <c r="F37" s="55">
        <v>23.3</v>
      </c>
      <c r="G37" s="55">
        <v>23</v>
      </c>
      <c r="H37" s="55"/>
      <c r="I37" s="1"/>
      <c r="J37" s="1"/>
      <c r="K37" s="1"/>
      <c r="L37" s="1"/>
    </row>
    <row r="38" spans="1:12" ht="12" customHeight="1">
      <c r="A38" s="36">
        <v>28</v>
      </c>
      <c r="B38" s="9"/>
      <c r="C38" s="24" t="s">
        <v>101</v>
      </c>
      <c r="D38" s="9" t="s">
        <v>120</v>
      </c>
      <c r="E38" s="55">
        <f t="shared" si="1"/>
        <v>30.3</v>
      </c>
      <c r="F38" s="55">
        <v>30.3</v>
      </c>
      <c r="G38" s="55">
        <v>29.9</v>
      </c>
      <c r="H38" s="55"/>
      <c r="I38" s="1"/>
      <c r="J38" s="1"/>
      <c r="K38" s="1"/>
      <c r="L38" s="1"/>
    </row>
    <row r="39" spans="1:12" ht="12" customHeight="1">
      <c r="A39" s="36">
        <v>29</v>
      </c>
      <c r="B39" s="9"/>
      <c r="C39" s="24" t="s">
        <v>250</v>
      </c>
      <c r="D39" s="9" t="s">
        <v>120</v>
      </c>
      <c r="E39" s="55">
        <f t="shared" si="1"/>
        <v>43.5</v>
      </c>
      <c r="F39" s="55">
        <v>43.5</v>
      </c>
      <c r="G39" s="55">
        <v>42.9</v>
      </c>
      <c r="H39" s="55"/>
      <c r="I39" s="1"/>
      <c r="J39" s="1"/>
      <c r="K39" s="1"/>
      <c r="L39" s="1"/>
    </row>
    <row r="40" spans="1:12" ht="12" customHeight="1">
      <c r="A40" s="36">
        <v>30</v>
      </c>
      <c r="B40" s="9"/>
      <c r="C40" s="24" t="s">
        <v>184</v>
      </c>
      <c r="D40" s="9" t="s">
        <v>183</v>
      </c>
      <c r="E40" s="55">
        <f>+F40+H40</f>
        <v>148.29999999999998</v>
      </c>
      <c r="F40" s="55">
        <f>+F41+F42+F43+F44</f>
        <v>148.29999999999998</v>
      </c>
      <c r="G40" s="55">
        <f>+G41+G42+G43+G44</f>
        <v>145.4</v>
      </c>
      <c r="H40" s="55">
        <f>+H41+H42+H43+H44</f>
        <v>0</v>
      </c>
      <c r="I40" s="1"/>
      <c r="J40" s="1"/>
      <c r="K40" s="1"/>
      <c r="L40" s="1"/>
    </row>
    <row r="41" spans="1:12" ht="24.75" customHeight="1">
      <c r="A41" s="83" t="s">
        <v>529</v>
      </c>
      <c r="B41" s="146"/>
      <c r="C41" s="51" t="s">
        <v>185</v>
      </c>
      <c r="D41" s="9"/>
      <c r="E41" s="55">
        <f t="shared" si="1"/>
        <v>99</v>
      </c>
      <c r="F41" s="55">
        <v>99</v>
      </c>
      <c r="G41" s="55">
        <v>97.6</v>
      </c>
      <c r="H41" s="55"/>
      <c r="I41" s="1"/>
      <c r="J41" s="1"/>
      <c r="K41" s="1"/>
      <c r="L41" s="1"/>
    </row>
    <row r="42" spans="1:12" ht="25.5">
      <c r="A42" s="83" t="s">
        <v>818</v>
      </c>
      <c r="B42" s="146"/>
      <c r="C42" s="51" t="s">
        <v>537</v>
      </c>
      <c r="D42" s="9"/>
      <c r="E42" s="55">
        <f t="shared" si="1"/>
        <v>9.4</v>
      </c>
      <c r="F42" s="55">
        <v>9.4</v>
      </c>
      <c r="G42" s="55">
        <v>9.3</v>
      </c>
      <c r="H42" s="55"/>
      <c r="I42" s="1"/>
      <c r="J42" s="1"/>
      <c r="K42" s="1"/>
      <c r="L42" s="1"/>
    </row>
    <row r="43" spans="1:12" ht="12.75">
      <c r="A43" s="83" t="s">
        <v>819</v>
      </c>
      <c r="B43" s="146"/>
      <c r="C43" s="51" t="s">
        <v>590</v>
      </c>
      <c r="D43" s="9"/>
      <c r="E43" s="55">
        <f t="shared" si="1"/>
        <v>32.3</v>
      </c>
      <c r="F43" s="55">
        <v>32.3</v>
      </c>
      <c r="G43" s="55">
        <v>31.1</v>
      </c>
      <c r="H43" s="55"/>
      <c r="I43" s="1"/>
      <c r="J43" s="1"/>
      <c r="K43" s="1"/>
      <c r="L43" s="1"/>
    </row>
    <row r="44" spans="1:12" ht="12.75">
      <c r="A44" s="83" t="s">
        <v>820</v>
      </c>
      <c r="B44" s="146"/>
      <c r="C44" s="51" t="s">
        <v>591</v>
      </c>
      <c r="D44" s="9"/>
      <c r="E44" s="55">
        <f t="shared" si="1"/>
        <v>7.6</v>
      </c>
      <c r="F44" s="55">
        <v>7.6</v>
      </c>
      <c r="G44" s="55">
        <v>7.4</v>
      </c>
      <c r="H44" s="55"/>
      <c r="I44" s="1"/>
      <c r="J44" s="1"/>
      <c r="K44" s="1"/>
      <c r="L44" s="1"/>
    </row>
    <row r="45" spans="1:12" ht="12" customHeight="1">
      <c r="A45" s="36">
        <v>31</v>
      </c>
      <c r="B45" s="9"/>
      <c r="C45" s="120" t="s">
        <v>15</v>
      </c>
      <c r="D45" s="9" t="s">
        <v>116</v>
      </c>
      <c r="E45" s="55">
        <f>+F45+H45</f>
        <v>83.7</v>
      </c>
      <c r="F45" s="55">
        <v>83.7</v>
      </c>
      <c r="G45" s="55">
        <v>80</v>
      </c>
      <c r="H45" s="55"/>
      <c r="I45" s="1"/>
      <c r="J45" s="1"/>
      <c r="K45" s="1"/>
      <c r="L45" s="1"/>
    </row>
    <row r="46" spans="1:12" ht="12" customHeight="1">
      <c r="A46" s="36">
        <v>32</v>
      </c>
      <c r="B46" s="9"/>
      <c r="C46" s="120" t="s">
        <v>169</v>
      </c>
      <c r="D46" s="9" t="s">
        <v>116</v>
      </c>
      <c r="E46" s="55">
        <f t="shared" si="1"/>
        <v>53</v>
      </c>
      <c r="F46" s="55">
        <v>53</v>
      </c>
      <c r="G46" s="55">
        <v>50.6</v>
      </c>
      <c r="H46" s="55"/>
      <c r="I46" s="1"/>
      <c r="J46" s="1"/>
      <c r="K46" s="1"/>
      <c r="L46" s="1"/>
    </row>
    <row r="47" spans="1:12" ht="12.75" customHeight="1">
      <c r="A47" s="36">
        <v>33</v>
      </c>
      <c r="B47" s="7"/>
      <c r="C47" s="202" t="s">
        <v>22</v>
      </c>
      <c r="D47" s="9"/>
      <c r="E47" s="64">
        <f>+F47+H47</f>
        <v>11458.199999999999</v>
      </c>
      <c r="F47" s="64">
        <f>+F11</f>
        <v>11458.199999999999</v>
      </c>
      <c r="G47" s="64">
        <f>+G11</f>
        <v>11014.799999999997</v>
      </c>
      <c r="H47" s="56">
        <f>+H11</f>
        <v>0</v>
      </c>
      <c r="I47" s="1"/>
      <c r="J47" s="1"/>
      <c r="K47" s="1"/>
      <c r="L47" s="1"/>
    </row>
    <row r="48" spans="3:8" ht="12.75">
      <c r="C48" s="214" t="s">
        <v>251</v>
      </c>
      <c r="D48" s="163"/>
      <c r="E48" s="198"/>
      <c r="F48" s="199"/>
      <c r="G48" s="199"/>
      <c r="H48" s="199"/>
    </row>
    <row r="49" spans="5:8" ht="12.75">
      <c r="E49" s="166"/>
      <c r="F49" s="199"/>
      <c r="G49" s="199"/>
      <c r="H49" s="199"/>
    </row>
    <row r="50" spans="5:8" ht="12.75">
      <c r="E50" s="166"/>
      <c r="F50" s="166"/>
      <c r="G50" s="166"/>
      <c r="H50" s="166"/>
    </row>
    <row r="51" spans="5:8" ht="12.75">
      <c r="E51" s="166"/>
      <c r="F51" s="166"/>
      <c r="G51" s="166"/>
      <c r="H51" s="166"/>
    </row>
    <row r="52" spans="5:8" ht="12.75">
      <c r="E52" s="223"/>
      <c r="F52" s="166"/>
      <c r="G52" s="166"/>
      <c r="H52" s="166"/>
    </row>
    <row r="53" spans="5:8" ht="12.75">
      <c r="E53" s="166"/>
      <c r="F53" s="166"/>
      <c r="G53" s="166"/>
      <c r="H53" s="166"/>
    </row>
    <row r="54" spans="3:8" ht="12.75">
      <c r="C54" s="38"/>
      <c r="E54" s="198"/>
      <c r="F54" s="198"/>
      <c r="G54" s="198"/>
      <c r="H54" s="198"/>
    </row>
    <row r="55" spans="5:8" ht="12.75">
      <c r="E55" s="198"/>
      <c r="F55" s="38"/>
      <c r="G55" s="38"/>
      <c r="H55" s="38"/>
    </row>
    <row r="56" spans="5:8" ht="12.75">
      <c r="E56" s="198"/>
      <c r="F56" s="166"/>
      <c r="G56" s="166"/>
      <c r="H56" s="166"/>
    </row>
    <row r="57" spans="5:8" ht="12.75">
      <c r="E57" s="166"/>
      <c r="F57" s="166"/>
      <c r="G57" s="166"/>
      <c r="H57" s="166"/>
    </row>
    <row r="58" spans="5:8" ht="12.75">
      <c r="E58" s="38"/>
      <c r="F58" s="38"/>
      <c r="G58" s="38"/>
      <c r="H58" s="38"/>
    </row>
    <row r="59" spans="5:8" ht="12.75">
      <c r="E59" s="166"/>
      <c r="F59" s="166"/>
      <c r="G59" s="166"/>
      <c r="H59" s="166"/>
    </row>
    <row r="60" spans="5:8" ht="12.75">
      <c r="E60" s="38"/>
      <c r="F60" s="38"/>
      <c r="G60" s="38"/>
      <c r="H60" s="38"/>
    </row>
    <row r="61" spans="5:8" ht="12.75">
      <c r="E61" s="38"/>
      <c r="F61" s="38"/>
      <c r="G61" s="38"/>
      <c r="H61" s="38"/>
    </row>
  </sheetData>
  <sheetProtection/>
  <mergeCells count="12">
    <mergeCell ref="C1:H1"/>
    <mergeCell ref="C2:H2"/>
    <mergeCell ref="E3:H3"/>
    <mergeCell ref="A5:H5"/>
    <mergeCell ref="A7:A9"/>
    <mergeCell ref="B7:B9"/>
    <mergeCell ref="C7:C9"/>
    <mergeCell ref="D7:D9"/>
    <mergeCell ref="E7:E9"/>
    <mergeCell ref="F7:G7"/>
    <mergeCell ref="F8:G8"/>
    <mergeCell ref="H8:H9"/>
  </mergeCells>
  <printOptions/>
  <pageMargins left="0.5118110236220472" right="0" top="0.3543307086614173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V.Sirvaitiene</dc:creator>
  <cp:keywords/>
  <dc:description/>
  <cp:lastModifiedBy>Vartotoja</cp:lastModifiedBy>
  <cp:lastPrinted>2019-02-21T11:31:37Z</cp:lastPrinted>
  <dcterms:created xsi:type="dcterms:W3CDTF">1996-10-14T23:33:28Z</dcterms:created>
  <dcterms:modified xsi:type="dcterms:W3CDTF">2019-03-01T14:33:06Z</dcterms:modified>
  <cp:category/>
  <cp:version/>
  <cp:contentType/>
  <cp:contentStatus/>
</cp:coreProperties>
</file>