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firstSheet="1" activeTab="1"/>
  </bookViews>
  <sheets>
    <sheet name="2017-12-22" sheetId="1" r:id="rId1"/>
    <sheet name="2018-10-26 " sheetId="2" r:id="rId2"/>
  </sheets>
  <definedNames>
    <definedName name="_xlnm.Print_Area" localSheetId="0">'2017-12-22'!$A$1:$K$76</definedName>
    <definedName name="_xlnm.Print_Area" localSheetId="1">'2018-10-26 '!$A$1:$N$77</definedName>
    <definedName name="_xlnm.Print_Titles" localSheetId="0">'2017-12-22'!$14:$14</definedName>
    <definedName name="_xlnm.Print_Titles" localSheetId="1">'2018-10-26 '!$15:$15</definedName>
  </definedNames>
  <calcPr fullCalcOnLoad="1"/>
</workbook>
</file>

<file path=xl/sharedStrings.xml><?xml version="1.0" encoding="utf-8"?>
<sst xmlns="http://schemas.openxmlformats.org/spreadsheetml/2006/main" count="175" uniqueCount="85">
  <si>
    <t>Eil. Nr.</t>
  </si>
  <si>
    <t>Didžiausias leistinas darbuotojų etatų</t>
  </si>
  <si>
    <t>iš  jų</t>
  </si>
  <si>
    <t>Padidėjo</t>
  </si>
  <si>
    <t>Sumažėjo</t>
  </si>
  <si>
    <t xml:space="preserve">skaičius (išskyrus pedagogus ,lankomosios </t>
  </si>
  <si>
    <t>valstybės</t>
  </si>
  <si>
    <t xml:space="preserve">pagal </t>
  </si>
  <si>
    <t>priežiūros ir viešųjų darbų darbuotojus)</t>
  </si>
  <si>
    <t>tarnautojai</t>
  </si>
  <si>
    <t>darbo sutartis</t>
  </si>
  <si>
    <t>Kėdainių krašto muziejus</t>
  </si>
  <si>
    <t>Dotnuvos slaugos namai</t>
  </si>
  <si>
    <t>Josvainių socialinis ir ugdymo centras</t>
  </si>
  <si>
    <t xml:space="preserve">Šėtos socialinis ir ugdymo centras </t>
  </si>
  <si>
    <t>Akademijos kultūros centras</t>
  </si>
  <si>
    <t>Josvainių kultūros centras</t>
  </si>
  <si>
    <t>Krakių kultūros centras</t>
  </si>
  <si>
    <t>Šėtos kultūros centras</t>
  </si>
  <si>
    <t>Truskavos kultūros centras</t>
  </si>
  <si>
    <t>Iš viso:</t>
  </si>
  <si>
    <t>Kėdainių kultūros centras</t>
  </si>
  <si>
    <t>Kėdainių r. Krakių Mikalojaus Katkaus gimnazija</t>
  </si>
  <si>
    <t>Kėdainių šviesioji gimnazija</t>
  </si>
  <si>
    <t>Kėdainių r. Dotnuvos pagrindinė mokykla</t>
  </si>
  <si>
    <t>Kėdainių r. Surviliškio Vinco Svirskio pagrindinė mokykla</t>
  </si>
  <si>
    <t>Kėdainių dailės mokykla</t>
  </si>
  <si>
    <t>Kėdainių kalbų mokykla</t>
  </si>
  <si>
    <t>Kėdainių muzikos  mokykla</t>
  </si>
  <si>
    <t>Kėdainių rajono savivaldybės Mikalojaus Daukšos viešoji biblioteka</t>
  </si>
  <si>
    <t>Kėdainių bendruomenės socialinis centras</t>
  </si>
  <si>
    <t>Kėdainių rajono savivaldybės visuomenės sveikatos biuras</t>
  </si>
  <si>
    <t>Kėdainių rajono savivaldybės priešgaisrinė tarnyba</t>
  </si>
  <si>
    <t xml:space="preserve">Kėdainių rajono savivaldybės administracija </t>
  </si>
  <si>
    <t>Kėdainių rajono savivaldybės administracijos Dotnuvos seniūnija</t>
  </si>
  <si>
    <t>Kėdainių rajono savivaldybės administracijos Gudžiūnų seniūnija</t>
  </si>
  <si>
    <t>Kėdainių rajono savivaldybės administracijos Krakių seniūnija</t>
  </si>
  <si>
    <t>Kėdainių rajono savivaldybės administracijos Josvainių seniūnija</t>
  </si>
  <si>
    <t>Kėdainių rajono savivaldybės administracijos Pelėdnagių seniūnija</t>
  </si>
  <si>
    <t>Kėdainių rajono savivaldybės administracijos Pernaravos seniūnija</t>
  </si>
  <si>
    <t>Kėdainių rajono savivaldybės administracijos Šėtos seniūnija</t>
  </si>
  <si>
    <t>Kėdainių rajono savivaldybės administracijos Surviliškio seniūnija</t>
  </si>
  <si>
    <t>Kėdainių rajono savivaldybės administracijos Truskavos seniūnija</t>
  </si>
  <si>
    <t>Kėdainių rajono savivaldybės administracijos Vilainių seniūnija</t>
  </si>
  <si>
    <t>Kėdainių rajono savivaldybės administracijos Kėdainių miesto seniūnija</t>
  </si>
  <si>
    <t>Kėdainių rajono savivaldybės kontrolės ir audito tarnyba</t>
  </si>
  <si>
    <t>Kėdainių specialioji mokykla</t>
  </si>
  <si>
    <t>Kėdainių švietimo pagalbos tarnyba</t>
  </si>
  <si>
    <t>Kėdainių suaugusiųjų ir jaunimo mokymo centras</t>
  </si>
  <si>
    <t>Kėdainių sporto centras</t>
  </si>
  <si>
    <t>DIDŽIAUSIAS LEISTINAS VALSTYBĖS TARNAUTOJŲ IR DARBUOTOJŲ,</t>
  </si>
  <si>
    <t>DIRBANČIŲ PAGAL DARBO SUTARTIS IR GAUNANČIŲ DARBO UŽMOKESTĮ</t>
  </si>
  <si>
    <t xml:space="preserve">IŠ SAVIVALDYBĖS BIUDŽETO PAREIGYBIŲ SKAIČIUS </t>
  </si>
  <si>
    <t>KĖDAINIŲ RAJONO SAVIVALDYBĖS INSTITUCIJOSE IR ĮSTAIGOSE</t>
  </si>
  <si>
    <t>Institucijos, įstaigos pavadinimas</t>
  </si>
  <si>
    <t>Didžiausias leistinas valstybės tarnautojų ir darbuotojų pareigybių skaičius (išskyrus pedagogus, lankomosios priežiūros ir viešųjų darbų darbuotojus)</t>
  </si>
  <si>
    <t>Kėdainių Juozo Paukštelio progimnazija</t>
  </si>
  <si>
    <t>Mero politinio (asmeninio) pasitikėjimo valstybės tarnautojai</t>
  </si>
  <si>
    <t>PATVIRTINTA</t>
  </si>
  <si>
    <t>Kėdainių rajono savivaldybės tarybos</t>
  </si>
  <si>
    <t>Kėdainių r. Akademijos gimnazija</t>
  </si>
  <si>
    <t>Kėdainių r. Josvainių gimnazija</t>
  </si>
  <si>
    <t>Kėdainių r. Šėtos gimnazija</t>
  </si>
  <si>
    <t>Kėdainių r. Labūnavos pagrindinė mokykla</t>
  </si>
  <si>
    <t>Kėdainių r. Miegenų pagrindinė mokykla</t>
  </si>
  <si>
    <t>Kėdainių r. Truskavos pagrindinė mokykla</t>
  </si>
  <si>
    <t>2017 m.  gruodžio 22 d.  Nr. TS-</t>
  </si>
  <si>
    <t>Kėdainių lopšelis-darželis „Aviliukas“</t>
  </si>
  <si>
    <t>Kėdainių lopšelis-darželis „Pasaka“</t>
  </si>
  <si>
    <t>Kėdainių mokykla-darželis „Puriena“</t>
  </si>
  <si>
    <t>Kėdainių mokykla-darželis „Vaikystė“</t>
  </si>
  <si>
    <t>Kėdainių lopšelis-darželis „Varpelis“</t>
  </si>
  <si>
    <t>Kėdainių lopšelis-darželis „Vyturėlis“</t>
  </si>
  <si>
    <t>Kėdainių lopšelis-darželis „Žilvitis“</t>
  </si>
  <si>
    <t>Kėdainių rajono Vilainių mokykla-darželis „Obelėlė“</t>
  </si>
  <si>
    <t>Kėdainių „Atžalyno“ gimnazija</t>
  </si>
  <si>
    <t>Lietuvos sporto universiteto Kėdainių „Aušros“ progimnazija</t>
  </si>
  <si>
    <t>Kėdainių „Ryto“ progimnazija</t>
  </si>
  <si>
    <t>Kėdainių pagalbos šeimai centras</t>
  </si>
  <si>
    <t>Kėdainių lopšelis-darželis „Puriena“</t>
  </si>
  <si>
    <t>Kėdainių lopšelis-darželis „Vaikystė“</t>
  </si>
  <si>
    <t>2018 m.  spalio 26 d.  Nr. TS-</t>
  </si>
  <si>
    <t>Didžiausias leistinas valstybės tarnautojų ir darbuotojų pareigybių skaičius (išskyrus lankomosios priežiūros ir viešųjų darbų darbuotojus)</t>
  </si>
  <si>
    <t>Iš viso</t>
  </si>
  <si>
    <t xml:space="preserve">iš jo mokytojų (dirbančių pagal bendrojo ugdymo ir neformaliojo švietimo programas)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</si>
</sst>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[$-427]yyyy\ &quot;m.&quot;\ mmmm\ d\ &quot;d.&quot;"/>
    <numFmt numFmtId="174" formatCode="yyyy\-mm\-dd;@"/>
    <numFmt numFmtId="175" formatCode="0.000"/>
    <numFmt numFmtId="176" formatCode="#,##0.00\ &quot;Lt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0"/>
    <numFmt numFmtId="182" formatCode="0.00000"/>
    <numFmt numFmtId="183" formatCode="0.0000"/>
    <numFmt numFmtId="184" formatCode="&quot;Taip&quot;;&quot;Taip&quot;;&quot;Ne&quot;"/>
    <numFmt numFmtId="185" formatCode="&quot;Teisinga&quot;;&quot;Teisinga&quot;;&quot;Klaidinga&quot;"/>
    <numFmt numFmtId="186" formatCode="[$€-2]\ ###,000_);[Red]\([$€-2]\ ###,000\)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/>
    </xf>
    <xf numFmtId="172" fontId="3" fillId="0" borderId="1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18" xfId="0" applyFont="1" applyFill="1" applyBorder="1" applyAlignment="1">
      <alignment/>
    </xf>
    <xf numFmtId="172" fontId="3" fillId="0" borderId="10" xfId="0" applyNumberFormat="1" applyFont="1" applyFill="1" applyBorder="1" applyAlignment="1">
      <alignment wrapText="1"/>
    </xf>
    <xf numFmtId="172" fontId="3" fillId="0" borderId="18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172" fontId="3" fillId="0" borderId="19" xfId="0" applyNumberFormat="1" applyFont="1" applyFill="1" applyBorder="1" applyAlignment="1">
      <alignment wrapText="1"/>
    </xf>
    <xf numFmtId="172" fontId="3" fillId="0" borderId="20" xfId="0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>
      <alignment horizontal="left"/>
    </xf>
    <xf numFmtId="172" fontId="3" fillId="0" borderId="19" xfId="0" applyNumberFormat="1" applyFont="1" applyFill="1" applyBorder="1" applyAlignment="1">
      <alignment horizontal="left" wrapText="1"/>
    </xf>
    <xf numFmtId="2" fontId="3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right"/>
    </xf>
    <xf numFmtId="2" fontId="4" fillId="0" borderId="18" xfId="0" applyNumberFormat="1" applyFont="1" applyFill="1" applyBorder="1" applyAlignment="1">
      <alignment/>
    </xf>
    <xf numFmtId="2" fontId="4" fillId="0" borderId="19" xfId="0" applyNumberFormat="1" applyFont="1" applyFill="1" applyBorder="1" applyAlignment="1">
      <alignment/>
    </xf>
    <xf numFmtId="1" fontId="3" fillId="0" borderId="18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" fontId="3" fillId="0" borderId="21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vertical="center"/>
    </xf>
    <xf numFmtId="172" fontId="3" fillId="0" borderId="22" xfId="0" applyNumberFormat="1" applyFont="1" applyFill="1" applyBorder="1" applyAlignment="1">
      <alignment/>
    </xf>
    <xf numFmtId="2" fontId="3" fillId="0" borderId="23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 horizontal="left" wrapText="1"/>
    </xf>
    <xf numFmtId="172" fontId="3" fillId="0" borderId="21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2" fontId="4" fillId="0" borderId="18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/>
    </xf>
    <xf numFmtId="2" fontId="4" fillId="0" borderId="19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3">
      <selection activeCell="K18" sqref="K18"/>
    </sheetView>
  </sheetViews>
  <sheetFormatPr defaultColWidth="9.140625" defaultRowHeight="12.75"/>
  <cols>
    <col min="1" max="1" width="5.421875" style="3" customWidth="1"/>
    <col min="2" max="2" width="41.7109375" style="3" customWidth="1"/>
    <col min="3" max="3" width="34.140625" style="3" hidden="1" customWidth="1"/>
    <col min="4" max="4" width="0.13671875" style="3" hidden="1" customWidth="1"/>
    <col min="5" max="5" width="8.8515625" style="3" hidden="1" customWidth="1"/>
    <col min="6" max="6" width="11.00390625" style="3" hidden="1" customWidth="1"/>
    <col min="7" max="7" width="7.7109375" style="3" hidden="1" customWidth="1"/>
    <col min="8" max="8" width="7.8515625" style="3" hidden="1" customWidth="1"/>
    <col min="9" max="9" width="8.421875" style="3" hidden="1" customWidth="1"/>
    <col min="10" max="10" width="11.57421875" style="3" hidden="1" customWidth="1"/>
    <col min="11" max="11" width="35.00390625" style="3" customWidth="1"/>
    <col min="12" max="12" width="8.7109375" style="3" hidden="1" customWidth="1"/>
    <col min="13" max="13" width="10.28125" style="3" hidden="1" customWidth="1"/>
    <col min="14" max="16384" width="9.140625" style="3" customWidth="1"/>
  </cols>
  <sheetData>
    <row r="1" ht="12.75">
      <c r="K1" s="1" t="s">
        <v>58</v>
      </c>
    </row>
    <row r="2" ht="12.75">
      <c r="K2" s="1" t="s">
        <v>59</v>
      </c>
    </row>
    <row r="3" ht="12.75">
      <c r="K3" s="1" t="s">
        <v>66</v>
      </c>
    </row>
    <row r="4" spans="2:13" ht="12.75">
      <c r="B4" s="5"/>
      <c r="C4" s="1"/>
      <c r="D4" s="1"/>
      <c r="E4" s="1"/>
      <c r="F4" s="5"/>
      <c r="G4" s="5"/>
      <c r="K4" s="4"/>
      <c r="L4" s="1"/>
      <c r="M4" s="5"/>
    </row>
    <row r="5" spans="1:13" ht="12.75" customHeight="1">
      <c r="A5" s="56" t="s">
        <v>50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7"/>
      <c r="M5" s="7"/>
    </row>
    <row r="6" spans="1:13" ht="12.75" customHeight="1">
      <c r="A6" s="56" t="s">
        <v>51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7"/>
      <c r="M6" s="7"/>
    </row>
    <row r="7" spans="1:13" ht="12.75" customHeight="1">
      <c r="A7" s="56" t="s">
        <v>52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6"/>
      <c r="M7" s="6"/>
    </row>
    <row r="8" spans="1:13" ht="12.75" customHeight="1">
      <c r="A8" s="56" t="s">
        <v>53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6"/>
      <c r="M8" s="6"/>
    </row>
    <row r="9" spans="1:13" ht="13.5" thickBot="1">
      <c r="A9" s="57"/>
      <c r="B9" s="56"/>
      <c r="C9" s="56"/>
      <c r="D9" s="56"/>
      <c r="E9" s="56"/>
      <c r="F9" s="56"/>
      <c r="G9" s="56"/>
      <c r="H9" s="56"/>
      <c r="I9" s="56"/>
      <c r="J9" s="56"/>
      <c r="K9" s="56"/>
      <c r="L9" s="6"/>
      <c r="M9" s="6"/>
    </row>
    <row r="10" spans="1:13" ht="13.5" customHeight="1" thickBot="1">
      <c r="A10" s="58" t="s">
        <v>0</v>
      </c>
      <c r="B10" s="58" t="s">
        <v>54</v>
      </c>
      <c r="C10" s="8" t="s">
        <v>1</v>
      </c>
      <c r="D10" s="9"/>
      <c r="E10" s="61" t="s">
        <v>2</v>
      </c>
      <c r="F10" s="62"/>
      <c r="G10" s="10" t="s">
        <v>3</v>
      </c>
      <c r="H10" s="10" t="s">
        <v>4</v>
      </c>
      <c r="I10" s="61" t="s">
        <v>2</v>
      </c>
      <c r="J10" s="63"/>
      <c r="K10" s="64" t="s">
        <v>55</v>
      </c>
      <c r="L10" s="63" t="s">
        <v>2</v>
      </c>
      <c r="M10" s="63"/>
    </row>
    <row r="11" spans="1:13" ht="12.75">
      <c r="A11" s="59"/>
      <c r="B11" s="59"/>
      <c r="C11" s="12" t="s">
        <v>5</v>
      </c>
      <c r="D11" s="11"/>
      <c r="E11" s="10" t="s">
        <v>6</v>
      </c>
      <c r="F11" s="10" t="s">
        <v>7</v>
      </c>
      <c r="G11" s="13"/>
      <c r="H11" s="13"/>
      <c r="I11" s="10" t="s">
        <v>6</v>
      </c>
      <c r="J11" s="14" t="s">
        <v>7</v>
      </c>
      <c r="K11" s="65"/>
      <c r="L11" s="8" t="s">
        <v>6</v>
      </c>
      <c r="M11" s="14" t="s">
        <v>7</v>
      </c>
    </row>
    <row r="12" spans="1:13" ht="12.75">
      <c r="A12" s="59"/>
      <c r="B12" s="59"/>
      <c r="C12" s="12" t="s">
        <v>8</v>
      </c>
      <c r="D12" s="11"/>
      <c r="E12" s="15" t="s">
        <v>9</v>
      </c>
      <c r="F12" s="16" t="s">
        <v>10</v>
      </c>
      <c r="G12" s="13"/>
      <c r="H12" s="13"/>
      <c r="I12" s="15" t="s">
        <v>9</v>
      </c>
      <c r="J12" s="17" t="s">
        <v>10</v>
      </c>
      <c r="K12" s="65"/>
      <c r="L12" s="12" t="s">
        <v>9</v>
      </c>
      <c r="M12" s="17" t="s">
        <v>10</v>
      </c>
    </row>
    <row r="13" spans="1:13" ht="38.25" customHeight="1">
      <c r="A13" s="60"/>
      <c r="B13" s="60"/>
      <c r="C13" s="38"/>
      <c r="D13" s="11"/>
      <c r="E13" s="38"/>
      <c r="F13" s="39"/>
      <c r="G13" s="11"/>
      <c r="H13" s="11"/>
      <c r="I13" s="38"/>
      <c r="J13" s="39"/>
      <c r="K13" s="66"/>
      <c r="L13" s="38"/>
      <c r="M13" s="39"/>
    </row>
    <row r="14" spans="1:13" ht="12.75">
      <c r="A14" s="18">
        <v>1</v>
      </c>
      <c r="B14" s="18">
        <v>2</v>
      </c>
      <c r="C14" s="18">
        <v>2</v>
      </c>
      <c r="D14" s="19"/>
      <c r="E14" s="18">
        <v>3</v>
      </c>
      <c r="F14" s="18">
        <v>4</v>
      </c>
      <c r="G14" s="18">
        <v>5</v>
      </c>
      <c r="H14" s="18">
        <v>6</v>
      </c>
      <c r="I14" s="18">
        <v>7</v>
      </c>
      <c r="J14" s="18">
        <v>8</v>
      </c>
      <c r="K14" s="18">
        <v>3</v>
      </c>
      <c r="L14" s="18">
        <v>4</v>
      </c>
      <c r="M14" s="20">
        <v>5</v>
      </c>
    </row>
    <row r="15" spans="1:13" ht="12.75">
      <c r="A15" s="21">
        <v>1</v>
      </c>
      <c r="B15" s="22" t="s">
        <v>67</v>
      </c>
      <c r="C15" s="21"/>
      <c r="D15" s="23"/>
      <c r="E15" s="21"/>
      <c r="F15" s="21"/>
      <c r="G15" s="24"/>
      <c r="H15" s="24"/>
      <c r="I15" s="24"/>
      <c r="J15" s="24"/>
      <c r="K15" s="28">
        <f>42.01+0.5-3+0.25</f>
        <v>39.76</v>
      </c>
      <c r="L15" s="24"/>
      <c r="M15" s="48"/>
    </row>
    <row r="16" spans="1:13" ht="12.75">
      <c r="A16" s="21">
        <v>2</v>
      </c>
      <c r="B16" s="22" t="s">
        <v>68</v>
      </c>
      <c r="C16" s="21"/>
      <c r="D16" s="23"/>
      <c r="E16" s="21"/>
      <c r="F16" s="21"/>
      <c r="G16" s="24"/>
      <c r="H16" s="24"/>
      <c r="I16" s="24"/>
      <c r="J16" s="24"/>
      <c r="K16" s="28">
        <f>46.25-2.5</f>
        <v>43.75</v>
      </c>
      <c r="L16" s="18"/>
      <c r="M16" s="20"/>
    </row>
    <row r="17" spans="1:13" ht="12.75">
      <c r="A17" s="21">
        <v>3</v>
      </c>
      <c r="B17" s="22" t="s">
        <v>69</v>
      </c>
      <c r="C17" s="21"/>
      <c r="D17" s="23"/>
      <c r="E17" s="21"/>
      <c r="F17" s="21"/>
      <c r="G17" s="24"/>
      <c r="H17" s="24"/>
      <c r="I17" s="24"/>
      <c r="J17" s="24"/>
      <c r="K17" s="26">
        <f>41.65+0.5-3+0.25+2.5</f>
        <v>41.9</v>
      </c>
      <c r="L17" s="24"/>
      <c r="M17" s="48"/>
    </row>
    <row r="18" spans="1:13" ht="12.75">
      <c r="A18" s="21">
        <v>4</v>
      </c>
      <c r="B18" s="22" t="s">
        <v>70</v>
      </c>
      <c r="C18" s="21"/>
      <c r="D18" s="23"/>
      <c r="E18" s="21"/>
      <c r="F18" s="21"/>
      <c r="G18" s="24"/>
      <c r="H18" s="24"/>
      <c r="I18" s="24"/>
      <c r="J18" s="24"/>
      <c r="K18" s="28">
        <f>44.43+0.5-2.5</f>
        <v>42.43</v>
      </c>
      <c r="L18" s="24"/>
      <c r="M18" s="48"/>
    </row>
    <row r="19" spans="1:13" ht="12.75">
      <c r="A19" s="21">
        <v>5</v>
      </c>
      <c r="B19" s="22" t="s">
        <v>71</v>
      </c>
      <c r="C19" s="21"/>
      <c r="D19" s="23"/>
      <c r="E19" s="21"/>
      <c r="F19" s="21"/>
      <c r="G19" s="24"/>
      <c r="H19" s="24"/>
      <c r="I19" s="24"/>
      <c r="J19" s="24"/>
      <c r="K19" s="26">
        <f>46.15+0.5-2.5+0.25</f>
        <v>44.4</v>
      </c>
      <c r="L19" s="18"/>
      <c r="M19" s="20"/>
    </row>
    <row r="20" spans="1:13" ht="12.75">
      <c r="A20" s="21">
        <v>6</v>
      </c>
      <c r="B20" s="22" t="s">
        <v>72</v>
      </c>
      <c r="C20" s="21"/>
      <c r="D20" s="23"/>
      <c r="E20" s="21"/>
      <c r="F20" s="21"/>
      <c r="G20" s="24"/>
      <c r="H20" s="24"/>
      <c r="I20" s="24"/>
      <c r="J20" s="24"/>
      <c r="K20" s="28">
        <f>49.49-3+0.25-2.5</f>
        <v>44.24</v>
      </c>
      <c r="L20" s="18"/>
      <c r="M20" s="20"/>
    </row>
    <row r="21" spans="1:13" ht="12.75">
      <c r="A21" s="21">
        <v>7</v>
      </c>
      <c r="B21" s="22" t="s">
        <v>73</v>
      </c>
      <c r="C21" s="21"/>
      <c r="D21" s="23"/>
      <c r="E21" s="21"/>
      <c r="F21" s="21"/>
      <c r="G21" s="24"/>
      <c r="H21" s="24"/>
      <c r="I21" s="24"/>
      <c r="J21" s="24"/>
      <c r="K21" s="26">
        <f>47.4+0.5-3</f>
        <v>44.9</v>
      </c>
      <c r="L21" s="18"/>
      <c r="M21" s="20"/>
    </row>
    <row r="22" spans="1:13" ht="12.75">
      <c r="A22" s="21">
        <v>8</v>
      </c>
      <c r="B22" s="25" t="s">
        <v>74</v>
      </c>
      <c r="C22" s="21"/>
      <c r="D22" s="23"/>
      <c r="E22" s="21"/>
      <c r="F22" s="21"/>
      <c r="G22" s="24"/>
      <c r="H22" s="24"/>
      <c r="I22" s="24"/>
      <c r="J22" s="24"/>
      <c r="K22" s="26">
        <f>38+0.5-2.5+0.25+0.25</f>
        <v>36.5</v>
      </c>
      <c r="L22" s="24"/>
      <c r="M22" s="48">
        <f>+K22-L22</f>
        <v>36.5</v>
      </c>
    </row>
    <row r="23" spans="1:13" ht="12.75">
      <c r="A23" s="21">
        <v>9</v>
      </c>
      <c r="B23" s="22" t="s">
        <v>75</v>
      </c>
      <c r="C23" s="21"/>
      <c r="D23" s="23"/>
      <c r="E23" s="21"/>
      <c r="F23" s="21"/>
      <c r="G23" s="24"/>
      <c r="H23" s="24"/>
      <c r="I23" s="24"/>
      <c r="J23" s="24"/>
      <c r="K23" s="26">
        <f>42.5-3.5+1.5-0.5</f>
        <v>40</v>
      </c>
      <c r="L23" s="24"/>
      <c r="M23" s="48"/>
    </row>
    <row r="24" spans="1:13" ht="12.75">
      <c r="A24" s="21">
        <v>10</v>
      </c>
      <c r="B24" s="22" t="s">
        <v>23</v>
      </c>
      <c r="C24" s="21"/>
      <c r="D24" s="23"/>
      <c r="E24" s="21"/>
      <c r="F24" s="21"/>
      <c r="G24" s="24"/>
      <c r="H24" s="24"/>
      <c r="I24" s="24"/>
      <c r="J24" s="24"/>
      <c r="K24" s="28">
        <f>29.35-0.5</f>
        <v>28.85</v>
      </c>
      <c r="L24" s="24"/>
      <c r="M24" s="48"/>
    </row>
    <row r="25" spans="1:13" ht="12.75">
      <c r="A25" s="21">
        <v>11</v>
      </c>
      <c r="B25" s="27" t="s">
        <v>60</v>
      </c>
      <c r="C25" s="21"/>
      <c r="D25" s="23"/>
      <c r="E25" s="21"/>
      <c r="F25" s="21"/>
      <c r="G25" s="24"/>
      <c r="H25" s="24"/>
      <c r="I25" s="24"/>
      <c r="J25" s="24"/>
      <c r="K25" s="26">
        <v>71</v>
      </c>
      <c r="L25" s="24"/>
      <c r="M25" s="48">
        <f>+K25-L25</f>
        <v>71</v>
      </c>
    </row>
    <row r="26" spans="1:13" ht="12.75">
      <c r="A26" s="21">
        <v>12</v>
      </c>
      <c r="B26" s="25" t="s">
        <v>61</v>
      </c>
      <c r="C26" s="21"/>
      <c r="D26" s="23"/>
      <c r="E26" s="21"/>
      <c r="F26" s="21"/>
      <c r="G26" s="24"/>
      <c r="H26" s="24"/>
      <c r="I26" s="24"/>
      <c r="J26" s="24"/>
      <c r="K26" s="28">
        <f>48.65-0.6</f>
        <v>48.05</v>
      </c>
      <c r="L26" s="24"/>
      <c r="M26" s="48"/>
    </row>
    <row r="27" spans="1:13" ht="12.75">
      <c r="A27" s="21">
        <v>13</v>
      </c>
      <c r="B27" s="25" t="s">
        <v>22</v>
      </c>
      <c r="C27" s="21"/>
      <c r="D27" s="23"/>
      <c r="E27" s="21"/>
      <c r="F27" s="21"/>
      <c r="G27" s="24"/>
      <c r="H27" s="24"/>
      <c r="I27" s="24"/>
      <c r="J27" s="24"/>
      <c r="K27" s="26">
        <f>75.25-1.05</f>
        <v>74.2</v>
      </c>
      <c r="L27" s="24"/>
      <c r="M27" s="48">
        <f>+K27-L27</f>
        <v>74.2</v>
      </c>
    </row>
    <row r="28" spans="1:13" ht="12.75">
      <c r="A28" s="21">
        <v>14</v>
      </c>
      <c r="B28" s="22" t="s">
        <v>62</v>
      </c>
      <c r="C28" s="21"/>
      <c r="D28" s="23"/>
      <c r="E28" s="21"/>
      <c r="F28" s="21"/>
      <c r="G28" s="24"/>
      <c r="H28" s="24"/>
      <c r="I28" s="24"/>
      <c r="J28" s="24"/>
      <c r="K28" s="26">
        <v>35.5</v>
      </c>
      <c r="L28" s="24"/>
      <c r="M28" s="48"/>
    </row>
    <row r="29" spans="1:13" ht="25.5">
      <c r="A29" s="21">
        <v>15</v>
      </c>
      <c r="B29" s="42" t="s">
        <v>76</v>
      </c>
      <c r="C29" s="21"/>
      <c r="D29" s="23"/>
      <c r="E29" s="21"/>
      <c r="F29" s="21"/>
      <c r="G29" s="24"/>
      <c r="H29" s="24"/>
      <c r="I29" s="24"/>
      <c r="J29" s="24"/>
      <c r="K29" s="26">
        <f>52.5+1</f>
        <v>53.5</v>
      </c>
      <c r="L29" s="24"/>
      <c r="M29" s="48">
        <f>+K29-L29</f>
        <v>53.5</v>
      </c>
    </row>
    <row r="30" spans="1:13" ht="12.75">
      <c r="A30" s="21">
        <v>16</v>
      </c>
      <c r="B30" s="43" t="s">
        <v>77</v>
      </c>
      <c r="C30" s="21"/>
      <c r="D30" s="23"/>
      <c r="E30" s="21"/>
      <c r="F30" s="21"/>
      <c r="G30" s="24"/>
      <c r="H30" s="24"/>
      <c r="I30" s="24"/>
      <c r="J30" s="24"/>
      <c r="K30" s="37">
        <f>42.25-3+0.75</f>
        <v>40</v>
      </c>
      <c r="L30" s="24"/>
      <c r="M30" s="48"/>
    </row>
    <row r="31" spans="1:13" ht="12.75">
      <c r="A31" s="21">
        <v>17</v>
      </c>
      <c r="B31" s="42" t="s">
        <v>56</v>
      </c>
      <c r="C31" s="21"/>
      <c r="D31" s="23"/>
      <c r="E31" s="21"/>
      <c r="F31" s="21"/>
      <c r="G31" s="24"/>
      <c r="H31" s="24"/>
      <c r="I31" s="24"/>
      <c r="J31" s="24"/>
      <c r="K31" s="28">
        <f>47.27-3+0.6-3</f>
        <v>41.870000000000005</v>
      </c>
      <c r="L31" s="24"/>
      <c r="M31" s="48">
        <f>+K26-L31</f>
        <v>48.05</v>
      </c>
    </row>
    <row r="32" spans="1:13" ht="12.75">
      <c r="A32" s="21">
        <v>18</v>
      </c>
      <c r="B32" s="25" t="s">
        <v>24</v>
      </c>
      <c r="C32" s="21"/>
      <c r="D32" s="23"/>
      <c r="E32" s="21"/>
      <c r="F32" s="21"/>
      <c r="G32" s="24"/>
      <c r="H32" s="24"/>
      <c r="I32" s="24"/>
      <c r="J32" s="24"/>
      <c r="K32" s="28">
        <f>22.75+0.5</f>
        <v>23.25</v>
      </c>
      <c r="L32" s="24"/>
      <c r="M32" s="48" t="e">
        <f>+#REF!-L32</f>
        <v>#REF!</v>
      </c>
    </row>
    <row r="33" spans="1:13" ht="12.75">
      <c r="A33" s="21">
        <v>19</v>
      </c>
      <c r="B33" s="25" t="s">
        <v>63</v>
      </c>
      <c r="C33" s="21"/>
      <c r="D33" s="23"/>
      <c r="E33" s="21"/>
      <c r="F33" s="21"/>
      <c r="G33" s="24"/>
      <c r="H33" s="24"/>
      <c r="I33" s="24"/>
      <c r="J33" s="24"/>
      <c r="K33" s="28">
        <f>63.3+0.5+0.5+0.5+1+0.25</f>
        <v>66.05</v>
      </c>
      <c r="L33" s="24"/>
      <c r="M33" s="48" t="e">
        <f>+#REF!-L33</f>
        <v>#REF!</v>
      </c>
    </row>
    <row r="34" spans="1:13" ht="12.75">
      <c r="A34" s="21">
        <v>20</v>
      </c>
      <c r="B34" s="25" t="s">
        <v>64</v>
      </c>
      <c r="C34" s="21"/>
      <c r="D34" s="23"/>
      <c r="E34" s="21"/>
      <c r="F34" s="21"/>
      <c r="G34" s="24"/>
      <c r="H34" s="24"/>
      <c r="I34" s="24"/>
      <c r="J34" s="24"/>
      <c r="K34" s="28">
        <f>17.25+0.5</f>
        <v>17.75</v>
      </c>
      <c r="L34" s="24"/>
      <c r="M34" s="48"/>
    </row>
    <row r="35" spans="1:13" ht="25.5">
      <c r="A35" s="21">
        <v>21</v>
      </c>
      <c r="B35" s="25" t="s">
        <v>25</v>
      </c>
      <c r="C35" s="21"/>
      <c r="D35" s="23"/>
      <c r="E35" s="21"/>
      <c r="F35" s="21"/>
      <c r="G35" s="24"/>
      <c r="H35" s="24"/>
      <c r="I35" s="24"/>
      <c r="J35" s="24"/>
      <c r="K35" s="26">
        <f>20.9+0.5</f>
        <v>21.4</v>
      </c>
      <c r="L35" s="24"/>
      <c r="M35" s="48">
        <f>+K33-L35</f>
        <v>66.05</v>
      </c>
    </row>
    <row r="36" spans="1:13" ht="12.75">
      <c r="A36" s="21">
        <v>22</v>
      </c>
      <c r="B36" s="25" t="s">
        <v>65</v>
      </c>
      <c r="C36" s="21"/>
      <c r="D36" s="23"/>
      <c r="E36" s="21"/>
      <c r="F36" s="21"/>
      <c r="G36" s="24"/>
      <c r="H36" s="24"/>
      <c r="I36" s="24"/>
      <c r="J36" s="24"/>
      <c r="K36" s="28">
        <f>17.25+0.5</f>
        <v>17.75</v>
      </c>
      <c r="L36" s="24"/>
      <c r="M36" s="48" t="e">
        <f>+#REF!-L36</f>
        <v>#REF!</v>
      </c>
    </row>
    <row r="37" spans="1:13" ht="12.75" customHeight="1">
      <c r="A37" s="21">
        <v>23</v>
      </c>
      <c r="B37" s="25" t="s">
        <v>48</v>
      </c>
      <c r="C37" s="21"/>
      <c r="D37" s="23"/>
      <c r="E37" s="21"/>
      <c r="F37" s="21"/>
      <c r="G37" s="24"/>
      <c r="H37" s="24"/>
      <c r="I37" s="24"/>
      <c r="J37" s="24"/>
      <c r="K37" s="28">
        <f>31.25-3+0.5</f>
        <v>28.75</v>
      </c>
      <c r="L37" s="24"/>
      <c r="M37" s="48">
        <f>+K35-L37</f>
        <v>21.4</v>
      </c>
    </row>
    <row r="38" spans="1:13" ht="12.75" customHeight="1">
      <c r="A38" s="21">
        <v>24</v>
      </c>
      <c r="B38" s="29" t="s">
        <v>46</v>
      </c>
      <c r="C38" s="21"/>
      <c r="D38" s="23"/>
      <c r="E38" s="21"/>
      <c r="F38" s="21"/>
      <c r="G38" s="24"/>
      <c r="H38" s="24"/>
      <c r="I38" s="24"/>
      <c r="J38" s="24"/>
      <c r="K38" s="26">
        <f>74.5-1</f>
        <v>73.5</v>
      </c>
      <c r="L38" s="24"/>
      <c r="M38" s="48">
        <f>+K36-L38</f>
        <v>17.75</v>
      </c>
    </row>
    <row r="39" spans="1:13" ht="12.75">
      <c r="A39" s="21">
        <v>25</v>
      </c>
      <c r="B39" s="22" t="s">
        <v>26</v>
      </c>
      <c r="C39" s="21"/>
      <c r="D39" s="23"/>
      <c r="E39" s="21"/>
      <c r="F39" s="21"/>
      <c r="G39" s="24"/>
      <c r="H39" s="24"/>
      <c r="I39" s="24"/>
      <c r="J39" s="24"/>
      <c r="K39" s="28">
        <v>7.25</v>
      </c>
      <c r="L39" s="24">
        <f>35+1</f>
        <v>36</v>
      </c>
      <c r="M39" s="48">
        <f>+K39-L39</f>
        <v>-28.75</v>
      </c>
    </row>
    <row r="40" spans="1:13" ht="12.75">
      <c r="A40" s="21">
        <v>26</v>
      </c>
      <c r="B40" s="22" t="s">
        <v>27</v>
      </c>
      <c r="C40" s="21"/>
      <c r="D40" s="23"/>
      <c r="E40" s="21"/>
      <c r="F40" s="21"/>
      <c r="G40" s="24"/>
      <c r="H40" s="24"/>
      <c r="I40" s="24"/>
      <c r="J40" s="24"/>
      <c r="K40" s="37">
        <v>9</v>
      </c>
      <c r="L40" s="24"/>
      <c r="M40" s="48"/>
    </row>
    <row r="41" spans="1:13" ht="12.75">
      <c r="A41" s="21">
        <v>27</v>
      </c>
      <c r="B41" s="22" t="s">
        <v>28</v>
      </c>
      <c r="C41" s="21"/>
      <c r="D41" s="23"/>
      <c r="E41" s="21"/>
      <c r="F41" s="21"/>
      <c r="G41" s="24"/>
      <c r="H41" s="24"/>
      <c r="I41" s="24"/>
      <c r="J41" s="24"/>
      <c r="K41" s="37">
        <v>14</v>
      </c>
      <c r="L41" s="24"/>
      <c r="M41" s="48"/>
    </row>
    <row r="42" spans="1:13" ht="12.75">
      <c r="A42" s="21">
        <v>28</v>
      </c>
      <c r="B42" s="22" t="s">
        <v>49</v>
      </c>
      <c r="C42" s="21"/>
      <c r="D42" s="23"/>
      <c r="E42" s="21"/>
      <c r="F42" s="21"/>
      <c r="G42" s="24"/>
      <c r="H42" s="24"/>
      <c r="I42" s="24"/>
      <c r="J42" s="24"/>
      <c r="K42" s="26">
        <v>29.5</v>
      </c>
      <c r="L42" s="24"/>
      <c r="M42" s="48"/>
    </row>
    <row r="43" spans="1:13" ht="12.75">
      <c r="A43" s="21">
        <v>29</v>
      </c>
      <c r="B43" s="22" t="s">
        <v>47</v>
      </c>
      <c r="C43" s="21"/>
      <c r="D43" s="23"/>
      <c r="E43" s="21"/>
      <c r="F43" s="21"/>
      <c r="G43" s="24"/>
      <c r="H43" s="24"/>
      <c r="I43" s="24"/>
      <c r="J43" s="24"/>
      <c r="K43" s="28">
        <f>14.75+1</f>
        <v>15.75</v>
      </c>
      <c r="L43" s="24"/>
      <c r="M43" s="48"/>
    </row>
    <row r="44" spans="1:13" ht="12.75">
      <c r="A44" s="21">
        <v>30</v>
      </c>
      <c r="B44" s="22" t="s">
        <v>21</v>
      </c>
      <c r="C44" s="21"/>
      <c r="D44" s="23"/>
      <c r="E44" s="21"/>
      <c r="F44" s="21"/>
      <c r="G44" s="24"/>
      <c r="H44" s="24"/>
      <c r="I44" s="24"/>
      <c r="J44" s="24"/>
      <c r="K44" s="26">
        <f>39+0.5</f>
        <v>39.5</v>
      </c>
      <c r="L44" s="24"/>
      <c r="M44" s="48"/>
    </row>
    <row r="45" spans="1:13" ht="27" customHeight="1">
      <c r="A45" s="21">
        <v>31</v>
      </c>
      <c r="B45" s="22" t="s">
        <v>15</v>
      </c>
      <c r="C45" s="21"/>
      <c r="D45" s="23"/>
      <c r="E45" s="21"/>
      <c r="F45" s="21"/>
      <c r="G45" s="24"/>
      <c r="H45" s="24"/>
      <c r="I45" s="24"/>
      <c r="J45" s="24"/>
      <c r="K45" s="26">
        <f>13+0.5</f>
        <v>13.5</v>
      </c>
      <c r="L45" s="24">
        <v>4</v>
      </c>
      <c r="M45" s="48">
        <f>+K45-L45</f>
        <v>9.5</v>
      </c>
    </row>
    <row r="46" spans="1:13" ht="15" customHeight="1">
      <c r="A46" s="21">
        <v>32</v>
      </c>
      <c r="B46" s="22" t="s">
        <v>16</v>
      </c>
      <c r="C46" s="21"/>
      <c r="D46" s="23"/>
      <c r="E46" s="21"/>
      <c r="F46" s="21"/>
      <c r="G46" s="24"/>
      <c r="H46" s="24"/>
      <c r="I46" s="24"/>
      <c r="J46" s="24"/>
      <c r="K46" s="28">
        <f>8.7+0.25</f>
        <v>8.95</v>
      </c>
      <c r="L46" s="24">
        <v>1</v>
      </c>
      <c r="M46" s="48">
        <f>+K46-L46</f>
        <v>7.949999999999999</v>
      </c>
    </row>
    <row r="47" spans="1:13" ht="12.75">
      <c r="A47" s="21">
        <v>33</v>
      </c>
      <c r="B47" s="22" t="s">
        <v>17</v>
      </c>
      <c r="C47" s="21"/>
      <c r="D47" s="23"/>
      <c r="E47" s="21"/>
      <c r="F47" s="21"/>
      <c r="G47" s="24"/>
      <c r="H47" s="24"/>
      <c r="I47" s="24"/>
      <c r="J47" s="24"/>
      <c r="K47" s="28">
        <f>8+0.25</f>
        <v>8.25</v>
      </c>
      <c r="L47" s="24"/>
      <c r="M47" s="48">
        <f>+K47-L47</f>
        <v>8.25</v>
      </c>
    </row>
    <row r="48" spans="1:13" ht="12.75">
      <c r="A48" s="21">
        <v>34</v>
      </c>
      <c r="B48" s="22" t="s">
        <v>18</v>
      </c>
      <c r="C48" s="21"/>
      <c r="D48" s="23"/>
      <c r="E48" s="21"/>
      <c r="F48" s="21"/>
      <c r="G48" s="24"/>
      <c r="H48" s="24"/>
      <c r="I48" s="24"/>
      <c r="J48" s="24"/>
      <c r="K48" s="26">
        <f>6.25+0.25</f>
        <v>6.5</v>
      </c>
      <c r="L48" s="24">
        <v>2</v>
      </c>
      <c r="M48" s="48">
        <f>+K48-L48</f>
        <v>4.5</v>
      </c>
    </row>
    <row r="49" spans="1:13" ht="12.75">
      <c r="A49" s="21">
        <v>35</v>
      </c>
      <c r="B49" s="22" t="s">
        <v>19</v>
      </c>
      <c r="C49" s="21"/>
      <c r="D49" s="23"/>
      <c r="E49" s="21"/>
      <c r="F49" s="21"/>
      <c r="G49" s="24"/>
      <c r="H49" s="24"/>
      <c r="I49" s="24"/>
      <c r="J49" s="24"/>
      <c r="K49" s="26">
        <v>5.5</v>
      </c>
      <c r="L49" s="24"/>
      <c r="M49" s="48">
        <f>+K49-L49</f>
        <v>5.5</v>
      </c>
    </row>
    <row r="50" spans="1:13" ht="25.5">
      <c r="A50" s="21">
        <v>36</v>
      </c>
      <c r="B50" s="25" t="s">
        <v>29</v>
      </c>
      <c r="K50" s="28">
        <f>58.25+0.5</f>
        <v>58.75</v>
      </c>
      <c r="L50" s="24"/>
      <c r="M50" s="48"/>
    </row>
    <row r="51" spans="1:13" ht="12.75">
      <c r="A51" s="21">
        <v>37</v>
      </c>
      <c r="B51" s="22" t="s">
        <v>11</v>
      </c>
      <c r="C51" s="21"/>
      <c r="D51" s="23"/>
      <c r="E51" s="21"/>
      <c r="F51" s="21"/>
      <c r="G51" s="24"/>
      <c r="H51" s="24"/>
      <c r="I51" s="24"/>
      <c r="J51" s="24"/>
      <c r="K51" s="37">
        <v>29</v>
      </c>
      <c r="L51" s="24">
        <v>1</v>
      </c>
      <c r="M51" s="48">
        <f>+K51-L51</f>
        <v>28</v>
      </c>
    </row>
    <row r="52" spans="1:13" ht="12.75" customHeight="1">
      <c r="A52" s="21">
        <v>38</v>
      </c>
      <c r="B52" s="25" t="s">
        <v>32</v>
      </c>
      <c r="C52" s="21"/>
      <c r="D52" s="23"/>
      <c r="E52" s="21"/>
      <c r="F52" s="21"/>
      <c r="G52" s="24"/>
      <c r="H52" s="24"/>
      <c r="I52" s="24"/>
      <c r="J52" s="24"/>
      <c r="K52" s="37">
        <v>84</v>
      </c>
      <c r="L52" s="24">
        <v>1</v>
      </c>
      <c r="M52" s="48">
        <f>+K52-L52</f>
        <v>83</v>
      </c>
    </row>
    <row r="53" spans="1:11" ht="12.75">
      <c r="A53" s="21">
        <v>39</v>
      </c>
      <c r="B53" s="46" t="s">
        <v>30</v>
      </c>
      <c r="K53" s="47">
        <f>33.5+1+1</f>
        <v>35.5</v>
      </c>
    </row>
    <row r="54" spans="1:11" ht="15" customHeight="1">
      <c r="A54" s="21">
        <v>40</v>
      </c>
      <c r="B54" s="26" t="s">
        <v>12</v>
      </c>
      <c r="C54" s="24"/>
      <c r="D54" s="24"/>
      <c r="E54" s="24"/>
      <c r="F54" s="24"/>
      <c r="G54" s="24"/>
      <c r="H54" s="24"/>
      <c r="I54" s="24"/>
      <c r="J54" s="24"/>
      <c r="K54" s="37">
        <f>30.75+1.25</f>
        <v>32</v>
      </c>
    </row>
    <row r="55" spans="1:11" ht="15.75" customHeight="1">
      <c r="A55" s="21">
        <v>41</v>
      </c>
      <c r="B55" s="26" t="s">
        <v>13</v>
      </c>
      <c r="C55" s="24"/>
      <c r="D55" s="24"/>
      <c r="E55" s="24"/>
      <c r="F55" s="24"/>
      <c r="G55" s="24"/>
      <c r="H55" s="24"/>
      <c r="I55" s="24"/>
      <c r="J55" s="24"/>
      <c r="K55" s="26">
        <f>30.4+1.5</f>
        <v>31.9</v>
      </c>
    </row>
    <row r="56" spans="1:11" ht="15.75" customHeight="1">
      <c r="A56" s="21">
        <v>42</v>
      </c>
      <c r="B56" s="26" t="s">
        <v>14</v>
      </c>
      <c r="C56" s="24"/>
      <c r="D56" s="24"/>
      <c r="E56" s="24"/>
      <c r="F56" s="24"/>
      <c r="G56" s="24"/>
      <c r="H56" s="24"/>
      <c r="I56" s="24"/>
      <c r="J56" s="24"/>
      <c r="K56" s="28">
        <f>29.93+1.6+1</f>
        <v>32.53</v>
      </c>
    </row>
    <row r="57" spans="1:11" ht="12.75">
      <c r="A57" s="21">
        <v>43</v>
      </c>
      <c r="B57" s="44" t="s">
        <v>78</v>
      </c>
      <c r="K57" s="45">
        <f>55.96+1.5+3+0.5</f>
        <v>60.96</v>
      </c>
    </row>
    <row r="58" spans="1:11" ht="25.5">
      <c r="A58" s="21">
        <v>44</v>
      </c>
      <c r="B58" s="30" t="s">
        <v>31</v>
      </c>
      <c r="K58" s="40">
        <v>21</v>
      </c>
    </row>
    <row r="59" spans="1:11" ht="25.5">
      <c r="A59" s="21">
        <v>45</v>
      </c>
      <c r="B59" s="2" t="s">
        <v>45</v>
      </c>
      <c r="K59" s="37">
        <v>4</v>
      </c>
    </row>
    <row r="60" spans="1:11" ht="25.5">
      <c r="A60" s="21">
        <v>46</v>
      </c>
      <c r="B60" s="2" t="s">
        <v>57</v>
      </c>
      <c r="K60" s="37">
        <v>4</v>
      </c>
    </row>
    <row r="61" spans="1:11" ht="12.75">
      <c r="A61" s="21">
        <v>47</v>
      </c>
      <c r="B61" s="31" t="s">
        <v>33</v>
      </c>
      <c r="K61" s="26">
        <f>133.5+1</f>
        <v>134.5</v>
      </c>
    </row>
    <row r="62" spans="1:11" ht="25.5">
      <c r="A62" s="21">
        <v>48</v>
      </c>
      <c r="B62" s="29" t="s">
        <v>44</v>
      </c>
      <c r="K62" s="28">
        <v>39.75</v>
      </c>
    </row>
    <row r="63" spans="1:11" ht="25.5">
      <c r="A63" s="21">
        <v>49</v>
      </c>
      <c r="B63" s="29" t="s">
        <v>34</v>
      </c>
      <c r="K63" s="26">
        <f>17.75+0.75</f>
        <v>18.5</v>
      </c>
    </row>
    <row r="64" spans="1:11" ht="25.5">
      <c r="A64" s="21">
        <v>50</v>
      </c>
      <c r="B64" s="29" t="s">
        <v>35</v>
      </c>
      <c r="K64" s="26">
        <f>17.8+0.5</f>
        <v>18.3</v>
      </c>
    </row>
    <row r="65" spans="1:11" ht="25.5">
      <c r="A65" s="21">
        <v>51</v>
      </c>
      <c r="B65" s="29" t="s">
        <v>37</v>
      </c>
      <c r="C65" s="24"/>
      <c r="D65" s="24"/>
      <c r="E65" s="24"/>
      <c r="F65" s="24"/>
      <c r="G65" s="24"/>
      <c r="H65" s="24"/>
      <c r="I65" s="24"/>
      <c r="J65" s="24"/>
      <c r="K65" s="26">
        <f>14.45+0.25</f>
        <v>14.7</v>
      </c>
    </row>
    <row r="66" spans="1:11" ht="25.5">
      <c r="A66" s="21">
        <v>52</v>
      </c>
      <c r="B66" s="29" t="s">
        <v>36</v>
      </c>
      <c r="K66" s="26">
        <f>16.2+0.5</f>
        <v>16.7</v>
      </c>
    </row>
    <row r="67" spans="1:11" ht="25.5">
      <c r="A67" s="21">
        <v>53</v>
      </c>
      <c r="B67" s="29" t="s">
        <v>38</v>
      </c>
      <c r="C67" s="11"/>
      <c r="D67" s="11"/>
      <c r="E67" s="11"/>
      <c r="F67" s="11"/>
      <c r="G67" s="11"/>
      <c r="H67" s="11"/>
      <c r="I67" s="11"/>
      <c r="J67" s="11"/>
      <c r="K67" s="26">
        <f>15.2</f>
        <v>15.2</v>
      </c>
    </row>
    <row r="68" spans="1:11" ht="25.5">
      <c r="A68" s="21">
        <v>54</v>
      </c>
      <c r="B68" s="32" t="s">
        <v>39</v>
      </c>
      <c r="K68" s="28">
        <f>10.45+0.5</f>
        <v>10.95</v>
      </c>
    </row>
    <row r="69" spans="1:11" ht="25.5">
      <c r="A69" s="21">
        <v>55</v>
      </c>
      <c r="B69" s="29" t="s">
        <v>41</v>
      </c>
      <c r="K69" s="28">
        <f>11.95</f>
        <v>11.95</v>
      </c>
    </row>
    <row r="70" spans="1:11" ht="25.5">
      <c r="A70" s="21">
        <v>56</v>
      </c>
      <c r="B70" s="29" t="s">
        <v>40</v>
      </c>
      <c r="K70" s="26">
        <v>15.2</v>
      </c>
    </row>
    <row r="71" spans="1:11" ht="25.5">
      <c r="A71" s="21">
        <v>57</v>
      </c>
      <c r="B71" s="30" t="s">
        <v>42</v>
      </c>
      <c r="K71" s="47">
        <f>13.2+0.5</f>
        <v>13.7</v>
      </c>
    </row>
    <row r="72" spans="1:11" ht="25.5">
      <c r="A72" s="21">
        <v>58</v>
      </c>
      <c r="B72" s="29" t="s">
        <v>43</v>
      </c>
      <c r="K72" s="26">
        <f>27.7+0.5</f>
        <v>28.2</v>
      </c>
    </row>
    <row r="73" spans="1:13" ht="12.75">
      <c r="A73" s="21">
        <v>59</v>
      </c>
      <c r="B73" s="34" t="s">
        <v>20</v>
      </c>
      <c r="K73" s="35">
        <f>SUM(K15:K72)</f>
        <v>1908.2900000000004</v>
      </c>
      <c r="L73" s="35">
        <f>SUM(L15:L72)</f>
        <v>45</v>
      </c>
      <c r="M73" s="36" t="e">
        <f>SUM(M15:M72)</f>
        <v>#REF!</v>
      </c>
    </row>
    <row r="74" ht="12.75">
      <c r="K74" s="33"/>
    </row>
    <row r="75" ht="12.75">
      <c r="K75" s="41"/>
    </row>
  </sheetData>
  <sheetProtection/>
  <mergeCells count="11">
    <mergeCell ref="L10:M10"/>
    <mergeCell ref="A5:K5"/>
    <mergeCell ref="A6:K6"/>
    <mergeCell ref="A7:K7"/>
    <mergeCell ref="A8:K8"/>
    <mergeCell ref="A9:K9"/>
    <mergeCell ref="A10:A13"/>
    <mergeCell ref="B10:B13"/>
    <mergeCell ref="E10:F10"/>
    <mergeCell ref="I10:J10"/>
    <mergeCell ref="K10:K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1"/>
  <sheetViews>
    <sheetView tabSelected="1" zoomScalePageLayoutView="0" workbookViewId="0" topLeftCell="A1">
      <selection activeCell="V24" sqref="V24"/>
    </sheetView>
  </sheetViews>
  <sheetFormatPr defaultColWidth="9.140625" defaultRowHeight="12.75"/>
  <cols>
    <col min="1" max="1" width="5.421875" style="3" customWidth="1"/>
    <col min="2" max="2" width="41.7109375" style="3" customWidth="1"/>
    <col min="3" max="3" width="34.140625" style="3" hidden="1" customWidth="1"/>
    <col min="4" max="4" width="0.13671875" style="3" hidden="1" customWidth="1"/>
    <col min="5" max="5" width="8.8515625" style="3" hidden="1" customWidth="1"/>
    <col min="6" max="6" width="11.00390625" style="3" hidden="1" customWidth="1"/>
    <col min="7" max="7" width="7.7109375" style="3" hidden="1" customWidth="1"/>
    <col min="8" max="8" width="7.8515625" style="3" hidden="1" customWidth="1"/>
    <col min="9" max="9" width="8.421875" style="3" hidden="1" customWidth="1"/>
    <col min="10" max="10" width="11.57421875" style="3" hidden="1" customWidth="1"/>
    <col min="11" max="11" width="16.7109375" style="3" customWidth="1"/>
    <col min="12" max="12" width="8.7109375" style="3" hidden="1" customWidth="1"/>
    <col min="13" max="13" width="10.28125" style="3" hidden="1" customWidth="1"/>
    <col min="14" max="14" width="16.7109375" style="3" customWidth="1"/>
    <col min="15" max="18" width="9.140625" style="3" customWidth="1"/>
    <col min="19" max="19" width="10.421875" style="3" customWidth="1"/>
    <col min="20" max="16384" width="9.140625" style="3" customWidth="1"/>
  </cols>
  <sheetData>
    <row r="1" spans="11:14" ht="12.75">
      <c r="K1" s="68" t="s">
        <v>58</v>
      </c>
      <c r="L1" s="68"/>
      <c r="M1" s="68"/>
      <c r="N1" s="68"/>
    </row>
    <row r="2" spans="11:14" ht="12.75">
      <c r="K2" s="68" t="s">
        <v>59</v>
      </c>
      <c r="L2" s="68"/>
      <c r="M2" s="68"/>
      <c r="N2" s="68"/>
    </row>
    <row r="3" spans="11:14" ht="12.75">
      <c r="K3" s="68" t="s">
        <v>81</v>
      </c>
      <c r="L3" s="68"/>
      <c r="M3" s="68"/>
      <c r="N3" s="68"/>
    </row>
    <row r="4" spans="2:13" ht="12.75">
      <c r="B4" s="5"/>
      <c r="C4" s="1"/>
      <c r="D4" s="1"/>
      <c r="E4" s="1"/>
      <c r="F4" s="5"/>
      <c r="G4" s="5"/>
      <c r="K4" s="4"/>
      <c r="L4" s="1"/>
      <c r="M4" s="5"/>
    </row>
    <row r="5" spans="1:14" ht="12.75" customHeight="1">
      <c r="A5" s="56" t="s">
        <v>50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ht="12.75" customHeight="1">
      <c r="A6" s="56" t="s">
        <v>51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ht="12.75" customHeight="1">
      <c r="A7" s="56" t="s">
        <v>52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4" ht="12.75" customHeight="1">
      <c r="A8" s="56" t="s">
        <v>53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3" ht="13.5" thickBot="1">
      <c r="A9" s="57"/>
      <c r="B9" s="56"/>
      <c r="C9" s="56"/>
      <c r="D9" s="56"/>
      <c r="E9" s="56"/>
      <c r="F9" s="56"/>
      <c r="G9" s="56"/>
      <c r="H9" s="56"/>
      <c r="I9" s="56"/>
      <c r="J9" s="56"/>
      <c r="K9" s="56"/>
      <c r="L9" s="6"/>
      <c r="M9" s="6"/>
    </row>
    <row r="10" spans="1:14" ht="13.5" customHeight="1" thickBot="1">
      <c r="A10" s="58" t="s">
        <v>0</v>
      </c>
      <c r="B10" s="58" t="s">
        <v>54</v>
      </c>
      <c r="C10" s="8" t="s">
        <v>1</v>
      </c>
      <c r="D10" s="9"/>
      <c r="E10" s="61" t="s">
        <v>2</v>
      </c>
      <c r="F10" s="62"/>
      <c r="G10" s="10" t="s">
        <v>3</v>
      </c>
      <c r="H10" s="10" t="s">
        <v>4</v>
      </c>
      <c r="I10" s="61" t="s">
        <v>2</v>
      </c>
      <c r="J10" s="63"/>
      <c r="K10" s="67" t="s">
        <v>82</v>
      </c>
      <c r="L10" s="67"/>
      <c r="M10" s="67"/>
      <c r="N10" s="67"/>
    </row>
    <row r="11" spans="1:14" ht="12.75">
      <c r="A11" s="59"/>
      <c r="B11" s="59"/>
      <c r="C11" s="12" t="s">
        <v>5</v>
      </c>
      <c r="D11" s="11"/>
      <c r="E11" s="10" t="s">
        <v>6</v>
      </c>
      <c r="F11" s="10" t="s">
        <v>7</v>
      </c>
      <c r="G11" s="13"/>
      <c r="H11" s="13"/>
      <c r="I11" s="10" t="s">
        <v>6</v>
      </c>
      <c r="J11" s="14" t="s">
        <v>7</v>
      </c>
      <c r="K11" s="67"/>
      <c r="L11" s="67"/>
      <c r="M11" s="67"/>
      <c r="N11" s="67"/>
    </row>
    <row r="12" spans="1:14" ht="12.75">
      <c r="A12" s="59"/>
      <c r="B12" s="59"/>
      <c r="C12" s="12" t="s">
        <v>8</v>
      </c>
      <c r="D12" s="11"/>
      <c r="E12" s="15" t="s">
        <v>9</v>
      </c>
      <c r="F12" s="16" t="s">
        <v>10</v>
      </c>
      <c r="G12" s="13"/>
      <c r="H12" s="13"/>
      <c r="I12" s="15" t="s">
        <v>9</v>
      </c>
      <c r="J12" s="17" t="s">
        <v>10</v>
      </c>
      <c r="K12" s="67"/>
      <c r="L12" s="67"/>
      <c r="M12" s="67"/>
      <c r="N12" s="67"/>
    </row>
    <row r="13" spans="1:19" ht="12.75">
      <c r="A13" s="59"/>
      <c r="B13" s="59"/>
      <c r="C13" s="38"/>
      <c r="D13" s="11"/>
      <c r="E13" s="38"/>
      <c r="F13" s="39"/>
      <c r="G13" s="11"/>
      <c r="H13" s="11"/>
      <c r="I13" s="38"/>
      <c r="J13" s="39"/>
      <c r="K13" s="67"/>
      <c r="L13" s="67"/>
      <c r="M13" s="67"/>
      <c r="N13" s="67"/>
      <c r="S13" s="11"/>
    </row>
    <row r="14" spans="1:19" ht="63.75">
      <c r="A14" s="60"/>
      <c r="B14" s="60"/>
      <c r="C14" s="38"/>
      <c r="D14" s="11"/>
      <c r="E14" s="38"/>
      <c r="F14" s="39"/>
      <c r="G14" s="11"/>
      <c r="H14" s="11"/>
      <c r="I14" s="38"/>
      <c r="J14" s="39"/>
      <c r="K14" s="53" t="s">
        <v>83</v>
      </c>
      <c r="L14" s="38"/>
      <c r="M14" s="39"/>
      <c r="N14" s="53" t="s">
        <v>84</v>
      </c>
      <c r="S14" s="11"/>
    </row>
    <row r="15" spans="1:19" ht="12.75">
      <c r="A15" s="18">
        <v>1</v>
      </c>
      <c r="B15" s="18">
        <v>2</v>
      </c>
      <c r="C15" s="18">
        <v>2</v>
      </c>
      <c r="D15" s="19"/>
      <c r="E15" s="18">
        <v>3</v>
      </c>
      <c r="F15" s="18">
        <v>4</v>
      </c>
      <c r="G15" s="18">
        <v>5</v>
      </c>
      <c r="H15" s="18">
        <v>6</v>
      </c>
      <c r="I15" s="18">
        <v>7</v>
      </c>
      <c r="J15" s="18">
        <v>8</v>
      </c>
      <c r="K15" s="18">
        <v>3</v>
      </c>
      <c r="L15" s="18">
        <v>4</v>
      </c>
      <c r="M15" s="20">
        <v>5</v>
      </c>
      <c r="N15" s="21">
        <v>4</v>
      </c>
      <c r="S15" s="11"/>
    </row>
    <row r="16" spans="1:19" ht="12.75">
      <c r="A16" s="21">
        <v>1</v>
      </c>
      <c r="B16" s="22" t="s">
        <v>67</v>
      </c>
      <c r="C16" s="21"/>
      <c r="D16" s="23"/>
      <c r="E16" s="21"/>
      <c r="F16" s="21"/>
      <c r="G16" s="24"/>
      <c r="H16" s="24"/>
      <c r="I16" s="24"/>
      <c r="J16" s="24"/>
      <c r="K16" s="28">
        <f>42.01+0.5-3+0.25+0.72</f>
        <v>40.48</v>
      </c>
      <c r="L16" s="28"/>
      <c r="M16" s="50"/>
      <c r="N16" s="28"/>
      <c r="S16" s="55"/>
    </row>
    <row r="17" spans="1:19" ht="12.75">
      <c r="A17" s="21">
        <v>2</v>
      </c>
      <c r="B17" s="22" t="s">
        <v>68</v>
      </c>
      <c r="C17" s="21"/>
      <c r="D17" s="23"/>
      <c r="E17" s="21"/>
      <c r="F17" s="21"/>
      <c r="G17" s="24"/>
      <c r="H17" s="24"/>
      <c r="I17" s="24"/>
      <c r="J17" s="24"/>
      <c r="K17" s="28">
        <f>46.25-2.5</f>
        <v>43.75</v>
      </c>
      <c r="L17" s="49"/>
      <c r="M17" s="51"/>
      <c r="N17" s="28"/>
      <c r="S17" s="55"/>
    </row>
    <row r="18" spans="1:19" ht="12.75">
      <c r="A18" s="21">
        <v>3</v>
      </c>
      <c r="B18" s="22" t="s">
        <v>79</v>
      </c>
      <c r="C18" s="21"/>
      <c r="D18" s="23"/>
      <c r="E18" s="21"/>
      <c r="F18" s="21"/>
      <c r="G18" s="24"/>
      <c r="H18" s="24"/>
      <c r="I18" s="24"/>
      <c r="J18" s="24"/>
      <c r="K18" s="28">
        <f>41.65+0.5-3+0.25+2.5</f>
        <v>41.9</v>
      </c>
      <c r="L18" s="28"/>
      <c r="M18" s="50"/>
      <c r="N18" s="28"/>
      <c r="S18" s="55"/>
    </row>
    <row r="19" spans="1:19" ht="12.75">
      <c r="A19" s="21">
        <v>4</v>
      </c>
      <c r="B19" s="22" t="s">
        <v>80</v>
      </c>
      <c r="C19" s="21"/>
      <c r="D19" s="23"/>
      <c r="E19" s="21"/>
      <c r="F19" s="21"/>
      <c r="G19" s="24"/>
      <c r="H19" s="24"/>
      <c r="I19" s="24"/>
      <c r="J19" s="24"/>
      <c r="K19" s="28">
        <f>44.43+0.5-2.5+2.5</f>
        <v>44.93</v>
      </c>
      <c r="L19" s="28"/>
      <c r="M19" s="50"/>
      <c r="N19" s="28"/>
      <c r="S19" s="55"/>
    </row>
    <row r="20" spans="1:19" ht="12.75">
      <c r="A20" s="21">
        <v>5</v>
      </c>
      <c r="B20" s="22" t="s">
        <v>71</v>
      </c>
      <c r="C20" s="21"/>
      <c r="D20" s="23"/>
      <c r="E20" s="21"/>
      <c r="F20" s="21"/>
      <c r="G20" s="24"/>
      <c r="H20" s="24"/>
      <c r="I20" s="24"/>
      <c r="J20" s="24"/>
      <c r="K20" s="28">
        <f>46.15+0.5-2.5+0.25</f>
        <v>44.4</v>
      </c>
      <c r="L20" s="49"/>
      <c r="M20" s="51"/>
      <c r="N20" s="28"/>
      <c r="S20" s="11"/>
    </row>
    <row r="21" spans="1:14" ht="12.75">
      <c r="A21" s="21">
        <v>6</v>
      </c>
      <c r="B21" s="22" t="s">
        <v>72</v>
      </c>
      <c r="C21" s="21"/>
      <c r="D21" s="23"/>
      <c r="E21" s="21"/>
      <c r="F21" s="21"/>
      <c r="G21" s="24"/>
      <c r="H21" s="24"/>
      <c r="I21" s="24"/>
      <c r="J21" s="24"/>
      <c r="K21" s="28">
        <f>49.49-3+0.25-2.5</f>
        <v>44.24</v>
      </c>
      <c r="L21" s="49"/>
      <c r="M21" s="51"/>
      <c r="N21" s="28"/>
    </row>
    <row r="22" spans="1:14" ht="12.75">
      <c r="A22" s="21">
        <v>7</v>
      </c>
      <c r="B22" s="22" t="s">
        <v>73</v>
      </c>
      <c r="C22" s="21"/>
      <c r="D22" s="23"/>
      <c r="E22" s="21"/>
      <c r="F22" s="21"/>
      <c r="G22" s="24"/>
      <c r="H22" s="24"/>
      <c r="I22" s="24"/>
      <c r="J22" s="24"/>
      <c r="K22" s="28">
        <f>47.4+0.5-3</f>
        <v>44.9</v>
      </c>
      <c r="L22" s="49"/>
      <c r="M22" s="51"/>
      <c r="N22" s="28"/>
    </row>
    <row r="23" spans="1:14" ht="12.75">
      <c r="A23" s="21">
        <v>8</v>
      </c>
      <c r="B23" s="25" t="s">
        <v>74</v>
      </c>
      <c r="C23" s="21"/>
      <c r="D23" s="23"/>
      <c r="E23" s="21"/>
      <c r="F23" s="21"/>
      <c r="G23" s="24"/>
      <c r="H23" s="24"/>
      <c r="I23" s="24"/>
      <c r="J23" s="24"/>
      <c r="K23" s="28">
        <f>38+0.5-2.5+0.25+0.25+5.33</f>
        <v>41.83</v>
      </c>
      <c r="L23" s="28"/>
      <c r="M23" s="50">
        <f>+K23-L23</f>
        <v>41.83</v>
      </c>
      <c r="N23" s="28">
        <v>5.33</v>
      </c>
    </row>
    <row r="24" spans="1:14" ht="12.75">
      <c r="A24" s="21">
        <v>9</v>
      </c>
      <c r="B24" s="22" t="s">
        <v>75</v>
      </c>
      <c r="C24" s="21"/>
      <c r="D24" s="23"/>
      <c r="E24" s="21"/>
      <c r="F24" s="21"/>
      <c r="G24" s="24"/>
      <c r="H24" s="24"/>
      <c r="I24" s="24"/>
      <c r="J24" s="24"/>
      <c r="K24" s="28">
        <f>42.5-3.5+1.5-0.5+41.09</f>
        <v>81.09</v>
      </c>
      <c r="L24" s="28"/>
      <c r="M24" s="50"/>
      <c r="N24" s="28">
        <v>41.09</v>
      </c>
    </row>
    <row r="25" spans="1:14" ht="12.75">
      <c r="A25" s="21">
        <v>10</v>
      </c>
      <c r="B25" s="22" t="s">
        <v>23</v>
      </c>
      <c r="C25" s="21"/>
      <c r="D25" s="23"/>
      <c r="E25" s="21"/>
      <c r="F25" s="21"/>
      <c r="G25" s="24"/>
      <c r="H25" s="24"/>
      <c r="I25" s="24"/>
      <c r="J25" s="24"/>
      <c r="K25" s="28">
        <f>29.35-0.5+38.88+1.3</f>
        <v>69.03</v>
      </c>
      <c r="L25" s="28"/>
      <c r="M25" s="50"/>
      <c r="N25" s="28">
        <f>38.88</f>
        <v>38.88</v>
      </c>
    </row>
    <row r="26" spans="1:14" ht="12.75">
      <c r="A26" s="21">
        <v>11</v>
      </c>
      <c r="B26" s="27" t="s">
        <v>60</v>
      </c>
      <c r="C26" s="21"/>
      <c r="D26" s="23"/>
      <c r="E26" s="21"/>
      <c r="F26" s="21"/>
      <c r="G26" s="24"/>
      <c r="H26" s="24"/>
      <c r="I26" s="24"/>
      <c r="J26" s="24"/>
      <c r="K26" s="28">
        <f>71+2.5+29.52</f>
        <v>103.02</v>
      </c>
      <c r="L26" s="28"/>
      <c r="M26" s="50">
        <f>+K26-L26</f>
        <v>103.02</v>
      </c>
      <c r="N26" s="28">
        <v>29.52</v>
      </c>
    </row>
    <row r="27" spans="1:14" ht="12.75">
      <c r="A27" s="21">
        <v>12</v>
      </c>
      <c r="B27" s="25" t="s">
        <v>61</v>
      </c>
      <c r="C27" s="21"/>
      <c r="D27" s="23"/>
      <c r="E27" s="21"/>
      <c r="F27" s="21"/>
      <c r="G27" s="24"/>
      <c r="H27" s="24"/>
      <c r="I27" s="24"/>
      <c r="J27" s="24"/>
      <c r="K27" s="28">
        <f>48.65-0.6+28.12</f>
        <v>76.17</v>
      </c>
      <c r="L27" s="28"/>
      <c r="M27" s="50"/>
      <c r="N27" s="28">
        <f>20.41+6.99+0.72</f>
        <v>28.119999999999997</v>
      </c>
    </row>
    <row r="28" spans="1:14" ht="12.75">
      <c r="A28" s="21">
        <v>13</v>
      </c>
      <c r="B28" s="25" t="s">
        <v>22</v>
      </c>
      <c r="C28" s="21"/>
      <c r="D28" s="23"/>
      <c r="E28" s="21"/>
      <c r="F28" s="21"/>
      <c r="G28" s="24"/>
      <c r="H28" s="24"/>
      <c r="I28" s="24"/>
      <c r="J28" s="24"/>
      <c r="K28" s="28">
        <f>75.25-1.05+24.01</f>
        <v>98.21000000000001</v>
      </c>
      <c r="L28" s="28"/>
      <c r="M28" s="50">
        <f>+K28-L28</f>
        <v>98.21000000000001</v>
      </c>
      <c r="N28" s="28">
        <f>21.11+1.45+1.45</f>
        <v>24.009999999999998</v>
      </c>
    </row>
    <row r="29" spans="1:14" ht="12.75">
      <c r="A29" s="21">
        <v>14</v>
      </c>
      <c r="B29" s="22" t="s">
        <v>62</v>
      </c>
      <c r="C29" s="21"/>
      <c r="D29" s="23"/>
      <c r="E29" s="21"/>
      <c r="F29" s="21"/>
      <c r="G29" s="24"/>
      <c r="H29" s="24"/>
      <c r="I29" s="24"/>
      <c r="J29" s="24"/>
      <c r="K29" s="28">
        <f>35.5+21.51</f>
        <v>57.010000000000005</v>
      </c>
      <c r="L29" s="28"/>
      <c r="M29" s="50"/>
      <c r="N29" s="28">
        <v>21.51</v>
      </c>
    </row>
    <row r="30" spans="1:14" ht="25.5">
      <c r="A30" s="21">
        <v>15</v>
      </c>
      <c r="B30" s="42" t="s">
        <v>76</v>
      </c>
      <c r="C30" s="21"/>
      <c r="D30" s="23"/>
      <c r="E30" s="21"/>
      <c r="F30" s="21"/>
      <c r="G30" s="24"/>
      <c r="H30" s="24"/>
      <c r="I30" s="24"/>
      <c r="J30" s="24"/>
      <c r="K30" s="28">
        <f>52.5+1+49.25</f>
        <v>102.75</v>
      </c>
      <c r="L30" s="28"/>
      <c r="M30" s="50">
        <f>+K30-L30</f>
        <v>102.75</v>
      </c>
      <c r="N30" s="28">
        <v>49.25</v>
      </c>
    </row>
    <row r="31" spans="1:14" ht="12.75">
      <c r="A31" s="21">
        <v>16</v>
      </c>
      <c r="B31" s="43" t="s">
        <v>77</v>
      </c>
      <c r="C31" s="21"/>
      <c r="D31" s="23"/>
      <c r="E31" s="21"/>
      <c r="F31" s="21"/>
      <c r="G31" s="24"/>
      <c r="H31" s="24"/>
      <c r="I31" s="24"/>
      <c r="J31" s="24"/>
      <c r="K31" s="28">
        <f>42.25-3+0.75+0.5+59.82</f>
        <v>100.32</v>
      </c>
      <c r="L31" s="28"/>
      <c r="M31" s="50"/>
      <c r="N31" s="28">
        <v>59.82</v>
      </c>
    </row>
    <row r="32" spans="1:14" ht="12.75">
      <c r="A32" s="21">
        <v>17</v>
      </c>
      <c r="B32" s="42" t="s">
        <v>56</v>
      </c>
      <c r="C32" s="21"/>
      <c r="D32" s="23"/>
      <c r="E32" s="21"/>
      <c r="F32" s="21"/>
      <c r="G32" s="24"/>
      <c r="H32" s="24"/>
      <c r="I32" s="24"/>
      <c r="J32" s="24"/>
      <c r="K32" s="28">
        <f>47.27-3+0.6-3+34.51</f>
        <v>76.38</v>
      </c>
      <c r="L32" s="28"/>
      <c r="M32" s="50">
        <f>+K27-L32</f>
        <v>76.17</v>
      </c>
      <c r="N32" s="28">
        <f>33.06+1.45</f>
        <v>34.510000000000005</v>
      </c>
    </row>
    <row r="33" spans="1:14" ht="12.75">
      <c r="A33" s="21">
        <v>18</v>
      </c>
      <c r="B33" s="25" t="s">
        <v>24</v>
      </c>
      <c r="C33" s="21"/>
      <c r="D33" s="23"/>
      <c r="E33" s="21"/>
      <c r="F33" s="21"/>
      <c r="G33" s="24"/>
      <c r="H33" s="24"/>
      <c r="I33" s="24"/>
      <c r="J33" s="24"/>
      <c r="K33" s="28">
        <f>22.75+0.5+1+12.65</f>
        <v>36.9</v>
      </c>
      <c r="L33" s="28"/>
      <c r="M33" s="50" t="e">
        <f>+#REF!-L33</f>
        <v>#REF!</v>
      </c>
      <c r="N33" s="28">
        <v>12.65</v>
      </c>
    </row>
    <row r="34" spans="1:14" ht="12.75">
      <c r="A34" s="21">
        <v>19</v>
      </c>
      <c r="B34" s="25" t="s">
        <v>63</v>
      </c>
      <c r="C34" s="21"/>
      <c r="D34" s="23"/>
      <c r="E34" s="21"/>
      <c r="F34" s="21"/>
      <c r="G34" s="24"/>
      <c r="H34" s="24"/>
      <c r="I34" s="24"/>
      <c r="J34" s="24"/>
      <c r="K34" s="28">
        <f>63.3+0.5+0.5+0.5+1+0.25+17.43</f>
        <v>83.47999999999999</v>
      </c>
      <c r="L34" s="28"/>
      <c r="M34" s="50" t="e">
        <f>+#REF!-L34</f>
        <v>#REF!</v>
      </c>
      <c r="N34" s="28">
        <f>14.52+2.91</f>
        <v>17.43</v>
      </c>
    </row>
    <row r="35" spans="1:14" ht="12.75">
      <c r="A35" s="21">
        <v>20</v>
      </c>
      <c r="B35" s="25" t="s">
        <v>64</v>
      </c>
      <c r="C35" s="21"/>
      <c r="D35" s="23"/>
      <c r="E35" s="21"/>
      <c r="F35" s="21"/>
      <c r="G35" s="24"/>
      <c r="H35" s="24"/>
      <c r="I35" s="24"/>
      <c r="J35" s="24"/>
      <c r="K35" s="28">
        <f>17.25+0.5+12</f>
        <v>29.75</v>
      </c>
      <c r="L35" s="28"/>
      <c r="M35" s="50"/>
      <c r="N35" s="28">
        <v>12</v>
      </c>
    </row>
    <row r="36" spans="1:14" ht="25.5">
      <c r="A36" s="21">
        <v>21</v>
      </c>
      <c r="B36" s="25" t="s">
        <v>25</v>
      </c>
      <c r="C36" s="21"/>
      <c r="D36" s="23"/>
      <c r="E36" s="21"/>
      <c r="F36" s="21"/>
      <c r="G36" s="24"/>
      <c r="H36" s="24"/>
      <c r="I36" s="24"/>
      <c r="J36" s="24"/>
      <c r="K36" s="28">
        <f>20.9+0.5-0.25+0.1+11.63</f>
        <v>32.88</v>
      </c>
      <c r="L36" s="28"/>
      <c r="M36" s="50">
        <f>+K34-L36</f>
        <v>83.47999999999999</v>
      </c>
      <c r="N36" s="28">
        <v>11.63</v>
      </c>
    </row>
    <row r="37" spans="1:14" ht="12.75">
      <c r="A37" s="21">
        <v>22</v>
      </c>
      <c r="B37" s="25" t="s">
        <v>65</v>
      </c>
      <c r="C37" s="21"/>
      <c r="D37" s="23"/>
      <c r="E37" s="21"/>
      <c r="F37" s="21"/>
      <c r="G37" s="24"/>
      <c r="H37" s="24"/>
      <c r="I37" s="24"/>
      <c r="J37" s="24"/>
      <c r="K37" s="28">
        <f>17.25+0.5+12.34</f>
        <v>30.09</v>
      </c>
      <c r="L37" s="28"/>
      <c r="M37" s="50" t="e">
        <f>+#REF!-L37</f>
        <v>#REF!</v>
      </c>
      <c r="N37" s="28">
        <v>12.34</v>
      </c>
    </row>
    <row r="38" spans="1:14" ht="12.75" customHeight="1">
      <c r="A38" s="21">
        <v>23</v>
      </c>
      <c r="B38" s="25" t="s">
        <v>48</v>
      </c>
      <c r="C38" s="21"/>
      <c r="D38" s="23"/>
      <c r="E38" s="21"/>
      <c r="F38" s="21"/>
      <c r="G38" s="24"/>
      <c r="H38" s="24"/>
      <c r="I38" s="24"/>
      <c r="J38" s="24"/>
      <c r="K38" s="28">
        <f>31.25-3+0.5+15.82+3.5</f>
        <v>48.07</v>
      </c>
      <c r="L38" s="28"/>
      <c r="M38" s="50">
        <f>+K36-L38</f>
        <v>32.88</v>
      </c>
      <c r="N38" s="28">
        <f>15.82</f>
        <v>15.82</v>
      </c>
    </row>
    <row r="39" spans="1:14" ht="12.75" customHeight="1">
      <c r="A39" s="21">
        <v>24</v>
      </c>
      <c r="B39" s="29" t="s">
        <v>46</v>
      </c>
      <c r="C39" s="21"/>
      <c r="D39" s="23"/>
      <c r="E39" s="21"/>
      <c r="F39" s="21"/>
      <c r="G39" s="24"/>
      <c r="H39" s="24"/>
      <c r="I39" s="24"/>
      <c r="J39" s="24"/>
      <c r="K39" s="28">
        <f>74.5-1+20.46</f>
        <v>93.96000000000001</v>
      </c>
      <c r="L39" s="28"/>
      <c r="M39" s="50">
        <f>+K37-L39</f>
        <v>30.09</v>
      </c>
      <c r="N39" s="28">
        <v>20.46</v>
      </c>
    </row>
    <row r="40" spans="1:14" ht="12.75">
      <c r="A40" s="21">
        <v>25</v>
      </c>
      <c r="B40" s="22" t="s">
        <v>26</v>
      </c>
      <c r="C40" s="21"/>
      <c r="D40" s="23"/>
      <c r="E40" s="21"/>
      <c r="F40" s="21"/>
      <c r="G40" s="24"/>
      <c r="H40" s="24"/>
      <c r="I40" s="24"/>
      <c r="J40" s="24"/>
      <c r="K40" s="28">
        <f>7.25+6.11</f>
        <v>13.36</v>
      </c>
      <c r="L40" s="28">
        <f>35+1</f>
        <v>36</v>
      </c>
      <c r="M40" s="50">
        <f>+K40-L40</f>
        <v>-22.64</v>
      </c>
      <c r="N40" s="28">
        <v>6.11</v>
      </c>
    </row>
    <row r="41" spans="1:14" ht="12.75">
      <c r="A41" s="21">
        <v>26</v>
      </c>
      <c r="B41" s="22" t="s">
        <v>27</v>
      </c>
      <c r="C41" s="21"/>
      <c r="D41" s="23"/>
      <c r="E41" s="21"/>
      <c r="F41" s="21"/>
      <c r="G41" s="24"/>
      <c r="H41" s="24"/>
      <c r="I41" s="24"/>
      <c r="J41" s="24"/>
      <c r="K41" s="28">
        <f>9+9.16</f>
        <v>18.16</v>
      </c>
      <c r="L41" s="28"/>
      <c r="M41" s="50"/>
      <c r="N41" s="28">
        <v>9.16</v>
      </c>
    </row>
    <row r="42" spans="1:14" ht="12.75">
      <c r="A42" s="21">
        <v>27</v>
      </c>
      <c r="B42" s="22" t="s">
        <v>28</v>
      </c>
      <c r="C42" s="21"/>
      <c r="D42" s="23"/>
      <c r="E42" s="21"/>
      <c r="F42" s="21"/>
      <c r="G42" s="24"/>
      <c r="H42" s="24"/>
      <c r="I42" s="24"/>
      <c r="J42" s="24"/>
      <c r="K42" s="28">
        <f>14+36.66</f>
        <v>50.66</v>
      </c>
      <c r="L42" s="28"/>
      <c r="M42" s="50"/>
      <c r="N42" s="28">
        <v>36.66</v>
      </c>
    </row>
    <row r="43" spans="1:14" ht="12.75">
      <c r="A43" s="21">
        <v>28</v>
      </c>
      <c r="B43" s="22" t="s">
        <v>49</v>
      </c>
      <c r="C43" s="21"/>
      <c r="D43" s="23"/>
      <c r="E43" s="21"/>
      <c r="F43" s="21"/>
      <c r="G43" s="24"/>
      <c r="H43" s="24"/>
      <c r="I43" s="24"/>
      <c r="J43" s="24"/>
      <c r="K43" s="28">
        <f>29.5+11.22</f>
        <v>40.72</v>
      </c>
      <c r="L43" s="28"/>
      <c r="M43" s="50"/>
      <c r="N43" s="28">
        <v>11.22</v>
      </c>
    </row>
    <row r="44" spans="1:14" ht="12.75">
      <c r="A44" s="21">
        <v>29</v>
      </c>
      <c r="B44" s="22" t="s">
        <v>47</v>
      </c>
      <c r="C44" s="21"/>
      <c r="D44" s="23"/>
      <c r="E44" s="21"/>
      <c r="F44" s="21"/>
      <c r="G44" s="24"/>
      <c r="H44" s="24"/>
      <c r="I44" s="24"/>
      <c r="J44" s="24"/>
      <c r="K44" s="28">
        <f>14.75+1</f>
        <v>15.75</v>
      </c>
      <c r="L44" s="28"/>
      <c r="M44" s="50"/>
      <c r="N44" s="28"/>
    </row>
    <row r="45" spans="1:14" ht="12.75">
      <c r="A45" s="21">
        <v>30</v>
      </c>
      <c r="B45" s="22" t="s">
        <v>21</v>
      </c>
      <c r="C45" s="21"/>
      <c r="D45" s="23"/>
      <c r="E45" s="21"/>
      <c r="F45" s="21"/>
      <c r="G45" s="24"/>
      <c r="H45" s="24"/>
      <c r="I45" s="24"/>
      <c r="J45" s="24"/>
      <c r="K45" s="28">
        <f>39+0.5</f>
        <v>39.5</v>
      </c>
      <c r="L45" s="28"/>
      <c r="M45" s="50"/>
      <c r="N45" s="28"/>
    </row>
    <row r="46" spans="1:14" ht="12.75">
      <c r="A46" s="21">
        <v>31</v>
      </c>
      <c r="B46" s="22" t="s">
        <v>15</v>
      </c>
      <c r="C46" s="21"/>
      <c r="D46" s="23"/>
      <c r="E46" s="21"/>
      <c r="F46" s="21"/>
      <c r="G46" s="24"/>
      <c r="H46" s="24"/>
      <c r="I46" s="24"/>
      <c r="J46" s="24"/>
      <c r="K46" s="28">
        <f>13+0.5</f>
        <v>13.5</v>
      </c>
      <c r="L46" s="28">
        <v>4</v>
      </c>
      <c r="M46" s="50">
        <f>+K46-L46</f>
        <v>9.5</v>
      </c>
      <c r="N46" s="28"/>
    </row>
    <row r="47" spans="1:14" ht="15" customHeight="1">
      <c r="A47" s="21">
        <v>32</v>
      </c>
      <c r="B47" s="22" t="s">
        <v>16</v>
      </c>
      <c r="C47" s="21"/>
      <c r="D47" s="23"/>
      <c r="E47" s="21"/>
      <c r="F47" s="21"/>
      <c r="G47" s="24"/>
      <c r="H47" s="24"/>
      <c r="I47" s="24"/>
      <c r="J47" s="24"/>
      <c r="K47" s="28">
        <f>8.7+0.25</f>
        <v>8.95</v>
      </c>
      <c r="L47" s="28">
        <v>1</v>
      </c>
      <c r="M47" s="50">
        <f>+K47-L47</f>
        <v>7.949999999999999</v>
      </c>
      <c r="N47" s="28"/>
    </row>
    <row r="48" spans="1:14" ht="12.75">
      <c r="A48" s="21">
        <v>33</v>
      </c>
      <c r="B48" s="22" t="s">
        <v>17</v>
      </c>
      <c r="C48" s="21"/>
      <c r="D48" s="23"/>
      <c r="E48" s="21"/>
      <c r="F48" s="21"/>
      <c r="G48" s="24"/>
      <c r="H48" s="24"/>
      <c r="I48" s="24"/>
      <c r="J48" s="24"/>
      <c r="K48" s="28">
        <f>8+0.25</f>
        <v>8.25</v>
      </c>
      <c r="L48" s="28"/>
      <c r="M48" s="50">
        <f>+K48-L48</f>
        <v>8.25</v>
      </c>
      <c r="N48" s="28"/>
    </row>
    <row r="49" spans="1:14" ht="12.75">
      <c r="A49" s="21">
        <v>34</v>
      </c>
      <c r="B49" s="22" t="s">
        <v>18</v>
      </c>
      <c r="C49" s="21"/>
      <c r="D49" s="23"/>
      <c r="E49" s="21"/>
      <c r="F49" s="21"/>
      <c r="G49" s="24"/>
      <c r="H49" s="24"/>
      <c r="I49" s="24"/>
      <c r="J49" s="24"/>
      <c r="K49" s="28">
        <f>6.25+0.25</f>
        <v>6.5</v>
      </c>
      <c r="L49" s="28">
        <v>2</v>
      </c>
      <c r="M49" s="50">
        <f>+K49-L49</f>
        <v>4.5</v>
      </c>
      <c r="N49" s="28"/>
    </row>
    <row r="50" spans="1:14" ht="12.75">
      <c r="A50" s="21">
        <v>35</v>
      </c>
      <c r="B50" s="22" t="s">
        <v>19</v>
      </c>
      <c r="C50" s="21"/>
      <c r="D50" s="23"/>
      <c r="E50" s="21"/>
      <c r="F50" s="21"/>
      <c r="G50" s="24"/>
      <c r="H50" s="24"/>
      <c r="I50" s="24"/>
      <c r="J50" s="24"/>
      <c r="K50" s="28">
        <v>5.5</v>
      </c>
      <c r="L50" s="28"/>
      <c r="M50" s="50">
        <f>+K50-L50</f>
        <v>5.5</v>
      </c>
      <c r="N50" s="28"/>
    </row>
    <row r="51" spans="1:14" ht="25.5">
      <c r="A51" s="21">
        <v>36</v>
      </c>
      <c r="B51" s="25" t="s">
        <v>29</v>
      </c>
      <c r="K51" s="28">
        <f>58.25+0.5+1</f>
        <v>59.75</v>
      </c>
      <c r="L51" s="28"/>
      <c r="M51" s="50"/>
      <c r="N51" s="28"/>
    </row>
    <row r="52" spans="1:14" ht="12.75">
      <c r="A52" s="21">
        <v>37</v>
      </c>
      <c r="B52" s="22" t="s">
        <v>11</v>
      </c>
      <c r="C52" s="21"/>
      <c r="D52" s="23"/>
      <c r="E52" s="21"/>
      <c r="F52" s="21"/>
      <c r="G52" s="24"/>
      <c r="H52" s="24"/>
      <c r="I52" s="24"/>
      <c r="J52" s="24"/>
      <c r="K52" s="28">
        <f>29+2</f>
        <v>31</v>
      </c>
      <c r="L52" s="28">
        <v>1</v>
      </c>
      <c r="M52" s="50">
        <f>+K52-L52</f>
        <v>30</v>
      </c>
      <c r="N52" s="28"/>
    </row>
    <row r="53" spans="1:14" ht="12.75" customHeight="1">
      <c r="A53" s="21">
        <v>38</v>
      </c>
      <c r="B53" s="25" t="s">
        <v>32</v>
      </c>
      <c r="C53" s="21"/>
      <c r="D53" s="23"/>
      <c r="E53" s="21"/>
      <c r="F53" s="21"/>
      <c r="G53" s="24"/>
      <c r="H53" s="24"/>
      <c r="I53" s="24"/>
      <c r="J53" s="24"/>
      <c r="K53" s="28">
        <v>84</v>
      </c>
      <c r="L53" s="28">
        <v>1</v>
      </c>
      <c r="M53" s="50">
        <f>+K53-L53</f>
        <v>83</v>
      </c>
      <c r="N53" s="28"/>
    </row>
    <row r="54" spans="1:14" ht="12.75">
      <c r="A54" s="21">
        <v>39</v>
      </c>
      <c r="B54" s="46" t="s">
        <v>30</v>
      </c>
      <c r="K54" s="52">
        <f>33.5+1+1</f>
        <v>35.5</v>
      </c>
      <c r="L54" s="33"/>
      <c r="M54" s="33"/>
      <c r="N54" s="28"/>
    </row>
    <row r="55" spans="1:14" ht="15" customHeight="1">
      <c r="A55" s="21">
        <v>40</v>
      </c>
      <c r="B55" s="26" t="s">
        <v>12</v>
      </c>
      <c r="C55" s="24"/>
      <c r="D55" s="24"/>
      <c r="E55" s="24"/>
      <c r="F55" s="24"/>
      <c r="G55" s="24"/>
      <c r="H55" s="24"/>
      <c r="I55" s="24"/>
      <c r="J55" s="24"/>
      <c r="K55" s="28">
        <f>30.75+1.25</f>
        <v>32</v>
      </c>
      <c r="L55" s="33"/>
      <c r="M55" s="33"/>
      <c r="N55" s="28"/>
    </row>
    <row r="56" spans="1:14" ht="15.75" customHeight="1">
      <c r="A56" s="21">
        <v>41</v>
      </c>
      <c r="B56" s="26" t="s">
        <v>13</v>
      </c>
      <c r="C56" s="24"/>
      <c r="D56" s="24"/>
      <c r="E56" s="24"/>
      <c r="F56" s="24"/>
      <c r="G56" s="24"/>
      <c r="H56" s="24"/>
      <c r="I56" s="24"/>
      <c r="J56" s="24"/>
      <c r="K56" s="28">
        <f>30.4+1.5</f>
        <v>31.9</v>
      </c>
      <c r="L56" s="33"/>
      <c r="M56" s="33"/>
      <c r="N56" s="28"/>
    </row>
    <row r="57" spans="1:14" ht="15.75" customHeight="1">
      <c r="A57" s="21">
        <v>42</v>
      </c>
      <c r="B57" s="26" t="s">
        <v>14</v>
      </c>
      <c r="C57" s="24"/>
      <c r="D57" s="24"/>
      <c r="E57" s="24"/>
      <c r="F57" s="24"/>
      <c r="G57" s="24"/>
      <c r="H57" s="24"/>
      <c r="I57" s="24"/>
      <c r="J57" s="24"/>
      <c r="K57" s="28">
        <f>29.93+1.6+1+6.75</f>
        <v>39.28</v>
      </c>
      <c r="L57" s="33"/>
      <c r="M57" s="33"/>
      <c r="N57" s="28"/>
    </row>
    <row r="58" spans="1:14" ht="12.75">
      <c r="A58" s="21">
        <v>43</v>
      </c>
      <c r="B58" s="44" t="s">
        <v>78</v>
      </c>
      <c r="K58" s="45">
        <f>55.96+1.5+3+0.5+1+2.5+4+5</f>
        <v>73.46000000000001</v>
      </c>
      <c r="L58" s="33"/>
      <c r="M58" s="33"/>
      <c r="N58" s="28"/>
    </row>
    <row r="59" spans="1:14" ht="35.25" customHeight="1">
      <c r="A59" s="21">
        <v>44</v>
      </c>
      <c r="B59" s="30" t="s">
        <v>31</v>
      </c>
      <c r="K59" s="52">
        <v>21</v>
      </c>
      <c r="L59" s="33"/>
      <c r="M59" s="33"/>
      <c r="N59" s="28"/>
    </row>
    <row r="60" spans="1:14" ht="25.5">
      <c r="A60" s="21">
        <v>45</v>
      </c>
      <c r="B60" s="2" t="s">
        <v>45</v>
      </c>
      <c r="K60" s="28">
        <v>4</v>
      </c>
      <c r="L60" s="33"/>
      <c r="M60" s="33"/>
      <c r="N60" s="28"/>
    </row>
    <row r="61" spans="1:14" ht="25.5">
      <c r="A61" s="21">
        <v>46</v>
      </c>
      <c r="B61" s="2" t="s">
        <v>57</v>
      </c>
      <c r="K61" s="28">
        <v>4</v>
      </c>
      <c r="L61" s="33"/>
      <c r="M61" s="33"/>
      <c r="N61" s="28"/>
    </row>
    <row r="62" spans="1:14" ht="12.75">
      <c r="A62" s="21">
        <v>47</v>
      </c>
      <c r="B62" s="31" t="s">
        <v>33</v>
      </c>
      <c r="K62" s="28">
        <f>133.5+1</f>
        <v>134.5</v>
      </c>
      <c r="L62" s="33"/>
      <c r="M62" s="33"/>
      <c r="N62" s="28"/>
    </row>
    <row r="63" spans="1:14" ht="25.5">
      <c r="A63" s="21">
        <v>48</v>
      </c>
      <c r="B63" s="29" t="s">
        <v>44</v>
      </c>
      <c r="K63" s="28">
        <v>39.75</v>
      </c>
      <c r="L63" s="33"/>
      <c r="M63" s="33"/>
      <c r="N63" s="28"/>
    </row>
    <row r="64" spans="1:14" ht="25.5">
      <c r="A64" s="21">
        <v>49</v>
      </c>
      <c r="B64" s="29" t="s">
        <v>34</v>
      </c>
      <c r="K64" s="28">
        <f>17.75+0.75-1</f>
        <v>17.5</v>
      </c>
      <c r="L64" s="33"/>
      <c r="M64" s="33"/>
      <c r="N64" s="28"/>
    </row>
    <row r="65" spans="1:14" ht="25.5">
      <c r="A65" s="21">
        <v>50</v>
      </c>
      <c r="B65" s="29" t="s">
        <v>35</v>
      </c>
      <c r="K65" s="28">
        <f>17.8+0.5-0.5</f>
        <v>17.8</v>
      </c>
      <c r="L65" s="33"/>
      <c r="M65" s="33"/>
      <c r="N65" s="28"/>
    </row>
    <row r="66" spans="1:14" ht="25.5">
      <c r="A66" s="21">
        <v>51</v>
      </c>
      <c r="B66" s="29" t="s">
        <v>37</v>
      </c>
      <c r="C66" s="24"/>
      <c r="D66" s="24"/>
      <c r="E66" s="24"/>
      <c r="F66" s="24"/>
      <c r="G66" s="24"/>
      <c r="H66" s="24"/>
      <c r="I66" s="24"/>
      <c r="J66" s="24"/>
      <c r="K66" s="28">
        <f>14.45+0.25-0.25</f>
        <v>14.45</v>
      </c>
      <c r="L66" s="33"/>
      <c r="M66" s="33"/>
      <c r="N66" s="28"/>
    </row>
    <row r="67" spans="1:14" ht="25.5">
      <c r="A67" s="21">
        <v>52</v>
      </c>
      <c r="B67" s="29" t="s">
        <v>36</v>
      </c>
      <c r="K67" s="28">
        <f>16.2+0.5-0.5</f>
        <v>16.2</v>
      </c>
      <c r="L67" s="33"/>
      <c r="M67" s="33"/>
      <c r="N67" s="28"/>
    </row>
    <row r="68" spans="1:14" ht="25.5">
      <c r="A68" s="21">
        <v>53</v>
      </c>
      <c r="B68" s="29" t="s">
        <v>38</v>
      </c>
      <c r="C68" s="11"/>
      <c r="D68" s="11"/>
      <c r="E68" s="11"/>
      <c r="F68" s="11"/>
      <c r="G68" s="11"/>
      <c r="H68" s="11"/>
      <c r="I68" s="11"/>
      <c r="J68" s="11"/>
      <c r="K68" s="28">
        <f>15.2-0.25</f>
        <v>14.95</v>
      </c>
      <c r="L68" s="33"/>
      <c r="M68" s="33"/>
      <c r="N68" s="28"/>
    </row>
    <row r="69" spans="1:14" ht="25.5">
      <c r="A69" s="21">
        <v>54</v>
      </c>
      <c r="B69" s="32" t="s">
        <v>39</v>
      </c>
      <c r="K69" s="28">
        <f>10.45+0.5-0.5</f>
        <v>10.45</v>
      </c>
      <c r="L69" s="33"/>
      <c r="M69" s="33"/>
      <c r="N69" s="28"/>
    </row>
    <row r="70" spans="1:14" ht="25.5">
      <c r="A70" s="21">
        <v>55</v>
      </c>
      <c r="B70" s="29" t="s">
        <v>41</v>
      </c>
      <c r="K70" s="28">
        <f>11.95-0.5</f>
        <v>11.45</v>
      </c>
      <c r="L70" s="33"/>
      <c r="M70" s="33"/>
      <c r="N70" s="28"/>
    </row>
    <row r="71" spans="1:14" ht="25.5">
      <c r="A71" s="21">
        <v>56</v>
      </c>
      <c r="B71" s="29" t="s">
        <v>40</v>
      </c>
      <c r="K71" s="28">
        <v>15.2</v>
      </c>
      <c r="L71" s="33"/>
      <c r="M71" s="33"/>
      <c r="N71" s="28"/>
    </row>
    <row r="72" spans="1:14" ht="25.5">
      <c r="A72" s="21">
        <v>57</v>
      </c>
      <c r="B72" s="30" t="s">
        <v>42</v>
      </c>
      <c r="K72" s="52">
        <f>13.2+0.5-0.5</f>
        <v>13.2</v>
      </c>
      <c r="L72" s="33"/>
      <c r="M72" s="33"/>
      <c r="N72" s="28"/>
    </row>
    <row r="73" spans="1:14" ht="25.5">
      <c r="A73" s="21">
        <v>58</v>
      </c>
      <c r="B73" s="29" t="s">
        <v>43</v>
      </c>
      <c r="K73" s="28">
        <f>27.7+0.5</f>
        <v>28.2</v>
      </c>
      <c r="L73" s="33"/>
      <c r="M73" s="33"/>
      <c r="N73" s="28"/>
    </row>
    <row r="74" spans="1:14" ht="12.75">
      <c r="A74" s="21">
        <v>59</v>
      </c>
      <c r="B74" s="34" t="s">
        <v>20</v>
      </c>
      <c r="K74" s="35">
        <f>SUM(K16:K73)</f>
        <v>2435.929999999999</v>
      </c>
      <c r="L74" s="35">
        <f>SUM(L16:L73)</f>
        <v>45</v>
      </c>
      <c r="M74" s="35" t="e">
        <f>SUM(M16:M73)</f>
        <v>#REF!</v>
      </c>
      <c r="N74" s="35">
        <f>SUM(N16:N73)</f>
        <v>497.52</v>
      </c>
    </row>
    <row r="75" ht="12.75">
      <c r="K75" s="33"/>
    </row>
    <row r="76" spans="11:14" ht="12.75">
      <c r="K76" s="41"/>
      <c r="N76" s="54"/>
    </row>
    <row r="77" spans="2:11" ht="12.75">
      <c r="B77" s="5"/>
      <c r="K77" s="33"/>
    </row>
    <row r="78" spans="2:14" ht="12.75">
      <c r="B78" s="5"/>
      <c r="K78" s="33"/>
      <c r="N78" s="5"/>
    </row>
    <row r="79" spans="2:14" ht="12.75">
      <c r="B79" s="5"/>
      <c r="K79" s="33"/>
      <c r="N79" s="5"/>
    </row>
    <row r="80" spans="2:11" ht="12.75">
      <c r="B80" s="5"/>
      <c r="K80" s="33"/>
    </row>
    <row r="81" ht="12.75">
      <c r="B81" s="5"/>
    </row>
  </sheetData>
  <sheetProtection/>
  <mergeCells count="13">
    <mergeCell ref="K1:N1"/>
    <mergeCell ref="K2:N2"/>
    <mergeCell ref="K3:N3"/>
    <mergeCell ref="A5:N5"/>
    <mergeCell ref="A6:N6"/>
    <mergeCell ref="A7:N7"/>
    <mergeCell ref="A8:N8"/>
    <mergeCell ref="A9:K9"/>
    <mergeCell ref="A10:A14"/>
    <mergeCell ref="B10:B14"/>
    <mergeCell ref="E10:F10"/>
    <mergeCell ref="I10:J10"/>
    <mergeCell ref="K10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Sakaviciene</dc:creator>
  <cp:keywords/>
  <dc:description/>
  <cp:lastModifiedBy>Vartotoja</cp:lastModifiedBy>
  <cp:lastPrinted>2018-10-12T10:22:51Z</cp:lastPrinted>
  <dcterms:created xsi:type="dcterms:W3CDTF">2006-12-08T13:31:51Z</dcterms:created>
  <dcterms:modified xsi:type="dcterms:W3CDTF">2018-10-16T09:51:13Z</dcterms:modified>
  <cp:category/>
  <cp:version/>
  <cp:contentType/>
  <cp:contentStatus/>
</cp:coreProperties>
</file>