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2018-06-29" sheetId="1" r:id="rId1"/>
    <sheet name="Paaisk lentele 2018-06-29" sheetId="2" r:id="rId2"/>
  </sheets>
  <definedNames>
    <definedName name="_xlnm.Print_Area" localSheetId="0">'2018-06-29'!$A$1:$K$74</definedName>
    <definedName name="_xlnm.Print_Titles" localSheetId="0">'2018-06-29'!$14:$14</definedName>
    <definedName name="_xlnm.Print_Titles" localSheetId="1">'Paaisk lentele 2018-06-29'!$7:$10</definedName>
  </definedNames>
  <calcPr fullCalcOnLoad="1"/>
</workbook>
</file>

<file path=xl/sharedStrings.xml><?xml version="1.0" encoding="utf-8"?>
<sst xmlns="http://schemas.openxmlformats.org/spreadsheetml/2006/main" count="136" uniqueCount="108">
  <si>
    <t>Eil. Nr.</t>
  </si>
  <si>
    <t>Didžiausias leistinas darbuotojų etatų</t>
  </si>
  <si>
    <t>iš  jų</t>
  </si>
  <si>
    <t>Padidėjo</t>
  </si>
  <si>
    <t>Sumažėjo</t>
  </si>
  <si>
    <t xml:space="preserve">skaičius (išskyrus pedagogus ,lankomosios </t>
  </si>
  <si>
    <t>valstybės</t>
  </si>
  <si>
    <t xml:space="preserve">pagal </t>
  </si>
  <si>
    <t>priežiūros ir viešųjų darbų darbuotojus)</t>
  </si>
  <si>
    <t>tarnautojai</t>
  </si>
  <si>
    <t>darbo sutartis</t>
  </si>
  <si>
    <t>Kėdainių krašto muziejus</t>
  </si>
  <si>
    <t>Dotnuvos slaugos namai</t>
  </si>
  <si>
    <t>Josvainių socialinis ir ugdymo centras</t>
  </si>
  <si>
    <t xml:space="preserve">Šėtos socialinis ir ugdymo centras 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</si>
  <si>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</si>
  <si>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</si>
  <si>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</si>
  <si>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</si>
  <si>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</si>
  <si>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Iš viso:</t>
  </si>
  <si>
    <t>Kėdainių kultūros centras</t>
  </si>
  <si>
    <t>Kėdainių r. Krakių Mikalojaus Katkaus gimnazija</t>
  </si>
  <si>
    <t>Kėdainių šviesioji gimnazija</t>
  </si>
  <si>
    <t>Kėdainių r. Dotnuvos pagrindinė mokykla</t>
  </si>
  <si>
    <t>Kėdainių r. Surviliškio Vinco Svirskio pagrindinė mokykla</t>
  </si>
  <si>
    <t>Kėdainių dailės mokykla</t>
  </si>
  <si>
    <t>Kėdainių kalbų mokykla</t>
  </si>
  <si>
    <t>Kėdainių muzikos  mokykla</t>
  </si>
  <si>
    <t>Kėdainių rajono savivaldybės Mikalojaus Daukšos viešoji biblioteka</t>
  </si>
  <si>
    <t>Kėdainių bendruomenės socialinis centras</t>
  </si>
  <si>
    <t>Kėdainių rajono savivaldybės visuomenės sveikatos biuras</t>
  </si>
  <si>
    <t>Kėdainių rajono savivaldybės priešgaisrinė tarnyba</t>
  </si>
  <si>
    <t xml:space="preserve">Kėdainių rajono savivaldybės administracija </t>
  </si>
  <si>
    <t>Kėdainių rajono savivaldybės administracijos Dotnuvos seniūnija</t>
  </si>
  <si>
    <t>Kėdainių rajono savivaldybės administracijos Gudžiūnų seniūnija</t>
  </si>
  <si>
    <t>Kėdainių rajono savivaldybės administracijos Krakių seniūnija</t>
  </si>
  <si>
    <t>Kėdainių rajono savivaldybės administracijos Josvainių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</si>
  <si>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</si>
  <si>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</si>
  <si>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Šėtos seniūnija</t>
  </si>
  <si>
    <t>Kėdainių rajono savivaldybės administracijos Surviliškio seniūnija</t>
  </si>
  <si>
    <t>Kėdainių rajono savivaldybės administracijos Truskavos seniūnija</t>
  </si>
  <si>
    <t>Kėdainių rajono savivaldybės administracijos Vilainių seniūnija</t>
  </si>
  <si>
    <t>Kėdainių rajono savivaldybės administracijos Kėdainių miesto seniūnija</t>
  </si>
  <si>
    <t>Kėdainių rajono savivaldybės kontrolės ir audito tarnyba</t>
  </si>
  <si>
    <t>Kėdainių specialioji mokykla</t>
  </si>
  <si>
    <t>Kėdainių švietimo pagalbos tarnyba</t>
  </si>
  <si>
    <t>Kėdainių suaugusiųjų ir jaunimo mokymo centras</t>
  </si>
  <si>
    <t>Kėdainių sporto centras</t>
  </si>
  <si>
    <t>DIDŽIAUSIAS LEISTINAS VALSTYBĖS TARNAUTOJŲ IR DARBUOTOJŲ,</t>
  </si>
  <si>
    <t>DIRBANČIŲ PAGAL DARBO SUTARTIS IR GAUNANČIŲ DARBO UŽMOKESTĮ</t>
  </si>
  <si>
    <t xml:space="preserve">IŠ SAVIVALDYBĖS BIUDŽETO PAREIGYBIŲ SKAIČIUS </t>
  </si>
  <si>
    <t>KĖDAINIŲ RAJONO SAVIVALDYBĖS INSTITUCIJOSE IR ĮSTAIGOSE</t>
  </si>
  <si>
    <t>Institucijos, įstaigos pavadinimas</t>
  </si>
  <si>
    <t>Didžiausias leistinas valstybės tarnautojų ir darbuotojų pareigybių skaičius (išskyrus pedagogus, lankomosios priežiūros ir viešųjų darbų darbuotojus)</t>
  </si>
  <si>
    <t>Kėdainių Juozo Paukštelio progimnazija</t>
  </si>
  <si>
    <t>Mero politinio (asmeninio) pasitikėjimo valstybės tarnautojai</t>
  </si>
  <si>
    <t>PATVIRTINTA</t>
  </si>
  <si>
    <t>Kėdainių rajono savivaldybės tarybos</t>
  </si>
  <si>
    <t>Kėdainių r. Akademijos gimnazija</t>
  </si>
  <si>
    <t>Kėdainių r. Josvainių gimnazija</t>
  </si>
  <si>
    <t>Kėdainių r. Šėtos gimnazija</t>
  </si>
  <si>
    <t>Kėdainių r. Labūnavos pagrindinė mokykla</t>
  </si>
  <si>
    <t>Kėdainių r. Miegenų pagrindinė mokykla</t>
  </si>
  <si>
    <t>Kėdainių r. Truskavos pagrindinė mokykla</t>
  </si>
  <si>
    <t>Paaiškinamoji lentelė</t>
  </si>
  <si>
    <t xml:space="preserve">KĖDAINIŲ RAJONO SAVIVALDYBĖS </t>
  </si>
  <si>
    <t>DIDŽIAUSIAS LEISTINAS VALSTYBĖS TARNAUTOJŲ PAREIGYBIŲ IR DARBUOTOJŲ,</t>
  </si>
  <si>
    <t>DIRBANČIŲ PAGAL DARBO SUTARTIS IR GAUNANČIŲ UŽMOKESTĮ</t>
  </si>
  <si>
    <t xml:space="preserve">IŠ SAVIVALDYBĖS BIUDŽETO, SKAIČIUS </t>
  </si>
  <si>
    <t>Įstaigos pavadinimas</t>
  </si>
  <si>
    <t>2018 m. asignavimų planas darbo užmokesčiui ir įmokoms soc draudimui (tūkst. Eur)</t>
  </si>
  <si>
    <t>Pastabos</t>
  </si>
  <si>
    <t>Didėja/mažėja</t>
  </si>
  <si>
    <t>SB</t>
  </si>
  <si>
    <t>Kėdainių lopšelis-darželis „Aviliukas“</t>
  </si>
  <si>
    <t>Kėdainių lopšelis-darželis „Pasaka“</t>
  </si>
  <si>
    <t>Kėdainių lopšelis-darželis „Varpelis“</t>
  </si>
  <si>
    <t>Kėdainių lopšelis-darželis „Vyturėlis“</t>
  </si>
  <si>
    <t>Kėdainių lopšelis-darželis „Žilvitis“</t>
  </si>
  <si>
    <t>Kėdainių rajono Vilainių mokykla-darželis „Obelėlė“</t>
  </si>
  <si>
    <t>Kėdainių „Atžalyno“ gimnazija</t>
  </si>
  <si>
    <t>Lietuvos sporto universiteto Kėdainių „Aušros“ progimnazija</t>
  </si>
  <si>
    <t>Kėdainių „Ryto“ progimnazija</t>
  </si>
  <si>
    <t>Kėdainių pagalbos šeimai centras</t>
  </si>
  <si>
    <t>Didžiausias leistinas darbuotojų etatų skaičius (išskyrus pedagogus, lankomosios priežiūros ir viešųjų darbų darbuotojus                                 2018-02-15 TS-15</t>
  </si>
  <si>
    <t>2018 m.  birželio 29 d.  Nr. TS-</t>
  </si>
  <si>
    <t>Baigus ŠCUC rekonstrukciją padidėja paslaugų gavėjų skaičius, siūlom,a skirti 1 et soc darbuotojo, 5,25 et individualios priežiūros darbuotojo ir 0,5 et valytojo</t>
  </si>
  <si>
    <t>Iš viso          2018-06-29 Nr. SP-</t>
  </si>
  <si>
    <t>SB  6,9</t>
  </si>
  <si>
    <t>SB  -0,8</t>
  </si>
  <si>
    <t>VDF   -6,3</t>
  </si>
  <si>
    <t>VDF   -3,3</t>
  </si>
  <si>
    <t>VDF   -3,0</t>
  </si>
  <si>
    <t>VDF   -1,7</t>
  </si>
  <si>
    <t>VDF   -3,4</t>
  </si>
  <si>
    <t>VDF</t>
  </si>
  <si>
    <t>SP</t>
  </si>
  <si>
    <t>Dėl atvejo vadybos ir pagalbos šeimoms organizavimo savivaldybėse mažinama seniūnijose soc. darbuotojo etato dalis darbui su rizikos šeimomis ir perkeliama į Kėdainių pagalbos šeimai centrą</t>
  </si>
  <si>
    <t>Didinama 1,5 et auklėtojo 1 et auklėtojo padėjėjo įsteigus įstaigoje naują grupę nuo 2018-09-01</t>
  </si>
  <si>
    <t xml:space="preserve">Įstaigos vadovo prašymu, siūloma sumažinti 0,25 et pavaduotojo ūkio reikalams </t>
  </si>
  <si>
    <t>VB</t>
  </si>
  <si>
    <t>Siūloma padidinti 1 et soc darbuotojo, 6,5 et (iš jų, 4 et perkeliami iš seniūnijų) atvejo vadybininko, 4 et globos koordinatorius, 1 et psichologo</t>
  </si>
  <si>
    <t>4,75 et  SB  17,2
1 et      VDF  3,6
1 et      SP     3,6</t>
  </si>
  <si>
    <t>1 et     SB     4,1
6,5 et  VDF 28,8 
5 et      VB   28,1</t>
  </si>
  <si>
    <t>Kėdainių lopšelis-darželis „Puriena“</t>
  </si>
  <si>
    <t>Kėdainių lopšelis-darželis „Vaikystė“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</si>
</sst>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yyyy\-mm\-dd;@"/>
    <numFmt numFmtId="175" formatCode="0.000"/>
    <numFmt numFmtId="176" formatCode="#,##0.00\ &quot;L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"/>
    <numFmt numFmtId="183" formatCode="0.0000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/>
    </xf>
    <xf numFmtId="172" fontId="3" fillId="0" borderId="10" xfId="0" applyNumberFormat="1" applyFont="1" applyFill="1" applyBorder="1" applyAlignment="1">
      <alignment wrapText="1"/>
    </xf>
    <xf numFmtId="172" fontId="3" fillId="0" borderId="18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 wrapText="1"/>
    </xf>
    <xf numFmtId="172" fontId="3" fillId="0" borderId="2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 horizontal="left" wrapText="1"/>
    </xf>
    <xf numFmtId="2" fontId="3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left" wrapText="1"/>
    </xf>
    <xf numFmtId="172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 wrapText="1"/>
    </xf>
    <xf numFmtId="1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4" fillId="0" borderId="18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172" fontId="3" fillId="0" borderId="18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O78" sqref="O78"/>
    </sheetView>
  </sheetViews>
  <sheetFormatPr defaultColWidth="9.140625" defaultRowHeight="12.75"/>
  <cols>
    <col min="1" max="1" width="5.421875" style="3" customWidth="1"/>
    <col min="2" max="2" width="41.7109375" style="3" customWidth="1"/>
    <col min="3" max="3" width="34.140625" style="3" hidden="1" customWidth="1"/>
    <col min="4" max="4" width="0.13671875" style="3" hidden="1" customWidth="1"/>
    <col min="5" max="5" width="8.8515625" style="3" hidden="1" customWidth="1"/>
    <col min="6" max="6" width="11.00390625" style="3" hidden="1" customWidth="1"/>
    <col min="7" max="7" width="7.7109375" style="3" hidden="1" customWidth="1"/>
    <col min="8" max="8" width="7.8515625" style="3" hidden="1" customWidth="1"/>
    <col min="9" max="9" width="8.421875" style="3" hidden="1" customWidth="1"/>
    <col min="10" max="10" width="11.57421875" style="3" hidden="1" customWidth="1"/>
    <col min="11" max="11" width="35.00390625" style="3" customWidth="1"/>
    <col min="12" max="12" width="8.7109375" style="3" hidden="1" customWidth="1"/>
    <col min="13" max="13" width="10.28125" style="3" hidden="1" customWidth="1"/>
    <col min="14" max="16384" width="9.140625" style="3" customWidth="1"/>
  </cols>
  <sheetData>
    <row r="1" ht="12.75">
      <c r="K1" s="1" t="s">
        <v>58</v>
      </c>
    </row>
    <row r="2" ht="12.75">
      <c r="K2" s="1" t="s">
        <v>59</v>
      </c>
    </row>
    <row r="3" ht="12.75">
      <c r="K3" s="1" t="s">
        <v>87</v>
      </c>
    </row>
    <row r="4" spans="2:13" ht="12.75">
      <c r="B4" s="5"/>
      <c r="C4" s="1"/>
      <c r="D4" s="1"/>
      <c r="E4" s="1"/>
      <c r="F4" s="5"/>
      <c r="G4" s="5"/>
      <c r="K4" s="4"/>
      <c r="L4" s="1"/>
      <c r="M4" s="5"/>
    </row>
    <row r="5" spans="1:13" ht="12.75" customHeight="1">
      <c r="A5" s="74" t="s">
        <v>50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"/>
      <c r="M5" s="7"/>
    </row>
    <row r="6" spans="1:13" ht="12.75" customHeight="1">
      <c r="A6" s="74" t="s">
        <v>51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"/>
      <c r="M6" s="7"/>
    </row>
    <row r="7" spans="1:13" ht="12.75" customHeight="1">
      <c r="A7" s="74" t="s">
        <v>52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6"/>
      <c r="M7" s="6"/>
    </row>
    <row r="8" spans="1:13" ht="12.75" customHeight="1">
      <c r="A8" s="74" t="s">
        <v>53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6"/>
      <c r="M8" s="6"/>
    </row>
    <row r="9" spans="1:13" ht="13.5" thickBot="1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6"/>
      <c r="M9" s="6"/>
    </row>
    <row r="10" spans="1:13" ht="13.5" customHeight="1" thickBot="1">
      <c r="A10" s="65" t="s">
        <v>0</v>
      </c>
      <c r="B10" s="65" t="s">
        <v>54</v>
      </c>
      <c r="C10" s="8" t="s">
        <v>1</v>
      </c>
      <c r="D10" s="9"/>
      <c r="E10" s="68" t="s">
        <v>2</v>
      </c>
      <c r="F10" s="69"/>
      <c r="G10" s="10" t="s">
        <v>3</v>
      </c>
      <c r="H10" s="10" t="s">
        <v>4</v>
      </c>
      <c r="I10" s="68" t="s">
        <v>2</v>
      </c>
      <c r="J10" s="70"/>
      <c r="K10" s="71" t="s">
        <v>55</v>
      </c>
      <c r="L10" s="70" t="s">
        <v>2</v>
      </c>
      <c r="M10" s="70"/>
    </row>
    <row r="11" spans="1:13" ht="12.75">
      <c r="A11" s="66"/>
      <c r="B11" s="66"/>
      <c r="C11" s="12" t="s">
        <v>5</v>
      </c>
      <c r="D11" s="11"/>
      <c r="E11" s="10" t="s">
        <v>6</v>
      </c>
      <c r="F11" s="10" t="s">
        <v>7</v>
      </c>
      <c r="G11" s="13"/>
      <c r="H11" s="13"/>
      <c r="I11" s="10" t="s">
        <v>6</v>
      </c>
      <c r="J11" s="14" t="s">
        <v>7</v>
      </c>
      <c r="K11" s="72"/>
      <c r="L11" s="8" t="s">
        <v>6</v>
      </c>
      <c r="M11" s="14" t="s">
        <v>7</v>
      </c>
    </row>
    <row r="12" spans="1:13" ht="12.75">
      <c r="A12" s="66"/>
      <c r="B12" s="66"/>
      <c r="C12" s="12" t="s">
        <v>8</v>
      </c>
      <c r="D12" s="11"/>
      <c r="E12" s="15" t="s">
        <v>9</v>
      </c>
      <c r="F12" s="16" t="s">
        <v>10</v>
      </c>
      <c r="G12" s="13"/>
      <c r="H12" s="13"/>
      <c r="I12" s="15" t="s">
        <v>9</v>
      </c>
      <c r="J12" s="17" t="s">
        <v>10</v>
      </c>
      <c r="K12" s="72"/>
      <c r="L12" s="12" t="s">
        <v>9</v>
      </c>
      <c r="M12" s="17" t="s">
        <v>10</v>
      </c>
    </row>
    <row r="13" spans="1:13" ht="38.25" customHeight="1">
      <c r="A13" s="67"/>
      <c r="B13" s="67"/>
      <c r="C13" s="38"/>
      <c r="D13" s="11"/>
      <c r="E13" s="38"/>
      <c r="F13" s="39"/>
      <c r="G13" s="11"/>
      <c r="H13" s="11"/>
      <c r="I13" s="38"/>
      <c r="J13" s="39"/>
      <c r="K13" s="73"/>
      <c r="L13" s="38"/>
      <c r="M13" s="39"/>
    </row>
    <row r="14" spans="1:13" ht="12.75">
      <c r="A14" s="18">
        <v>1</v>
      </c>
      <c r="B14" s="18">
        <v>2</v>
      </c>
      <c r="C14" s="18">
        <v>2</v>
      </c>
      <c r="D14" s="19"/>
      <c r="E14" s="18">
        <v>3</v>
      </c>
      <c r="F14" s="18">
        <v>4</v>
      </c>
      <c r="G14" s="18">
        <v>5</v>
      </c>
      <c r="H14" s="18">
        <v>6</v>
      </c>
      <c r="I14" s="18">
        <v>7</v>
      </c>
      <c r="J14" s="18">
        <v>8</v>
      </c>
      <c r="K14" s="18">
        <v>3</v>
      </c>
      <c r="L14" s="18">
        <v>4</v>
      </c>
      <c r="M14" s="20">
        <v>5</v>
      </c>
    </row>
    <row r="15" spans="1:14" ht="12.75">
      <c r="A15" s="21">
        <v>1</v>
      </c>
      <c r="B15" s="22" t="s">
        <v>76</v>
      </c>
      <c r="C15" s="21"/>
      <c r="D15" s="23"/>
      <c r="E15" s="21"/>
      <c r="F15" s="21"/>
      <c r="G15" s="24"/>
      <c r="H15" s="24"/>
      <c r="I15" s="24"/>
      <c r="J15" s="24"/>
      <c r="K15" s="28">
        <f>42.01+0.5-3+0.25</f>
        <v>39.76</v>
      </c>
      <c r="L15" s="24"/>
      <c r="M15" s="48"/>
      <c r="N15" s="33"/>
    </row>
    <row r="16" spans="1:14" ht="12.75">
      <c r="A16" s="21">
        <v>2</v>
      </c>
      <c r="B16" s="22" t="s">
        <v>77</v>
      </c>
      <c r="C16" s="21"/>
      <c r="D16" s="23"/>
      <c r="E16" s="21"/>
      <c r="F16" s="21"/>
      <c r="G16" s="24"/>
      <c r="H16" s="24"/>
      <c r="I16" s="24"/>
      <c r="J16" s="24"/>
      <c r="K16" s="28">
        <f>46.25-2.5</f>
        <v>43.75</v>
      </c>
      <c r="L16" s="18"/>
      <c r="M16" s="20"/>
      <c r="N16" s="33"/>
    </row>
    <row r="17" spans="1:14" ht="12.75">
      <c r="A17" s="21">
        <v>3</v>
      </c>
      <c r="B17" s="22" t="s">
        <v>106</v>
      </c>
      <c r="C17" s="21"/>
      <c r="D17" s="23"/>
      <c r="E17" s="21"/>
      <c r="F17" s="21"/>
      <c r="G17" s="24"/>
      <c r="H17" s="24"/>
      <c r="I17" s="24"/>
      <c r="J17" s="24"/>
      <c r="K17" s="26">
        <f>41.65+0.5-3+0.25+2.5</f>
        <v>41.9</v>
      </c>
      <c r="L17" s="24"/>
      <c r="M17" s="48"/>
      <c r="N17" s="33"/>
    </row>
    <row r="18" spans="1:14" ht="12.75">
      <c r="A18" s="21">
        <v>4</v>
      </c>
      <c r="B18" s="22" t="s">
        <v>107</v>
      </c>
      <c r="C18" s="21"/>
      <c r="D18" s="23"/>
      <c r="E18" s="21"/>
      <c r="F18" s="21"/>
      <c r="G18" s="24"/>
      <c r="H18" s="24"/>
      <c r="I18" s="24"/>
      <c r="J18" s="24"/>
      <c r="K18" s="28">
        <f>44.43+0.5-2.5+2.5</f>
        <v>44.93</v>
      </c>
      <c r="L18" s="24"/>
      <c r="M18" s="48"/>
      <c r="N18" s="33"/>
    </row>
    <row r="19" spans="1:14" ht="12.75">
      <c r="A19" s="21">
        <v>5</v>
      </c>
      <c r="B19" s="22" t="s">
        <v>78</v>
      </c>
      <c r="C19" s="21"/>
      <c r="D19" s="23"/>
      <c r="E19" s="21"/>
      <c r="F19" s="21"/>
      <c r="G19" s="24"/>
      <c r="H19" s="24"/>
      <c r="I19" s="24"/>
      <c r="J19" s="24"/>
      <c r="K19" s="26">
        <f>46.15+0.5-2.5+0.25</f>
        <v>44.4</v>
      </c>
      <c r="L19" s="18"/>
      <c r="M19" s="20"/>
      <c r="N19" s="33"/>
    </row>
    <row r="20" spans="1:14" ht="12.75">
      <c r="A20" s="21">
        <v>6</v>
      </c>
      <c r="B20" s="22" t="s">
        <v>79</v>
      </c>
      <c r="C20" s="21"/>
      <c r="D20" s="23"/>
      <c r="E20" s="21"/>
      <c r="F20" s="21"/>
      <c r="G20" s="24"/>
      <c r="H20" s="24"/>
      <c r="I20" s="24"/>
      <c r="J20" s="24"/>
      <c r="K20" s="28">
        <f>49.49-3+0.25-2.5</f>
        <v>44.24</v>
      </c>
      <c r="L20" s="18"/>
      <c r="M20" s="20"/>
      <c r="N20" s="33"/>
    </row>
    <row r="21" spans="1:14" ht="12.75">
      <c r="A21" s="21">
        <v>7</v>
      </c>
      <c r="B21" s="22" t="s">
        <v>80</v>
      </c>
      <c r="C21" s="21"/>
      <c r="D21" s="23"/>
      <c r="E21" s="21"/>
      <c r="F21" s="21"/>
      <c r="G21" s="24"/>
      <c r="H21" s="24"/>
      <c r="I21" s="24"/>
      <c r="J21" s="24"/>
      <c r="K21" s="26">
        <f>47.4+0.5-3</f>
        <v>44.9</v>
      </c>
      <c r="L21" s="18"/>
      <c r="M21" s="20"/>
      <c r="N21" s="33"/>
    </row>
    <row r="22" spans="1:14" ht="12.75">
      <c r="A22" s="21">
        <v>8</v>
      </c>
      <c r="B22" s="25" t="s">
        <v>81</v>
      </c>
      <c r="C22" s="21"/>
      <c r="D22" s="23"/>
      <c r="E22" s="21"/>
      <c r="F22" s="21"/>
      <c r="G22" s="24"/>
      <c r="H22" s="24"/>
      <c r="I22" s="24"/>
      <c r="J22" s="24"/>
      <c r="K22" s="26">
        <f>38+0.5-2.5+0.25+0.25</f>
        <v>36.5</v>
      </c>
      <c r="L22" s="24"/>
      <c r="M22" s="48">
        <f>+K22-L22</f>
        <v>36.5</v>
      </c>
      <c r="N22" s="33"/>
    </row>
    <row r="23" spans="1:14" ht="12.75">
      <c r="A23" s="21">
        <v>9</v>
      </c>
      <c r="B23" s="22" t="s">
        <v>82</v>
      </c>
      <c r="C23" s="21"/>
      <c r="D23" s="23"/>
      <c r="E23" s="21"/>
      <c r="F23" s="21"/>
      <c r="G23" s="24"/>
      <c r="H23" s="24"/>
      <c r="I23" s="24"/>
      <c r="J23" s="24"/>
      <c r="K23" s="37">
        <f>42.5-3.5+1.5-0.5</f>
        <v>40</v>
      </c>
      <c r="L23" s="24"/>
      <c r="M23" s="48"/>
      <c r="N23" s="33"/>
    </row>
    <row r="24" spans="1:14" ht="12.75">
      <c r="A24" s="21">
        <v>10</v>
      </c>
      <c r="B24" s="22" t="s">
        <v>23</v>
      </c>
      <c r="C24" s="21"/>
      <c r="D24" s="23"/>
      <c r="E24" s="21"/>
      <c r="F24" s="21"/>
      <c r="G24" s="24"/>
      <c r="H24" s="24"/>
      <c r="I24" s="24"/>
      <c r="J24" s="24"/>
      <c r="K24" s="28">
        <f>29.35-0.5</f>
        <v>28.85</v>
      </c>
      <c r="L24" s="24"/>
      <c r="M24" s="48"/>
      <c r="N24" s="33"/>
    </row>
    <row r="25" spans="1:14" ht="12.75">
      <c r="A25" s="21">
        <v>11</v>
      </c>
      <c r="B25" s="27" t="s">
        <v>60</v>
      </c>
      <c r="C25" s="21"/>
      <c r="D25" s="23"/>
      <c r="E25" s="21"/>
      <c r="F25" s="21"/>
      <c r="G25" s="24"/>
      <c r="H25" s="24"/>
      <c r="I25" s="24"/>
      <c r="J25" s="24"/>
      <c r="K25" s="37">
        <v>71</v>
      </c>
      <c r="L25" s="24"/>
      <c r="M25" s="48">
        <f>+K25-L25</f>
        <v>71</v>
      </c>
      <c r="N25" s="33"/>
    </row>
    <row r="26" spans="1:14" ht="12.75">
      <c r="A26" s="21">
        <v>12</v>
      </c>
      <c r="B26" s="25" t="s">
        <v>61</v>
      </c>
      <c r="C26" s="21"/>
      <c r="D26" s="23"/>
      <c r="E26" s="21"/>
      <c r="F26" s="21"/>
      <c r="G26" s="24"/>
      <c r="H26" s="24"/>
      <c r="I26" s="24"/>
      <c r="J26" s="24"/>
      <c r="K26" s="28">
        <f>48.65-0.6</f>
        <v>48.05</v>
      </c>
      <c r="L26" s="24"/>
      <c r="M26" s="48"/>
      <c r="N26" s="33"/>
    </row>
    <row r="27" spans="1:14" ht="12.75">
      <c r="A27" s="21">
        <v>13</v>
      </c>
      <c r="B27" s="25" t="s">
        <v>22</v>
      </c>
      <c r="C27" s="21"/>
      <c r="D27" s="23"/>
      <c r="E27" s="21"/>
      <c r="F27" s="21"/>
      <c r="G27" s="24"/>
      <c r="H27" s="24"/>
      <c r="I27" s="24"/>
      <c r="J27" s="24"/>
      <c r="K27" s="26">
        <f>75.25-1.05</f>
        <v>74.2</v>
      </c>
      <c r="L27" s="24"/>
      <c r="M27" s="48">
        <f>+K27-L27</f>
        <v>74.2</v>
      </c>
      <c r="N27" s="33"/>
    </row>
    <row r="28" spans="1:14" ht="12.75">
      <c r="A28" s="21">
        <v>14</v>
      </c>
      <c r="B28" s="22" t="s">
        <v>62</v>
      </c>
      <c r="C28" s="21"/>
      <c r="D28" s="23"/>
      <c r="E28" s="21"/>
      <c r="F28" s="21"/>
      <c r="G28" s="24"/>
      <c r="H28" s="24"/>
      <c r="I28" s="24"/>
      <c r="J28" s="24"/>
      <c r="K28" s="26">
        <v>35.5</v>
      </c>
      <c r="L28" s="24"/>
      <c r="M28" s="48"/>
      <c r="N28" s="33"/>
    </row>
    <row r="29" spans="1:14" ht="25.5">
      <c r="A29" s="21">
        <v>15</v>
      </c>
      <c r="B29" s="42" t="s">
        <v>83</v>
      </c>
      <c r="C29" s="21"/>
      <c r="D29" s="23"/>
      <c r="E29" s="21"/>
      <c r="F29" s="21"/>
      <c r="G29" s="24"/>
      <c r="H29" s="24"/>
      <c r="I29" s="24"/>
      <c r="J29" s="24"/>
      <c r="K29" s="26">
        <f>52.5+1</f>
        <v>53.5</v>
      </c>
      <c r="L29" s="24"/>
      <c r="M29" s="48">
        <f>+K29-L29</f>
        <v>53.5</v>
      </c>
      <c r="N29" s="33"/>
    </row>
    <row r="30" spans="1:14" ht="12.75">
      <c r="A30" s="21">
        <v>16</v>
      </c>
      <c r="B30" s="43" t="s">
        <v>84</v>
      </c>
      <c r="C30" s="21"/>
      <c r="D30" s="23"/>
      <c r="E30" s="21"/>
      <c r="F30" s="21"/>
      <c r="G30" s="24"/>
      <c r="H30" s="24"/>
      <c r="I30" s="24"/>
      <c r="J30" s="24"/>
      <c r="K30" s="37">
        <f>42.25-3+0.75</f>
        <v>40</v>
      </c>
      <c r="L30" s="24"/>
      <c r="M30" s="48"/>
      <c r="N30" s="33"/>
    </row>
    <row r="31" spans="1:14" ht="12.75">
      <c r="A31" s="21">
        <v>17</v>
      </c>
      <c r="B31" s="42" t="s">
        <v>56</v>
      </c>
      <c r="C31" s="21"/>
      <c r="D31" s="23"/>
      <c r="E31" s="21"/>
      <c r="F31" s="21"/>
      <c r="G31" s="24"/>
      <c r="H31" s="24"/>
      <c r="I31" s="24"/>
      <c r="J31" s="24"/>
      <c r="K31" s="28">
        <f>47.27-3+0.6-3</f>
        <v>41.870000000000005</v>
      </c>
      <c r="L31" s="24"/>
      <c r="M31" s="48">
        <f>+K26-L31</f>
        <v>48.05</v>
      </c>
      <c r="N31" s="33"/>
    </row>
    <row r="32" spans="1:14" ht="12.75">
      <c r="A32" s="21">
        <v>18</v>
      </c>
      <c r="B32" s="25" t="s">
        <v>24</v>
      </c>
      <c r="C32" s="21"/>
      <c r="D32" s="23"/>
      <c r="E32" s="21"/>
      <c r="F32" s="21"/>
      <c r="G32" s="24"/>
      <c r="H32" s="24"/>
      <c r="I32" s="24"/>
      <c r="J32" s="24"/>
      <c r="K32" s="28">
        <f>22.75+0.5</f>
        <v>23.25</v>
      </c>
      <c r="L32" s="24"/>
      <c r="M32" s="48" t="e">
        <f>+#REF!-L32</f>
        <v>#REF!</v>
      </c>
      <c r="N32" s="33"/>
    </row>
    <row r="33" spans="1:14" ht="12.75">
      <c r="A33" s="21">
        <v>19</v>
      </c>
      <c r="B33" s="25" t="s">
        <v>63</v>
      </c>
      <c r="C33" s="21"/>
      <c r="D33" s="23"/>
      <c r="E33" s="21"/>
      <c r="F33" s="21"/>
      <c r="G33" s="24"/>
      <c r="H33" s="24"/>
      <c r="I33" s="24"/>
      <c r="J33" s="24"/>
      <c r="K33" s="28">
        <f>63.3+0.5+0.5+0.5+1+0.25</f>
        <v>66.05</v>
      </c>
      <c r="L33" s="24"/>
      <c r="M33" s="48" t="e">
        <f>+#REF!-L33</f>
        <v>#REF!</v>
      </c>
      <c r="N33" s="33"/>
    </row>
    <row r="34" spans="1:14" ht="12.75">
      <c r="A34" s="21">
        <v>20</v>
      </c>
      <c r="B34" s="25" t="s">
        <v>64</v>
      </c>
      <c r="C34" s="21"/>
      <c r="D34" s="23"/>
      <c r="E34" s="21"/>
      <c r="F34" s="21"/>
      <c r="G34" s="24"/>
      <c r="H34" s="24"/>
      <c r="I34" s="24"/>
      <c r="J34" s="24"/>
      <c r="K34" s="28">
        <f>17.25+0.5</f>
        <v>17.75</v>
      </c>
      <c r="L34" s="24"/>
      <c r="M34" s="48"/>
      <c r="N34" s="33"/>
    </row>
    <row r="35" spans="1:14" ht="25.5">
      <c r="A35" s="21">
        <v>21</v>
      </c>
      <c r="B35" s="25" t="s">
        <v>25</v>
      </c>
      <c r="C35" s="21"/>
      <c r="D35" s="23"/>
      <c r="E35" s="21"/>
      <c r="F35" s="21"/>
      <c r="G35" s="24"/>
      <c r="H35" s="24"/>
      <c r="I35" s="24"/>
      <c r="J35" s="24"/>
      <c r="K35" s="28">
        <f>20.9+0.5-0.25</f>
        <v>21.15</v>
      </c>
      <c r="L35" s="24"/>
      <c r="M35" s="48">
        <f>+K33-L35</f>
        <v>66.05</v>
      </c>
      <c r="N35" s="33"/>
    </row>
    <row r="36" spans="1:14" ht="12.75">
      <c r="A36" s="21">
        <v>22</v>
      </c>
      <c r="B36" s="25" t="s">
        <v>65</v>
      </c>
      <c r="C36" s="21"/>
      <c r="D36" s="23"/>
      <c r="E36" s="21"/>
      <c r="F36" s="21"/>
      <c r="G36" s="24"/>
      <c r="H36" s="24"/>
      <c r="I36" s="24"/>
      <c r="J36" s="24"/>
      <c r="K36" s="28">
        <f>17.25+0.5</f>
        <v>17.75</v>
      </c>
      <c r="L36" s="24"/>
      <c r="M36" s="48" t="e">
        <f>+#REF!-L36</f>
        <v>#REF!</v>
      </c>
      <c r="N36" s="33"/>
    </row>
    <row r="37" spans="1:14" ht="12.75" customHeight="1">
      <c r="A37" s="21">
        <v>23</v>
      </c>
      <c r="B37" s="25" t="s">
        <v>48</v>
      </c>
      <c r="C37" s="21"/>
      <c r="D37" s="23"/>
      <c r="E37" s="21"/>
      <c r="F37" s="21"/>
      <c r="G37" s="24"/>
      <c r="H37" s="24"/>
      <c r="I37" s="24"/>
      <c r="J37" s="24"/>
      <c r="K37" s="28">
        <f>31.25-3+0.5</f>
        <v>28.75</v>
      </c>
      <c r="L37" s="24"/>
      <c r="M37" s="48">
        <f>+K35-L37</f>
        <v>21.15</v>
      </c>
      <c r="N37" s="33"/>
    </row>
    <row r="38" spans="1:14" ht="12.75" customHeight="1">
      <c r="A38" s="21">
        <v>24</v>
      </c>
      <c r="B38" s="29" t="s">
        <v>46</v>
      </c>
      <c r="C38" s="21"/>
      <c r="D38" s="23"/>
      <c r="E38" s="21"/>
      <c r="F38" s="21"/>
      <c r="G38" s="24"/>
      <c r="H38" s="24"/>
      <c r="I38" s="24"/>
      <c r="J38" s="24"/>
      <c r="K38" s="26">
        <f>74.5-1</f>
        <v>73.5</v>
      </c>
      <c r="L38" s="24"/>
      <c r="M38" s="48">
        <f>+K36-L38</f>
        <v>17.75</v>
      </c>
      <c r="N38" s="33"/>
    </row>
    <row r="39" spans="1:14" ht="12.75">
      <c r="A39" s="21">
        <v>25</v>
      </c>
      <c r="B39" s="22" t="s">
        <v>26</v>
      </c>
      <c r="C39" s="21"/>
      <c r="D39" s="23"/>
      <c r="E39" s="21"/>
      <c r="F39" s="21"/>
      <c r="G39" s="24"/>
      <c r="H39" s="24"/>
      <c r="I39" s="24"/>
      <c r="J39" s="24"/>
      <c r="K39" s="28">
        <v>7.25</v>
      </c>
      <c r="L39" s="24">
        <f>35+1</f>
        <v>36</v>
      </c>
      <c r="M39" s="48">
        <f>+K39-L39</f>
        <v>-28.75</v>
      </c>
      <c r="N39" s="33"/>
    </row>
    <row r="40" spans="1:14" ht="12.75">
      <c r="A40" s="21">
        <v>26</v>
      </c>
      <c r="B40" s="22" t="s">
        <v>27</v>
      </c>
      <c r="C40" s="21"/>
      <c r="D40" s="23"/>
      <c r="E40" s="21"/>
      <c r="F40" s="21"/>
      <c r="G40" s="24"/>
      <c r="H40" s="24"/>
      <c r="I40" s="24"/>
      <c r="J40" s="24"/>
      <c r="K40" s="37">
        <v>9</v>
      </c>
      <c r="L40" s="24"/>
      <c r="M40" s="48"/>
      <c r="N40" s="33"/>
    </row>
    <row r="41" spans="1:14" ht="12.75">
      <c r="A41" s="21">
        <v>27</v>
      </c>
      <c r="B41" s="22" t="s">
        <v>28</v>
      </c>
      <c r="C41" s="21"/>
      <c r="D41" s="23"/>
      <c r="E41" s="21"/>
      <c r="F41" s="21"/>
      <c r="G41" s="24"/>
      <c r="H41" s="24"/>
      <c r="I41" s="24"/>
      <c r="J41" s="24"/>
      <c r="K41" s="37">
        <v>14</v>
      </c>
      <c r="L41" s="24"/>
      <c r="M41" s="48"/>
      <c r="N41" s="33"/>
    </row>
    <row r="42" spans="1:14" ht="12.75">
      <c r="A42" s="21">
        <v>28</v>
      </c>
      <c r="B42" s="22" t="s">
        <v>49</v>
      </c>
      <c r="C42" s="21"/>
      <c r="D42" s="23"/>
      <c r="E42" s="21"/>
      <c r="F42" s="21"/>
      <c r="G42" s="24"/>
      <c r="H42" s="24"/>
      <c r="I42" s="24"/>
      <c r="J42" s="24"/>
      <c r="K42" s="26">
        <v>29.5</v>
      </c>
      <c r="L42" s="24"/>
      <c r="M42" s="48"/>
      <c r="N42" s="33"/>
    </row>
    <row r="43" spans="1:14" ht="12.75">
      <c r="A43" s="21">
        <v>29</v>
      </c>
      <c r="B43" s="22" t="s">
        <v>47</v>
      </c>
      <c r="C43" s="21"/>
      <c r="D43" s="23"/>
      <c r="E43" s="21"/>
      <c r="F43" s="21"/>
      <c r="G43" s="24"/>
      <c r="H43" s="24"/>
      <c r="I43" s="24"/>
      <c r="J43" s="24"/>
      <c r="K43" s="28">
        <f>14.75+1</f>
        <v>15.75</v>
      </c>
      <c r="L43" s="24"/>
      <c r="M43" s="48"/>
      <c r="N43" s="33"/>
    </row>
    <row r="44" spans="1:14" ht="12.75">
      <c r="A44" s="21">
        <v>30</v>
      </c>
      <c r="B44" s="22" t="s">
        <v>21</v>
      </c>
      <c r="C44" s="21"/>
      <c r="D44" s="23"/>
      <c r="E44" s="21"/>
      <c r="F44" s="21"/>
      <c r="G44" s="24"/>
      <c r="H44" s="24"/>
      <c r="I44" s="24"/>
      <c r="J44" s="24"/>
      <c r="K44" s="26">
        <f>39+0.5</f>
        <v>39.5</v>
      </c>
      <c r="L44" s="24"/>
      <c r="M44" s="48"/>
      <c r="N44" s="33"/>
    </row>
    <row r="45" spans="1:14" ht="12.75">
      <c r="A45" s="21">
        <v>31</v>
      </c>
      <c r="B45" s="22" t="s">
        <v>15</v>
      </c>
      <c r="C45" s="21"/>
      <c r="D45" s="23"/>
      <c r="E45" s="21"/>
      <c r="F45" s="21"/>
      <c r="G45" s="24"/>
      <c r="H45" s="24"/>
      <c r="I45" s="24"/>
      <c r="J45" s="24"/>
      <c r="K45" s="26">
        <f>13+0.5</f>
        <v>13.5</v>
      </c>
      <c r="L45" s="24">
        <v>4</v>
      </c>
      <c r="M45" s="48">
        <f>+K45-L45</f>
        <v>9.5</v>
      </c>
      <c r="N45" s="33"/>
    </row>
    <row r="46" spans="1:14" ht="15" customHeight="1">
      <c r="A46" s="21">
        <v>32</v>
      </c>
      <c r="B46" s="22" t="s">
        <v>16</v>
      </c>
      <c r="C46" s="21"/>
      <c r="D46" s="23"/>
      <c r="E46" s="21"/>
      <c r="F46" s="21"/>
      <c r="G46" s="24"/>
      <c r="H46" s="24"/>
      <c r="I46" s="24"/>
      <c r="J46" s="24"/>
      <c r="K46" s="28">
        <f>8.7+0.25</f>
        <v>8.95</v>
      </c>
      <c r="L46" s="24">
        <v>1</v>
      </c>
      <c r="M46" s="48">
        <f>+K46-L46</f>
        <v>7.949999999999999</v>
      </c>
      <c r="N46" s="33"/>
    </row>
    <row r="47" spans="1:14" ht="12.75">
      <c r="A47" s="21">
        <v>33</v>
      </c>
      <c r="B47" s="22" t="s">
        <v>17</v>
      </c>
      <c r="C47" s="21"/>
      <c r="D47" s="23"/>
      <c r="E47" s="21"/>
      <c r="F47" s="21"/>
      <c r="G47" s="24"/>
      <c r="H47" s="24"/>
      <c r="I47" s="24"/>
      <c r="J47" s="24"/>
      <c r="K47" s="28">
        <f>8+0.25</f>
        <v>8.25</v>
      </c>
      <c r="L47" s="24"/>
      <c r="M47" s="48">
        <f>+K47-L47</f>
        <v>8.25</v>
      </c>
      <c r="N47" s="33"/>
    </row>
    <row r="48" spans="1:14" ht="12.75">
      <c r="A48" s="21">
        <v>34</v>
      </c>
      <c r="B48" s="22" t="s">
        <v>18</v>
      </c>
      <c r="C48" s="21"/>
      <c r="D48" s="23"/>
      <c r="E48" s="21"/>
      <c r="F48" s="21"/>
      <c r="G48" s="24"/>
      <c r="H48" s="24"/>
      <c r="I48" s="24"/>
      <c r="J48" s="24"/>
      <c r="K48" s="26">
        <f>6.25+0.25</f>
        <v>6.5</v>
      </c>
      <c r="L48" s="24">
        <v>2</v>
      </c>
      <c r="M48" s="48">
        <f>+K48-L48</f>
        <v>4.5</v>
      </c>
      <c r="N48" s="33"/>
    </row>
    <row r="49" spans="1:14" ht="12.75">
      <c r="A49" s="21">
        <v>35</v>
      </c>
      <c r="B49" s="22" t="s">
        <v>19</v>
      </c>
      <c r="C49" s="21"/>
      <c r="D49" s="23"/>
      <c r="E49" s="21"/>
      <c r="F49" s="21"/>
      <c r="G49" s="24"/>
      <c r="H49" s="24"/>
      <c r="I49" s="24"/>
      <c r="J49" s="24"/>
      <c r="K49" s="26">
        <v>5.5</v>
      </c>
      <c r="L49" s="24"/>
      <c r="M49" s="48">
        <f>+K49-L49</f>
        <v>5.5</v>
      </c>
      <c r="N49" s="33"/>
    </row>
    <row r="50" spans="1:14" ht="25.5">
      <c r="A50" s="21">
        <v>36</v>
      </c>
      <c r="B50" s="25" t="s">
        <v>29</v>
      </c>
      <c r="K50" s="28">
        <f>58.25+0.5</f>
        <v>58.75</v>
      </c>
      <c r="L50" s="24"/>
      <c r="M50" s="48"/>
      <c r="N50" s="33"/>
    </row>
    <row r="51" spans="1:14" ht="12.75">
      <c r="A51" s="21">
        <v>37</v>
      </c>
      <c r="B51" s="22" t="s">
        <v>11</v>
      </c>
      <c r="C51" s="21"/>
      <c r="D51" s="23"/>
      <c r="E51" s="21"/>
      <c r="F51" s="21"/>
      <c r="G51" s="24"/>
      <c r="H51" s="24"/>
      <c r="I51" s="24"/>
      <c r="J51" s="24"/>
      <c r="K51" s="37">
        <f>29+2</f>
        <v>31</v>
      </c>
      <c r="L51" s="24">
        <v>1</v>
      </c>
      <c r="M51" s="48">
        <f>+K51-L51</f>
        <v>30</v>
      </c>
      <c r="N51" s="33"/>
    </row>
    <row r="52" spans="1:14" ht="12.75" customHeight="1">
      <c r="A52" s="21">
        <v>38</v>
      </c>
      <c r="B52" s="25" t="s">
        <v>32</v>
      </c>
      <c r="C52" s="21"/>
      <c r="D52" s="23"/>
      <c r="E52" s="21"/>
      <c r="F52" s="21"/>
      <c r="G52" s="24"/>
      <c r="H52" s="24"/>
      <c r="I52" s="24"/>
      <c r="J52" s="24"/>
      <c r="K52" s="37">
        <v>84</v>
      </c>
      <c r="L52" s="24">
        <v>1</v>
      </c>
      <c r="M52" s="48">
        <f>+K52-L52</f>
        <v>83</v>
      </c>
      <c r="N52" s="33"/>
    </row>
    <row r="53" spans="1:14" ht="12.75">
      <c r="A53" s="21">
        <v>39</v>
      </c>
      <c r="B53" s="46" t="s">
        <v>30</v>
      </c>
      <c r="K53" s="47">
        <f>33.5+1+1</f>
        <v>35.5</v>
      </c>
      <c r="N53" s="33"/>
    </row>
    <row r="54" spans="1:14" ht="15" customHeight="1">
      <c r="A54" s="21">
        <v>40</v>
      </c>
      <c r="B54" s="26" t="s">
        <v>12</v>
      </c>
      <c r="C54" s="24"/>
      <c r="D54" s="24"/>
      <c r="E54" s="24"/>
      <c r="F54" s="24"/>
      <c r="G54" s="24"/>
      <c r="H54" s="24"/>
      <c r="I54" s="24"/>
      <c r="J54" s="24"/>
      <c r="K54" s="37">
        <f>30.75+1.25</f>
        <v>32</v>
      </c>
      <c r="N54" s="33"/>
    </row>
    <row r="55" spans="1:14" ht="15.75" customHeight="1">
      <c r="A55" s="21">
        <v>41</v>
      </c>
      <c r="B55" s="26" t="s">
        <v>13</v>
      </c>
      <c r="C55" s="24"/>
      <c r="D55" s="24"/>
      <c r="E55" s="24"/>
      <c r="F55" s="24"/>
      <c r="G55" s="24"/>
      <c r="H55" s="24"/>
      <c r="I55" s="24"/>
      <c r="J55" s="24"/>
      <c r="K55" s="26">
        <f>30.4+1.5</f>
        <v>31.9</v>
      </c>
      <c r="N55" s="33"/>
    </row>
    <row r="56" spans="1:14" ht="15.75" customHeight="1">
      <c r="A56" s="21">
        <v>42</v>
      </c>
      <c r="B56" s="26" t="s">
        <v>14</v>
      </c>
      <c r="C56" s="24"/>
      <c r="D56" s="24"/>
      <c r="E56" s="24"/>
      <c r="F56" s="24"/>
      <c r="G56" s="24"/>
      <c r="H56" s="24"/>
      <c r="I56" s="24"/>
      <c r="J56" s="24"/>
      <c r="K56" s="28">
        <f>29.93+1.6+1+6.75</f>
        <v>39.28</v>
      </c>
      <c r="N56" s="33"/>
    </row>
    <row r="57" spans="1:14" ht="12.75">
      <c r="A57" s="21">
        <v>43</v>
      </c>
      <c r="B57" s="44" t="s">
        <v>85</v>
      </c>
      <c r="K57" s="45">
        <f>55.96+1.5+3+0.5+1+2.5+4+5</f>
        <v>73.46000000000001</v>
      </c>
      <c r="N57" s="33"/>
    </row>
    <row r="58" spans="1:14" ht="35.25" customHeight="1">
      <c r="A58" s="21">
        <v>44</v>
      </c>
      <c r="B58" s="30" t="s">
        <v>31</v>
      </c>
      <c r="K58" s="40">
        <v>21</v>
      </c>
      <c r="N58" s="33"/>
    </row>
    <row r="59" spans="1:14" ht="25.5">
      <c r="A59" s="21">
        <v>45</v>
      </c>
      <c r="B59" s="2" t="s">
        <v>45</v>
      </c>
      <c r="K59" s="37">
        <v>4</v>
      </c>
      <c r="N59" s="33"/>
    </row>
    <row r="60" spans="1:14" ht="25.5">
      <c r="A60" s="21">
        <v>46</v>
      </c>
      <c r="B60" s="2" t="s">
        <v>57</v>
      </c>
      <c r="K60" s="37">
        <v>4</v>
      </c>
      <c r="N60" s="33"/>
    </row>
    <row r="61" spans="1:14" ht="12.75">
      <c r="A61" s="21">
        <v>47</v>
      </c>
      <c r="B61" s="31" t="s">
        <v>33</v>
      </c>
      <c r="K61" s="26">
        <f>133.5+1</f>
        <v>134.5</v>
      </c>
      <c r="N61" s="33"/>
    </row>
    <row r="62" spans="1:14" ht="25.5">
      <c r="A62" s="21">
        <v>48</v>
      </c>
      <c r="B62" s="29" t="s">
        <v>44</v>
      </c>
      <c r="K62" s="28">
        <v>39.75</v>
      </c>
      <c r="N62" s="33"/>
    </row>
    <row r="63" spans="1:14" ht="25.5">
      <c r="A63" s="21">
        <v>49</v>
      </c>
      <c r="B63" s="29" t="s">
        <v>34</v>
      </c>
      <c r="K63" s="26">
        <f>17.75+0.75-1</f>
        <v>17.5</v>
      </c>
      <c r="N63" s="33"/>
    </row>
    <row r="64" spans="1:14" ht="25.5">
      <c r="A64" s="21">
        <v>50</v>
      </c>
      <c r="B64" s="29" t="s">
        <v>35</v>
      </c>
      <c r="K64" s="26">
        <f>17.8+0.5-0.5</f>
        <v>17.8</v>
      </c>
      <c r="N64" s="33"/>
    </row>
    <row r="65" spans="1:14" ht="25.5">
      <c r="A65" s="21">
        <v>51</v>
      </c>
      <c r="B65" s="29" t="s">
        <v>37</v>
      </c>
      <c r="C65" s="24"/>
      <c r="D65" s="24"/>
      <c r="E65" s="24"/>
      <c r="F65" s="24"/>
      <c r="G65" s="24"/>
      <c r="H65" s="24"/>
      <c r="I65" s="24"/>
      <c r="J65" s="24"/>
      <c r="K65" s="28">
        <f>14.45+0.25-0.25</f>
        <v>14.45</v>
      </c>
      <c r="N65" s="33"/>
    </row>
    <row r="66" spans="1:14" ht="25.5">
      <c r="A66" s="21">
        <v>52</v>
      </c>
      <c r="B66" s="29" t="s">
        <v>36</v>
      </c>
      <c r="K66" s="26">
        <f>16.2+0.5-0.5</f>
        <v>16.2</v>
      </c>
      <c r="N66" s="33"/>
    </row>
    <row r="67" spans="1:14" ht="25.5">
      <c r="A67" s="21">
        <v>53</v>
      </c>
      <c r="B67" s="29" t="s">
        <v>38</v>
      </c>
      <c r="C67" s="11"/>
      <c r="D67" s="11"/>
      <c r="E67" s="11"/>
      <c r="F67" s="11"/>
      <c r="G67" s="11"/>
      <c r="H67" s="11"/>
      <c r="I67" s="11"/>
      <c r="J67" s="11"/>
      <c r="K67" s="28">
        <f>15.2-0.25</f>
        <v>14.95</v>
      </c>
      <c r="N67" s="33"/>
    </row>
    <row r="68" spans="1:14" ht="25.5">
      <c r="A68" s="21">
        <v>54</v>
      </c>
      <c r="B68" s="32" t="s">
        <v>39</v>
      </c>
      <c r="K68" s="28">
        <f>10.45+0.5-0.5</f>
        <v>10.45</v>
      </c>
      <c r="N68" s="33"/>
    </row>
    <row r="69" spans="1:14" ht="25.5">
      <c r="A69" s="21">
        <v>55</v>
      </c>
      <c r="B69" s="29" t="s">
        <v>41</v>
      </c>
      <c r="K69" s="28">
        <f>11.95-0.5</f>
        <v>11.45</v>
      </c>
      <c r="N69" s="33"/>
    </row>
    <row r="70" spans="1:14" ht="25.5">
      <c r="A70" s="21">
        <v>56</v>
      </c>
      <c r="B70" s="29" t="s">
        <v>40</v>
      </c>
      <c r="K70" s="26">
        <v>15.2</v>
      </c>
      <c r="N70" s="33"/>
    </row>
    <row r="71" spans="1:14" ht="25.5">
      <c r="A71" s="21">
        <v>57</v>
      </c>
      <c r="B71" s="30" t="s">
        <v>42</v>
      </c>
      <c r="K71" s="47">
        <f>13.2+0.5-0.5</f>
        <v>13.2</v>
      </c>
      <c r="N71" s="33"/>
    </row>
    <row r="72" spans="1:14" ht="25.5">
      <c r="A72" s="21">
        <v>58</v>
      </c>
      <c r="B72" s="29" t="s">
        <v>43</v>
      </c>
      <c r="K72" s="26">
        <f>27.7+0.5</f>
        <v>28.2</v>
      </c>
      <c r="N72" s="33"/>
    </row>
    <row r="73" spans="1:14" ht="12.75">
      <c r="A73" s="21">
        <v>59</v>
      </c>
      <c r="B73" s="34" t="s">
        <v>20</v>
      </c>
      <c r="K73" s="35">
        <f>SUM(K15:K72)</f>
        <v>1927.7900000000004</v>
      </c>
      <c r="L73" s="35">
        <f>SUM(L15:L72)</f>
        <v>45</v>
      </c>
      <c r="M73" s="36" t="e">
        <f>SUM(M15:M72)</f>
        <v>#REF!</v>
      </c>
      <c r="N73" s="33"/>
    </row>
    <row r="74" ht="12.75">
      <c r="K74" s="33"/>
    </row>
    <row r="75" ht="12.75">
      <c r="K75" s="41"/>
    </row>
    <row r="76" ht="12.75">
      <c r="K76" s="33"/>
    </row>
  </sheetData>
  <sheetProtection/>
  <mergeCells count="11">
    <mergeCell ref="A10:A13"/>
    <mergeCell ref="B10:B13"/>
    <mergeCell ref="E10:F10"/>
    <mergeCell ref="I10:J10"/>
    <mergeCell ref="K10:K13"/>
    <mergeCell ref="L10:M10"/>
    <mergeCell ref="A5:K5"/>
    <mergeCell ref="A6:K6"/>
    <mergeCell ref="A7:K7"/>
    <mergeCell ref="A8:K8"/>
    <mergeCell ref="A9:K9"/>
  </mergeCells>
  <printOptions/>
  <pageMargins left="0.7086614173228347" right="0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421875" style="3" customWidth="1"/>
    <col min="2" max="2" width="26.57421875" style="3" customWidth="1"/>
    <col min="3" max="3" width="17.421875" style="3" customWidth="1"/>
    <col min="4" max="4" width="8.00390625" style="3" customWidth="1"/>
    <col min="5" max="5" width="6.57421875" style="3" customWidth="1"/>
    <col min="6" max="6" width="9.28125" style="3" customWidth="1"/>
    <col min="7" max="7" width="13.28125" style="3" customWidth="1"/>
    <col min="8" max="8" width="45.140625" style="3" customWidth="1"/>
    <col min="9" max="16384" width="9.140625" style="3" customWidth="1"/>
  </cols>
  <sheetData>
    <row r="1" ht="12.75">
      <c r="H1" s="23" t="s">
        <v>66</v>
      </c>
    </row>
    <row r="2" spans="1:8" ht="12.75" customHeight="1">
      <c r="A2" s="74" t="s">
        <v>67</v>
      </c>
      <c r="B2" s="74"/>
      <c r="C2" s="74"/>
      <c r="D2" s="74"/>
      <c r="E2" s="74"/>
      <c r="F2" s="74"/>
      <c r="G2" s="74"/>
      <c r="H2" s="74"/>
    </row>
    <row r="3" spans="1:8" ht="12.75" customHeight="1">
      <c r="A3" s="74" t="s">
        <v>68</v>
      </c>
      <c r="B3" s="74"/>
      <c r="C3" s="74"/>
      <c r="D3" s="74"/>
      <c r="E3" s="74"/>
      <c r="F3" s="74"/>
      <c r="G3" s="74"/>
      <c r="H3" s="74"/>
    </row>
    <row r="4" spans="1:8" ht="12.75" customHeight="1">
      <c r="A4" s="74" t="s">
        <v>69</v>
      </c>
      <c r="B4" s="74"/>
      <c r="C4" s="74"/>
      <c r="D4" s="74"/>
      <c r="E4" s="74"/>
      <c r="F4" s="74"/>
      <c r="G4" s="74"/>
      <c r="H4" s="74"/>
    </row>
    <row r="5" spans="1:8" ht="12.75" customHeight="1">
      <c r="A5" s="74" t="s">
        <v>70</v>
      </c>
      <c r="B5" s="74"/>
      <c r="C5" s="74"/>
      <c r="D5" s="74"/>
      <c r="E5" s="74"/>
      <c r="F5" s="74"/>
      <c r="G5" s="74"/>
      <c r="H5" s="74"/>
    </row>
    <row r="6" spans="1:7" ht="12.75" customHeight="1">
      <c r="A6" s="75"/>
      <c r="B6" s="74"/>
      <c r="C6" s="74"/>
      <c r="D6" s="6"/>
      <c r="E6" s="6"/>
      <c r="F6" s="6"/>
      <c r="G6" s="6"/>
    </row>
    <row r="7" spans="1:8" ht="12.75" customHeight="1">
      <c r="A7" s="83"/>
      <c r="B7" s="84" t="s">
        <v>71</v>
      </c>
      <c r="C7" s="76" t="s">
        <v>86</v>
      </c>
      <c r="D7" s="78" t="s">
        <v>3</v>
      </c>
      <c r="E7" s="78" t="s">
        <v>4</v>
      </c>
      <c r="F7" s="80" t="s">
        <v>89</v>
      </c>
      <c r="G7" s="80" t="s">
        <v>72</v>
      </c>
      <c r="H7" s="82" t="s">
        <v>73</v>
      </c>
    </row>
    <row r="8" spans="1:8" ht="12.75">
      <c r="A8" s="83"/>
      <c r="B8" s="84"/>
      <c r="C8" s="77"/>
      <c r="D8" s="79"/>
      <c r="E8" s="79"/>
      <c r="F8" s="81"/>
      <c r="G8" s="80"/>
      <c r="H8" s="82"/>
    </row>
    <row r="9" spans="1:8" ht="53.25" customHeight="1">
      <c r="A9" s="83"/>
      <c r="B9" s="84"/>
      <c r="C9" s="77"/>
      <c r="D9" s="79"/>
      <c r="E9" s="79"/>
      <c r="F9" s="81"/>
      <c r="G9" s="80"/>
      <c r="H9" s="82"/>
    </row>
    <row r="10" spans="1:8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</row>
    <row r="11" spans="1:8" ht="25.5">
      <c r="A11" s="21">
        <v>4</v>
      </c>
      <c r="B11" s="61" t="s">
        <v>107</v>
      </c>
      <c r="C11" s="49">
        <v>42.45</v>
      </c>
      <c r="D11" s="52">
        <v>2.5</v>
      </c>
      <c r="E11" s="62"/>
      <c r="F11" s="49">
        <f>+C11+D11-E11</f>
        <v>44.95</v>
      </c>
      <c r="G11" s="49" t="s">
        <v>90</v>
      </c>
      <c r="H11" s="63" t="s">
        <v>100</v>
      </c>
    </row>
    <row r="12" spans="1:9" ht="25.5">
      <c r="A12" s="21">
        <v>21</v>
      </c>
      <c r="B12" s="25" t="s">
        <v>25</v>
      </c>
      <c r="C12" s="26">
        <v>21.4</v>
      </c>
      <c r="D12" s="49"/>
      <c r="E12" s="49">
        <v>0.25</v>
      </c>
      <c r="F12" s="49">
        <f>+C12+D12-E12</f>
        <v>21.15</v>
      </c>
      <c r="G12" s="50" t="s">
        <v>91</v>
      </c>
      <c r="H12" s="63" t="s">
        <v>101</v>
      </c>
      <c r="I12" s="33"/>
    </row>
    <row r="13" spans="1:9" ht="42" customHeight="1">
      <c r="A13" s="21">
        <v>42</v>
      </c>
      <c r="B13" s="26" t="s">
        <v>14</v>
      </c>
      <c r="C13" s="28">
        <v>32.53</v>
      </c>
      <c r="D13" s="49">
        <v>6.75</v>
      </c>
      <c r="E13" s="49"/>
      <c r="F13" s="49">
        <f>+C13+D13-E13</f>
        <v>39.28</v>
      </c>
      <c r="G13" s="64" t="s">
        <v>104</v>
      </c>
      <c r="H13" s="63" t="s">
        <v>88</v>
      </c>
      <c r="I13" s="33"/>
    </row>
    <row r="14" spans="1:9" ht="54" customHeight="1">
      <c r="A14" s="21">
        <v>43</v>
      </c>
      <c r="B14" s="44" t="s">
        <v>85</v>
      </c>
      <c r="C14" s="28">
        <v>60.96</v>
      </c>
      <c r="D14" s="52">
        <v>12.5</v>
      </c>
      <c r="E14" s="49"/>
      <c r="F14" s="49">
        <f aca="true" t="shared" si="0" ref="F14:F22">+C14+D14-E14</f>
        <v>73.46000000000001</v>
      </c>
      <c r="G14" s="64" t="s">
        <v>105</v>
      </c>
      <c r="H14" s="63" t="s">
        <v>103</v>
      </c>
      <c r="I14" s="33"/>
    </row>
    <row r="15" spans="1:9" ht="38.25">
      <c r="A15" s="21">
        <v>49</v>
      </c>
      <c r="B15" s="29" t="s">
        <v>34</v>
      </c>
      <c r="C15" s="26">
        <f>17.75+0.75</f>
        <v>18.5</v>
      </c>
      <c r="D15" s="49"/>
      <c r="E15" s="51">
        <v>1</v>
      </c>
      <c r="F15" s="52">
        <f t="shared" si="0"/>
        <v>17.5</v>
      </c>
      <c r="G15" s="50" t="s">
        <v>92</v>
      </c>
      <c r="H15" s="85" t="s">
        <v>99</v>
      </c>
      <c r="I15" s="33"/>
    </row>
    <row r="16" spans="1:9" ht="38.25">
      <c r="A16" s="21">
        <v>50</v>
      </c>
      <c r="B16" s="29" t="s">
        <v>35</v>
      </c>
      <c r="C16" s="26">
        <f>17.8+0.5</f>
        <v>18.3</v>
      </c>
      <c r="D16" s="49"/>
      <c r="E16" s="52">
        <v>0.5</v>
      </c>
      <c r="F16" s="52">
        <f t="shared" si="0"/>
        <v>17.8</v>
      </c>
      <c r="G16" s="50" t="s">
        <v>93</v>
      </c>
      <c r="H16" s="86"/>
      <c r="I16" s="33"/>
    </row>
    <row r="17" spans="1:9" ht="38.25">
      <c r="A17" s="21">
        <v>51</v>
      </c>
      <c r="B17" s="29" t="s">
        <v>37</v>
      </c>
      <c r="C17" s="26">
        <f>14.45+0.25</f>
        <v>14.7</v>
      </c>
      <c r="D17" s="49"/>
      <c r="E17" s="49">
        <v>0.25</v>
      </c>
      <c r="F17" s="49">
        <f t="shared" si="0"/>
        <v>14.45</v>
      </c>
      <c r="G17" s="50" t="s">
        <v>94</v>
      </c>
      <c r="H17" s="86"/>
      <c r="I17" s="33"/>
    </row>
    <row r="18" spans="1:9" ht="31.5" customHeight="1">
      <c r="A18" s="21">
        <v>52</v>
      </c>
      <c r="B18" s="29" t="s">
        <v>36</v>
      </c>
      <c r="C18" s="26">
        <f>16.2+0.5</f>
        <v>16.7</v>
      </c>
      <c r="D18" s="49"/>
      <c r="E18" s="52">
        <v>0.5</v>
      </c>
      <c r="F18" s="52">
        <f t="shared" si="0"/>
        <v>16.2</v>
      </c>
      <c r="G18" s="50" t="s">
        <v>93</v>
      </c>
      <c r="H18" s="86"/>
      <c r="I18" s="33"/>
    </row>
    <row r="19" spans="1:9" ht="42" customHeight="1">
      <c r="A19" s="21">
        <v>53</v>
      </c>
      <c r="B19" s="29" t="s">
        <v>38</v>
      </c>
      <c r="C19" s="26">
        <f>15.2</f>
        <v>15.2</v>
      </c>
      <c r="D19" s="49"/>
      <c r="E19" s="49">
        <v>0.25</v>
      </c>
      <c r="F19" s="49">
        <f t="shared" si="0"/>
        <v>14.95</v>
      </c>
      <c r="G19" s="50" t="s">
        <v>95</v>
      </c>
      <c r="H19" s="86"/>
      <c r="I19" s="33"/>
    </row>
    <row r="20" spans="1:9" ht="38.25">
      <c r="A20" s="21">
        <v>54</v>
      </c>
      <c r="B20" s="32" t="s">
        <v>39</v>
      </c>
      <c r="C20" s="28">
        <f>10.45+0.5</f>
        <v>10.95</v>
      </c>
      <c r="D20" s="49"/>
      <c r="E20" s="52">
        <v>0.5</v>
      </c>
      <c r="F20" s="49">
        <f t="shared" si="0"/>
        <v>10.45</v>
      </c>
      <c r="G20" s="50" t="s">
        <v>93</v>
      </c>
      <c r="H20" s="86"/>
      <c r="I20" s="33"/>
    </row>
    <row r="21" spans="1:9" ht="38.25">
      <c r="A21" s="21">
        <v>55</v>
      </c>
      <c r="B21" s="29" t="s">
        <v>41</v>
      </c>
      <c r="C21" s="28">
        <f>11.95</f>
        <v>11.95</v>
      </c>
      <c r="D21" s="49"/>
      <c r="E21" s="52">
        <v>0.5</v>
      </c>
      <c r="F21" s="49">
        <f t="shared" si="0"/>
        <v>11.45</v>
      </c>
      <c r="G21" s="50" t="s">
        <v>96</v>
      </c>
      <c r="H21" s="86"/>
      <c r="I21" s="33"/>
    </row>
    <row r="22" spans="1:9" ht="38.25">
      <c r="A22" s="21">
        <v>57</v>
      </c>
      <c r="B22" s="30" t="s">
        <v>42</v>
      </c>
      <c r="C22" s="26">
        <v>13.7</v>
      </c>
      <c r="D22" s="49"/>
      <c r="E22" s="52">
        <v>0.5</v>
      </c>
      <c r="F22" s="52">
        <f t="shared" si="0"/>
        <v>13.2</v>
      </c>
      <c r="G22" s="50" t="s">
        <v>96</v>
      </c>
      <c r="H22" s="87"/>
      <c r="I22" s="33"/>
    </row>
    <row r="23" spans="1:8" ht="12.75">
      <c r="A23" s="18">
        <v>59</v>
      </c>
      <c r="B23" s="34" t="s">
        <v>20</v>
      </c>
      <c r="C23" s="35">
        <v>1910.29</v>
      </c>
      <c r="D23" s="35">
        <f>SUM(D11:D22)</f>
        <v>21.75</v>
      </c>
      <c r="E23" s="35">
        <f>SUM(E11:E22)</f>
        <v>4.25</v>
      </c>
      <c r="F23" s="35">
        <f>+C23+D23-E23</f>
        <v>1927.79</v>
      </c>
      <c r="G23" s="53">
        <f>+G26+G27+G28+G29</f>
        <v>63.8</v>
      </c>
      <c r="H23" s="54"/>
    </row>
    <row r="24" spans="1:8" ht="12.75">
      <c r="A24" s="56"/>
      <c r="B24" s="57"/>
      <c r="C24" s="41"/>
      <c r="D24" s="58"/>
      <c r="E24" s="58"/>
      <c r="F24" s="41"/>
      <c r="G24" s="59"/>
      <c r="H24" s="60"/>
    </row>
    <row r="25" spans="1:8" ht="12.75">
      <c r="A25" s="56"/>
      <c r="B25" s="57"/>
      <c r="C25" s="41"/>
      <c r="D25" s="58"/>
      <c r="E25" s="58"/>
      <c r="F25" s="41"/>
      <c r="G25" s="59"/>
      <c r="H25" s="60"/>
    </row>
    <row r="26" spans="4:7" ht="12.75">
      <c r="D26" s="5" t="s">
        <v>74</v>
      </c>
      <c r="E26" s="55">
        <f>+D23-E23</f>
        <v>17.5</v>
      </c>
      <c r="F26" s="5" t="s">
        <v>75</v>
      </c>
      <c r="G26" s="55">
        <f>6.9-0.8+17.2+4.1</f>
        <v>27.4</v>
      </c>
    </row>
    <row r="27" spans="4:7" ht="12.75">
      <c r="D27" s="5"/>
      <c r="F27" s="5" t="s">
        <v>97</v>
      </c>
      <c r="G27" s="55">
        <f>3.6+28.8-6.3-3.3-3-3.3-1.7-3.3-3.4-3.4</f>
        <v>4.699999999999996</v>
      </c>
    </row>
    <row r="28" spans="4:7" ht="12.75">
      <c r="D28" s="5"/>
      <c r="F28" s="5" t="s">
        <v>102</v>
      </c>
      <c r="G28" s="55">
        <v>28.1</v>
      </c>
    </row>
    <row r="29" spans="3:7" ht="12.75">
      <c r="C29" s="33"/>
      <c r="D29" s="5"/>
      <c r="F29" s="5" t="s">
        <v>98</v>
      </c>
      <c r="G29" s="55">
        <v>3.6</v>
      </c>
    </row>
    <row r="30" spans="3:7" ht="12.75">
      <c r="C30" s="33"/>
      <c r="D30" s="5"/>
      <c r="F30" s="5"/>
      <c r="G30" s="55"/>
    </row>
    <row r="31" spans="3:7" ht="12.75">
      <c r="C31" s="41"/>
      <c r="G31" s="55"/>
    </row>
  </sheetData>
  <sheetProtection/>
  <mergeCells count="14">
    <mergeCell ref="B7:B9"/>
    <mergeCell ref="C7:C9"/>
    <mergeCell ref="D7:D9"/>
    <mergeCell ref="E7:E9"/>
    <mergeCell ref="H15:H22"/>
    <mergeCell ref="F7:F9"/>
    <mergeCell ref="G7:G9"/>
    <mergeCell ref="H7:H9"/>
    <mergeCell ref="A2:H2"/>
    <mergeCell ref="A3:H3"/>
    <mergeCell ref="A4:H4"/>
    <mergeCell ref="A5:H5"/>
    <mergeCell ref="A6:C6"/>
    <mergeCell ref="A7:A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Sakaviciene</dc:creator>
  <cp:keywords/>
  <dc:description/>
  <cp:lastModifiedBy>Vartotoja</cp:lastModifiedBy>
  <cp:lastPrinted>2018-06-19T08:41:46Z</cp:lastPrinted>
  <dcterms:created xsi:type="dcterms:W3CDTF">2006-12-08T13:31:51Z</dcterms:created>
  <dcterms:modified xsi:type="dcterms:W3CDTF">2018-06-19T08:41:50Z</dcterms:modified>
  <cp:category/>
  <cp:version/>
  <cp:contentType/>
  <cp:contentStatus/>
</cp:coreProperties>
</file>