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2017-2016 Eur" sheetId="1" r:id="rId1"/>
  </sheets>
  <externalReferences>
    <externalReference r:id="rId4"/>
  </externalReferences>
  <definedNames>
    <definedName name="_xlnm.Print_Area" localSheetId="0">'2017-2016 Eur'!$A$1:$BJ$125</definedName>
    <definedName name="_xlnm.Print_Titles" localSheetId="0">'2017-2016 Eur'!$A:$B,'2017-2016 Eur'!$4:$8</definedName>
  </definedNames>
  <calcPr fullCalcOnLoad="1"/>
</workbook>
</file>

<file path=xl/sharedStrings.xml><?xml version="1.0" encoding="utf-8"?>
<sst xmlns="http://schemas.openxmlformats.org/spreadsheetml/2006/main" count="210" uniqueCount="131">
  <si>
    <t>Priešgaisrinė tarnyba</t>
  </si>
  <si>
    <t>Šviesioji gimnazija</t>
  </si>
  <si>
    <t>Savivaldybės administracija</t>
  </si>
  <si>
    <t>Dotnuvos slaugos namai</t>
  </si>
  <si>
    <t>Akademijos kultūros centras</t>
  </si>
  <si>
    <t>Josvainių kultūros centras</t>
  </si>
  <si>
    <t>Krakių kultūros centras</t>
  </si>
  <si>
    <t>Šėtos kultūros centras</t>
  </si>
  <si>
    <t>Truskavos kultūros centras</t>
  </si>
  <si>
    <t>iš viso</t>
  </si>
  <si>
    <t>savarankiškom funkcijom</t>
  </si>
  <si>
    <t>Daugiabučių namų bendrijų rėmimo fondui</t>
  </si>
  <si>
    <t>Vaikų užimtumo ir nusikalstamumo prevencijos programai</t>
  </si>
  <si>
    <t>Nemokamam socialiai remtinų vaikų maitinimui</t>
  </si>
  <si>
    <t>Palūkanos bankui</t>
  </si>
  <si>
    <t>spec. (patalpų nuoma)</t>
  </si>
  <si>
    <t>spec. (atsitiktinės)</t>
  </si>
  <si>
    <t>spec. (įmokos)</t>
  </si>
  <si>
    <t>Krakių  gimnazija</t>
  </si>
  <si>
    <t>Surviliškio V.Svirskio pagr.mok.</t>
  </si>
  <si>
    <t>Bendruomenės soc centras</t>
  </si>
  <si>
    <t>Kultūros  centras</t>
  </si>
  <si>
    <t>Vilainių sen.</t>
  </si>
  <si>
    <t>Gudžiūnų sen</t>
  </si>
  <si>
    <t>Dotnuvos sen</t>
  </si>
  <si>
    <t>Krakių sen</t>
  </si>
  <si>
    <t>Pelėdnagių sen</t>
  </si>
  <si>
    <t>Pernaravos sen</t>
  </si>
  <si>
    <t>Surviliškio sen</t>
  </si>
  <si>
    <t>Šėtos sen</t>
  </si>
  <si>
    <t>Truskavos sen</t>
  </si>
  <si>
    <t>Josvainių sen</t>
  </si>
  <si>
    <t xml:space="preserve">Kelionės išlaidų už lengvatinį keleivių vežimą kompensavimui </t>
  </si>
  <si>
    <t xml:space="preserve">UAB "Kėdbusas" nuostolingų važiavimo maršrutų kompensavimui </t>
  </si>
  <si>
    <t>Rajono komunalinių atliekų tvarkytojui</t>
  </si>
  <si>
    <t>Kėdainių rajono savivaldybės mero fondui</t>
  </si>
  <si>
    <t>Dotnuvos pagrindinė mokykla</t>
  </si>
  <si>
    <t>Labūnavos pagrindinė mokykla</t>
  </si>
  <si>
    <t>Miegėnų pagrindinė mokykla</t>
  </si>
  <si>
    <t>Truskavos pagrindinė mokykla</t>
  </si>
  <si>
    <t>Dailės mokykla</t>
  </si>
  <si>
    <t>Kalbų mokykla</t>
  </si>
  <si>
    <t>Muzikos mokykla</t>
  </si>
  <si>
    <t xml:space="preserve">Iš viso </t>
  </si>
  <si>
    <t>Iš viso asignavimai</t>
  </si>
  <si>
    <t>spec. dotacija (mokinio krepšelis)</t>
  </si>
  <si>
    <t>palyginimas</t>
  </si>
  <si>
    <t>%</t>
  </si>
  <si>
    <t>(+,-)</t>
  </si>
  <si>
    <t>L.d ''Žilvitis''</t>
  </si>
  <si>
    <t>L.d "Vyturėlis"</t>
  </si>
  <si>
    <t>L.d "Pasaka"</t>
  </si>
  <si>
    <t>M.Daukšos viešoji biblioteka</t>
  </si>
  <si>
    <t>Kėdainių krašto muziejus</t>
  </si>
  <si>
    <t xml:space="preserve"> Kontrolės ir audito tarnyba</t>
  </si>
  <si>
    <t>Kėdainių miesto sen</t>
  </si>
  <si>
    <t>Kėdainių visuomenės sveikatos biuras</t>
  </si>
  <si>
    <t>Kompensacijos  už šildymą ir vandenį</t>
  </si>
  <si>
    <t xml:space="preserve">Kainų skirtumams gyventojams už šildymą </t>
  </si>
  <si>
    <t>Šalto ir karšto vandens pardavimo kainos kompensavimui</t>
  </si>
  <si>
    <t>Socialinė parama mokiniams išlaidoms už įsigytus produktus</t>
  </si>
  <si>
    <t>Socialinė parama mokiniams išlaidoms už įsigytus mokinio reikmenis</t>
  </si>
  <si>
    <t>Prioritetinių sporto šakų veiklos programoms</t>
  </si>
  <si>
    <t xml:space="preserve">Viešųjų įstaigų sporto veiklos programoms konkurso būdu </t>
  </si>
  <si>
    <t>Gabių ir talentingų vaikų rėmimo fondui</t>
  </si>
  <si>
    <t>Bendrojo lavinimo mokyklų mokinių nemokamo maitinimo paslaugų kainų kompensavimui</t>
  </si>
  <si>
    <t>Aplinkos apsaugos rėmimo specialiajai programai</t>
  </si>
  <si>
    <t>Paskolos  grąžinimui</t>
  </si>
  <si>
    <t>iš jų darb. užm.</t>
  </si>
  <si>
    <t>Kėdainių specialioji mokykla</t>
  </si>
  <si>
    <t>'Atžalyno'' gimnazija</t>
  </si>
  <si>
    <t>Akademijos gimnazija</t>
  </si>
  <si>
    <t>Josvainių gimnazija</t>
  </si>
  <si>
    <t>Šėtos gimnazija</t>
  </si>
  <si>
    <t>Kėdainių rajono policijos komisariato  prevencinei programai "Saugos aplinkos kūrimas ir bendruomenės teisėtvarka"</t>
  </si>
  <si>
    <t>VšĮ Kėdainių verslo informacinio centro  veiklai</t>
  </si>
  <si>
    <t>VšĮ Kėdainių ligoninės dantų protezavimo pensininkams ir neįgaliesiems programai</t>
  </si>
  <si>
    <t>VšĮ Kėdainių ligoninės vaikų slaugos lovų  išlaikymo  programai</t>
  </si>
  <si>
    <t>VšĮ "Gyvenimo namai sutrikusio intelekto asmenims" veiklai</t>
  </si>
  <si>
    <t>VšĮ Kauno regioninės plėtros agentūros  programai</t>
  </si>
  <si>
    <t xml:space="preserve">                  viso darželiai</t>
  </si>
  <si>
    <t>Švietimo pagalbos tarnyba</t>
  </si>
  <si>
    <t xml:space="preserve">               viso mokyklos</t>
  </si>
  <si>
    <t xml:space="preserve">        viso kultūros įstaigos</t>
  </si>
  <si>
    <t xml:space="preserve">        viso socialinės  įstaigos</t>
  </si>
  <si>
    <t xml:space="preserve">        viso seniūnijos</t>
  </si>
  <si>
    <t xml:space="preserve">Iš viso įstaigos </t>
  </si>
  <si>
    <t>VšĮ PSPC odontologijos paslaugų kokybės gerinimo programai</t>
  </si>
  <si>
    <t>Kėdainių rajono savivaldybės kapitalo investicijų programai</t>
  </si>
  <si>
    <t xml:space="preserve">Valstybės  investicijų programai </t>
  </si>
  <si>
    <t>Josvainių socialinis ir ugdymo centras</t>
  </si>
  <si>
    <t>Šėtos socialinis ir ugdymo centras</t>
  </si>
  <si>
    <t>L.d "Aviliukas"</t>
  </si>
  <si>
    <t>L.d ''Varpelis''</t>
  </si>
  <si>
    <t>M. d ''Obelėlė''</t>
  </si>
  <si>
    <t>Krūties vėžio prevencijos efektyvumo didinimo programai</t>
  </si>
  <si>
    <t>Socialinės reabilitacijos paslaugų neįgaliesiems bendruomenėje projektui</t>
  </si>
  <si>
    <t xml:space="preserve"> Suaug. ir jaunimo mokymo centras</t>
  </si>
  <si>
    <t>Storosios žarnos vėžio ankstyvosios diagnostikos efektyvuvo didinimo programai</t>
  </si>
  <si>
    <t>Vaikų otorinolaringologinės pagalbos kokybės gerinimo programai</t>
  </si>
  <si>
    <t>Laparoskopinės ir artroskopinės chirurginės pagalbos kokybės gerinimo programai</t>
  </si>
  <si>
    <t>Savivaldybės viešųjų teritorijų tvarkymui</t>
  </si>
  <si>
    <t>Melioracijos ir hidrotechnikos įrenginių eksploatavimui, dirvų kalkinimo organizavimui</t>
  </si>
  <si>
    <t>valstybės lėšos (Kelių fondo)</t>
  </si>
  <si>
    <t xml:space="preserve"> Gyvūnų globos organizacijų rengiamų bešeimininkių kačių kastravimo programai</t>
  </si>
  <si>
    <t>'Ryto'' progimnazija</t>
  </si>
  <si>
    <t>J. Paukštelio progimnazija</t>
  </si>
  <si>
    <t>'Aušros'' progimnazija</t>
  </si>
  <si>
    <t>Sporto centras</t>
  </si>
  <si>
    <t>Tūkst. Eur</t>
  </si>
  <si>
    <t>ES lėšos, speciali tikslinė dotacija ( valstybės deleguotos f-jos,  iš apskrities  perduotai įstaigai išlaikyti)</t>
  </si>
  <si>
    <t>E sveikatos informacinės sistemos diegimo, palaikymo ir tobulinimo programai</t>
  </si>
  <si>
    <t>Bešeimininkių gyvūnų mažinimui ir prevencijai</t>
  </si>
  <si>
    <t>Traumatologinės  pagalbos kokybės gerinimo Kėdainių rajono savivaldybės gyventojams programai</t>
  </si>
  <si>
    <t>Dalyvauti tyrime  "Sveikatos ir olimpinio ugdymo programos poveikis mokinių sveikatai ir gyvensenai"</t>
  </si>
  <si>
    <t>Neįgaliųjų socialinės integracijos per kūno kultūrą ir sportą projektui</t>
  </si>
  <si>
    <t>Rajono nevyriausybinių organizacijų (įskaitant bendruomenes organizacijas) plėtros užtikrinimui</t>
  </si>
  <si>
    <t>Sąlygų bendruomeninių organizacijų veiklai sudarymas</t>
  </si>
  <si>
    <t>Administracijos direktoriaus rezervui</t>
  </si>
  <si>
    <t>2017 -2016 METŲ  KĖDAINIŲ RAJONO SAVIVALDYBĖS KASINIŲ IŠLAIDŲ  PALYGINIMAI</t>
  </si>
  <si>
    <t>Biudžeto asignavimai projektams finansuoti ES lėšomis</t>
  </si>
  <si>
    <t>Biudžeto asignavimai  projektams finansuoti VB lėšomis</t>
  </si>
  <si>
    <t>Parengti studiją, įvertinant Kėdainių rajono gyventojų sergamumo ir mirtingumo priežastis dėl onkologinių, širdies ir kraujagyslių  ligų</t>
  </si>
  <si>
    <t xml:space="preserve">Vykdyti Kėdainių rajono tuberkuliozės prevencijos, ankstyvosios diagnostikos, gydymo ir kontrolės 2017 m. programą </t>
  </si>
  <si>
    <t>Vykdyti Ultragarsinių diagnostinių paslaugų teikimo efektyvumo gerinimo Kėdainių rajono savivaldybėje 2017 m. programą</t>
  </si>
  <si>
    <t>Vykdyti pirminės asmens sveikatos priežiūros paslaugų prieinamumo ir kokybės užtikrinimo Kėdainių rajono kaimiškųjų vietovių gyventojams 2017 m. programą</t>
  </si>
  <si>
    <t>Įgyvendinti Kėdainių rajono savivaldybės bažnyčių rėmimo programą</t>
  </si>
  <si>
    <t>Kėdainių pagalbos šeimai centras</t>
  </si>
  <si>
    <t>L. d ''Puriena''</t>
  </si>
  <si>
    <t xml:space="preserve">L.d ''Vaikystė'' </t>
  </si>
  <si>
    <t>Aiškinamojo rašto lentelė Nr. 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</si>
</sst>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27]yyyy\ &quot;m.&quot;\ mmmm\ d\ &quot;d.&quot;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0.0;\-0.0;;"/>
    <numFmt numFmtId="186" formatCode="0.000"/>
    <numFmt numFmtId="187" formatCode="0.0000000"/>
    <numFmt numFmtId="188" formatCode="0.000000"/>
    <numFmt numFmtId="189" formatCode="0.00000"/>
    <numFmt numFmtId="190" formatCode="0.0000"/>
    <numFmt numFmtId="191" formatCode="0.00;\-0.00;;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sz val="8"/>
      <name val="Arial Narrow"/>
      <family val="2"/>
    </font>
    <font>
      <b/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180" fontId="5" fillId="0" borderId="0" xfId="0" applyNumberFormat="1" applyFont="1" applyFill="1" applyAlignment="1">
      <alignment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18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8" fillId="0" borderId="11" xfId="57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2" fontId="5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0" fillId="0" borderId="10" xfId="63" applyFont="1" applyFill="1" applyBorder="1">
      <alignment/>
      <protection/>
    </xf>
    <xf numFmtId="180" fontId="14" fillId="0" borderId="10" xfId="63" applyNumberFormat="1" applyFont="1" applyFill="1" applyBorder="1" applyAlignment="1">
      <alignment horizontal="left"/>
      <protection/>
    </xf>
    <xf numFmtId="2" fontId="10" fillId="0" borderId="10" xfId="0" applyNumberFormat="1" applyFont="1" applyFill="1" applyBorder="1" applyAlignment="1">
      <alignment horizontal="right"/>
    </xf>
    <xf numFmtId="180" fontId="10" fillId="0" borderId="10" xfId="0" applyNumberFormat="1" applyFont="1" applyFill="1" applyBorder="1" applyAlignment="1">
      <alignment horizontal="right"/>
    </xf>
    <xf numFmtId="180" fontId="14" fillId="0" borderId="10" xfId="63" applyNumberFormat="1" applyFont="1" applyFill="1" applyBorder="1">
      <alignment/>
      <protection/>
    </xf>
    <xf numFmtId="180" fontId="12" fillId="0" borderId="10" xfId="0" applyNumberFormat="1" applyFont="1" applyFill="1" applyBorder="1" applyAlignment="1">
      <alignment horizontal="right"/>
    </xf>
    <xf numFmtId="180" fontId="14" fillId="0" borderId="10" xfId="63" applyNumberFormat="1" applyFont="1" applyFill="1" applyBorder="1" applyAlignment="1" quotePrefix="1">
      <alignment horizontal="left"/>
      <protection/>
    </xf>
    <xf numFmtId="0" fontId="12" fillId="0" borderId="10" xfId="0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180" fontId="14" fillId="0" borderId="10" xfId="63" applyNumberFormat="1" applyFont="1" applyFill="1" applyBorder="1" applyAlignment="1">
      <alignment horizontal="left" wrapText="1"/>
      <protection/>
    </xf>
    <xf numFmtId="0" fontId="15" fillId="0" borderId="10" xfId="0" applyFont="1" applyFill="1" applyBorder="1" applyAlignment="1">
      <alignment horizontal="right"/>
    </xf>
    <xf numFmtId="180" fontId="15" fillId="0" borderId="10" xfId="0" applyNumberFormat="1" applyFont="1" applyFill="1" applyBorder="1" applyAlignment="1">
      <alignment horizontal="right"/>
    </xf>
    <xf numFmtId="0" fontId="14" fillId="0" borderId="10" xfId="62" applyFont="1" applyFill="1" applyBorder="1" applyAlignment="1">
      <alignment horizontal="left" vertical="center" wrapText="1"/>
      <protection/>
    </xf>
    <xf numFmtId="0" fontId="12" fillId="0" borderId="10" xfId="62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91" fontId="10" fillId="0" borderId="10" xfId="0" applyNumberFormat="1" applyFont="1" applyFill="1" applyBorder="1" applyAlignment="1">
      <alignment horizontal="right"/>
    </xf>
    <xf numFmtId="185" fontId="12" fillId="0" borderId="10" xfId="0" applyNumberFormat="1" applyFont="1" applyFill="1" applyBorder="1" applyAlignment="1">
      <alignment/>
    </xf>
    <xf numFmtId="0" fontId="14" fillId="0" borderId="10" xfId="62" applyFont="1" applyFill="1" applyBorder="1" applyAlignment="1">
      <alignment horizontal="left" wrapText="1"/>
      <protection/>
    </xf>
    <xf numFmtId="0" fontId="14" fillId="0" borderId="13" xfId="62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66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rmal_biudžetas 6" xfId="62"/>
    <cellStyle name="Normal_Sheet1" xfId="63"/>
    <cellStyle name="Paprastas_2008 m biudžetas" xfId="64"/>
    <cellStyle name="Paryškinimas 1" xfId="65"/>
    <cellStyle name="Paryškinimas 2" xfId="66"/>
    <cellStyle name="Paryškinimas 3" xfId="67"/>
    <cellStyle name="Paryškinimas 4" xfId="68"/>
    <cellStyle name="Paryškinimas 5" xfId="69"/>
    <cellStyle name="Paryškinimas 6" xfId="70"/>
    <cellStyle name="Pastaba" xfId="71"/>
    <cellStyle name="Pavadinimas" xfId="72"/>
    <cellStyle name="Percent" xfId="73"/>
    <cellStyle name="Skaičiavimas" xfId="74"/>
    <cellStyle name="Suma" xfId="75"/>
    <cellStyle name="Susietas langelis" xfId="76"/>
    <cellStyle name="Tikrinimo langelis" xfId="77"/>
    <cellStyle name="Currency" xfId="78"/>
    <cellStyle name="Currency [0]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\AppData\Local\Microsoft\Windows\INetCache\Content.Outlook\H7IMIGP3\MANO%20DOKUMENTAI\PALYGINIMAI\2017-2016%20palyginimai\2016-2015%20m%20kasiniu%20islaidu%20palyginimas%20pagal%20ISTAIGAS%20BEND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-2014 Eur"/>
      <sheetName val="Lapas1"/>
      <sheetName val="2014-2013 m"/>
    </sheetNames>
    <sheetDataSet>
      <sheetData sheetId="0">
        <row r="5">
          <cell r="E5">
            <v>454.2</v>
          </cell>
          <cell r="L5">
            <v>248.9</v>
          </cell>
        </row>
        <row r="6">
          <cell r="E6">
            <v>498.1</v>
          </cell>
          <cell r="L6">
            <v>277.2</v>
          </cell>
        </row>
        <row r="7">
          <cell r="E7">
            <v>438.90000000000003</v>
          </cell>
          <cell r="L7">
            <v>244.4</v>
          </cell>
        </row>
        <row r="8">
          <cell r="E8">
            <v>475.2</v>
          </cell>
          <cell r="L8">
            <v>276.7</v>
          </cell>
        </row>
        <row r="9">
          <cell r="E9">
            <v>484.5</v>
          </cell>
          <cell r="L9">
            <v>266</v>
          </cell>
        </row>
        <row r="10">
          <cell r="E10">
            <v>522.9</v>
          </cell>
          <cell r="L10">
            <v>295.1</v>
          </cell>
        </row>
        <row r="11">
          <cell r="E11">
            <v>510</v>
          </cell>
          <cell r="L11">
            <v>273.8</v>
          </cell>
        </row>
        <row r="12">
          <cell r="E12">
            <v>473.7</v>
          </cell>
          <cell r="L12">
            <v>276.1</v>
          </cell>
        </row>
        <row r="14">
          <cell r="L14">
            <v>823</v>
          </cell>
        </row>
        <row r="15">
          <cell r="L15">
            <v>553.9</v>
          </cell>
        </row>
        <row r="16">
          <cell r="L16">
            <v>730.6</v>
          </cell>
        </row>
        <row r="17">
          <cell r="L17">
            <v>574.1</v>
          </cell>
        </row>
        <row r="18">
          <cell r="L18">
            <v>643.1</v>
          </cell>
        </row>
        <row r="19">
          <cell r="L19">
            <v>505.7</v>
          </cell>
        </row>
        <row r="20">
          <cell r="L20">
            <v>746.8</v>
          </cell>
        </row>
        <row r="21">
          <cell r="L21">
            <v>841.1</v>
          </cell>
        </row>
        <row r="22">
          <cell r="L22">
            <v>697.4</v>
          </cell>
        </row>
        <row r="23">
          <cell r="L23">
            <v>255.7</v>
          </cell>
        </row>
        <row r="24">
          <cell r="L24">
            <v>544.2</v>
          </cell>
        </row>
        <row r="25">
          <cell r="L25">
            <v>213.4</v>
          </cell>
        </row>
        <row r="26">
          <cell r="L26">
            <v>243.7</v>
          </cell>
        </row>
        <row r="27">
          <cell r="L27">
            <v>227.3</v>
          </cell>
        </row>
        <row r="28">
          <cell r="L28">
            <v>408.1</v>
          </cell>
        </row>
        <row r="29">
          <cell r="L29">
            <v>597.6</v>
          </cell>
        </row>
        <row r="30">
          <cell r="L30">
            <v>109.3</v>
          </cell>
        </row>
        <row r="31">
          <cell r="L31">
            <v>147.5</v>
          </cell>
        </row>
        <row r="32">
          <cell r="L32">
            <v>481.7</v>
          </cell>
        </row>
        <row r="33">
          <cell r="L33">
            <v>268.2</v>
          </cell>
        </row>
        <row r="34">
          <cell r="L34">
            <v>131.9</v>
          </cell>
        </row>
        <row r="36">
          <cell r="E36">
            <v>478.4</v>
          </cell>
          <cell r="L36">
            <v>241.4</v>
          </cell>
        </row>
        <row r="37">
          <cell r="E37">
            <v>120.5</v>
          </cell>
          <cell r="L37">
            <v>73.8</v>
          </cell>
        </row>
        <row r="38">
          <cell r="E38">
            <v>99.8</v>
          </cell>
          <cell r="L38">
            <v>45.4</v>
          </cell>
        </row>
        <row r="39">
          <cell r="E39">
            <v>84</v>
          </cell>
          <cell r="L39">
            <v>46.7</v>
          </cell>
        </row>
        <row r="40">
          <cell r="E40">
            <v>57.5</v>
          </cell>
          <cell r="L40">
            <v>34.1</v>
          </cell>
        </row>
        <row r="41">
          <cell r="E41">
            <v>51.300000000000004</v>
          </cell>
          <cell r="L41">
            <v>31.9</v>
          </cell>
        </row>
        <row r="42">
          <cell r="E42">
            <v>586.9000000000001</v>
          </cell>
          <cell r="L42">
            <v>323.4</v>
          </cell>
        </row>
        <row r="43">
          <cell r="E43">
            <v>315.59999999999997</v>
          </cell>
          <cell r="L43">
            <v>153.4</v>
          </cell>
        </row>
        <row r="45">
          <cell r="E45">
            <v>618</v>
          </cell>
          <cell r="L45">
            <v>293.3</v>
          </cell>
        </row>
        <row r="46">
          <cell r="E46">
            <v>356.9</v>
          </cell>
          <cell r="L46">
            <v>164.8</v>
          </cell>
        </row>
        <row r="47">
          <cell r="E47">
            <v>429.9</v>
          </cell>
          <cell r="L47">
            <v>181.5</v>
          </cell>
        </row>
        <row r="48">
          <cell r="E48">
            <v>412.1</v>
          </cell>
          <cell r="L48">
            <v>162.7</v>
          </cell>
        </row>
        <row r="49">
          <cell r="E49">
            <v>468.6</v>
          </cell>
          <cell r="L49">
            <v>263.2</v>
          </cell>
        </row>
        <row r="50">
          <cell r="E50">
            <v>217.4</v>
          </cell>
          <cell r="L50">
            <v>133.6</v>
          </cell>
        </row>
        <row r="52">
          <cell r="E52">
            <v>1738.3999999999999</v>
          </cell>
          <cell r="L52">
            <v>161.1</v>
          </cell>
        </row>
        <row r="53">
          <cell r="E53">
            <v>417.70000000000005</v>
          </cell>
          <cell r="L53">
            <v>106</v>
          </cell>
        </row>
        <row r="54">
          <cell r="E54">
            <v>287.7</v>
          </cell>
          <cell r="L54">
            <v>96.2</v>
          </cell>
        </row>
        <row r="55">
          <cell r="E55">
            <v>239.8</v>
          </cell>
          <cell r="L55">
            <v>75.8</v>
          </cell>
        </row>
        <row r="56">
          <cell r="E56">
            <v>300.90000000000003</v>
          </cell>
          <cell r="L56">
            <v>86.6</v>
          </cell>
        </row>
        <row r="57">
          <cell r="E57">
            <v>265</v>
          </cell>
          <cell r="L57">
            <v>85.7</v>
          </cell>
        </row>
        <row r="58">
          <cell r="E58">
            <v>185.4</v>
          </cell>
          <cell r="L58">
            <v>58.6</v>
          </cell>
        </row>
        <row r="59">
          <cell r="E59">
            <v>199.9</v>
          </cell>
          <cell r="L59">
            <v>73</v>
          </cell>
        </row>
        <row r="60">
          <cell r="E60">
            <v>256.09999999999997</v>
          </cell>
          <cell r="L60">
            <v>76.6</v>
          </cell>
        </row>
        <row r="61">
          <cell r="E61">
            <v>201.1</v>
          </cell>
          <cell r="L61">
            <v>70.4</v>
          </cell>
        </row>
        <row r="62">
          <cell r="E62">
            <v>376.3</v>
          </cell>
          <cell r="L62">
            <v>119.7</v>
          </cell>
        </row>
        <row r="64">
          <cell r="L64">
            <v>400</v>
          </cell>
        </row>
        <row r="65">
          <cell r="L65">
            <v>58.6</v>
          </cell>
        </row>
        <row r="66">
          <cell r="L66">
            <v>1204.4</v>
          </cell>
        </row>
        <row r="68">
          <cell r="E68">
            <v>16</v>
          </cell>
        </row>
        <row r="69">
          <cell r="E69">
            <v>9.4</v>
          </cell>
        </row>
        <row r="71">
          <cell r="E71">
            <v>10</v>
          </cell>
        </row>
        <row r="72">
          <cell r="E72">
            <v>9.8</v>
          </cell>
        </row>
        <row r="74">
          <cell r="E74">
            <v>14.6</v>
          </cell>
        </row>
        <row r="75">
          <cell r="E75">
            <v>20</v>
          </cell>
        </row>
        <row r="76">
          <cell r="E76">
            <v>12</v>
          </cell>
        </row>
        <row r="77">
          <cell r="E77">
            <v>5.6</v>
          </cell>
        </row>
        <row r="80">
          <cell r="E80">
            <v>5.9</v>
          </cell>
        </row>
        <row r="81">
          <cell r="E81">
            <v>13.1</v>
          </cell>
        </row>
        <row r="82">
          <cell r="E82">
            <v>1.5</v>
          </cell>
        </row>
        <row r="83">
          <cell r="E83">
            <v>38</v>
          </cell>
        </row>
        <row r="84">
          <cell r="E84">
            <v>26.3</v>
          </cell>
        </row>
        <row r="85">
          <cell r="E85">
            <v>253.7</v>
          </cell>
        </row>
        <row r="86">
          <cell r="E86">
            <v>81.5</v>
          </cell>
        </row>
        <row r="87">
          <cell r="E87">
            <v>23</v>
          </cell>
        </row>
        <row r="88">
          <cell r="E88">
            <v>114.4</v>
          </cell>
        </row>
        <row r="89">
          <cell r="E89">
            <v>351.1</v>
          </cell>
        </row>
        <row r="90">
          <cell r="E90">
            <v>598.7</v>
          </cell>
        </row>
        <row r="91">
          <cell r="E91">
            <v>40</v>
          </cell>
        </row>
        <row r="92">
          <cell r="E92">
            <v>6.7</v>
          </cell>
        </row>
        <row r="93">
          <cell r="E93">
            <v>151.4</v>
          </cell>
        </row>
        <row r="94">
          <cell r="E94">
            <v>11.9</v>
          </cell>
        </row>
        <row r="95">
          <cell r="E95">
            <v>1.2</v>
          </cell>
        </row>
        <row r="98">
          <cell r="E98">
            <v>31.9</v>
          </cell>
        </row>
        <row r="99">
          <cell r="E99">
            <v>1392.1</v>
          </cell>
        </row>
        <row r="100">
          <cell r="E100">
            <v>1605.1</v>
          </cell>
        </row>
        <row r="101">
          <cell r="E101">
            <v>1748.9</v>
          </cell>
        </row>
        <row r="102">
          <cell r="E102">
            <v>55.5</v>
          </cell>
        </row>
        <row r="103">
          <cell r="E103">
            <v>305.5</v>
          </cell>
        </row>
        <row r="104">
          <cell r="E104">
            <v>859.8</v>
          </cell>
        </row>
        <row r="105">
          <cell r="E105">
            <v>80.5</v>
          </cell>
        </row>
        <row r="106">
          <cell r="E106">
            <v>338</v>
          </cell>
        </row>
        <row r="107">
          <cell r="E107">
            <v>10.2</v>
          </cell>
        </row>
        <row r="109">
          <cell r="E109">
            <v>17.1</v>
          </cell>
        </row>
        <row r="110">
          <cell r="E110">
            <v>193</v>
          </cell>
        </row>
        <row r="111">
          <cell r="E111">
            <v>15</v>
          </cell>
        </row>
        <row r="112">
          <cell r="E112">
            <v>37.4</v>
          </cell>
        </row>
        <row r="113">
          <cell r="E113">
            <v>1282.1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39"/>
  <sheetViews>
    <sheetView tabSelected="1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J9" sqref="J9"/>
    </sheetView>
  </sheetViews>
  <sheetFormatPr defaultColWidth="9.140625" defaultRowHeight="12.75"/>
  <cols>
    <col min="1" max="1" width="3.140625" style="1" customWidth="1"/>
    <col min="2" max="2" width="26.140625" style="8" customWidth="1"/>
    <col min="3" max="3" width="9.8515625" style="1" customWidth="1"/>
    <col min="4" max="4" width="9.57421875" style="1" customWidth="1"/>
    <col min="5" max="8" width="9.57421875" style="1" hidden="1" customWidth="1"/>
    <col min="9" max="9" width="9.421875" style="1" customWidth="1"/>
    <col min="10" max="10" width="8.8515625" style="1" customWidth="1"/>
    <col min="11" max="11" width="6.8515625" style="1" customWidth="1"/>
    <col min="12" max="12" width="9.57421875" style="1" customWidth="1"/>
    <col min="13" max="13" width="6.8515625" style="1" customWidth="1"/>
    <col min="14" max="14" width="8.57421875" style="1" customWidth="1"/>
    <col min="15" max="15" width="9.00390625" style="1" customWidth="1"/>
    <col min="16" max="16" width="8.140625" style="1" customWidth="1"/>
    <col min="17" max="17" width="9.421875" style="1" customWidth="1"/>
    <col min="18" max="18" width="9.140625" style="1" customWidth="1"/>
    <col min="19" max="19" width="6.8515625" style="1" customWidth="1"/>
    <col min="20" max="20" width="10.57421875" style="1" customWidth="1"/>
    <col min="21" max="21" width="7.140625" style="1" customWidth="1"/>
    <col min="22" max="22" width="9.00390625" style="1" customWidth="1"/>
    <col min="23" max="23" width="9.8515625" style="1" customWidth="1"/>
    <col min="24" max="24" width="9.140625" style="1" customWidth="1"/>
    <col min="25" max="25" width="10.8515625" style="1" customWidth="1"/>
    <col min="26" max="26" width="9.8515625" style="1" customWidth="1"/>
    <col min="27" max="27" width="6.8515625" style="1" customWidth="1"/>
    <col min="28" max="28" width="8.8515625" style="1" customWidth="1"/>
    <col min="29" max="29" width="6.8515625" style="1" customWidth="1"/>
    <col min="30" max="31" width="8.8515625" style="1" customWidth="1"/>
    <col min="32" max="32" width="8.00390625" style="1" customWidth="1"/>
    <col min="33" max="33" width="8.140625" style="1" bestFit="1" customWidth="1"/>
    <col min="34" max="34" width="8.421875" style="1" customWidth="1"/>
    <col min="35" max="35" width="5.140625" style="1" customWidth="1"/>
    <col min="36" max="36" width="8.140625" style="1" customWidth="1"/>
    <col min="37" max="37" width="4.57421875" style="1" customWidth="1"/>
    <col min="38" max="38" width="7.57421875" style="1" customWidth="1"/>
    <col min="39" max="39" width="6.57421875" style="1" customWidth="1"/>
    <col min="40" max="40" width="6.421875" style="1" customWidth="1"/>
    <col min="41" max="41" width="7.8515625" style="1" customWidth="1"/>
    <col min="42" max="42" width="6.140625" style="1" customWidth="1"/>
    <col min="43" max="43" width="5.8515625" style="1" customWidth="1"/>
    <col min="44" max="44" width="7.8515625" style="1" customWidth="1"/>
    <col min="45" max="45" width="4.421875" style="1" customWidth="1"/>
    <col min="46" max="46" width="6.57421875" style="1" customWidth="1"/>
    <col min="47" max="47" width="7.8515625" style="1" customWidth="1"/>
    <col min="48" max="48" width="6.421875" style="1" customWidth="1"/>
    <col min="49" max="50" width="7.8515625" style="1" customWidth="1"/>
    <col min="51" max="51" width="5.140625" style="1" customWidth="1"/>
    <col min="52" max="52" width="7.57421875" style="1" customWidth="1"/>
    <col min="53" max="53" width="5.140625" style="1" customWidth="1"/>
    <col min="54" max="54" width="6.140625" style="1" customWidth="1"/>
    <col min="55" max="55" width="7.421875" style="1" customWidth="1"/>
    <col min="56" max="56" width="6.421875" style="1" customWidth="1"/>
    <col min="57" max="57" width="6.8515625" style="1" customWidth="1"/>
    <col min="58" max="58" width="6.421875" style="1" customWidth="1"/>
    <col min="59" max="60" width="5.57421875" style="1" customWidth="1"/>
    <col min="61" max="61" width="4.8515625" style="1" customWidth="1"/>
    <col min="62" max="62" width="6.140625" style="1" customWidth="1"/>
    <col min="63" max="16384" width="9.140625" style="1" customWidth="1"/>
  </cols>
  <sheetData>
    <row r="1" spans="26:29" ht="12.75">
      <c r="Z1" s="48" t="s">
        <v>130</v>
      </c>
      <c r="AA1" s="57"/>
      <c r="AB1" s="57"/>
      <c r="AC1" s="57"/>
    </row>
    <row r="2" spans="2:62" ht="12.75" customHeight="1">
      <c r="B2" s="10"/>
      <c r="C2" s="10" t="s">
        <v>119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48"/>
      <c r="AK2" s="48"/>
      <c r="AL2" s="48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48"/>
      <c r="BI2" s="48"/>
      <c r="BJ2" s="48"/>
    </row>
    <row r="3" spans="1:62" ht="12.7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9" t="s">
        <v>109</v>
      </c>
      <c r="AB3" s="49"/>
      <c r="AC3" s="49"/>
      <c r="AD3" s="49"/>
      <c r="AE3" s="2"/>
      <c r="AF3" s="2"/>
      <c r="AG3" s="2"/>
      <c r="AH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49"/>
      <c r="BH3" s="49"/>
      <c r="BI3" s="49"/>
      <c r="BJ3" s="49"/>
    </row>
    <row r="4" spans="1:62" ht="12.75" customHeight="1">
      <c r="A4" s="50"/>
      <c r="B4" s="51"/>
      <c r="C4" s="50" t="s">
        <v>44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 t="s">
        <v>10</v>
      </c>
      <c r="P4" s="50"/>
      <c r="Q4" s="50"/>
      <c r="R4" s="50"/>
      <c r="S4" s="50"/>
      <c r="T4" s="50"/>
      <c r="U4" s="50"/>
      <c r="V4" s="50"/>
      <c r="W4" s="50" t="s">
        <v>45</v>
      </c>
      <c r="X4" s="50"/>
      <c r="Y4" s="50"/>
      <c r="Z4" s="50"/>
      <c r="AA4" s="50"/>
      <c r="AB4" s="50"/>
      <c r="AC4" s="50"/>
      <c r="AD4" s="50"/>
      <c r="AE4" s="52" t="s">
        <v>110</v>
      </c>
      <c r="AF4" s="52"/>
      <c r="AG4" s="52"/>
      <c r="AH4" s="52"/>
      <c r="AI4" s="52"/>
      <c r="AJ4" s="52"/>
      <c r="AK4" s="52"/>
      <c r="AL4" s="52"/>
      <c r="AM4" s="50" t="s">
        <v>15</v>
      </c>
      <c r="AN4" s="50"/>
      <c r="AO4" s="50"/>
      <c r="AP4" s="50"/>
      <c r="AQ4" s="50"/>
      <c r="AR4" s="50"/>
      <c r="AS4" s="50"/>
      <c r="AT4" s="50"/>
      <c r="AU4" s="50" t="s">
        <v>16</v>
      </c>
      <c r="AV4" s="50"/>
      <c r="AW4" s="50"/>
      <c r="AX4" s="50"/>
      <c r="AY4" s="50"/>
      <c r="AZ4" s="50"/>
      <c r="BA4" s="50"/>
      <c r="BB4" s="50"/>
      <c r="BC4" s="50" t="s">
        <v>17</v>
      </c>
      <c r="BD4" s="50"/>
      <c r="BE4" s="50"/>
      <c r="BF4" s="50"/>
      <c r="BG4" s="50"/>
      <c r="BH4" s="50"/>
      <c r="BI4" s="50"/>
      <c r="BJ4" s="50"/>
    </row>
    <row r="5" spans="1:62" ht="12.75" customHeight="1">
      <c r="A5" s="50"/>
      <c r="B5" s="51"/>
      <c r="C5" s="53">
        <v>2017</v>
      </c>
      <c r="D5" s="54"/>
      <c r="E5" s="40"/>
      <c r="F5" s="40"/>
      <c r="G5" s="40"/>
      <c r="H5" s="40"/>
      <c r="I5" s="53">
        <v>2016</v>
      </c>
      <c r="J5" s="54"/>
      <c r="K5" s="55" t="s">
        <v>43</v>
      </c>
      <c r="L5" s="56"/>
      <c r="M5" s="55" t="s">
        <v>68</v>
      </c>
      <c r="N5" s="56"/>
      <c r="O5" s="53">
        <v>2017</v>
      </c>
      <c r="P5" s="54"/>
      <c r="Q5" s="53">
        <v>2016</v>
      </c>
      <c r="R5" s="54"/>
      <c r="S5" s="55" t="s">
        <v>43</v>
      </c>
      <c r="T5" s="56"/>
      <c r="U5" s="55" t="s">
        <v>68</v>
      </c>
      <c r="V5" s="56"/>
      <c r="W5" s="53">
        <v>2017</v>
      </c>
      <c r="X5" s="54"/>
      <c r="Y5" s="53">
        <v>2016</v>
      </c>
      <c r="Z5" s="54"/>
      <c r="AA5" s="55" t="s">
        <v>43</v>
      </c>
      <c r="AB5" s="56"/>
      <c r="AC5" s="55" t="s">
        <v>68</v>
      </c>
      <c r="AD5" s="56"/>
      <c r="AE5" s="53">
        <v>2017</v>
      </c>
      <c r="AF5" s="54"/>
      <c r="AG5" s="53">
        <v>2016</v>
      </c>
      <c r="AH5" s="54"/>
      <c r="AI5" s="55" t="s">
        <v>43</v>
      </c>
      <c r="AJ5" s="56"/>
      <c r="AK5" s="55" t="s">
        <v>68</v>
      </c>
      <c r="AL5" s="56"/>
      <c r="AM5" s="53">
        <v>2017</v>
      </c>
      <c r="AN5" s="54"/>
      <c r="AO5" s="53">
        <v>2016</v>
      </c>
      <c r="AP5" s="54"/>
      <c r="AQ5" s="55" t="s">
        <v>43</v>
      </c>
      <c r="AR5" s="56"/>
      <c r="AS5" s="55" t="s">
        <v>68</v>
      </c>
      <c r="AT5" s="56"/>
      <c r="AU5" s="53">
        <v>2017</v>
      </c>
      <c r="AV5" s="54"/>
      <c r="AW5" s="53">
        <v>2016</v>
      </c>
      <c r="AX5" s="54"/>
      <c r="AY5" s="55" t="s">
        <v>43</v>
      </c>
      <c r="AZ5" s="56"/>
      <c r="BA5" s="55" t="s">
        <v>68</v>
      </c>
      <c r="BB5" s="56"/>
      <c r="BC5" s="53">
        <v>2017</v>
      </c>
      <c r="BD5" s="54"/>
      <c r="BE5" s="53">
        <v>2016</v>
      </c>
      <c r="BF5" s="54"/>
      <c r="BG5" s="55" t="s">
        <v>43</v>
      </c>
      <c r="BH5" s="56"/>
      <c r="BI5" s="55" t="s">
        <v>68</v>
      </c>
      <c r="BJ5" s="56"/>
    </row>
    <row r="6" spans="1:62" ht="12.75" customHeight="1">
      <c r="A6" s="50"/>
      <c r="B6" s="51"/>
      <c r="C6" s="55"/>
      <c r="D6" s="56"/>
      <c r="E6" s="41"/>
      <c r="F6" s="41"/>
      <c r="G6" s="41"/>
      <c r="H6" s="41"/>
      <c r="I6" s="55"/>
      <c r="J6" s="56"/>
      <c r="K6" s="50" t="s">
        <v>46</v>
      </c>
      <c r="L6" s="50"/>
      <c r="M6" s="50" t="s">
        <v>46</v>
      </c>
      <c r="N6" s="50"/>
      <c r="O6" s="55"/>
      <c r="P6" s="56"/>
      <c r="Q6" s="55"/>
      <c r="R6" s="56"/>
      <c r="S6" s="50" t="s">
        <v>46</v>
      </c>
      <c r="T6" s="50"/>
      <c r="U6" s="50" t="s">
        <v>46</v>
      </c>
      <c r="V6" s="50"/>
      <c r="W6" s="55"/>
      <c r="X6" s="56"/>
      <c r="Y6" s="55"/>
      <c r="Z6" s="56"/>
      <c r="AA6" s="50" t="s">
        <v>46</v>
      </c>
      <c r="AB6" s="50"/>
      <c r="AC6" s="50" t="s">
        <v>46</v>
      </c>
      <c r="AD6" s="50"/>
      <c r="AE6" s="55"/>
      <c r="AF6" s="56"/>
      <c r="AG6" s="55"/>
      <c r="AH6" s="56"/>
      <c r="AI6" s="50" t="s">
        <v>46</v>
      </c>
      <c r="AJ6" s="50"/>
      <c r="AK6" s="50" t="s">
        <v>46</v>
      </c>
      <c r="AL6" s="50"/>
      <c r="AM6" s="55"/>
      <c r="AN6" s="56"/>
      <c r="AO6" s="55"/>
      <c r="AP6" s="56"/>
      <c r="AQ6" s="50" t="s">
        <v>46</v>
      </c>
      <c r="AR6" s="50"/>
      <c r="AS6" s="50" t="s">
        <v>46</v>
      </c>
      <c r="AT6" s="50"/>
      <c r="AU6" s="55"/>
      <c r="AV6" s="56"/>
      <c r="AW6" s="55"/>
      <c r="AX6" s="56"/>
      <c r="AY6" s="50" t="s">
        <v>46</v>
      </c>
      <c r="AZ6" s="50"/>
      <c r="BA6" s="50" t="s">
        <v>46</v>
      </c>
      <c r="BB6" s="50"/>
      <c r="BC6" s="55"/>
      <c r="BD6" s="56"/>
      <c r="BE6" s="55"/>
      <c r="BF6" s="56"/>
      <c r="BG6" s="50" t="s">
        <v>46</v>
      </c>
      <c r="BH6" s="50"/>
      <c r="BI6" s="50" t="s">
        <v>46</v>
      </c>
      <c r="BJ6" s="50"/>
    </row>
    <row r="7" spans="1:62" ht="27.75" customHeight="1">
      <c r="A7" s="50"/>
      <c r="B7" s="51"/>
      <c r="C7" s="12" t="s">
        <v>43</v>
      </c>
      <c r="D7" s="11" t="s">
        <v>68</v>
      </c>
      <c r="E7" s="11"/>
      <c r="F7" s="11"/>
      <c r="G7" s="11"/>
      <c r="H7" s="11"/>
      <c r="I7" s="12" t="s">
        <v>43</v>
      </c>
      <c r="J7" s="11" t="s">
        <v>68</v>
      </c>
      <c r="K7" s="4" t="s">
        <v>47</v>
      </c>
      <c r="L7" s="4" t="s">
        <v>48</v>
      </c>
      <c r="M7" s="4" t="s">
        <v>47</v>
      </c>
      <c r="N7" s="4" t="s">
        <v>48</v>
      </c>
      <c r="O7" s="12" t="s">
        <v>43</v>
      </c>
      <c r="P7" s="11" t="s">
        <v>68</v>
      </c>
      <c r="Q7" s="12" t="s">
        <v>43</v>
      </c>
      <c r="R7" s="11" t="s">
        <v>68</v>
      </c>
      <c r="S7" s="4" t="s">
        <v>47</v>
      </c>
      <c r="T7" s="4" t="s">
        <v>48</v>
      </c>
      <c r="U7" s="4" t="s">
        <v>47</v>
      </c>
      <c r="V7" s="4" t="s">
        <v>48</v>
      </c>
      <c r="W7" s="12" t="s">
        <v>43</v>
      </c>
      <c r="X7" s="11" t="s">
        <v>68</v>
      </c>
      <c r="Y7" s="12" t="s">
        <v>43</v>
      </c>
      <c r="Z7" s="11" t="s">
        <v>68</v>
      </c>
      <c r="AA7" s="4" t="s">
        <v>47</v>
      </c>
      <c r="AB7" s="4" t="s">
        <v>48</v>
      </c>
      <c r="AC7" s="4" t="s">
        <v>47</v>
      </c>
      <c r="AD7" s="4" t="s">
        <v>48</v>
      </c>
      <c r="AE7" s="12" t="s">
        <v>43</v>
      </c>
      <c r="AF7" s="11" t="s">
        <v>68</v>
      </c>
      <c r="AG7" s="12" t="s">
        <v>43</v>
      </c>
      <c r="AH7" s="11" t="s">
        <v>68</v>
      </c>
      <c r="AI7" s="4" t="s">
        <v>47</v>
      </c>
      <c r="AJ7" s="4" t="s">
        <v>48</v>
      </c>
      <c r="AK7" s="4" t="s">
        <v>47</v>
      </c>
      <c r="AL7" s="4" t="s">
        <v>48</v>
      </c>
      <c r="AM7" s="12" t="s">
        <v>43</v>
      </c>
      <c r="AN7" s="11" t="s">
        <v>68</v>
      </c>
      <c r="AO7" s="12" t="s">
        <v>43</v>
      </c>
      <c r="AP7" s="11" t="s">
        <v>68</v>
      </c>
      <c r="AQ7" s="4" t="s">
        <v>47</v>
      </c>
      <c r="AR7" s="4" t="s">
        <v>48</v>
      </c>
      <c r="AS7" s="4" t="s">
        <v>47</v>
      </c>
      <c r="AT7" s="4" t="s">
        <v>48</v>
      </c>
      <c r="AU7" s="12" t="s">
        <v>43</v>
      </c>
      <c r="AV7" s="11" t="s">
        <v>68</v>
      </c>
      <c r="AW7" s="12" t="s">
        <v>43</v>
      </c>
      <c r="AX7" s="11" t="s">
        <v>68</v>
      </c>
      <c r="AY7" s="4" t="s">
        <v>47</v>
      </c>
      <c r="AZ7" s="4" t="s">
        <v>48</v>
      </c>
      <c r="BA7" s="4" t="s">
        <v>47</v>
      </c>
      <c r="BB7" s="4" t="s">
        <v>48</v>
      </c>
      <c r="BC7" s="12" t="s">
        <v>43</v>
      </c>
      <c r="BD7" s="11" t="s">
        <v>68</v>
      </c>
      <c r="BE7" s="12" t="s">
        <v>43</v>
      </c>
      <c r="BF7" s="11" t="s">
        <v>68</v>
      </c>
      <c r="BG7" s="4" t="s">
        <v>47</v>
      </c>
      <c r="BH7" s="4" t="s">
        <v>48</v>
      </c>
      <c r="BI7" s="4" t="s">
        <v>47</v>
      </c>
      <c r="BJ7" s="4" t="s">
        <v>48</v>
      </c>
    </row>
    <row r="8" spans="1:62" s="2" customFormat="1" ht="12.75" customHeight="1">
      <c r="A8" s="22">
        <v>1</v>
      </c>
      <c r="B8" s="23">
        <v>2</v>
      </c>
      <c r="C8" s="24">
        <v>3</v>
      </c>
      <c r="D8" s="24">
        <v>4</v>
      </c>
      <c r="E8" s="24"/>
      <c r="F8" s="24"/>
      <c r="G8" s="24"/>
      <c r="H8" s="24"/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v>21</v>
      </c>
      <c r="Z8" s="24">
        <v>22</v>
      </c>
      <c r="AA8" s="24">
        <v>23</v>
      </c>
      <c r="AB8" s="24">
        <v>24</v>
      </c>
      <c r="AC8" s="24">
        <v>25</v>
      </c>
      <c r="AD8" s="24">
        <v>26</v>
      </c>
      <c r="AE8" s="24">
        <v>27</v>
      </c>
      <c r="AF8" s="24">
        <v>28</v>
      </c>
      <c r="AG8" s="24">
        <v>29</v>
      </c>
      <c r="AH8" s="24">
        <v>30</v>
      </c>
      <c r="AI8" s="24">
        <v>31</v>
      </c>
      <c r="AJ8" s="24">
        <v>32</v>
      </c>
      <c r="AK8" s="24">
        <v>33</v>
      </c>
      <c r="AL8" s="24">
        <v>34</v>
      </c>
      <c r="AM8" s="24">
        <v>35</v>
      </c>
      <c r="AN8" s="24">
        <v>36</v>
      </c>
      <c r="AO8" s="24">
        <v>37</v>
      </c>
      <c r="AP8" s="24">
        <v>38</v>
      </c>
      <c r="AQ8" s="24">
        <v>39</v>
      </c>
      <c r="AR8" s="24">
        <v>40</v>
      </c>
      <c r="AS8" s="24">
        <v>41</v>
      </c>
      <c r="AT8" s="24">
        <v>42</v>
      </c>
      <c r="AU8" s="24">
        <v>43</v>
      </c>
      <c r="AV8" s="24">
        <v>44</v>
      </c>
      <c r="AW8" s="24">
        <v>45</v>
      </c>
      <c r="AX8" s="24">
        <v>46</v>
      </c>
      <c r="AY8" s="24">
        <v>47</v>
      </c>
      <c r="AZ8" s="24">
        <v>48</v>
      </c>
      <c r="BA8" s="24">
        <v>49</v>
      </c>
      <c r="BB8" s="24">
        <v>50</v>
      </c>
      <c r="BC8" s="24">
        <v>51</v>
      </c>
      <c r="BD8" s="24">
        <v>52</v>
      </c>
      <c r="BE8" s="24">
        <v>53</v>
      </c>
      <c r="BF8" s="24">
        <v>54</v>
      </c>
      <c r="BG8" s="24">
        <v>55</v>
      </c>
      <c r="BH8" s="25">
        <v>56</v>
      </c>
      <c r="BI8" s="24">
        <v>57</v>
      </c>
      <c r="BJ8" s="24">
        <v>58</v>
      </c>
    </row>
    <row r="9" spans="1:62" ht="12" customHeight="1">
      <c r="A9" s="26">
        <v>1</v>
      </c>
      <c r="B9" s="27" t="s">
        <v>92</v>
      </c>
      <c r="C9" s="29">
        <f>+O9+W9+AE9+AM9+AU9+BC9</f>
        <v>482.8</v>
      </c>
      <c r="D9" s="29">
        <f>+P9+X9+AF9+AN9+AV9+BD9</f>
        <v>306</v>
      </c>
      <c r="E9" s="28">
        <f>+'[1]2015-2014 Eur'!$E5</f>
        <v>454.2</v>
      </c>
      <c r="F9" s="28">
        <f>+'[1]2015-2014 Eur'!$L5</f>
        <v>248.9</v>
      </c>
      <c r="G9" s="44">
        <f>+E9-I9</f>
        <v>0</v>
      </c>
      <c r="H9" s="44">
        <f>+F9-J9</f>
        <v>-36.29999999999998</v>
      </c>
      <c r="I9" s="29">
        <f>+Q9+Y9+AG9+AO9+AW9+BE9</f>
        <v>454.2</v>
      </c>
      <c r="J9" s="29">
        <f>+R9+Z9+AH9+AP9+AX9+BF9</f>
        <v>285.2</v>
      </c>
      <c r="K9" s="29">
        <f aca="true" t="shared" si="0" ref="K9:K65">+C9/I9*100</f>
        <v>106.29678555702333</v>
      </c>
      <c r="L9" s="29">
        <f aca="true" t="shared" si="1" ref="L9:L16">+C9-I9</f>
        <v>28.600000000000023</v>
      </c>
      <c r="M9" s="29">
        <f aca="true" t="shared" si="2" ref="M9:M65">+D9/J9*100</f>
        <v>107.29312762973353</v>
      </c>
      <c r="N9" s="29">
        <f aca="true" t="shared" si="3" ref="N9:N16">D9-J9</f>
        <v>20.80000000000001</v>
      </c>
      <c r="O9" s="29">
        <v>298.6</v>
      </c>
      <c r="P9" s="29">
        <v>198.3</v>
      </c>
      <c r="Q9" s="29">
        <v>283.5</v>
      </c>
      <c r="R9" s="29">
        <v>184</v>
      </c>
      <c r="S9" s="29">
        <f aca="true" t="shared" si="4" ref="S9:S60">+O9/Q9*100</f>
        <v>105.326278659612</v>
      </c>
      <c r="T9" s="29">
        <f aca="true" t="shared" si="5" ref="T9:T16">+O9-Q9</f>
        <v>15.100000000000023</v>
      </c>
      <c r="U9" s="29">
        <f aca="true" t="shared" si="6" ref="U9:U65">+P9/R9*100</f>
        <v>107.77173913043478</v>
      </c>
      <c r="V9" s="29">
        <f aca="true" t="shared" si="7" ref="V9:V16">P9-R9</f>
        <v>14.300000000000011</v>
      </c>
      <c r="W9" s="29">
        <v>146.4</v>
      </c>
      <c r="X9" s="29">
        <v>107.7</v>
      </c>
      <c r="Y9" s="29">
        <v>138</v>
      </c>
      <c r="Z9" s="29">
        <v>101.2</v>
      </c>
      <c r="AA9" s="29">
        <f aca="true" t="shared" si="8" ref="AA9:AA39">+W9/Y9*100</f>
        <v>106.08695652173914</v>
      </c>
      <c r="AB9" s="29">
        <f aca="true" t="shared" si="9" ref="AB9:AB16">+W9-Y9</f>
        <v>8.400000000000006</v>
      </c>
      <c r="AC9" s="29">
        <f aca="true" t="shared" si="10" ref="AC9:AC39">+X9/Z9*100</f>
        <v>106.42292490118577</v>
      </c>
      <c r="AD9" s="29">
        <f aca="true" t="shared" si="11" ref="AD9:AD16">X9-Z9</f>
        <v>6.5</v>
      </c>
      <c r="AE9" s="29"/>
      <c r="AF9" s="29"/>
      <c r="AG9" s="29"/>
      <c r="AH9" s="29"/>
      <c r="AI9" s="29"/>
      <c r="AJ9" s="29"/>
      <c r="AK9" s="29"/>
      <c r="AL9" s="29"/>
      <c r="AM9" s="29">
        <v>1</v>
      </c>
      <c r="AN9" s="29"/>
      <c r="AO9" s="29">
        <v>0.5</v>
      </c>
      <c r="AP9" s="29"/>
      <c r="AQ9" s="29">
        <f aca="true" t="shared" si="12" ref="AQ9:AQ15">+AM9/AO9*100</f>
        <v>200</v>
      </c>
      <c r="AR9" s="29">
        <f aca="true" t="shared" si="13" ref="AR9:AR15">+AM9-AO9</f>
        <v>0.5</v>
      </c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>
        <v>36.8</v>
      </c>
      <c r="BD9" s="29"/>
      <c r="BE9" s="29">
        <v>32.2</v>
      </c>
      <c r="BF9" s="29"/>
      <c r="BG9" s="29">
        <f aca="true" t="shared" si="14" ref="BG9:BG17">+BC9/BE9*100</f>
        <v>114.28571428571426</v>
      </c>
      <c r="BH9" s="29">
        <f aca="true" t="shared" si="15" ref="BH9:BH16">+BC9-BE9</f>
        <v>4.599999999999994</v>
      </c>
      <c r="BI9" s="29"/>
      <c r="BJ9" s="29"/>
    </row>
    <row r="10" spans="1:62" ht="12" customHeight="1">
      <c r="A10" s="26">
        <v>2</v>
      </c>
      <c r="B10" s="27" t="s">
        <v>51</v>
      </c>
      <c r="C10" s="29">
        <f aca="true" t="shared" si="16" ref="C10:C56">+O10+W10+AE10+AM10+AU10+BC10</f>
        <v>524.1</v>
      </c>
      <c r="D10" s="29">
        <f aca="true" t="shared" si="17" ref="D10:D16">+P10+X10+AF10+AN10+AV10+BD10</f>
        <v>330.5</v>
      </c>
      <c r="E10" s="28">
        <f>+'[1]2015-2014 Eur'!$E6</f>
        <v>498.1</v>
      </c>
      <c r="F10" s="28">
        <f>+'[1]2015-2014 Eur'!$L6</f>
        <v>277.2</v>
      </c>
      <c r="G10" s="44">
        <f aca="true" t="shared" si="18" ref="G10:G70">+E10-I10</f>
        <v>0</v>
      </c>
      <c r="H10" s="44">
        <f aca="true" t="shared" si="19" ref="H10:H70">+F10-J10</f>
        <v>-31.900000000000034</v>
      </c>
      <c r="I10" s="29">
        <f aca="true" t="shared" si="20" ref="I10:I16">+Q10+Y10+AG10+AO10+AW10+BE10</f>
        <v>498.1</v>
      </c>
      <c r="J10" s="29">
        <f aca="true" t="shared" si="21" ref="J10:J16">+R10+Z10+AH10+AP10+AX10+BF10</f>
        <v>309.1</v>
      </c>
      <c r="K10" s="29">
        <f t="shared" si="0"/>
        <v>105.21983537442281</v>
      </c>
      <c r="L10" s="29">
        <f t="shared" si="1"/>
        <v>26</v>
      </c>
      <c r="M10" s="29">
        <f t="shared" si="2"/>
        <v>106.92332578453573</v>
      </c>
      <c r="N10" s="29">
        <f t="shared" si="3"/>
        <v>21.399999999999977</v>
      </c>
      <c r="O10" s="29">
        <v>308.5</v>
      </c>
      <c r="P10" s="29">
        <v>206.7</v>
      </c>
      <c r="Q10" s="29">
        <v>296.6</v>
      </c>
      <c r="R10" s="29">
        <v>192.7</v>
      </c>
      <c r="S10" s="29">
        <f t="shared" si="4"/>
        <v>104.012137559002</v>
      </c>
      <c r="T10" s="29">
        <f t="shared" si="5"/>
        <v>11.899999999999977</v>
      </c>
      <c r="U10" s="29">
        <f t="shared" si="6"/>
        <v>107.26517903476906</v>
      </c>
      <c r="V10" s="29">
        <f t="shared" si="7"/>
        <v>14</v>
      </c>
      <c r="W10" s="29">
        <v>168.4</v>
      </c>
      <c r="X10" s="29">
        <v>123.8</v>
      </c>
      <c r="Y10" s="29">
        <v>158.7</v>
      </c>
      <c r="Z10" s="29">
        <v>116.4</v>
      </c>
      <c r="AA10" s="29">
        <f t="shared" si="8"/>
        <v>106.11216131064904</v>
      </c>
      <c r="AB10" s="29">
        <f t="shared" si="9"/>
        <v>9.700000000000017</v>
      </c>
      <c r="AC10" s="29">
        <f t="shared" si="10"/>
        <v>106.3573883161512</v>
      </c>
      <c r="AD10" s="29">
        <f t="shared" si="11"/>
        <v>7.3999999999999915</v>
      </c>
      <c r="AE10" s="29"/>
      <c r="AF10" s="29"/>
      <c r="AG10" s="29"/>
      <c r="AH10" s="29"/>
      <c r="AI10" s="29"/>
      <c r="AJ10" s="29"/>
      <c r="AK10" s="29"/>
      <c r="AL10" s="29"/>
      <c r="AM10" s="29">
        <v>1</v>
      </c>
      <c r="AN10" s="29"/>
      <c r="AO10" s="29">
        <v>1.1</v>
      </c>
      <c r="AP10" s="29"/>
      <c r="AQ10" s="29">
        <f t="shared" si="12"/>
        <v>90.9090909090909</v>
      </c>
      <c r="AR10" s="29">
        <f t="shared" si="13"/>
        <v>-0.10000000000000009</v>
      </c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>
        <v>46.2</v>
      </c>
      <c r="BD10" s="29"/>
      <c r="BE10" s="29">
        <v>41.7</v>
      </c>
      <c r="BF10" s="29"/>
      <c r="BG10" s="29">
        <f t="shared" si="14"/>
        <v>110.79136690647482</v>
      </c>
      <c r="BH10" s="29">
        <f t="shared" si="15"/>
        <v>4.5</v>
      </c>
      <c r="BI10" s="29"/>
      <c r="BJ10" s="29"/>
    </row>
    <row r="11" spans="1:62" ht="12" customHeight="1">
      <c r="A11" s="26">
        <v>3</v>
      </c>
      <c r="B11" s="27" t="s">
        <v>128</v>
      </c>
      <c r="C11" s="29">
        <f t="shared" si="16"/>
        <v>488.40000000000003</v>
      </c>
      <c r="D11" s="29">
        <f t="shared" si="17"/>
        <v>284.79999999999995</v>
      </c>
      <c r="E11" s="28">
        <f>+'[1]2015-2014 Eur'!$E7</f>
        <v>438.90000000000003</v>
      </c>
      <c r="F11" s="28">
        <f>+'[1]2015-2014 Eur'!$L7</f>
        <v>244.4</v>
      </c>
      <c r="G11" s="44">
        <f t="shared" si="18"/>
        <v>0</v>
      </c>
      <c r="H11" s="44">
        <f t="shared" si="19"/>
        <v>-20.700000000000017</v>
      </c>
      <c r="I11" s="29">
        <f t="shared" si="20"/>
        <v>438.90000000000003</v>
      </c>
      <c r="J11" s="29">
        <f t="shared" si="21"/>
        <v>265.1</v>
      </c>
      <c r="K11" s="29">
        <f t="shared" si="0"/>
        <v>111.27819548872179</v>
      </c>
      <c r="L11" s="29">
        <f t="shared" si="1"/>
        <v>49.5</v>
      </c>
      <c r="M11" s="29">
        <f t="shared" si="2"/>
        <v>107.43115805356467</v>
      </c>
      <c r="N11" s="29">
        <f t="shared" si="3"/>
        <v>19.699999999999932</v>
      </c>
      <c r="O11" s="29">
        <v>274.7</v>
      </c>
      <c r="P11" s="29">
        <v>173.2</v>
      </c>
      <c r="Q11" s="29">
        <v>242.3</v>
      </c>
      <c r="R11" s="29">
        <v>147</v>
      </c>
      <c r="S11" s="29">
        <f t="shared" si="4"/>
        <v>113.37185307470077</v>
      </c>
      <c r="T11" s="29">
        <f t="shared" si="5"/>
        <v>32.39999999999998</v>
      </c>
      <c r="U11" s="29">
        <f t="shared" si="6"/>
        <v>117.82312925170066</v>
      </c>
      <c r="V11" s="29">
        <f t="shared" si="7"/>
        <v>26.19999999999999</v>
      </c>
      <c r="W11" s="29">
        <v>170.4</v>
      </c>
      <c r="X11" s="29">
        <v>111.6</v>
      </c>
      <c r="Y11" s="29">
        <v>163</v>
      </c>
      <c r="Z11" s="29">
        <v>118.1</v>
      </c>
      <c r="AA11" s="29">
        <f t="shared" si="8"/>
        <v>104.5398773006135</v>
      </c>
      <c r="AB11" s="29">
        <f t="shared" si="9"/>
        <v>7.400000000000006</v>
      </c>
      <c r="AC11" s="29">
        <f t="shared" si="10"/>
        <v>94.49618966977138</v>
      </c>
      <c r="AD11" s="29">
        <f t="shared" si="11"/>
        <v>-6.5</v>
      </c>
      <c r="AE11" s="29"/>
      <c r="AF11" s="29"/>
      <c r="AG11" s="29"/>
      <c r="AH11" s="29"/>
      <c r="AI11" s="29"/>
      <c r="AJ11" s="29"/>
      <c r="AK11" s="29"/>
      <c r="AL11" s="29"/>
      <c r="AM11" s="29">
        <v>1.3</v>
      </c>
      <c r="AN11" s="29"/>
      <c r="AO11" s="29">
        <v>1.1</v>
      </c>
      <c r="AP11" s="29"/>
      <c r="AQ11" s="29">
        <f t="shared" si="12"/>
        <v>118.18181818181816</v>
      </c>
      <c r="AR11" s="29">
        <f t="shared" si="13"/>
        <v>0.19999999999999996</v>
      </c>
      <c r="AS11" s="29"/>
      <c r="AT11" s="29"/>
      <c r="AU11" s="29"/>
      <c r="AV11" s="29"/>
      <c r="AW11" s="29"/>
      <c r="AX11" s="29"/>
      <c r="AY11" s="29"/>
      <c r="AZ11" s="29">
        <f>+AU11-AW11</f>
        <v>0</v>
      </c>
      <c r="BA11" s="29"/>
      <c r="BB11" s="29"/>
      <c r="BC11" s="29">
        <v>42</v>
      </c>
      <c r="BD11" s="29"/>
      <c r="BE11" s="29">
        <v>32.5</v>
      </c>
      <c r="BF11" s="29"/>
      <c r="BG11" s="29">
        <f t="shared" si="14"/>
        <v>129.23076923076923</v>
      </c>
      <c r="BH11" s="29">
        <f t="shared" si="15"/>
        <v>9.5</v>
      </c>
      <c r="BI11" s="29"/>
      <c r="BJ11" s="29"/>
    </row>
    <row r="12" spans="1:62" ht="12" customHeight="1">
      <c r="A12" s="26">
        <v>4</v>
      </c>
      <c r="B12" s="27" t="s">
        <v>129</v>
      </c>
      <c r="C12" s="29">
        <f t="shared" si="16"/>
        <v>512.1</v>
      </c>
      <c r="D12" s="29">
        <f t="shared" si="17"/>
        <v>311.6</v>
      </c>
      <c r="E12" s="28">
        <f>+'[1]2015-2014 Eur'!$E8</f>
        <v>475.2</v>
      </c>
      <c r="F12" s="28">
        <f>+'[1]2015-2014 Eur'!$L8</f>
        <v>276.7</v>
      </c>
      <c r="G12" s="44">
        <f t="shared" si="18"/>
        <v>0</v>
      </c>
      <c r="H12" s="44">
        <f t="shared" si="19"/>
        <v>-14.100000000000023</v>
      </c>
      <c r="I12" s="29">
        <f t="shared" si="20"/>
        <v>475.2</v>
      </c>
      <c r="J12" s="29">
        <f t="shared" si="21"/>
        <v>290.8</v>
      </c>
      <c r="K12" s="29">
        <f t="shared" si="0"/>
        <v>107.76515151515152</v>
      </c>
      <c r="L12" s="29">
        <f t="shared" si="1"/>
        <v>36.900000000000034</v>
      </c>
      <c r="M12" s="29">
        <f t="shared" si="2"/>
        <v>107.15268225584596</v>
      </c>
      <c r="N12" s="29">
        <f t="shared" si="3"/>
        <v>20.80000000000001</v>
      </c>
      <c r="O12" s="29">
        <v>265.7</v>
      </c>
      <c r="P12" s="29">
        <v>163.6</v>
      </c>
      <c r="Q12" s="29">
        <v>238.4</v>
      </c>
      <c r="R12" s="29">
        <v>147.3</v>
      </c>
      <c r="S12" s="29">
        <f t="shared" si="4"/>
        <v>111.45134228187918</v>
      </c>
      <c r="T12" s="29">
        <f t="shared" si="5"/>
        <v>27.299999999999983</v>
      </c>
      <c r="U12" s="29">
        <f t="shared" si="6"/>
        <v>111.06585200271553</v>
      </c>
      <c r="V12" s="29">
        <f t="shared" si="7"/>
        <v>16.299999999999983</v>
      </c>
      <c r="W12" s="29">
        <v>200.9</v>
      </c>
      <c r="X12" s="29">
        <v>148</v>
      </c>
      <c r="Y12" s="29">
        <v>194</v>
      </c>
      <c r="Z12" s="29">
        <v>143.5</v>
      </c>
      <c r="AA12" s="29">
        <f t="shared" si="8"/>
        <v>103.55670103092784</v>
      </c>
      <c r="AB12" s="29">
        <f t="shared" si="9"/>
        <v>6.900000000000006</v>
      </c>
      <c r="AC12" s="29">
        <f t="shared" si="10"/>
        <v>103.13588850174216</v>
      </c>
      <c r="AD12" s="29">
        <f t="shared" si="11"/>
        <v>4.5</v>
      </c>
      <c r="AE12" s="29"/>
      <c r="AF12" s="29"/>
      <c r="AG12" s="29"/>
      <c r="AH12" s="29"/>
      <c r="AI12" s="29"/>
      <c r="AJ12" s="29"/>
      <c r="AK12" s="29"/>
      <c r="AL12" s="29"/>
      <c r="AM12" s="29">
        <v>2.3</v>
      </c>
      <c r="AN12" s="29"/>
      <c r="AO12" s="29">
        <v>1.8</v>
      </c>
      <c r="AP12" s="29"/>
      <c r="AQ12" s="29">
        <f t="shared" si="12"/>
        <v>127.77777777777777</v>
      </c>
      <c r="AR12" s="29">
        <f t="shared" si="13"/>
        <v>0.4999999999999998</v>
      </c>
      <c r="AS12" s="29"/>
      <c r="AT12" s="29"/>
      <c r="AU12" s="29">
        <v>0.8</v>
      </c>
      <c r="AV12" s="29"/>
      <c r="AW12" s="29">
        <v>0.9</v>
      </c>
      <c r="AX12" s="29"/>
      <c r="AY12" s="29">
        <f>+AU12/AW12*100</f>
        <v>88.8888888888889</v>
      </c>
      <c r="AZ12" s="29">
        <f>+AU12-AW12</f>
        <v>-0.09999999999999998</v>
      </c>
      <c r="BA12" s="29"/>
      <c r="BB12" s="29"/>
      <c r="BC12" s="29">
        <v>42.4</v>
      </c>
      <c r="BD12" s="29"/>
      <c r="BE12" s="29">
        <v>40.1</v>
      </c>
      <c r="BF12" s="29"/>
      <c r="BG12" s="29">
        <f t="shared" si="14"/>
        <v>105.73566084788028</v>
      </c>
      <c r="BH12" s="29">
        <f t="shared" si="15"/>
        <v>2.299999999999997</v>
      </c>
      <c r="BI12" s="29"/>
      <c r="BJ12" s="29"/>
    </row>
    <row r="13" spans="1:62" ht="12" customHeight="1">
      <c r="A13" s="26">
        <v>5</v>
      </c>
      <c r="B13" s="27" t="s">
        <v>93</v>
      </c>
      <c r="C13" s="29">
        <f t="shared" si="16"/>
        <v>525.1</v>
      </c>
      <c r="D13" s="29">
        <f t="shared" si="17"/>
        <v>316.7</v>
      </c>
      <c r="E13" s="28">
        <f>+'[1]2015-2014 Eur'!$E9</f>
        <v>484.5</v>
      </c>
      <c r="F13" s="28">
        <f>+'[1]2015-2014 Eur'!$L9</f>
        <v>266</v>
      </c>
      <c r="G13" s="44">
        <f t="shared" si="18"/>
        <v>0</v>
      </c>
      <c r="H13" s="44">
        <f t="shared" si="19"/>
        <v>-26.19999999999999</v>
      </c>
      <c r="I13" s="29">
        <f t="shared" si="20"/>
        <v>484.5</v>
      </c>
      <c r="J13" s="29">
        <f t="shared" si="21"/>
        <v>292.2</v>
      </c>
      <c r="K13" s="29">
        <f t="shared" si="0"/>
        <v>108.37977296181631</v>
      </c>
      <c r="L13" s="29">
        <f t="shared" si="1"/>
        <v>40.60000000000002</v>
      </c>
      <c r="M13" s="29">
        <f t="shared" si="2"/>
        <v>108.38466803559206</v>
      </c>
      <c r="N13" s="29">
        <f t="shared" si="3"/>
        <v>24.5</v>
      </c>
      <c r="O13" s="29">
        <v>269.4</v>
      </c>
      <c r="P13" s="29">
        <v>171</v>
      </c>
      <c r="Q13" s="29">
        <v>236.5</v>
      </c>
      <c r="R13" s="29">
        <v>150.2</v>
      </c>
      <c r="S13" s="29">
        <f t="shared" si="4"/>
        <v>113.91120507399577</v>
      </c>
      <c r="T13" s="29">
        <f t="shared" si="5"/>
        <v>32.89999999999998</v>
      </c>
      <c r="U13" s="29">
        <f t="shared" si="6"/>
        <v>113.84820239680427</v>
      </c>
      <c r="V13" s="29">
        <f t="shared" si="7"/>
        <v>20.80000000000001</v>
      </c>
      <c r="W13" s="29">
        <v>198.3</v>
      </c>
      <c r="X13" s="29">
        <v>145.7</v>
      </c>
      <c r="Y13" s="29">
        <v>192.6</v>
      </c>
      <c r="Z13" s="29">
        <v>142</v>
      </c>
      <c r="AA13" s="29">
        <f t="shared" si="8"/>
        <v>102.95950155763241</v>
      </c>
      <c r="AB13" s="29">
        <f t="shared" si="9"/>
        <v>5.700000000000017</v>
      </c>
      <c r="AC13" s="29">
        <f t="shared" si="10"/>
        <v>102.60563380281688</v>
      </c>
      <c r="AD13" s="29">
        <f t="shared" si="11"/>
        <v>3.6999999999999886</v>
      </c>
      <c r="AE13" s="29"/>
      <c r="AF13" s="29"/>
      <c r="AG13" s="29"/>
      <c r="AH13" s="29"/>
      <c r="AI13" s="29"/>
      <c r="AJ13" s="29"/>
      <c r="AK13" s="29"/>
      <c r="AL13" s="29"/>
      <c r="AM13" s="29">
        <v>1.1</v>
      </c>
      <c r="AN13" s="29"/>
      <c r="AO13" s="29">
        <v>0.9</v>
      </c>
      <c r="AP13" s="29"/>
      <c r="AQ13" s="29">
        <f t="shared" si="12"/>
        <v>122.22222222222223</v>
      </c>
      <c r="AR13" s="29">
        <f t="shared" si="13"/>
        <v>0.20000000000000007</v>
      </c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>
        <v>56.3</v>
      </c>
      <c r="BD13" s="29"/>
      <c r="BE13" s="29">
        <v>54.5</v>
      </c>
      <c r="BF13" s="29"/>
      <c r="BG13" s="29">
        <f t="shared" si="14"/>
        <v>103.30275229357797</v>
      </c>
      <c r="BH13" s="29">
        <f t="shared" si="15"/>
        <v>1.7999999999999972</v>
      </c>
      <c r="BI13" s="29"/>
      <c r="BJ13" s="29"/>
    </row>
    <row r="14" spans="1:62" ht="12" customHeight="1">
      <c r="A14" s="26">
        <v>6</v>
      </c>
      <c r="B14" s="27" t="s">
        <v>50</v>
      </c>
      <c r="C14" s="29">
        <f t="shared" si="16"/>
        <v>521.1</v>
      </c>
      <c r="D14" s="29">
        <f t="shared" si="17"/>
        <v>339.9</v>
      </c>
      <c r="E14" s="28">
        <f>+'[1]2015-2014 Eur'!$E10</f>
        <v>522.9</v>
      </c>
      <c r="F14" s="28">
        <f>+'[1]2015-2014 Eur'!$L10</f>
        <v>295.1</v>
      </c>
      <c r="G14" s="44">
        <f t="shared" si="18"/>
        <v>0</v>
      </c>
      <c r="H14" s="44">
        <f t="shared" si="19"/>
        <v>-41.89999999999998</v>
      </c>
      <c r="I14" s="29">
        <f t="shared" si="20"/>
        <v>522.9</v>
      </c>
      <c r="J14" s="29">
        <f t="shared" si="21"/>
        <v>337</v>
      </c>
      <c r="K14" s="29">
        <f t="shared" si="0"/>
        <v>99.65576592082617</v>
      </c>
      <c r="L14" s="29">
        <f t="shared" si="1"/>
        <v>-1.7999999999999545</v>
      </c>
      <c r="M14" s="29">
        <f t="shared" si="2"/>
        <v>100.86053412462907</v>
      </c>
      <c r="N14" s="29">
        <f t="shared" si="3"/>
        <v>2.8999999999999773</v>
      </c>
      <c r="O14" s="29">
        <v>317.3</v>
      </c>
      <c r="P14" s="29">
        <v>208.6</v>
      </c>
      <c r="Q14" s="29">
        <v>336.3</v>
      </c>
      <c r="R14" s="29">
        <v>220.3</v>
      </c>
      <c r="S14" s="29">
        <f t="shared" si="4"/>
        <v>94.35028248587571</v>
      </c>
      <c r="T14" s="29">
        <f t="shared" si="5"/>
        <v>-19</v>
      </c>
      <c r="U14" s="29">
        <f t="shared" si="6"/>
        <v>94.68906037221969</v>
      </c>
      <c r="V14" s="29">
        <f t="shared" si="7"/>
        <v>-11.700000000000017</v>
      </c>
      <c r="W14" s="29">
        <v>176.8</v>
      </c>
      <c r="X14" s="29">
        <v>131.3</v>
      </c>
      <c r="Y14" s="29">
        <v>158.2</v>
      </c>
      <c r="Z14" s="29">
        <v>116.7</v>
      </c>
      <c r="AA14" s="29">
        <f t="shared" si="8"/>
        <v>111.75726927939319</v>
      </c>
      <c r="AB14" s="29">
        <f t="shared" si="9"/>
        <v>18.600000000000023</v>
      </c>
      <c r="AC14" s="29">
        <f t="shared" si="10"/>
        <v>112.51071122536418</v>
      </c>
      <c r="AD14" s="29">
        <f t="shared" si="11"/>
        <v>14.600000000000009</v>
      </c>
      <c r="AE14" s="29"/>
      <c r="AF14" s="29"/>
      <c r="AG14" s="29"/>
      <c r="AH14" s="29"/>
      <c r="AI14" s="29"/>
      <c r="AJ14" s="29"/>
      <c r="AK14" s="29"/>
      <c r="AL14" s="29"/>
      <c r="AM14" s="29">
        <v>1.3</v>
      </c>
      <c r="AN14" s="29"/>
      <c r="AO14" s="29">
        <v>1.1</v>
      </c>
      <c r="AP14" s="29"/>
      <c r="AQ14" s="29">
        <f t="shared" si="12"/>
        <v>118.18181818181816</v>
      </c>
      <c r="AR14" s="29">
        <f t="shared" si="13"/>
        <v>0.19999999999999996</v>
      </c>
      <c r="AS14" s="29"/>
      <c r="AT14" s="29"/>
      <c r="AU14" s="29"/>
      <c r="AV14" s="29"/>
      <c r="AW14" s="29"/>
      <c r="AX14" s="29"/>
      <c r="AY14" s="29"/>
      <c r="AZ14" s="29">
        <f>+AU14-AW14</f>
        <v>0</v>
      </c>
      <c r="BA14" s="29"/>
      <c r="BB14" s="29"/>
      <c r="BC14" s="29">
        <v>25.7</v>
      </c>
      <c r="BD14" s="29"/>
      <c r="BE14" s="29">
        <v>27.3</v>
      </c>
      <c r="BF14" s="29"/>
      <c r="BG14" s="29">
        <f t="shared" si="14"/>
        <v>94.13919413919413</v>
      </c>
      <c r="BH14" s="29">
        <f t="shared" si="15"/>
        <v>-1.6000000000000014</v>
      </c>
      <c r="BI14" s="29"/>
      <c r="BJ14" s="29"/>
    </row>
    <row r="15" spans="1:62" ht="12" customHeight="1">
      <c r="A15" s="26">
        <v>7</v>
      </c>
      <c r="B15" s="30" t="s">
        <v>49</v>
      </c>
      <c r="C15" s="29">
        <f t="shared" si="16"/>
        <v>539.9</v>
      </c>
      <c r="D15" s="29">
        <f t="shared" si="17"/>
        <v>329.4</v>
      </c>
      <c r="E15" s="28">
        <f>+'[1]2015-2014 Eur'!$E11</f>
        <v>510</v>
      </c>
      <c r="F15" s="28">
        <f>+'[1]2015-2014 Eur'!$L11</f>
        <v>273.8</v>
      </c>
      <c r="G15" s="44">
        <f t="shared" si="18"/>
        <v>0</v>
      </c>
      <c r="H15" s="44">
        <f t="shared" si="19"/>
        <v>-32.599999999999966</v>
      </c>
      <c r="I15" s="29">
        <f t="shared" si="20"/>
        <v>510</v>
      </c>
      <c r="J15" s="29">
        <f t="shared" si="21"/>
        <v>306.4</v>
      </c>
      <c r="K15" s="29">
        <f t="shared" si="0"/>
        <v>105.86274509803921</v>
      </c>
      <c r="L15" s="29">
        <f t="shared" si="1"/>
        <v>29.899999999999977</v>
      </c>
      <c r="M15" s="29">
        <f t="shared" si="2"/>
        <v>107.5065274151436</v>
      </c>
      <c r="N15" s="29">
        <f t="shared" si="3"/>
        <v>23</v>
      </c>
      <c r="O15" s="29">
        <v>306.1</v>
      </c>
      <c r="P15" s="29">
        <v>193</v>
      </c>
      <c r="Q15" s="29">
        <v>286</v>
      </c>
      <c r="R15" s="29">
        <v>176.3</v>
      </c>
      <c r="S15" s="29">
        <f t="shared" si="4"/>
        <v>107.02797202797203</v>
      </c>
      <c r="T15" s="29">
        <f t="shared" si="5"/>
        <v>20.100000000000023</v>
      </c>
      <c r="U15" s="29">
        <f t="shared" si="6"/>
        <v>109.47249007373794</v>
      </c>
      <c r="V15" s="29">
        <f t="shared" si="7"/>
        <v>16.69999999999999</v>
      </c>
      <c r="W15" s="29">
        <v>185.7</v>
      </c>
      <c r="X15" s="29">
        <v>136.4</v>
      </c>
      <c r="Y15" s="29">
        <v>177.5</v>
      </c>
      <c r="Z15" s="29">
        <v>130.1</v>
      </c>
      <c r="AA15" s="29">
        <f t="shared" si="8"/>
        <v>104.61971830985914</v>
      </c>
      <c r="AB15" s="29">
        <f t="shared" si="9"/>
        <v>8.199999999999989</v>
      </c>
      <c r="AC15" s="29">
        <f t="shared" si="10"/>
        <v>104.84242890084552</v>
      </c>
      <c r="AD15" s="29">
        <f t="shared" si="11"/>
        <v>6.300000000000011</v>
      </c>
      <c r="AE15" s="29"/>
      <c r="AF15" s="29"/>
      <c r="AG15" s="29"/>
      <c r="AH15" s="29"/>
      <c r="AI15" s="29"/>
      <c r="AJ15" s="29"/>
      <c r="AK15" s="29"/>
      <c r="AL15" s="29"/>
      <c r="AM15" s="29">
        <v>1</v>
      </c>
      <c r="AN15" s="29"/>
      <c r="AO15" s="29">
        <v>1</v>
      </c>
      <c r="AP15" s="29"/>
      <c r="AQ15" s="29">
        <f t="shared" si="12"/>
        <v>100</v>
      </c>
      <c r="AR15" s="29">
        <f t="shared" si="13"/>
        <v>0</v>
      </c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>
        <v>47.1</v>
      </c>
      <c r="BD15" s="29"/>
      <c r="BE15" s="29">
        <v>45.5</v>
      </c>
      <c r="BF15" s="29"/>
      <c r="BG15" s="29">
        <f t="shared" si="14"/>
        <v>103.51648351648353</v>
      </c>
      <c r="BH15" s="29">
        <f t="shared" si="15"/>
        <v>1.6000000000000014</v>
      </c>
      <c r="BI15" s="29"/>
      <c r="BJ15" s="29"/>
    </row>
    <row r="16" spans="1:62" ht="12" customHeight="1">
      <c r="A16" s="26">
        <v>8</v>
      </c>
      <c r="B16" s="27" t="s">
        <v>94</v>
      </c>
      <c r="C16" s="29">
        <f t="shared" si="16"/>
        <v>505.70000000000005</v>
      </c>
      <c r="D16" s="29">
        <f t="shared" si="17"/>
        <v>322.5</v>
      </c>
      <c r="E16" s="28">
        <f>+'[1]2015-2014 Eur'!$E12</f>
        <v>473.7</v>
      </c>
      <c r="F16" s="28">
        <f>+'[1]2015-2014 Eur'!$L12</f>
        <v>276.1</v>
      </c>
      <c r="G16" s="44">
        <f t="shared" si="18"/>
        <v>0</v>
      </c>
      <c r="H16" s="44">
        <f t="shared" si="19"/>
        <v>-20.699999999999932</v>
      </c>
      <c r="I16" s="29">
        <f t="shared" si="20"/>
        <v>473.7</v>
      </c>
      <c r="J16" s="29">
        <f t="shared" si="21"/>
        <v>296.79999999999995</v>
      </c>
      <c r="K16" s="29">
        <f t="shared" si="0"/>
        <v>106.7553303778763</v>
      </c>
      <c r="L16" s="29">
        <f t="shared" si="1"/>
        <v>32.00000000000006</v>
      </c>
      <c r="M16" s="29">
        <f t="shared" si="2"/>
        <v>108.65902964959571</v>
      </c>
      <c r="N16" s="29">
        <f t="shared" si="3"/>
        <v>25.700000000000045</v>
      </c>
      <c r="O16" s="29">
        <v>247.7</v>
      </c>
      <c r="P16" s="29">
        <v>158.2</v>
      </c>
      <c r="Q16" s="29">
        <v>228.7</v>
      </c>
      <c r="R16" s="29">
        <v>141.2</v>
      </c>
      <c r="S16" s="29">
        <f t="shared" si="4"/>
        <v>108.30782684739835</v>
      </c>
      <c r="T16" s="29">
        <f t="shared" si="5"/>
        <v>19</v>
      </c>
      <c r="U16" s="29">
        <f t="shared" si="6"/>
        <v>112.03966005665723</v>
      </c>
      <c r="V16" s="29">
        <f t="shared" si="7"/>
        <v>17</v>
      </c>
      <c r="W16" s="29">
        <v>221.9</v>
      </c>
      <c r="X16" s="29">
        <v>164.3</v>
      </c>
      <c r="Y16" s="29">
        <v>210.8</v>
      </c>
      <c r="Z16" s="29">
        <v>155.6</v>
      </c>
      <c r="AA16" s="29">
        <f t="shared" si="8"/>
        <v>105.26565464895637</v>
      </c>
      <c r="AB16" s="29">
        <f t="shared" si="9"/>
        <v>11.099999999999994</v>
      </c>
      <c r="AC16" s="29">
        <f t="shared" si="10"/>
        <v>105.59125964010283</v>
      </c>
      <c r="AD16" s="29">
        <f t="shared" si="11"/>
        <v>8.700000000000017</v>
      </c>
      <c r="AE16" s="29"/>
      <c r="AF16" s="29"/>
      <c r="AG16" s="29"/>
      <c r="AH16" s="29"/>
      <c r="AI16" s="29"/>
      <c r="AJ16" s="29"/>
      <c r="AK16" s="29"/>
      <c r="AL16" s="29"/>
      <c r="AM16" s="29">
        <v>0.1</v>
      </c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>
        <v>36</v>
      </c>
      <c r="BD16" s="29"/>
      <c r="BE16" s="29">
        <v>34.2</v>
      </c>
      <c r="BF16" s="29"/>
      <c r="BG16" s="29">
        <f t="shared" si="14"/>
        <v>105.26315789473684</v>
      </c>
      <c r="BH16" s="29">
        <f t="shared" si="15"/>
        <v>1.7999999999999972</v>
      </c>
      <c r="BI16" s="29"/>
      <c r="BJ16" s="29"/>
    </row>
    <row r="17" spans="1:62" ht="12" customHeight="1">
      <c r="A17" s="26">
        <v>9</v>
      </c>
      <c r="B17" s="31" t="s">
        <v>80</v>
      </c>
      <c r="C17" s="42">
        <f aca="true" t="shared" si="22" ref="C17:J17">SUM(C9:C16)</f>
        <v>4099.2</v>
      </c>
      <c r="D17" s="42">
        <f t="shared" si="22"/>
        <v>2541.4</v>
      </c>
      <c r="E17" s="42">
        <f t="shared" si="22"/>
        <v>3857.5</v>
      </c>
      <c r="F17" s="42">
        <f t="shared" si="22"/>
        <v>2158.2000000000003</v>
      </c>
      <c r="G17" s="42">
        <f t="shared" si="22"/>
        <v>0</v>
      </c>
      <c r="H17" s="42">
        <f t="shared" si="22"/>
        <v>-224.39999999999992</v>
      </c>
      <c r="I17" s="42">
        <f t="shared" si="22"/>
        <v>3857.5</v>
      </c>
      <c r="J17" s="42">
        <f t="shared" si="22"/>
        <v>2382.6000000000004</v>
      </c>
      <c r="K17" s="31">
        <f t="shared" si="0"/>
        <v>106.26571613739469</v>
      </c>
      <c r="L17" s="42">
        <f>SUM(L9:L16)</f>
        <v>241.70000000000016</v>
      </c>
      <c r="M17" s="31">
        <f t="shared" si="2"/>
        <v>106.66498782842271</v>
      </c>
      <c r="N17" s="42">
        <f>SUM(N9:N16)</f>
        <v>158.79999999999995</v>
      </c>
      <c r="O17" s="42">
        <f>SUM(O9:O16)</f>
        <v>2288</v>
      </c>
      <c r="P17" s="42">
        <f>SUM(P9:P16)</f>
        <v>1472.6000000000001</v>
      </c>
      <c r="Q17" s="42">
        <f>SUM(Q9:Q16)</f>
        <v>2148.3</v>
      </c>
      <c r="R17" s="42">
        <f>SUM(R9:R16)</f>
        <v>1359</v>
      </c>
      <c r="S17" s="31">
        <f t="shared" si="4"/>
        <v>106.50281618023551</v>
      </c>
      <c r="T17" s="42">
        <f>SUM(T9:T16)</f>
        <v>139.69999999999996</v>
      </c>
      <c r="U17" s="31">
        <f t="shared" si="6"/>
        <v>108.35908756438559</v>
      </c>
      <c r="V17" s="42">
        <f>SUM(V9:V16)</f>
        <v>113.59999999999997</v>
      </c>
      <c r="W17" s="42">
        <f>SUM(W9:W16)</f>
        <v>1468.8000000000002</v>
      </c>
      <c r="X17" s="42">
        <f>SUM(X9:X16)</f>
        <v>1068.8</v>
      </c>
      <c r="Y17" s="42">
        <f>SUM(Y9:Y16)</f>
        <v>1392.8</v>
      </c>
      <c r="Z17" s="42">
        <f>SUM(Z9:Z16)</f>
        <v>1023.6000000000001</v>
      </c>
      <c r="AA17" s="31">
        <f t="shared" si="8"/>
        <v>105.45663411832282</v>
      </c>
      <c r="AB17" s="42">
        <f>SUM(AB9:AB16)</f>
        <v>76.00000000000006</v>
      </c>
      <c r="AC17" s="31">
        <f t="shared" si="10"/>
        <v>104.41578741695974</v>
      </c>
      <c r="AD17" s="42">
        <f>SUM(AD9:AD16)</f>
        <v>45.20000000000002</v>
      </c>
      <c r="AE17" s="42"/>
      <c r="AF17" s="42"/>
      <c r="AG17" s="42"/>
      <c r="AH17" s="42"/>
      <c r="AI17" s="31"/>
      <c r="AJ17" s="42"/>
      <c r="AK17" s="31"/>
      <c r="AL17" s="42"/>
      <c r="AM17" s="42">
        <f>SUM(AM9:AM16)</f>
        <v>9.1</v>
      </c>
      <c r="AN17" s="42"/>
      <c r="AO17" s="42">
        <f>SUM(AO9:AO16)</f>
        <v>7.5</v>
      </c>
      <c r="AP17" s="42"/>
      <c r="AQ17" s="31">
        <f aca="true" t="shared" si="23" ref="AQ17:AQ28">+AM17/AO17*100</f>
        <v>121.33333333333334</v>
      </c>
      <c r="AR17" s="42">
        <f>SUM(AR9:AR16)</f>
        <v>1.4999999999999998</v>
      </c>
      <c r="AS17" s="31"/>
      <c r="AT17" s="42"/>
      <c r="AU17" s="42">
        <f>SUM(AU9:AU16)</f>
        <v>0.8</v>
      </c>
      <c r="AV17" s="45">
        <f>SUM(AV9:AV16)</f>
        <v>0</v>
      </c>
      <c r="AW17" s="42">
        <f>SUM(AW9:AW16)</f>
        <v>0.9</v>
      </c>
      <c r="AX17" s="45">
        <f>SUM(AX9:AX16)</f>
        <v>0</v>
      </c>
      <c r="AY17" s="31">
        <f aca="true" t="shared" si="24" ref="AY17:AY38">+AU17/AW17*100</f>
        <v>88.8888888888889</v>
      </c>
      <c r="AZ17" s="42">
        <f>SUM(AZ9:AZ16)</f>
        <v>-0.09999999999999998</v>
      </c>
      <c r="BA17" s="31"/>
      <c r="BB17" s="42"/>
      <c r="BC17" s="42">
        <f>SUM(BC9:BC16)</f>
        <v>332.5</v>
      </c>
      <c r="BD17" s="42">
        <f>SUM(BD9:BD16)</f>
        <v>0</v>
      </c>
      <c r="BE17" s="42">
        <f>SUM(BE9:BE16)</f>
        <v>308</v>
      </c>
      <c r="BF17" s="42">
        <f>SUM(BF9:BF16)</f>
        <v>0</v>
      </c>
      <c r="BG17" s="31">
        <f t="shared" si="14"/>
        <v>107.95454545454545</v>
      </c>
      <c r="BH17" s="42">
        <f>SUM(BH9:BH16)</f>
        <v>24.499999999999986</v>
      </c>
      <c r="BI17" s="31"/>
      <c r="BJ17" s="42"/>
    </row>
    <row r="18" spans="1:62" ht="12" customHeight="1">
      <c r="A18" s="26">
        <v>10</v>
      </c>
      <c r="B18" s="32" t="s">
        <v>70</v>
      </c>
      <c r="C18" s="29">
        <f t="shared" si="16"/>
        <v>1142.1</v>
      </c>
      <c r="D18" s="29">
        <f>+P18+X18+AF18+AN18+AV18+BD18</f>
        <v>791</v>
      </c>
      <c r="E18" s="28">
        <v>1207.7999999999997</v>
      </c>
      <c r="F18" s="29">
        <f>+'[1]2015-2014 Eur'!$L14</f>
        <v>823</v>
      </c>
      <c r="G18" s="44">
        <f t="shared" si="18"/>
        <v>56.899999999999636</v>
      </c>
      <c r="H18" s="44">
        <f>+F18-J18</f>
        <v>32.299999999999955</v>
      </c>
      <c r="I18" s="29">
        <f>+Q18+Y18+AG18+AO18+AW18+BE18</f>
        <v>1150.9</v>
      </c>
      <c r="J18" s="29">
        <f>+R18+Z18+AH18+AP18+AX18+BF18</f>
        <v>790.7</v>
      </c>
      <c r="K18" s="29">
        <f t="shared" si="0"/>
        <v>99.23538100616906</v>
      </c>
      <c r="L18" s="29">
        <f aca="true" t="shared" si="25" ref="L18:L38">+C18-I18</f>
        <v>-8.800000000000182</v>
      </c>
      <c r="M18" s="29">
        <f t="shared" si="2"/>
        <v>100.03794106487922</v>
      </c>
      <c r="N18" s="29">
        <f aca="true" t="shared" si="26" ref="N18:N38">D18-J18</f>
        <v>0.2999999999999545</v>
      </c>
      <c r="O18" s="29">
        <v>296.8</v>
      </c>
      <c r="P18" s="29">
        <v>168</v>
      </c>
      <c r="Q18" s="29">
        <v>257.5</v>
      </c>
      <c r="R18" s="29">
        <v>136.6</v>
      </c>
      <c r="S18" s="29">
        <f t="shared" si="4"/>
        <v>115.2621359223301</v>
      </c>
      <c r="T18" s="29">
        <f aca="true" t="shared" si="27" ref="T18:T38">+O18-Q18</f>
        <v>39.30000000000001</v>
      </c>
      <c r="U18" s="29">
        <f t="shared" si="6"/>
        <v>122.98682284040996</v>
      </c>
      <c r="V18" s="29">
        <f aca="true" t="shared" si="28" ref="V18:V38">P18-R18</f>
        <v>31.400000000000006</v>
      </c>
      <c r="W18" s="29">
        <v>837</v>
      </c>
      <c r="X18" s="29">
        <v>623</v>
      </c>
      <c r="Y18" s="29">
        <v>879.4</v>
      </c>
      <c r="Z18" s="29">
        <v>653.7</v>
      </c>
      <c r="AA18" s="29">
        <f t="shared" si="8"/>
        <v>95.17853081646578</v>
      </c>
      <c r="AB18" s="29">
        <f aca="true" t="shared" si="29" ref="AB18:AB38">+W18-Y18</f>
        <v>-42.39999999999998</v>
      </c>
      <c r="AC18" s="29">
        <f t="shared" si="10"/>
        <v>95.30365611136607</v>
      </c>
      <c r="AD18" s="29">
        <f aca="true" t="shared" si="30" ref="AD18:AD32">X18-Z18</f>
        <v>-30.700000000000045</v>
      </c>
      <c r="AE18" s="29"/>
      <c r="AF18" s="29"/>
      <c r="AG18" s="29"/>
      <c r="AH18" s="29"/>
      <c r="AI18" s="29"/>
      <c r="AJ18" s="29"/>
      <c r="AK18" s="29"/>
      <c r="AL18" s="29"/>
      <c r="AM18" s="29">
        <v>4.1</v>
      </c>
      <c r="AN18" s="29"/>
      <c r="AO18" s="29">
        <v>6.6</v>
      </c>
      <c r="AP18" s="29"/>
      <c r="AQ18" s="29">
        <f t="shared" si="23"/>
        <v>62.121212121212125</v>
      </c>
      <c r="AR18" s="29">
        <f>+AM18-AO18</f>
        <v>-2.5</v>
      </c>
      <c r="AS18" s="29"/>
      <c r="AT18" s="29"/>
      <c r="AU18" s="29">
        <v>4.2</v>
      </c>
      <c r="AV18" s="29"/>
      <c r="AW18" s="29">
        <v>7.4</v>
      </c>
      <c r="AX18" s="29">
        <v>0.4</v>
      </c>
      <c r="AY18" s="29">
        <f t="shared" si="24"/>
        <v>56.75675675675676</v>
      </c>
      <c r="AZ18" s="29">
        <f aca="true" t="shared" si="31" ref="AZ18:AZ33">+AU18-AW18</f>
        <v>-3.2</v>
      </c>
      <c r="BA18" s="29">
        <f>+AV18/AX18*100</f>
        <v>0</v>
      </c>
      <c r="BB18" s="29">
        <f>AV18-AX18</f>
        <v>-0.4</v>
      </c>
      <c r="BC18" s="29"/>
      <c r="BD18" s="29"/>
      <c r="BE18" s="29"/>
      <c r="BF18" s="29"/>
      <c r="BG18" s="29"/>
      <c r="BH18" s="29"/>
      <c r="BI18" s="29"/>
      <c r="BJ18" s="29"/>
    </row>
    <row r="19" spans="1:62" ht="12" customHeight="1">
      <c r="A19" s="26">
        <v>11</v>
      </c>
      <c r="B19" s="27" t="s">
        <v>1</v>
      </c>
      <c r="C19" s="29">
        <f t="shared" si="16"/>
        <v>917.4000000000001</v>
      </c>
      <c r="D19" s="29">
        <f aca="true" t="shared" si="32" ref="D19:D38">+P19+X19+AF19+AN19+AV19+BD19</f>
        <v>635.2</v>
      </c>
      <c r="E19" s="28">
        <v>797.5</v>
      </c>
      <c r="F19" s="29">
        <f>+'[1]2015-2014 Eur'!$L15</f>
        <v>553.9</v>
      </c>
      <c r="G19" s="44">
        <f t="shared" si="18"/>
        <v>-35.60000000000002</v>
      </c>
      <c r="H19" s="44">
        <f aca="true" t="shared" si="33" ref="H19:H38">+F19-J19</f>
        <v>-16.100000000000023</v>
      </c>
      <c r="I19" s="29">
        <f aca="true" t="shared" si="34" ref="I19:I38">+Q19+Y19+AG19+AO19+AW19+BE19</f>
        <v>833.1</v>
      </c>
      <c r="J19" s="29">
        <f aca="true" t="shared" si="35" ref="J19:J38">+R19+Z19+AH19+AP19+AX19+BF19</f>
        <v>570</v>
      </c>
      <c r="K19" s="29">
        <f t="shared" si="0"/>
        <v>110.11883327331653</v>
      </c>
      <c r="L19" s="29">
        <f t="shared" si="25"/>
        <v>84.30000000000007</v>
      </c>
      <c r="M19" s="29">
        <f t="shared" si="2"/>
        <v>111.43859649122807</v>
      </c>
      <c r="N19" s="29">
        <f t="shared" si="26"/>
        <v>65.20000000000005</v>
      </c>
      <c r="O19" s="29">
        <v>229.6</v>
      </c>
      <c r="P19" s="29">
        <v>129.8</v>
      </c>
      <c r="Q19" s="29">
        <v>195.5</v>
      </c>
      <c r="R19" s="29">
        <v>103.4</v>
      </c>
      <c r="S19" s="29">
        <f t="shared" si="4"/>
        <v>117.44245524296674</v>
      </c>
      <c r="T19" s="29">
        <f t="shared" si="27"/>
        <v>34.099999999999994</v>
      </c>
      <c r="U19" s="29">
        <f t="shared" si="6"/>
        <v>125.53191489361704</v>
      </c>
      <c r="V19" s="29">
        <f t="shared" si="28"/>
        <v>26.400000000000006</v>
      </c>
      <c r="W19" s="29">
        <v>682.2</v>
      </c>
      <c r="X19" s="29">
        <v>505.4</v>
      </c>
      <c r="Y19" s="29">
        <v>633</v>
      </c>
      <c r="Z19" s="29">
        <v>466.6</v>
      </c>
      <c r="AA19" s="29">
        <f t="shared" si="8"/>
        <v>107.77251184834125</v>
      </c>
      <c r="AB19" s="29">
        <f t="shared" si="29"/>
        <v>49.200000000000045</v>
      </c>
      <c r="AC19" s="29">
        <f t="shared" si="10"/>
        <v>108.31547363909128</v>
      </c>
      <c r="AD19" s="29">
        <f t="shared" si="30"/>
        <v>38.799999999999955</v>
      </c>
      <c r="AE19" s="29"/>
      <c r="AF19" s="29"/>
      <c r="AG19" s="29"/>
      <c r="AH19" s="29"/>
      <c r="AI19" s="29"/>
      <c r="AJ19" s="29"/>
      <c r="AK19" s="29"/>
      <c r="AL19" s="29"/>
      <c r="AM19" s="29">
        <v>0.1</v>
      </c>
      <c r="AN19" s="29"/>
      <c r="AO19" s="29">
        <v>0.2</v>
      </c>
      <c r="AP19" s="29"/>
      <c r="AQ19" s="29"/>
      <c r="AR19" s="29"/>
      <c r="AS19" s="29"/>
      <c r="AT19" s="29"/>
      <c r="AU19" s="29">
        <v>1.3</v>
      </c>
      <c r="AV19" s="29"/>
      <c r="AW19" s="29">
        <v>1.6</v>
      </c>
      <c r="AX19" s="29"/>
      <c r="AY19" s="29">
        <f t="shared" si="24"/>
        <v>81.25</v>
      </c>
      <c r="AZ19" s="29">
        <f t="shared" si="31"/>
        <v>-0.30000000000000004</v>
      </c>
      <c r="BA19" s="29"/>
      <c r="BB19" s="29"/>
      <c r="BC19" s="29">
        <v>4.2</v>
      </c>
      <c r="BD19" s="29"/>
      <c r="BE19" s="29">
        <v>2.8</v>
      </c>
      <c r="BF19" s="29"/>
      <c r="BG19" s="29">
        <f aca="true" t="shared" si="36" ref="BG19:BG26">+BC19/BE19*100</f>
        <v>150.00000000000003</v>
      </c>
      <c r="BH19" s="29">
        <f aca="true" t="shared" si="37" ref="BH19:BH26">+BC19-BE19</f>
        <v>1.4000000000000004</v>
      </c>
      <c r="BI19" s="29"/>
      <c r="BJ19" s="29"/>
    </row>
    <row r="20" spans="1:62" ht="12" customHeight="1">
      <c r="A20" s="26">
        <v>12</v>
      </c>
      <c r="B20" s="27" t="s">
        <v>71</v>
      </c>
      <c r="C20" s="29">
        <f t="shared" si="16"/>
        <v>1274</v>
      </c>
      <c r="D20" s="29">
        <f t="shared" si="32"/>
        <v>844.9000000000001</v>
      </c>
      <c r="E20" s="28">
        <v>1079.3000000000002</v>
      </c>
      <c r="F20" s="29">
        <f>+'[1]2015-2014 Eur'!$L16</f>
        <v>730.6</v>
      </c>
      <c r="G20" s="44">
        <f t="shared" si="18"/>
        <v>-81.89999999999986</v>
      </c>
      <c r="H20" s="44">
        <f t="shared" si="33"/>
        <v>-27.600000000000023</v>
      </c>
      <c r="I20" s="29">
        <f t="shared" si="34"/>
        <v>1161.2</v>
      </c>
      <c r="J20" s="29">
        <f t="shared" si="35"/>
        <v>758.2</v>
      </c>
      <c r="K20" s="29">
        <f t="shared" si="0"/>
        <v>109.71408887357906</v>
      </c>
      <c r="L20" s="29">
        <f t="shared" si="25"/>
        <v>112.79999999999995</v>
      </c>
      <c r="M20" s="29">
        <f t="shared" si="2"/>
        <v>111.43497757847534</v>
      </c>
      <c r="N20" s="29">
        <f t="shared" si="26"/>
        <v>86.70000000000005</v>
      </c>
      <c r="O20" s="29">
        <v>484.2</v>
      </c>
      <c r="P20" s="29">
        <v>295.5</v>
      </c>
      <c r="Q20" s="29">
        <v>431.2</v>
      </c>
      <c r="R20" s="29">
        <f>253.7-0.1</f>
        <v>253.6</v>
      </c>
      <c r="S20" s="29">
        <f t="shared" si="4"/>
        <v>112.291280148423</v>
      </c>
      <c r="T20" s="29">
        <f t="shared" si="27"/>
        <v>53</v>
      </c>
      <c r="U20" s="29">
        <f t="shared" si="6"/>
        <v>116.52208201892745</v>
      </c>
      <c r="V20" s="29">
        <f t="shared" si="28"/>
        <v>41.900000000000006</v>
      </c>
      <c r="W20" s="29">
        <v>765.2</v>
      </c>
      <c r="X20" s="29">
        <v>549.2</v>
      </c>
      <c r="Y20" s="29">
        <v>707.5</v>
      </c>
      <c r="Z20" s="29">
        <v>504.4</v>
      </c>
      <c r="AA20" s="29">
        <f t="shared" si="8"/>
        <v>108.15547703180212</v>
      </c>
      <c r="AB20" s="29">
        <f t="shared" si="29"/>
        <v>57.700000000000045</v>
      </c>
      <c r="AC20" s="29">
        <f t="shared" si="10"/>
        <v>108.88183980967487</v>
      </c>
      <c r="AD20" s="29">
        <f t="shared" si="30"/>
        <v>44.80000000000007</v>
      </c>
      <c r="AE20" s="29"/>
      <c r="AF20" s="29"/>
      <c r="AG20" s="29"/>
      <c r="AH20" s="29"/>
      <c r="AI20" s="29"/>
      <c r="AJ20" s="29"/>
      <c r="AK20" s="29"/>
      <c r="AL20" s="29"/>
      <c r="AM20" s="29">
        <v>1</v>
      </c>
      <c r="AN20" s="29"/>
      <c r="AO20" s="29">
        <v>0.5</v>
      </c>
      <c r="AP20" s="29"/>
      <c r="AQ20" s="29">
        <f t="shared" si="23"/>
        <v>200</v>
      </c>
      <c r="AR20" s="29">
        <f aca="true" t="shared" si="38" ref="AR20:AR31">+AM20-AO20</f>
        <v>0.5</v>
      </c>
      <c r="AS20" s="29"/>
      <c r="AT20" s="29"/>
      <c r="AU20" s="29">
        <v>0.6</v>
      </c>
      <c r="AV20" s="29">
        <v>0.2</v>
      </c>
      <c r="AW20" s="29">
        <v>1</v>
      </c>
      <c r="AX20" s="29">
        <v>0.2</v>
      </c>
      <c r="AY20" s="29">
        <f t="shared" si="24"/>
        <v>60</v>
      </c>
      <c r="AZ20" s="29">
        <f t="shared" si="31"/>
        <v>-0.4</v>
      </c>
      <c r="BA20" s="29">
        <f>+AV20/AX20*100</f>
        <v>100</v>
      </c>
      <c r="BB20" s="29">
        <f>AV20-AX20</f>
        <v>0</v>
      </c>
      <c r="BC20" s="29">
        <v>23</v>
      </c>
      <c r="BD20" s="29"/>
      <c r="BE20" s="29">
        <v>21</v>
      </c>
      <c r="BF20" s="29"/>
      <c r="BG20" s="29">
        <f t="shared" si="36"/>
        <v>109.52380952380953</v>
      </c>
      <c r="BH20" s="29">
        <f t="shared" si="37"/>
        <v>2</v>
      </c>
      <c r="BI20" s="29"/>
      <c r="BJ20" s="29"/>
    </row>
    <row r="21" spans="1:62" ht="12" customHeight="1">
      <c r="A21" s="26">
        <v>13</v>
      </c>
      <c r="B21" s="27" t="s">
        <v>72</v>
      </c>
      <c r="C21" s="29">
        <f t="shared" si="16"/>
        <v>942.6</v>
      </c>
      <c r="D21" s="29">
        <f t="shared" si="32"/>
        <v>645.4</v>
      </c>
      <c r="E21" s="28">
        <v>841.5</v>
      </c>
      <c r="F21" s="29">
        <f>+'[1]2015-2014 Eur'!$L17</f>
        <v>574.1</v>
      </c>
      <c r="G21" s="44">
        <f t="shared" si="18"/>
        <v>-51.90000000000009</v>
      </c>
      <c r="H21" s="44">
        <f t="shared" si="33"/>
        <v>-35.19999999999993</v>
      </c>
      <c r="I21" s="29">
        <f t="shared" si="34"/>
        <v>893.4000000000001</v>
      </c>
      <c r="J21" s="29">
        <f t="shared" si="35"/>
        <v>609.3</v>
      </c>
      <c r="K21" s="29">
        <f t="shared" si="0"/>
        <v>105.50705171255876</v>
      </c>
      <c r="L21" s="29">
        <f t="shared" si="25"/>
        <v>49.19999999999993</v>
      </c>
      <c r="M21" s="29">
        <f t="shared" si="2"/>
        <v>105.92483177416707</v>
      </c>
      <c r="N21" s="29">
        <f t="shared" si="26"/>
        <v>36.10000000000002</v>
      </c>
      <c r="O21" s="29">
        <v>336.4</v>
      </c>
      <c r="P21" s="29">
        <v>194.6</v>
      </c>
      <c r="Q21" s="29">
        <v>306.2</v>
      </c>
      <c r="R21" s="29">
        <v>172</v>
      </c>
      <c r="S21" s="29">
        <f t="shared" si="4"/>
        <v>109.86283474853036</v>
      </c>
      <c r="T21" s="29">
        <f t="shared" si="27"/>
        <v>30.19999999999999</v>
      </c>
      <c r="U21" s="29">
        <f t="shared" si="6"/>
        <v>113.13953488372093</v>
      </c>
      <c r="V21" s="29">
        <f t="shared" si="28"/>
        <v>22.599999999999994</v>
      </c>
      <c r="W21" s="29">
        <v>604.2</v>
      </c>
      <c r="X21" s="29">
        <v>450.8</v>
      </c>
      <c r="Y21" s="29">
        <v>586.7</v>
      </c>
      <c r="Z21" s="29">
        <v>437.3</v>
      </c>
      <c r="AA21" s="29">
        <f t="shared" si="8"/>
        <v>102.98278506903016</v>
      </c>
      <c r="AB21" s="29">
        <f t="shared" si="29"/>
        <v>17.5</v>
      </c>
      <c r="AC21" s="29">
        <f t="shared" si="10"/>
        <v>103.08712554310542</v>
      </c>
      <c r="AD21" s="29">
        <f t="shared" si="30"/>
        <v>13.5</v>
      </c>
      <c r="AE21" s="29"/>
      <c r="AF21" s="29"/>
      <c r="AG21" s="29"/>
      <c r="AH21" s="29"/>
      <c r="AI21" s="29"/>
      <c r="AJ21" s="29"/>
      <c r="AK21" s="29"/>
      <c r="AL21" s="29"/>
      <c r="AM21" s="29">
        <v>0.1</v>
      </c>
      <c r="AN21" s="29"/>
      <c r="AO21" s="29"/>
      <c r="AP21" s="29"/>
      <c r="AQ21" s="29"/>
      <c r="AR21" s="29">
        <f t="shared" si="38"/>
        <v>0.1</v>
      </c>
      <c r="AS21" s="29"/>
      <c r="AT21" s="29"/>
      <c r="AU21" s="29">
        <v>1.3</v>
      </c>
      <c r="AV21" s="29"/>
      <c r="AW21" s="29">
        <v>0.2</v>
      </c>
      <c r="AX21" s="29"/>
      <c r="AY21" s="29">
        <f t="shared" si="24"/>
        <v>650</v>
      </c>
      <c r="AZ21" s="29">
        <f t="shared" si="31"/>
        <v>1.1</v>
      </c>
      <c r="BA21" s="29"/>
      <c r="BB21" s="29"/>
      <c r="BC21" s="29">
        <v>0.6</v>
      </c>
      <c r="BD21" s="29"/>
      <c r="BE21" s="29">
        <v>0.3</v>
      </c>
      <c r="BF21" s="29"/>
      <c r="BG21" s="29">
        <f t="shared" si="36"/>
        <v>200</v>
      </c>
      <c r="BH21" s="29">
        <f t="shared" si="37"/>
        <v>0.3</v>
      </c>
      <c r="BI21" s="29"/>
      <c r="BJ21" s="29"/>
    </row>
    <row r="22" spans="1:62" ht="12" customHeight="1">
      <c r="A22" s="26">
        <v>14</v>
      </c>
      <c r="B22" s="27" t="s">
        <v>18</v>
      </c>
      <c r="C22" s="29">
        <f t="shared" si="16"/>
        <v>1090.8999999999999</v>
      </c>
      <c r="D22" s="29">
        <f t="shared" si="32"/>
        <v>724.7</v>
      </c>
      <c r="E22" s="28">
        <v>961.4000000000002</v>
      </c>
      <c r="F22" s="29">
        <f>+'[1]2015-2014 Eur'!$L18</f>
        <v>643.1</v>
      </c>
      <c r="G22" s="44">
        <f t="shared" si="18"/>
        <v>-57.39999999999975</v>
      </c>
      <c r="H22" s="44">
        <f t="shared" si="33"/>
        <v>-26.600000000000023</v>
      </c>
      <c r="I22" s="29">
        <f t="shared" si="34"/>
        <v>1018.8</v>
      </c>
      <c r="J22" s="29">
        <f t="shared" si="35"/>
        <v>669.7</v>
      </c>
      <c r="K22" s="29">
        <f t="shared" si="0"/>
        <v>107.0769532783667</v>
      </c>
      <c r="L22" s="29">
        <f t="shared" si="25"/>
        <v>72.09999999999991</v>
      </c>
      <c r="M22" s="29">
        <f t="shared" si="2"/>
        <v>108.21263252202478</v>
      </c>
      <c r="N22" s="29">
        <f t="shared" si="26"/>
        <v>55</v>
      </c>
      <c r="O22" s="29">
        <v>488.2</v>
      </c>
      <c r="P22" s="29">
        <v>298.9</v>
      </c>
      <c r="Q22" s="29">
        <v>445.3</v>
      </c>
      <c r="R22" s="29">
        <v>255.3</v>
      </c>
      <c r="S22" s="29">
        <f t="shared" si="4"/>
        <v>109.63395463732314</v>
      </c>
      <c r="T22" s="29">
        <f t="shared" si="27"/>
        <v>42.89999999999998</v>
      </c>
      <c r="U22" s="29">
        <f t="shared" si="6"/>
        <v>117.0779475127301</v>
      </c>
      <c r="V22" s="29">
        <f t="shared" si="28"/>
        <v>43.599999999999966</v>
      </c>
      <c r="W22" s="29">
        <v>588.6</v>
      </c>
      <c r="X22" s="29">
        <v>425.8</v>
      </c>
      <c r="Y22" s="29">
        <v>562.8</v>
      </c>
      <c r="Z22" s="29">
        <v>414.4</v>
      </c>
      <c r="AA22" s="29">
        <f t="shared" si="8"/>
        <v>104.58422174840088</v>
      </c>
      <c r="AB22" s="29">
        <f t="shared" si="29"/>
        <v>25.800000000000068</v>
      </c>
      <c r="AC22" s="29">
        <f t="shared" si="10"/>
        <v>102.75096525096525</v>
      </c>
      <c r="AD22" s="29">
        <f t="shared" si="30"/>
        <v>11.400000000000034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>
        <v>3.5</v>
      </c>
      <c r="AV22" s="29"/>
      <c r="AW22" s="29">
        <v>2.7</v>
      </c>
      <c r="AX22" s="29"/>
      <c r="AY22" s="29">
        <f t="shared" si="24"/>
        <v>129.62962962962962</v>
      </c>
      <c r="AZ22" s="29">
        <f t="shared" si="31"/>
        <v>0.7999999999999998</v>
      </c>
      <c r="BA22" s="29"/>
      <c r="BB22" s="29"/>
      <c r="BC22" s="29">
        <v>10.6</v>
      </c>
      <c r="BD22" s="29"/>
      <c r="BE22" s="29">
        <v>8</v>
      </c>
      <c r="BF22" s="29"/>
      <c r="BG22" s="29">
        <f t="shared" si="36"/>
        <v>132.5</v>
      </c>
      <c r="BH22" s="29">
        <f t="shared" si="37"/>
        <v>2.5999999999999996</v>
      </c>
      <c r="BI22" s="29"/>
      <c r="BJ22" s="29"/>
    </row>
    <row r="23" spans="1:62" ht="12" customHeight="1">
      <c r="A23" s="26">
        <v>15</v>
      </c>
      <c r="B23" s="27" t="s">
        <v>73</v>
      </c>
      <c r="C23" s="29">
        <f t="shared" si="16"/>
        <v>807.8000000000001</v>
      </c>
      <c r="D23" s="29">
        <f t="shared" si="32"/>
        <v>503.5</v>
      </c>
      <c r="E23" s="28">
        <v>744.9999999999998</v>
      </c>
      <c r="F23" s="29">
        <f>+'[1]2015-2014 Eur'!$L19</f>
        <v>505.7</v>
      </c>
      <c r="G23" s="44">
        <f t="shared" si="18"/>
        <v>-5.300000000000182</v>
      </c>
      <c r="H23" s="44">
        <f t="shared" si="33"/>
        <v>23.19999999999999</v>
      </c>
      <c r="I23" s="29">
        <f t="shared" si="34"/>
        <v>750.3</v>
      </c>
      <c r="J23" s="29">
        <f t="shared" si="35"/>
        <v>482.5</v>
      </c>
      <c r="K23" s="29">
        <f t="shared" si="0"/>
        <v>107.66360122617623</v>
      </c>
      <c r="L23" s="29">
        <f t="shared" si="25"/>
        <v>57.500000000000114</v>
      </c>
      <c r="M23" s="29">
        <f t="shared" si="2"/>
        <v>104.35233160621762</v>
      </c>
      <c r="N23" s="29">
        <f t="shared" si="26"/>
        <v>21</v>
      </c>
      <c r="O23" s="29">
        <v>317</v>
      </c>
      <c r="P23" s="29">
        <v>143.2</v>
      </c>
      <c r="Q23" s="29">
        <v>249.2</v>
      </c>
      <c r="R23" s="29">
        <v>122.6</v>
      </c>
      <c r="S23" s="29">
        <f t="shared" si="4"/>
        <v>127.20706260032104</v>
      </c>
      <c r="T23" s="29">
        <f t="shared" si="27"/>
        <v>67.80000000000001</v>
      </c>
      <c r="U23" s="29">
        <f t="shared" si="6"/>
        <v>116.80261011419249</v>
      </c>
      <c r="V23" s="29">
        <f t="shared" si="28"/>
        <v>20.599999999999994</v>
      </c>
      <c r="W23" s="29">
        <v>488.9</v>
      </c>
      <c r="X23" s="29">
        <v>360.3</v>
      </c>
      <c r="Y23" s="29">
        <v>499.5</v>
      </c>
      <c r="Z23" s="29">
        <v>359.9</v>
      </c>
      <c r="AA23" s="29">
        <f t="shared" si="8"/>
        <v>97.87787787787788</v>
      </c>
      <c r="AB23" s="29">
        <f t="shared" si="29"/>
        <v>-10.600000000000023</v>
      </c>
      <c r="AC23" s="29">
        <f t="shared" si="10"/>
        <v>100.11114198388442</v>
      </c>
      <c r="AD23" s="29">
        <f t="shared" si="30"/>
        <v>0.4000000000000341</v>
      </c>
      <c r="AE23" s="29"/>
      <c r="AF23" s="29"/>
      <c r="AG23" s="29"/>
      <c r="AH23" s="29"/>
      <c r="AI23" s="29"/>
      <c r="AJ23" s="29"/>
      <c r="AK23" s="29"/>
      <c r="AL23" s="29"/>
      <c r="AM23" s="29">
        <v>0.2</v>
      </c>
      <c r="AN23" s="29"/>
      <c r="AO23" s="29"/>
      <c r="AP23" s="29"/>
      <c r="AQ23" s="29"/>
      <c r="AR23" s="29">
        <f t="shared" si="38"/>
        <v>0.2</v>
      </c>
      <c r="AS23" s="29"/>
      <c r="AT23" s="29"/>
      <c r="AU23" s="29">
        <v>1.1</v>
      </c>
      <c r="AV23" s="29"/>
      <c r="AW23" s="29">
        <v>1.3</v>
      </c>
      <c r="AX23" s="29"/>
      <c r="AY23" s="29">
        <f t="shared" si="24"/>
        <v>84.61538461538461</v>
      </c>
      <c r="AZ23" s="29">
        <f t="shared" si="31"/>
        <v>-0.19999999999999996</v>
      </c>
      <c r="BA23" s="29"/>
      <c r="BB23" s="29"/>
      <c r="BC23" s="29">
        <v>0.6</v>
      </c>
      <c r="BD23" s="29"/>
      <c r="BE23" s="29">
        <v>0.3</v>
      </c>
      <c r="BF23" s="29"/>
      <c r="BG23" s="29">
        <f t="shared" si="36"/>
        <v>200</v>
      </c>
      <c r="BH23" s="29">
        <f t="shared" si="37"/>
        <v>0.3</v>
      </c>
      <c r="BI23" s="29"/>
      <c r="BJ23" s="29"/>
    </row>
    <row r="24" spans="1:62" ht="12" customHeight="1">
      <c r="A24" s="26">
        <v>16</v>
      </c>
      <c r="B24" s="32" t="s">
        <v>107</v>
      </c>
      <c r="C24" s="29">
        <f t="shared" si="16"/>
        <v>1304.3000000000002</v>
      </c>
      <c r="D24" s="29">
        <f t="shared" si="32"/>
        <v>854.7</v>
      </c>
      <c r="E24" s="28">
        <v>1118.3000000000006</v>
      </c>
      <c r="F24" s="29">
        <f>+'[1]2015-2014 Eur'!$L20</f>
        <v>746.8</v>
      </c>
      <c r="G24" s="44">
        <f t="shared" si="18"/>
        <v>-69.29999999999927</v>
      </c>
      <c r="H24" s="44">
        <f t="shared" si="33"/>
        <v>-22.600000000000023</v>
      </c>
      <c r="I24" s="29">
        <f t="shared" si="34"/>
        <v>1187.6</v>
      </c>
      <c r="J24" s="29">
        <f t="shared" si="35"/>
        <v>769.4</v>
      </c>
      <c r="K24" s="29">
        <f t="shared" si="0"/>
        <v>109.82654092286967</v>
      </c>
      <c r="L24" s="29">
        <f t="shared" si="25"/>
        <v>116.70000000000027</v>
      </c>
      <c r="M24" s="29">
        <f t="shared" si="2"/>
        <v>111.08656095658955</v>
      </c>
      <c r="N24" s="29">
        <f t="shared" si="26"/>
        <v>85.30000000000007</v>
      </c>
      <c r="O24" s="29">
        <v>406.4</v>
      </c>
      <c r="P24" s="29">
        <v>206.8</v>
      </c>
      <c r="Q24" s="29">
        <v>369.6</v>
      </c>
      <c r="R24" s="29">
        <v>180.4</v>
      </c>
      <c r="S24" s="29">
        <f t="shared" si="4"/>
        <v>109.95670995670994</v>
      </c>
      <c r="T24" s="29">
        <f t="shared" si="27"/>
        <v>36.799999999999955</v>
      </c>
      <c r="U24" s="29">
        <f t="shared" si="6"/>
        <v>114.63414634146343</v>
      </c>
      <c r="V24" s="29">
        <f t="shared" si="28"/>
        <v>26.400000000000006</v>
      </c>
      <c r="W24" s="29">
        <v>876.1</v>
      </c>
      <c r="X24" s="29">
        <v>647.9</v>
      </c>
      <c r="Y24" s="29">
        <v>797.5</v>
      </c>
      <c r="Z24" s="29">
        <v>589</v>
      </c>
      <c r="AA24" s="29">
        <f t="shared" si="8"/>
        <v>109.85579937304075</v>
      </c>
      <c r="AB24" s="29">
        <f t="shared" si="29"/>
        <v>78.60000000000002</v>
      </c>
      <c r="AC24" s="29">
        <f t="shared" si="10"/>
        <v>109.99999999999999</v>
      </c>
      <c r="AD24" s="29">
        <f t="shared" si="30"/>
        <v>58.89999999999998</v>
      </c>
      <c r="AE24" s="29"/>
      <c r="AF24" s="29"/>
      <c r="AG24" s="29"/>
      <c r="AH24" s="29"/>
      <c r="AI24" s="29"/>
      <c r="AJ24" s="29"/>
      <c r="AK24" s="29"/>
      <c r="AL24" s="29"/>
      <c r="AM24" s="29">
        <v>2</v>
      </c>
      <c r="AN24" s="29"/>
      <c r="AO24" s="29">
        <v>2.2</v>
      </c>
      <c r="AP24" s="29"/>
      <c r="AQ24" s="29">
        <f t="shared" si="23"/>
        <v>90.9090909090909</v>
      </c>
      <c r="AR24" s="29">
        <f t="shared" si="38"/>
        <v>-0.20000000000000018</v>
      </c>
      <c r="AS24" s="29"/>
      <c r="AT24" s="29"/>
      <c r="AU24" s="29">
        <v>18.9</v>
      </c>
      <c r="AV24" s="29"/>
      <c r="AW24" s="29">
        <v>17.3</v>
      </c>
      <c r="AX24" s="29"/>
      <c r="AY24" s="29">
        <f t="shared" si="24"/>
        <v>109.2485549132948</v>
      </c>
      <c r="AZ24" s="29">
        <f t="shared" si="31"/>
        <v>1.5999999999999979</v>
      </c>
      <c r="BA24" s="29"/>
      <c r="BB24" s="29"/>
      <c r="BC24" s="29">
        <v>0.9</v>
      </c>
      <c r="BD24" s="29"/>
      <c r="BE24" s="29">
        <v>1</v>
      </c>
      <c r="BF24" s="29"/>
      <c r="BG24" s="29">
        <f t="shared" si="36"/>
        <v>90</v>
      </c>
      <c r="BH24" s="29">
        <f t="shared" si="37"/>
        <v>-0.09999999999999998</v>
      </c>
      <c r="BI24" s="29"/>
      <c r="BJ24" s="29"/>
    </row>
    <row r="25" spans="1:62" ht="12" customHeight="1">
      <c r="A25" s="26">
        <v>17</v>
      </c>
      <c r="B25" s="32" t="s">
        <v>105</v>
      </c>
      <c r="C25" s="29">
        <f t="shared" si="16"/>
        <v>1376.3</v>
      </c>
      <c r="D25" s="29">
        <f t="shared" si="32"/>
        <v>954.4</v>
      </c>
      <c r="E25" s="28">
        <v>1193.6999999999998</v>
      </c>
      <c r="F25" s="29">
        <f>+'[1]2015-2014 Eur'!$L21</f>
        <v>841.1</v>
      </c>
      <c r="G25" s="44">
        <f t="shared" si="18"/>
        <v>-53.100000000000136</v>
      </c>
      <c r="H25" s="44">
        <f t="shared" si="33"/>
        <v>-25.100000000000023</v>
      </c>
      <c r="I25" s="29">
        <f t="shared" si="34"/>
        <v>1246.8</v>
      </c>
      <c r="J25" s="29">
        <f t="shared" si="35"/>
        <v>866.2</v>
      </c>
      <c r="K25" s="29">
        <f t="shared" si="0"/>
        <v>110.38658966955406</v>
      </c>
      <c r="L25" s="29">
        <f t="shared" si="25"/>
        <v>129.5</v>
      </c>
      <c r="M25" s="29">
        <f t="shared" si="2"/>
        <v>110.18240591087508</v>
      </c>
      <c r="N25" s="29">
        <f t="shared" si="26"/>
        <v>88.19999999999993</v>
      </c>
      <c r="O25" s="29">
        <v>300.5</v>
      </c>
      <c r="P25" s="29">
        <v>170.4</v>
      </c>
      <c r="Q25" s="29">
        <v>260.9</v>
      </c>
      <c r="R25" s="29">
        <v>142.6</v>
      </c>
      <c r="S25" s="29">
        <f t="shared" si="4"/>
        <v>115.17822920659258</v>
      </c>
      <c r="T25" s="29">
        <f t="shared" si="27"/>
        <v>39.60000000000002</v>
      </c>
      <c r="U25" s="29">
        <f t="shared" si="6"/>
        <v>119.49509116409538</v>
      </c>
      <c r="V25" s="29">
        <f t="shared" si="28"/>
        <v>27.80000000000001</v>
      </c>
      <c r="W25" s="29">
        <v>1071.2</v>
      </c>
      <c r="X25" s="29">
        <v>784</v>
      </c>
      <c r="Y25" s="29">
        <v>981.4</v>
      </c>
      <c r="Z25" s="29">
        <v>723.6</v>
      </c>
      <c r="AA25" s="29">
        <f t="shared" si="8"/>
        <v>109.1501936009782</v>
      </c>
      <c r="AB25" s="29">
        <f t="shared" si="29"/>
        <v>89.80000000000007</v>
      </c>
      <c r="AC25" s="29">
        <f t="shared" si="10"/>
        <v>108.34715312327252</v>
      </c>
      <c r="AD25" s="29">
        <f t="shared" si="30"/>
        <v>60.39999999999998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>
        <v>1</v>
      </c>
      <c r="AP25" s="29"/>
      <c r="AQ25" s="29">
        <f t="shared" si="23"/>
        <v>0</v>
      </c>
      <c r="AR25" s="29">
        <f t="shared" si="38"/>
        <v>-1</v>
      </c>
      <c r="AS25" s="29"/>
      <c r="AT25" s="29"/>
      <c r="AU25" s="29">
        <v>3.5</v>
      </c>
      <c r="AV25" s="29"/>
      <c r="AW25" s="29">
        <v>2.5</v>
      </c>
      <c r="AX25" s="29"/>
      <c r="AY25" s="29">
        <f t="shared" si="24"/>
        <v>140</v>
      </c>
      <c r="AZ25" s="29">
        <f t="shared" si="31"/>
        <v>1</v>
      </c>
      <c r="BA25" s="29"/>
      <c r="BB25" s="29"/>
      <c r="BC25" s="29">
        <v>1.1</v>
      </c>
      <c r="BD25" s="29"/>
      <c r="BE25" s="29">
        <v>1</v>
      </c>
      <c r="BF25" s="29"/>
      <c r="BG25" s="29">
        <f t="shared" si="36"/>
        <v>110.00000000000001</v>
      </c>
      <c r="BH25" s="29">
        <f t="shared" si="37"/>
        <v>0.10000000000000009</v>
      </c>
      <c r="BI25" s="29"/>
      <c r="BJ25" s="29"/>
    </row>
    <row r="26" spans="1:62" ht="12" customHeight="1">
      <c r="A26" s="26">
        <v>18</v>
      </c>
      <c r="B26" s="27" t="s">
        <v>106</v>
      </c>
      <c r="C26" s="29">
        <f t="shared" si="16"/>
        <v>1034.5</v>
      </c>
      <c r="D26" s="29">
        <f t="shared" si="32"/>
        <v>702.5</v>
      </c>
      <c r="E26" s="28">
        <v>1001.8999999999997</v>
      </c>
      <c r="F26" s="29">
        <f>+'[1]2015-2014 Eur'!$L22</f>
        <v>697.4</v>
      </c>
      <c r="G26" s="44">
        <f t="shared" si="18"/>
        <v>15.299999999999727</v>
      </c>
      <c r="H26" s="44">
        <f t="shared" si="33"/>
        <v>14</v>
      </c>
      <c r="I26" s="29">
        <f t="shared" si="34"/>
        <v>986.6</v>
      </c>
      <c r="J26" s="29">
        <f t="shared" si="35"/>
        <v>683.4</v>
      </c>
      <c r="K26" s="29">
        <f t="shared" si="0"/>
        <v>104.85505777417391</v>
      </c>
      <c r="L26" s="29">
        <f t="shared" si="25"/>
        <v>47.89999999999998</v>
      </c>
      <c r="M26" s="29">
        <f t="shared" si="2"/>
        <v>102.79484928299678</v>
      </c>
      <c r="N26" s="29">
        <f t="shared" si="26"/>
        <v>19.100000000000023</v>
      </c>
      <c r="O26" s="29">
        <v>310</v>
      </c>
      <c r="P26" s="29">
        <v>186.4</v>
      </c>
      <c r="Q26" s="29">
        <v>269.8</v>
      </c>
      <c r="R26" s="29">
        <v>158</v>
      </c>
      <c r="S26" s="29">
        <f t="shared" si="4"/>
        <v>114.89992587101557</v>
      </c>
      <c r="T26" s="29">
        <f t="shared" si="27"/>
        <v>40.19999999999999</v>
      </c>
      <c r="U26" s="29">
        <f t="shared" si="6"/>
        <v>117.9746835443038</v>
      </c>
      <c r="V26" s="29">
        <f t="shared" si="28"/>
        <v>28.400000000000006</v>
      </c>
      <c r="W26" s="29">
        <v>714.5</v>
      </c>
      <c r="X26" s="29">
        <v>516.1</v>
      </c>
      <c r="Y26" s="29">
        <v>709.2</v>
      </c>
      <c r="Z26" s="29">
        <v>525.4</v>
      </c>
      <c r="AA26" s="29">
        <f t="shared" si="8"/>
        <v>100.74732092498589</v>
      </c>
      <c r="AB26" s="29">
        <f t="shared" si="29"/>
        <v>5.2999999999999545</v>
      </c>
      <c r="AC26" s="29">
        <f t="shared" si="10"/>
        <v>98.22992006090598</v>
      </c>
      <c r="AD26" s="29">
        <f t="shared" si="30"/>
        <v>-9.299999999999955</v>
      </c>
      <c r="AE26" s="29"/>
      <c r="AF26" s="29"/>
      <c r="AG26" s="29"/>
      <c r="AH26" s="29"/>
      <c r="AI26" s="29"/>
      <c r="AJ26" s="29"/>
      <c r="AK26" s="29"/>
      <c r="AL26" s="29"/>
      <c r="AM26" s="29">
        <v>3</v>
      </c>
      <c r="AN26" s="29"/>
      <c r="AO26" s="29">
        <v>2.6</v>
      </c>
      <c r="AP26" s="29"/>
      <c r="AQ26" s="29">
        <f t="shared" si="23"/>
        <v>115.38461538461537</v>
      </c>
      <c r="AR26" s="29">
        <f t="shared" si="38"/>
        <v>0.3999999999999999</v>
      </c>
      <c r="AS26" s="29"/>
      <c r="AT26" s="29"/>
      <c r="AU26" s="29"/>
      <c r="AV26" s="29"/>
      <c r="AW26" s="29"/>
      <c r="AX26" s="29"/>
      <c r="AY26" s="29"/>
      <c r="AZ26" s="29">
        <f t="shared" si="31"/>
        <v>0</v>
      </c>
      <c r="BA26" s="29"/>
      <c r="BB26" s="29"/>
      <c r="BC26" s="29">
        <v>7</v>
      </c>
      <c r="BD26" s="29"/>
      <c r="BE26" s="29">
        <v>5</v>
      </c>
      <c r="BF26" s="29"/>
      <c r="BG26" s="29">
        <f t="shared" si="36"/>
        <v>140</v>
      </c>
      <c r="BH26" s="29">
        <f t="shared" si="37"/>
        <v>2</v>
      </c>
      <c r="BI26" s="29"/>
      <c r="BJ26" s="29"/>
    </row>
    <row r="27" spans="1:62" ht="12" customHeight="1">
      <c r="A27" s="26">
        <v>19</v>
      </c>
      <c r="B27" s="27" t="s">
        <v>36</v>
      </c>
      <c r="C27" s="29">
        <f t="shared" si="16"/>
        <v>402.7</v>
      </c>
      <c r="D27" s="29">
        <f t="shared" si="32"/>
        <v>277.4</v>
      </c>
      <c r="E27" s="28">
        <v>365.1000000000001</v>
      </c>
      <c r="F27" s="29">
        <f>+'[1]2015-2014 Eur'!$L23</f>
        <v>255.7</v>
      </c>
      <c r="G27" s="44">
        <f t="shared" si="18"/>
        <v>-18.599999999999966</v>
      </c>
      <c r="H27" s="44">
        <f t="shared" si="33"/>
        <v>-6.600000000000023</v>
      </c>
      <c r="I27" s="29">
        <f t="shared" si="34"/>
        <v>383.70000000000005</v>
      </c>
      <c r="J27" s="29">
        <f t="shared" si="35"/>
        <v>262.3</v>
      </c>
      <c r="K27" s="29">
        <f t="shared" si="0"/>
        <v>104.95178524889235</v>
      </c>
      <c r="L27" s="29">
        <f t="shared" si="25"/>
        <v>18.999999999999943</v>
      </c>
      <c r="M27" s="29">
        <f t="shared" si="2"/>
        <v>105.7567670606176</v>
      </c>
      <c r="N27" s="29">
        <f t="shared" si="26"/>
        <v>15.099999999999966</v>
      </c>
      <c r="O27" s="29">
        <v>164.1</v>
      </c>
      <c r="P27" s="29">
        <v>99.8</v>
      </c>
      <c r="Q27" s="29">
        <v>149.7</v>
      </c>
      <c r="R27" s="29">
        <v>87.8</v>
      </c>
      <c r="S27" s="29">
        <f t="shared" si="4"/>
        <v>109.61923847695391</v>
      </c>
      <c r="T27" s="29">
        <f t="shared" si="27"/>
        <v>14.400000000000006</v>
      </c>
      <c r="U27" s="29">
        <f t="shared" si="6"/>
        <v>113.66742596810934</v>
      </c>
      <c r="V27" s="29">
        <f t="shared" si="28"/>
        <v>12</v>
      </c>
      <c r="W27" s="29">
        <v>237.4</v>
      </c>
      <c r="X27" s="29">
        <v>177.6</v>
      </c>
      <c r="Y27" s="29">
        <v>233.4</v>
      </c>
      <c r="Z27" s="29">
        <v>174.5</v>
      </c>
      <c r="AA27" s="29">
        <f t="shared" si="8"/>
        <v>101.71379605826907</v>
      </c>
      <c r="AB27" s="29">
        <f t="shared" si="29"/>
        <v>4</v>
      </c>
      <c r="AC27" s="29">
        <f t="shared" si="10"/>
        <v>101.77650429799428</v>
      </c>
      <c r="AD27" s="29">
        <f t="shared" si="30"/>
        <v>3.0999999999999943</v>
      </c>
      <c r="AE27" s="29"/>
      <c r="AF27" s="29"/>
      <c r="AG27" s="29"/>
      <c r="AH27" s="29"/>
      <c r="AI27" s="29"/>
      <c r="AJ27" s="29"/>
      <c r="AK27" s="29"/>
      <c r="AL27" s="29"/>
      <c r="AM27" s="29">
        <v>0.1</v>
      </c>
      <c r="AN27" s="29"/>
      <c r="AO27" s="29"/>
      <c r="AP27" s="29"/>
      <c r="AQ27" s="29"/>
      <c r="AR27" s="29"/>
      <c r="AS27" s="29"/>
      <c r="AT27" s="29"/>
      <c r="AU27" s="29">
        <v>0.2</v>
      </c>
      <c r="AV27" s="29"/>
      <c r="AW27" s="29"/>
      <c r="AX27" s="29"/>
      <c r="AY27" s="29"/>
      <c r="AZ27" s="29"/>
      <c r="BA27" s="29"/>
      <c r="BB27" s="29"/>
      <c r="BC27" s="29">
        <v>0.9</v>
      </c>
      <c r="BD27" s="29"/>
      <c r="BE27" s="29">
        <v>0.6</v>
      </c>
      <c r="BF27" s="29"/>
      <c r="BG27" s="29">
        <f>+BC27/BE27*100</f>
        <v>150</v>
      </c>
      <c r="BH27" s="29">
        <f>+BC27-BE27</f>
        <v>0.30000000000000004</v>
      </c>
      <c r="BI27" s="29"/>
      <c r="BJ27" s="29"/>
    </row>
    <row r="28" spans="1:62" ht="12" customHeight="1">
      <c r="A28" s="26">
        <v>20</v>
      </c>
      <c r="B28" s="27" t="s">
        <v>37</v>
      </c>
      <c r="C28" s="29">
        <f t="shared" si="16"/>
        <v>1011.8</v>
      </c>
      <c r="D28" s="29">
        <f t="shared" si="32"/>
        <v>639.7</v>
      </c>
      <c r="E28" s="28">
        <v>854.4000000000001</v>
      </c>
      <c r="F28" s="29">
        <f>+'[1]2015-2014 Eur'!$L24</f>
        <v>544.2</v>
      </c>
      <c r="G28" s="44">
        <f t="shared" si="18"/>
        <v>-73.89999999999986</v>
      </c>
      <c r="H28" s="44">
        <f t="shared" si="33"/>
        <v>-35.09999999999991</v>
      </c>
      <c r="I28" s="29">
        <f t="shared" si="34"/>
        <v>928.3</v>
      </c>
      <c r="J28" s="29">
        <f t="shared" si="35"/>
        <v>579.3</v>
      </c>
      <c r="K28" s="29">
        <f t="shared" si="0"/>
        <v>108.99493698157923</v>
      </c>
      <c r="L28" s="29">
        <f t="shared" si="25"/>
        <v>83.5</v>
      </c>
      <c r="M28" s="29">
        <f t="shared" si="2"/>
        <v>110.42637666148802</v>
      </c>
      <c r="N28" s="29">
        <f t="shared" si="26"/>
        <v>60.40000000000009</v>
      </c>
      <c r="O28" s="29">
        <v>469.8</v>
      </c>
      <c r="P28" s="29">
        <v>268.3</v>
      </c>
      <c r="Q28" s="29">
        <v>426.6</v>
      </c>
      <c r="R28" s="29">
        <v>231.4</v>
      </c>
      <c r="S28" s="29">
        <f t="shared" si="4"/>
        <v>110.126582278481</v>
      </c>
      <c r="T28" s="29">
        <f t="shared" si="27"/>
        <v>43.19999999999999</v>
      </c>
      <c r="U28" s="29">
        <f t="shared" si="6"/>
        <v>115.94641313742437</v>
      </c>
      <c r="V28" s="29">
        <f t="shared" si="28"/>
        <v>36.900000000000006</v>
      </c>
      <c r="W28" s="29">
        <v>501.5</v>
      </c>
      <c r="X28" s="29">
        <v>371.4</v>
      </c>
      <c r="Y28" s="29">
        <v>466.4</v>
      </c>
      <c r="Z28" s="29">
        <f>348-0.1</f>
        <v>347.9</v>
      </c>
      <c r="AA28" s="29">
        <f t="shared" si="8"/>
        <v>107.52572898799315</v>
      </c>
      <c r="AB28" s="29">
        <f t="shared" si="29"/>
        <v>35.10000000000002</v>
      </c>
      <c r="AC28" s="29">
        <f t="shared" si="10"/>
        <v>106.75481460189711</v>
      </c>
      <c r="AD28" s="29">
        <f t="shared" si="30"/>
        <v>23.5</v>
      </c>
      <c r="AE28" s="29"/>
      <c r="AF28" s="29"/>
      <c r="AG28" s="29"/>
      <c r="AH28" s="29"/>
      <c r="AI28" s="29"/>
      <c r="AJ28" s="29"/>
      <c r="AK28" s="29"/>
      <c r="AL28" s="29"/>
      <c r="AM28" s="29">
        <v>0.2</v>
      </c>
      <c r="AN28" s="29"/>
      <c r="AO28" s="29">
        <v>0.3</v>
      </c>
      <c r="AP28" s="29"/>
      <c r="AQ28" s="29">
        <f t="shared" si="23"/>
        <v>66.66666666666667</v>
      </c>
      <c r="AR28" s="29"/>
      <c r="AS28" s="29"/>
      <c r="AT28" s="29"/>
      <c r="AU28" s="29">
        <v>0.3</v>
      </c>
      <c r="AV28" s="29"/>
      <c r="AW28" s="29">
        <v>0.1</v>
      </c>
      <c r="AX28" s="29"/>
      <c r="AY28" s="29">
        <f t="shared" si="24"/>
        <v>299.99999999999994</v>
      </c>
      <c r="AZ28" s="29">
        <f t="shared" si="31"/>
        <v>0.19999999999999998</v>
      </c>
      <c r="BA28" s="29"/>
      <c r="BB28" s="29"/>
      <c r="BC28" s="29">
        <v>40</v>
      </c>
      <c r="BD28" s="29"/>
      <c r="BE28" s="29">
        <v>34.9</v>
      </c>
      <c r="BF28" s="29"/>
      <c r="BG28" s="29">
        <f>+BC28/BE28*100</f>
        <v>114.61318051575932</v>
      </c>
      <c r="BH28" s="29">
        <f>+BC28-BE28</f>
        <v>5.100000000000001</v>
      </c>
      <c r="BI28" s="29"/>
      <c r="BJ28" s="29"/>
    </row>
    <row r="29" spans="1:62" ht="12" customHeight="1">
      <c r="A29" s="26">
        <v>21</v>
      </c>
      <c r="B29" s="27" t="s">
        <v>38</v>
      </c>
      <c r="C29" s="29">
        <f t="shared" si="16"/>
        <v>348.8</v>
      </c>
      <c r="D29" s="29">
        <f t="shared" si="32"/>
        <v>221.8</v>
      </c>
      <c r="E29" s="28">
        <v>311.70000000000005</v>
      </c>
      <c r="F29" s="29">
        <f>+'[1]2015-2014 Eur'!$L25</f>
        <v>213.4</v>
      </c>
      <c r="G29" s="44">
        <f t="shared" si="18"/>
        <v>-14.299999999999955</v>
      </c>
      <c r="H29" s="44">
        <f t="shared" si="33"/>
        <v>-13.299999999999983</v>
      </c>
      <c r="I29" s="29">
        <f t="shared" si="34"/>
        <v>326</v>
      </c>
      <c r="J29" s="29">
        <f t="shared" si="35"/>
        <v>226.7</v>
      </c>
      <c r="K29" s="29">
        <f t="shared" si="0"/>
        <v>106.99386503067485</v>
      </c>
      <c r="L29" s="29">
        <f t="shared" si="25"/>
        <v>22.80000000000001</v>
      </c>
      <c r="M29" s="29">
        <f t="shared" si="2"/>
        <v>97.83855315394796</v>
      </c>
      <c r="N29" s="29">
        <f t="shared" si="26"/>
        <v>-4.899999999999977</v>
      </c>
      <c r="O29" s="29">
        <v>117.2</v>
      </c>
      <c r="P29" s="29">
        <v>66</v>
      </c>
      <c r="Q29" s="29">
        <v>101.9</v>
      </c>
      <c r="R29" s="29">
        <v>58.7</v>
      </c>
      <c r="S29" s="29">
        <f t="shared" si="4"/>
        <v>115.01472031403337</v>
      </c>
      <c r="T29" s="29">
        <f t="shared" si="27"/>
        <v>15.299999999999997</v>
      </c>
      <c r="U29" s="29">
        <f t="shared" si="6"/>
        <v>112.43611584327087</v>
      </c>
      <c r="V29" s="29">
        <f t="shared" si="28"/>
        <v>7.299999999999997</v>
      </c>
      <c r="W29" s="29">
        <v>231.5</v>
      </c>
      <c r="X29" s="29">
        <v>155.8</v>
      </c>
      <c r="Y29" s="29">
        <v>224.1</v>
      </c>
      <c r="Z29" s="29">
        <v>168</v>
      </c>
      <c r="AA29" s="29">
        <f t="shared" si="8"/>
        <v>103.3020972780009</v>
      </c>
      <c r="AB29" s="29">
        <f t="shared" si="29"/>
        <v>7.400000000000006</v>
      </c>
      <c r="AC29" s="29">
        <f t="shared" si="10"/>
        <v>92.73809523809524</v>
      </c>
      <c r="AD29" s="29">
        <f t="shared" si="30"/>
        <v>-12.199999999999989</v>
      </c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>
        <v>0.1</v>
      </c>
      <c r="AV29" s="29"/>
      <c r="AW29" s="29"/>
      <c r="AX29" s="29"/>
      <c r="AY29" s="29"/>
      <c r="AZ29" s="29">
        <f t="shared" si="31"/>
        <v>0.1</v>
      </c>
      <c r="BA29" s="29"/>
      <c r="BB29" s="29"/>
      <c r="BC29" s="29"/>
      <c r="BD29" s="29"/>
      <c r="BE29" s="29"/>
      <c r="BF29" s="29"/>
      <c r="BG29" s="29"/>
      <c r="BH29" s="29"/>
      <c r="BI29" s="29"/>
      <c r="BJ29" s="29"/>
    </row>
    <row r="30" spans="1:62" ht="12" customHeight="1">
      <c r="A30" s="26">
        <v>22</v>
      </c>
      <c r="B30" s="27" t="s">
        <v>19</v>
      </c>
      <c r="C30" s="29">
        <f t="shared" si="16"/>
        <v>367.80000000000007</v>
      </c>
      <c r="D30" s="29">
        <f t="shared" si="32"/>
        <v>255.10000000000002</v>
      </c>
      <c r="E30" s="28">
        <v>347.1</v>
      </c>
      <c r="F30" s="29">
        <f>+'[1]2015-2014 Eur'!$L26</f>
        <v>243.7</v>
      </c>
      <c r="G30" s="44">
        <f t="shared" si="18"/>
        <v>-26</v>
      </c>
      <c r="H30" s="44">
        <f t="shared" si="33"/>
        <v>-17.80000000000001</v>
      </c>
      <c r="I30" s="29">
        <f t="shared" si="34"/>
        <v>373.1</v>
      </c>
      <c r="J30" s="29">
        <f t="shared" si="35"/>
        <v>261.5</v>
      </c>
      <c r="K30" s="29">
        <f t="shared" si="0"/>
        <v>98.57946931117664</v>
      </c>
      <c r="L30" s="29">
        <f t="shared" si="25"/>
        <v>-5.2999999999999545</v>
      </c>
      <c r="M30" s="29">
        <f t="shared" si="2"/>
        <v>97.5525812619503</v>
      </c>
      <c r="N30" s="29">
        <f t="shared" si="26"/>
        <v>-6.399999999999977</v>
      </c>
      <c r="O30" s="29">
        <v>139.7</v>
      </c>
      <c r="P30" s="29">
        <v>89.3</v>
      </c>
      <c r="Q30" s="29">
        <v>128.9</v>
      </c>
      <c r="R30" s="29">
        <v>78.9</v>
      </c>
      <c r="S30" s="29">
        <f t="shared" si="4"/>
        <v>108.37858805275407</v>
      </c>
      <c r="T30" s="29">
        <f t="shared" si="27"/>
        <v>10.799999999999983</v>
      </c>
      <c r="U30" s="29">
        <f t="shared" si="6"/>
        <v>113.18124207858047</v>
      </c>
      <c r="V30" s="29">
        <f t="shared" si="28"/>
        <v>10.399999999999991</v>
      </c>
      <c r="W30" s="29">
        <v>226.9</v>
      </c>
      <c r="X30" s="29">
        <v>165.8</v>
      </c>
      <c r="Y30" s="29">
        <v>243.6</v>
      </c>
      <c r="Z30" s="29">
        <v>182.6</v>
      </c>
      <c r="AA30" s="29">
        <f t="shared" si="8"/>
        <v>93.14449917898195</v>
      </c>
      <c r="AB30" s="29">
        <f t="shared" si="29"/>
        <v>-16.69999999999999</v>
      </c>
      <c r="AC30" s="29">
        <f t="shared" si="10"/>
        <v>90.79956188389924</v>
      </c>
      <c r="AD30" s="29">
        <f t="shared" si="30"/>
        <v>-16.799999999999983</v>
      </c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>
        <v>0.1</v>
      </c>
      <c r="AP30" s="29"/>
      <c r="AQ30" s="29">
        <f>+AM30/AO30*100</f>
        <v>0</v>
      </c>
      <c r="AR30" s="29"/>
      <c r="AS30" s="29"/>
      <c r="AT30" s="29"/>
      <c r="AU30" s="29">
        <v>0.6</v>
      </c>
      <c r="AV30" s="29"/>
      <c r="AW30" s="29">
        <v>0.3</v>
      </c>
      <c r="AX30" s="29"/>
      <c r="AY30" s="29">
        <f t="shared" si="24"/>
        <v>200</v>
      </c>
      <c r="AZ30" s="29">
        <f t="shared" si="31"/>
        <v>0.3</v>
      </c>
      <c r="BA30" s="29"/>
      <c r="BB30" s="29"/>
      <c r="BC30" s="29">
        <v>0.6</v>
      </c>
      <c r="BD30" s="29"/>
      <c r="BE30" s="29">
        <v>0.2</v>
      </c>
      <c r="BF30" s="29"/>
      <c r="BG30" s="29">
        <f>+BC30/BE30*100</f>
        <v>299.99999999999994</v>
      </c>
      <c r="BH30" s="29">
        <f>+BC30-BE30</f>
        <v>0.39999999999999997</v>
      </c>
      <c r="BI30" s="29"/>
      <c r="BJ30" s="29"/>
    </row>
    <row r="31" spans="1:62" ht="12" customHeight="1">
      <c r="A31" s="26">
        <v>23</v>
      </c>
      <c r="B31" s="27" t="s">
        <v>39</v>
      </c>
      <c r="C31" s="29">
        <f t="shared" si="16"/>
        <v>384.09999999999997</v>
      </c>
      <c r="D31" s="29">
        <f t="shared" si="32"/>
        <v>251.39999999999998</v>
      </c>
      <c r="E31" s="28">
        <v>332.90000000000003</v>
      </c>
      <c r="F31" s="29">
        <f>+'[1]2015-2014 Eur'!$L27</f>
        <v>227.3</v>
      </c>
      <c r="G31" s="44">
        <f t="shared" si="18"/>
        <v>-21.799999999999955</v>
      </c>
      <c r="H31" s="44">
        <f t="shared" si="33"/>
        <v>-8.699999999999989</v>
      </c>
      <c r="I31" s="29">
        <f t="shared" si="34"/>
        <v>354.7</v>
      </c>
      <c r="J31" s="29">
        <f t="shared" si="35"/>
        <v>236</v>
      </c>
      <c r="K31" s="29">
        <f t="shared" si="0"/>
        <v>108.28869467155342</v>
      </c>
      <c r="L31" s="29">
        <f t="shared" si="25"/>
        <v>29.399999999999977</v>
      </c>
      <c r="M31" s="29">
        <f t="shared" si="2"/>
        <v>106.52542372881355</v>
      </c>
      <c r="N31" s="29">
        <f t="shared" si="26"/>
        <v>15.399999999999977</v>
      </c>
      <c r="O31" s="29">
        <v>137.1</v>
      </c>
      <c r="P31" s="29">
        <v>75.3</v>
      </c>
      <c r="Q31" s="29">
        <v>115.9</v>
      </c>
      <c r="R31" s="29">
        <v>63.1</v>
      </c>
      <c r="S31" s="29">
        <f t="shared" si="4"/>
        <v>118.29163071613458</v>
      </c>
      <c r="T31" s="29">
        <f t="shared" si="27"/>
        <v>21.19999999999999</v>
      </c>
      <c r="U31" s="29">
        <f t="shared" si="6"/>
        <v>119.33438985736925</v>
      </c>
      <c r="V31" s="29">
        <f t="shared" si="28"/>
        <v>12.199999999999996</v>
      </c>
      <c r="W31" s="29">
        <v>246.3</v>
      </c>
      <c r="X31" s="29">
        <v>176.1</v>
      </c>
      <c r="Y31" s="29">
        <v>238.5</v>
      </c>
      <c r="Z31" s="29">
        <v>172.9</v>
      </c>
      <c r="AA31" s="29">
        <f t="shared" si="8"/>
        <v>103.27044025157232</v>
      </c>
      <c r="AB31" s="29">
        <f t="shared" si="29"/>
        <v>7.800000000000011</v>
      </c>
      <c r="AC31" s="29">
        <f t="shared" si="10"/>
        <v>101.85078079814922</v>
      </c>
      <c r="AD31" s="29">
        <f t="shared" si="30"/>
        <v>3.1999999999999886</v>
      </c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>
        <f t="shared" si="38"/>
        <v>0</v>
      </c>
      <c r="AS31" s="29"/>
      <c r="AT31" s="29"/>
      <c r="AU31" s="29">
        <v>0.7</v>
      </c>
      <c r="AV31" s="29"/>
      <c r="AW31" s="29">
        <v>0.3</v>
      </c>
      <c r="AX31" s="29"/>
      <c r="AY31" s="29">
        <f t="shared" si="24"/>
        <v>233.33333333333334</v>
      </c>
      <c r="AZ31" s="29">
        <f t="shared" si="31"/>
        <v>0.39999999999999997</v>
      </c>
      <c r="BA31" s="29"/>
      <c r="BB31" s="29"/>
      <c r="BC31" s="29"/>
      <c r="BD31" s="29"/>
      <c r="BE31" s="29"/>
      <c r="BF31" s="29"/>
      <c r="BG31" s="29"/>
      <c r="BH31" s="29"/>
      <c r="BI31" s="29"/>
      <c r="BJ31" s="29"/>
    </row>
    <row r="32" spans="1:62" ht="12" customHeight="1">
      <c r="A32" s="26">
        <v>24</v>
      </c>
      <c r="B32" s="27" t="s">
        <v>97</v>
      </c>
      <c r="C32" s="29">
        <f t="shared" si="16"/>
        <v>688.6</v>
      </c>
      <c r="D32" s="29">
        <f t="shared" si="32"/>
        <v>426</v>
      </c>
      <c r="E32" s="28">
        <v>638.9</v>
      </c>
      <c r="F32" s="29">
        <f>+'[1]2015-2014 Eur'!$L28</f>
        <v>408.1</v>
      </c>
      <c r="G32" s="44">
        <f t="shared" si="18"/>
        <v>-32.100000000000136</v>
      </c>
      <c r="H32" s="44">
        <f t="shared" si="33"/>
        <v>-17.69999999999999</v>
      </c>
      <c r="I32" s="29">
        <f t="shared" si="34"/>
        <v>671.0000000000001</v>
      </c>
      <c r="J32" s="29">
        <f t="shared" si="35"/>
        <v>425.8</v>
      </c>
      <c r="K32" s="29">
        <f t="shared" si="0"/>
        <v>102.62295081967213</v>
      </c>
      <c r="L32" s="29">
        <f t="shared" si="25"/>
        <v>17.59999999999991</v>
      </c>
      <c r="M32" s="29">
        <f t="shared" si="2"/>
        <v>100.04697040864255</v>
      </c>
      <c r="N32" s="29">
        <f t="shared" si="26"/>
        <v>0.19999999999998863</v>
      </c>
      <c r="O32" s="29">
        <v>317.5</v>
      </c>
      <c r="P32" s="29">
        <v>176.3</v>
      </c>
      <c r="Q32" s="29">
        <v>289.4</v>
      </c>
      <c r="R32" s="29">
        <v>158.2</v>
      </c>
      <c r="S32" s="29">
        <f t="shared" si="4"/>
        <v>109.70974429854874</v>
      </c>
      <c r="T32" s="29">
        <f t="shared" si="27"/>
        <v>28.100000000000023</v>
      </c>
      <c r="U32" s="29">
        <f t="shared" si="6"/>
        <v>111.44121365360304</v>
      </c>
      <c r="V32" s="29">
        <f t="shared" si="28"/>
        <v>18.100000000000023</v>
      </c>
      <c r="W32" s="29">
        <v>311.2</v>
      </c>
      <c r="X32" s="29">
        <v>227.7</v>
      </c>
      <c r="Y32" s="29">
        <v>333.3</v>
      </c>
      <c r="Z32" s="29">
        <f>249.2+0.1</f>
        <v>249.29999999999998</v>
      </c>
      <c r="AA32" s="29">
        <f t="shared" si="8"/>
        <v>93.36933693369336</v>
      </c>
      <c r="AB32" s="29">
        <f t="shared" si="29"/>
        <v>-22.100000000000023</v>
      </c>
      <c r="AC32" s="29">
        <f t="shared" si="10"/>
        <v>91.33574007220217</v>
      </c>
      <c r="AD32" s="29">
        <f t="shared" si="30"/>
        <v>-21.599999999999994</v>
      </c>
      <c r="AE32" s="29"/>
      <c r="AF32" s="29"/>
      <c r="AG32" s="29"/>
      <c r="AH32" s="29"/>
      <c r="AI32" s="29"/>
      <c r="AJ32" s="29"/>
      <c r="AK32" s="29"/>
      <c r="AL32" s="29"/>
      <c r="AM32" s="29">
        <v>0.1</v>
      </c>
      <c r="AN32" s="29"/>
      <c r="AO32" s="29"/>
      <c r="AP32" s="29"/>
      <c r="AQ32" s="29"/>
      <c r="AR32" s="29"/>
      <c r="AS32" s="29"/>
      <c r="AT32" s="29"/>
      <c r="AU32" s="29">
        <v>31.8</v>
      </c>
      <c r="AV32" s="29">
        <v>17.1</v>
      </c>
      <c r="AW32" s="29">
        <v>19.6</v>
      </c>
      <c r="AX32" s="29">
        <v>8.6</v>
      </c>
      <c r="AY32" s="29">
        <f t="shared" si="24"/>
        <v>162.24489795918367</v>
      </c>
      <c r="AZ32" s="29">
        <f t="shared" si="31"/>
        <v>12.2</v>
      </c>
      <c r="BA32" s="29">
        <f>+AV32/AX32*100</f>
        <v>198.8372093023256</v>
      </c>
      <c r="BB32" s="29">
        <f>AV32-AX32</f>
        <v>8.500000000000002</v>
      </c>
      <c r="BC32" s="29">
        <v>28</v>
      </c>
      <c r="BD32" s="29">
        <v>4.9</v>
      </c>
      <c r="BE32" s="29">
        <v>28.7</v>
      </c>
      <c r="BF32" s="29">
        <v>9.7</v>
      </c>
      <c r="BG32" s="29">
        <f aca="true" t="shared" si="39" ref="BG32:BG37">+BC32/BE32*100</f>
        <v>97.5609756097561</v>
      </c>
      <c r="BH32" s="29">
        <f aca="true" t="shared" si="40" ref="BH32:BH37">+BC32-BE32</f>
        <v>-0.6999999999999993</v>
      </c>
      <c r="BI32" s="29">
        <f>+BD32/BF32*100</f>
        <v>50.515463917525786</v>
      </c>
      <c r="BJ32" s="29">
        <f>BD32-BF32</f>
        <v>-4.799999999999999</v>
      </c>
    </row>
    <row r="33" spans="1:62" ht="12" customHeight="1">
      <c r="A33" s="26">
        <v>25</v>
      </c>
      <c r="B33" s="27" t="s">
        <v>69</v>
      </c>
      <c r="C33" s="29">
        <f t="shared" si="16"/>
        <v>971.1</v>
      </c>
      <c r="D33" s="29">
        <f t="shared" si="32"/>
        <v>646.1</v>
      </c>
      <c r="E33" s="28">
        <v>937.1999999999998</v>
      </c>
      <c r="F33" s="29">
        <f>+'[1]2015-2014 Eur'!$L29</f>
        <v>597.6</v>
      </c>
      <c r="G33" s="44">
        <f t="shared" si="18"/>
        <v>-33.80000000000018</v>
      </c>
      <c r="H33" s="44">
        <f t="shared" si="33"/>
        <v>-35.39999999999998</v>
      </c>
      <c r="I33" s="29">
        <f t="shared" si="34"/>
        <v>971</v>
      </c>
      <c r="J33" s="29">
        <f t="shared" si="35"/>
        <v>633</v>
      </c>
      <c r="K33" s="29">
        <f t="shared" si="0"/>
        <v>100.01029866117406</v>
      </c>
      <c r="L33" s="29">
        <f t="shared" si="25"/>
        <v>0.10000000000002274</v>
      </c>
      <c r="M33" s="29">
        <f t="shared" si="2"/>
        <v>102.06951026856241</v>
      </c>
      <c r="N33" s="29">
        <f t="shared" si="26"/>
        <v>13.100000000000023</v>
      </c>
      <c r="O33" s="29">
        <v>13.6</v>
      </c>
      <c r="P33" s="29">
        <v>10.3</v>
      </c>
      <c r="Q33" s="29">
        <f>7.1-0.1</f>
        <v>7</v>
      </c>
      <c r="R33" s="29">
        <v>5.4</v>
      </c>
      <c r="S33" s="29">
        <f t="shared" si="4"/>
        <v>194.28571428571428</v>
      </c>
      <c r="T33" s="29">
        <f t="shared" si="27"/>
        <v>6.6</v>
      </c>
      <c r="U33" s="29"/>
      <c r="V33" s="29">
        <f t="shared" si="28"/>
        <v>4.9</v>
      </c>
      <c r="W33" s="29">
        <v>399</v>
      </c>
      <c r="X33" s="29">
        <v>292.8</v>
      </c>
      <c r="Y33" s="29">
        <v>386.3</v>
      </c>
      <c r="Z33" s="29">
        <v>290.5</v>
      </c>
      <c r="AA33" s="29">
        <f t="shared" si="8"/>
        <v>103.28760031063939</v>
      </c>
      <c r="AB33" s="29">
        <f t="shared" si="29"/>
        <v>12.699999999999989</v>
      </c>
      <c r="AC33" s="29">
        <f t="shared" si="10"/>
        <v>100.79173838209982</v>
      </c>
      <c r="AD33" s="29">
        <f aca="true" t="shared" si="41" ref="AD33:AD38">X33-Z33</f>
        <v>2.3000000000000114</v>
      </c>
      <c r="AE33" s="29">
        <v>548.6</v>
      </c>
      <c r="AF33" s="29">
        <v>343</v>
      </c>
      <c r="AG33" s="29">
        <v>567.7</v>
      </c>
      <c r="AH33" s="29">
        <v>337.1</v>
      </c>
      <c r="AI33" s="29">
        <f>+AE33/AG33*100</f>
        <v>96.63554694380835</v>
      </c>
      <c r="AJ33" s="29">
        <f>+AE33-AG33</f>
        <v>-19.100000000000023</v>
      </c>
      <c r="AK33" s="29">
        <f>+AF33/AH33*100</f>
        <v>101.75022248590922</v>
      </c>
      <c r="AL33" s="29">
        <f>AF33-AH33</f>
        <v>5.899999999999977</v>
      </c>
      <c r="AM33" s="29"/>
      <c r="AN33" s="29"/>
      <c r="AO33" s="29"/>
      <c r="AP33" s="29"/>
      <c r="AQ33" s="29"/>
      <c r="AR33" s="29"/>
      <c r="AS33" s="29"/>
      <c r="AT33" s="29"/>
      <c r="AU33" s="29">
        <v>5.3</v>
      </c>
      <c r="AV33" s="29"/>
      <c r="AW33" s="29">
        <v>3.9</v>
      </c>
      <c r="AX33" s="29"/>
      <c r="AY33" s="29">
        <f t="shared" si="24"/>
        <v>135.8974358974359</v>
      </c>
      <c r="AZ33" s="29">
        <f t="shared" si="31"/>
        <v>1.4</v>
      </c>
      <c r="BA33" s="29"/>
      <c r="BB33" s="29"/>
      <c r="BC33" s="29">
        <v>4.6</v>
      </c>
      <c r="BD33" s="29"/>
      <c r="BE33" s="29">
        <f>6+0.1</f>
        <v>6.1</v>
      </c>
      <c r="BF33" s="29"/>
      <c r="BG33" s="29">
        <f t="shared" si="39"/>
        <v>75.40983606557377</v>
      </c>
      <c r="BH33" s="29">
        <f t="shared" si="40"/>
        <v>-1.5</v>
      </c>
      <c r="BI33" s="29"/>
      <c r="BJ33" s="29"/>
    </row>
    <row r="34" spans="1:62" ht="12" customHeight="1">
      <c r="A34" s="26">
        <v>26</v>
      </c>
      <c r="B34" s="27" t="s">
        <v>40</v>
      </c>
      <c r="C34" s="29">
        <f t="shared" si="16"/>
        <v>191.8</v>
      </c>
      <c r="D34" s="29">
        <f t="shared" si="32"/>
        <v>122.9</v>
      </c>
      <c r="E34" s="28">
        <v>159.9</v>
      </c>
      <c r="F34" s="29">
        <f>+'[1]2015-2014 Eur'!$L30</f>
        <v>109.3</v>
      </c>
      <c r="G34" s="44">
        <f t="shared" si="18"/>
        <v>-31.19999999999996</v>
      </c>
      <c r="H34" s="44">
        <f t="shared" si="33"/>
        <v>-8.200000000000003</v>
      </c>
      <c r="I34" s="29">
        <f t="shared" si="34"/>
        <v>191.09999999999997</v>
      </c>
      <c r="J34" s="29">
        <f t="shared" si="35"/>
        <v>117.5</v>
      </c>
      <c r="K34" s="29">
        <f t="shared" si="0"/>
        <v>100.3663003663004</v>
      </c>
      <c r="L34" s="29">
        <f t="shared" si="25"/>
        <v>0.7000000000000455</v>
      </c>
      <c r="M34" s="29">
        <f t="shared" si="2"/>
        <v>104.59574468085107</v>
      </c>
      <c r="N34" s="29">
        <f t="shared" si="26"/>
        <v>5.400000000000006</v>
      </c>
      <c r="O34" s="29">
        <v>140.3</v>
      </c>
      <c r="P34" s="29">
        <v>107.6</v>
      </c>
      <c r="Q34" s="29">
        <f>133.7+0.1</f>
        <v>133.79999999999998</v>
      </c>
      <c r="R34" s="29">
        <v>102.1</v>
      </c>
      <c r="S34" s="29">
        <f t="shared" si="4"/>
        <v>104.85799701046341</v>
      </c>
      <c r="T34" s="29">
        <f t="shared" si="27"/>
        <v>6.500000000000028</v>
      </c>
      <c r="U34" s="29">
        <f t="shared" si="6"/>
        <v>105.38687561214495</v>
      </c>
      <c r="V34" s="29">
        <f t="shared" si="28"/>
        <v>5.5</v>
      </c>
      <c r="W34" s="29">
        <v>16.9</v>
      </c>
      <c r="X34" s="29">
        <v>12.9</v>
      </c>
      <c r="Y34" s="29">
        <v>17.5</v>
      </c>
      <c r="Z34" s="29">
        <v>13.4</v>
      </c>
      <c r="AA34" s="29">
        <f t="shared" si="8"/>
        <v>96.57142857142857</v>
      </c>
      <c r="AB34" s="29">
        <f t="shared" si="29"/>
        <v>-0.6000000000000014</v>
      </c>
      <c r="AC34" s="29">
        <f t="shared" si="10"/>
        <v>96.26865671641791</v>
      </c>
      <c r="AD34" s="29">
        <f t="shared" si="41"/>
        <v>-0.5</v>
      </c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>
        <v>34.6</v>
      </c>
      <c r="BD34" s="29">
        <v>2.4</v>
      </c>
      <c r="BE34" s="29">
        <f>39.9-0.1</f>
        <v>39.8</v>
      </c>
      <c r="BF34" s="29">
        <v>2</v>
      </c>
      <c r="BG34" s="29">
        <f t="shared" si="39"/>
        <v>86.93467336683418</v>
      </c>
      <c r="BH34" s="29">
        <f t="shared" si="40"/>
        <v>-5.199999999999996</v>
      </c>
      <c r="BI34" s="29">
        <f>+BD34/BF34*100</f>
        <v>120</v>
      </c>
      <c r="BJ34" s="29">
        <f>BD34-BF34</f>
        <v>0.3999999999999999</v>
      </c>
    </row>
    <row r="35" spans="1:62" ht="12" customHeight="1">
      <c r="A35" s="26">
        <v>27</v>
      </c>
      <c r="B35" s="27" t="s">
        <v>41</v>
      </c>
      <c r="C35" s="29">
        <f t="shared" si="16"/>
        <v>252.79999999999998</v>
      </c>
      <c r="D35" s="29">
        <f t="shared" si="32"/>
        <v>155.20000000000002</v>
      </c>
      <c r="E35" s="28">
        <v>239.8</v>
      </c>
      <c r="F35" s="29">
        <f>+'[1]2015-2014 Eur'!$L31</f>
        <v>147.5</v>
      </c>
      <c r="G35" s="44">
        <f t="shared" si="18"/>
        <v>-21</v>
      </c>
      <c r="H35" s="44">
        <f t="shared" si="33"/>
        <v>-12.199999999999989</v>
      </c>
      <c r="I35" s="29">
        <f t="shared" si="34"/>
        <v>260.8</v>
      </c>
      <c r="J35" s="29">
        <f t="shared" si="35"/>
        <v>159.7</v>
      </c>
      <c r="K35" s="29">
        <f t="shared" si="0"/>
        <v>96.9325153374233</v>
      </c>
      <c r="L35" s="29">
        <f t="shared" si="25"/>
        <v>-8.000000000000028</v>
      </c>
      <c r="M35" s="29">
        <f t="shared" si="2"/>
        <v>97.18221665623045</v>
      </c>
      <c r="N35" s="29">
        <f t="shared" si="26"/>
        <v>-4.499999999999972</v>
      </c>
      <c r="O35" s="29">
        <v>193.2</v>
      </c>
      <c r="P35" s="29">
        <v>147.9</v>
      </c>
      <c r="Q35" s="29">
        <v>197</v>
      </c>
      <c r="R35" s="29">
        <v>150</v>
      </c>
      <c r="S35" s="29">
        <f t="shared" si="4"/>
        <v>98.07106598984771</v>
      </c>
      <c r="T35" s="29">
        <f t="shared" si="27"/>
        <v>-3.8000000000000114</v>
      </c>
      <c r="U35" s="29">
        <f t="shared" si="6"/>
        <v>98.6</v>
      </c>
      <c r="V35" s="29">
        <f t="shared" si="28"/>
        <v>-2.0999999999999943</v>
      </c>
      <c r="W35" s="29">
        <v>9.6</v>
      </c>
      <c r="X35" s="29">
        <v>7.3</v>
      </c>
      <c r="Y35" s="29">
        <v>12.7</v>
      </c>
      <c r="Z35" s="29">
        <v>9.7</v>
      </c>
      <c r="AA35" s="29">
        <f t="shared" si="8"/>
        <v>75.59055118110236</v>
      </c>
      <c r="AB35" s="29">
        <f t="shared" si="29"/>
        <v>-3.0999999999999996</v>
      </c>
      <c r="AC35" s="29">
        <f t="shared" si="10"/>
        <v>75.25773195876289</v>
      </c>
      <c r="AD35" s="29">
        <f t="shared" si="41"/>
        <v>-2.3999999999999995</v>
      </c>
      <c r="AE35" s="29"/>
      <c r="AF35" s="29"/>
      <c r="AG35" s="29"/>
      <c r="AH35" s="29"/>
      <c r="AI35" s="29"/>
      <c r="AJ35" s="29"/>
      <c r="AK35" s="29"/>
      <c r="AL35" s="29"/>
      <c r="AM35" s="29">
        <v>0.1</v>
      </c>
      <c r="AN35" s="29"/>
      <c r="AO35" s="29"/>
      <c r="AP35" s="29"/>
      <c r="AQ35" s="29"/>
      <c r="AR35" s="29"/>
      <c r="AS35" s="29"/>
      <c r="AT35" s="29"/>
      <c r="AU35" s="29">
        <v>0.4</v>
      </c>
      <c r="AV35" s="29"/>
      <c r="AW35" s="29">
        <v>0.4</v>
      </c>
      <c r="AX35" s="29"/>
      <c r="AY35" s="29">
        <f t="shared" si="24"/>
        <v>100</v>
      </c>
      <c r="AZ35" s="29">
        <f>+AU35-AW35</f>
        <v>0</v>
      </c>
      <c r="BA35" s="29"/>
      <c r="BB35" s="29"/>
      <c r="BC35" s="29">
        <v>49.5</v>
      </c>
      <c r="BD35" s="29"/>
      <c r="BE35" s="29">
        <v>50.7</v>
      </c>
      <c r="BF35" s="29"/>
      <c r="BG35" s="29">
        <f t="shared" si="39"/>
        <v>97.63313609467455</v>
      </c>
      <c r="BH35" s="29">
        <f t="shared" si="40"/>
        <v>-1.2000000000000028</v>
      </c>
      <c r="BI35" s="29"/>
      <c r="BJ35" s="29"/>
    </row>
    <row r="36" spans="1:62" ht="12" customHeight="1">
      <c r="A36" s="26">
        <v>28</v>
      </c>
      <c r="B36" s="27" t="s">
        <v>42</v>
      </c>
      <c r="C36" s="29">
        <f t="shared" si="16"/>
        <v>710.9</v>
      </c>
      <c r="D36" s="29">
        <f t="shared" si="32"/>
        <v>498.8</v>
      </c>
      <c r="E36" s="28">
        <v>672.4999999999999</v>
      </c>
      <c r="F36" s="29">
        <f>+'[1]2015-2014 Eur'!$L32</f>
        <v>481.7</v>
      </c>
      <c r="G36" s="44">
        <f t="shared" si="18"/>
        <v>-31.800000000000182</v>
      </c>
      <c r="H36" s="44">
        <f t="shared" si="33"/>
        <v>-10.900000000000034</v>
      </c>
      <c r="I36" s="29">
        <f t="shared" si="34"/>
        <v>704.3000000000001</v>
      </c>
      <c r="J36" s="29">
        <f t="shared" si="35"/>
        <v>492.6</v>
      </c>
      <c r="K36" s="29">
        <f t="shared" si="0"/>
        <v>100.93710066732926</v>
      </c>
      <c r="L36" s="29">
        <f t="shared" si="25"/>
        <v>6.599999999999909</v>
      </c>
      <c r="M36" s="29">
        <f t="shared" si="2"/>
        <v>101.25862768980917</v>
      </c>
      <c r="N36" s="29">
        <f t="shared" si="26"/>
        <v>6.199999999999989</v>
      </c>
      <c r="O36" s="29">
        <v>617.9</v>
      </c>
      <c r="P36" s="29">
        <v>472.8</v>
      </c>
      <c r="Q36" s="29">
        <v>610</v>
      </c>
      <c r="R36" s="29">
        <v>466.1</v>
      </c>
      <c r="S36" s="29">
        <f t="shared" si="4"/>
        <v>101.29508196721311</v>
      </c>
      <c r="T36" s="29">
        <f t="shared" si="27"/>
        <v>7.899999999999977</v>
      </c>
      <c r="U36" s="29">
        <f t="shared" si="6"/>
        <v>101.43745977258098</v>
      </c>
      <c r="V36" s="29">
        <f t="shared" si="28"/>
        <v>6.699999999999989</v>
      </c>
      <c r="W36" s="29">
        <v>34.1</v>
      </c>
      <c r="X36" s="29">
        <v>26</v>
      </c>
      <c r="Y36" s="29">
        <v>34.7</v>
      </c>
      <c r="Z36" s="29">
        <v>26.5</v>
      </c>
      <c r="AA36" s="29">
        <f t="shared" si="8"/>
        <v>98.27089337175792</v>
      </c>
      <c r="AB36" s="29">
        <f t="shared" si="29"/>
        <v>-0.6000000000000014</v>
      </c>
      <c r="AC36" s="29">
        <f t="shared" si="10"/>
        <v>98.11320754716981</v>
      </c>
      <c r="AD36" s="29">
        <f t="shared" si="41"/>
        <v>-0.5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>
        <v>5.4</v>
      </c>
      <c r="AV36" s="29"/>
      <c r="AW36" s="29">
        <v>5.4</v>
      </c>
      <c r="AX36" s="29"/>
      <c r="AY36" s="29">
        <f t="shared" si="24"/>
        <v>100</v>
      </c>
      <c r="AZ36" s="29">
        <f>+AU36-AW36</f>
        <v>0</v>
      </c>
      <c r="BA36" s="29"/>
      <c r="BB36" s="29">
        <f>AV36-AX36</f>
        <v>0</v>
      </c>
      <c r="BC36" s="29">
        <v>53.5</v>
      </c>
      <c r="BD36" s="29"/>
      <c r="BE36" s="29">
        <v>54.2</v>
      </c>
      <c r="BF36" s="29"/>
      <c r="BG36" s="29">
        <f t="shared" si="39"/>
        <v>98.70848708487084</v>
      </c>
      <c r="BH36" s="29">
        <f t="shared" si="40"/>
        <v>-0.7000000000000028</v>
      </c>
      <c r="BI36" s="29"/>
      <c r="BJ36" s="29">
        <f>BD36-BF36</f>
        <v>0</v>
      </c>
    </row>
    <row r="37" spans="1:62" ht="12" customHeight="1">
      <c r="A37" s="26">
        <v>29</v>
      </c>
      <c r="B37" s="27" t="s">
        <v>108</v>
      </c>
      <c r="C37" s="29">
        <f t="shared" si="16"/>
        <v>707.3999999999999</v>
      </c>
      <c r="D37" s="29">
        <f t="shared" si="32"/>
        <v>296.8</v>
      </c>
      <c r="E37" s="28">
        <v>536.8999999999999</v>
      </c>
      <c r="F37" s="29">
        <f>+'[1]2015-2014 Eur'!$L33</f>
        <v>268.2</v>
      </c>
      <c r="G37" s="44">
        <f t="shared" si="18"/>
        <v>-133.60000000000014</v>
      </c>
      <c r="H37" s="44">
        <f t="shared" si="33"/>
        <v>-38.60000000000002</v>
      </c>
      <c r="I37" s="29">
        <f t="shared" si="34"/>
        <v>670.5</v>
      </c>
      <c r="J37" s="29">
        <f t="shared" si="35"/>
        <v>306.8</v>
      </c>
      <c r="K37" s="29">
        <f t="shared" si="0"/>
        <v>105.50335570469798</v>
      </c>
      <c r="L37" s="29">
        <f t="shared" si="25"/>
        <v>36.899999999999864</v>
      </c>
      <c r="M37" s="29">
        <f t="shared" si="2"/>
        <v>96.74054758800521</v>
      </c>
      <c r="N37" s="29">
        <f t="shared" si="26"/>
        <v>-10</v>
      </c>
      <c r="O37" s="29">
        <v>585.8</v>
      </c>
      <c r="P37" s="29">
        <v>262.6</v>
      </c>
      <c r="Q37" s="29">
        <v>544.9</v>
      </c>
      <c r="R37" s="29">
        <v>257.9</v>
      </c>
      <c r="S37" s="29">
        <f t="shared" si="4"/>
        <v>107.50596439713709</v>
      </c>
      <c r="T37" s="29">
        <f t="shared" si="27"/>
        <v>40.89999999999998</v>
      </c>
      <c r="U37" s="29">
        <f t="shared" si="6"/>
        <v>101.82241178751457</v>
      </c>
      <c r="V37" s="29">
        <f t="shared" si="28"/>
        <v>4.7000000000000455</v>
      </c>
      <c r="W37" s="29">
        <v>44.8</v>
      </c>
      <c r="X37" s="29">
        <v>34.2</v>
      </c>
      <c r="Y37" s="29">
        <v>43.3</v>
      </c>
      <c r="Z37" s="29">
        <v>33.1</v>
      </c>
      <c r="AA37" s="29">
        <f t="shared" si="8"/>
        <v>103.46420323325636</v>
      </c>
      <c r="AB37" s="29">
        <f t="shared" si="29"/>
        <v>1.5</v>
      </c>
      <c r="AC37" s="29">
        <f t="shared" si="10"/>
        <v>103.32326283987916</v>
      </c>
      <c r="AD37" s="29">
        <f t="shared" si="41"/>
        <v>1.1000000000000014</v>
      </c>
      <c r="AE37" s="29"/>
      <c r="AF37" s="29"/>
      <c r="AG37" s="29"/>
      <c r="AH37" s="29"/>
      <c r="AI37" s="29"/>
      <c r="AJ37" s="29"/>
      <c r="AK37" s="29"/>
      <c r="AL37" s="29"/>
      <c r="AM37" s="29">
        <v>30.9</v>
      </c>
      <c r="AN37" s="29"/>
      <c r="AO37" s="29">
        <v>39.7</v>
      </c>
      <c r="AP37" s="29">
        <v>10</v>
      </c>
      <c r="AQ37" s="29">
        <f aca="true" t="shared" si="42" ref="AQ37:AQ48">+AM37/AO37*100</f>
        <v>77.8337531486146</v>
      </c>
      <c r="AR37" s="29">
        <f>+AM37-AO37</f>
        <v>-8.800000000000004</v>
      </c>
      <c r="AS37" s="29"/>
      <c r="AT37" s="29">
        <f>AN37-AP37</f>
        <v>-10</v>
      </c>
      <c r="AU37" s="29">
        <v>33.5</v>
      </c>
      <c r="AV37" s="29"/>
      <c r="AW37" s="29">
        <v>26</v>
      </c>
      <c r="AX37" s="29"/>
      <c r="AY37" s="29">
        <f t="shared" si="24"/>
        <v>128.84615384615387</v>
      </c>
      <c r="AZ37" s="29">
        <f>+AU37-AW37</f>
        <v>7.5</v>
      </c>
      <c r="BA37" s="29"/>
      <c r="BB37" s="29"/>
      <c r="BC37" s="29">
        <v>12.4</v>
      </c>
      <c r="BD37" s="29"/>
      <c r="BE37" s="29">
        <v>16.6</v>
      </c>
      <c r="BF37" s="29">
        <v>5.8</v>
      </c>
      <c r="BG37" s="29">
        <f t="shared" si="39"/>
        <v>74.69879518072288</v>
      </c>
      <c r="BH37" s="29">
        <f t="shared" si="40"/>
        <v>-4.200000000000001</v>
      </c>
      <c r="BI37" s="29"/>
      <c r="BJ37" s="29">
        <f>BD37-BF37</f>
        <v>-5.8</v>
      </c>
    </row>
    <row r="38" spans="1:62" ht="12" customHeight="1">
      <c r="A38" s="26">
        <v>30</v>
      </c>
      <c r="B38" s="27" t="s">
        <v>81</v>
      </c>
      <c r="C38" s="29">
        <f t="shared" si="16"/>
        <v>424</v>
      </c>
      <c r="D38" s="29">
        <f t="shared" si="32"/>
        <v>176.5</v>
      </c>
      <c r="E38" s="28">
        <v>254.4</v>
      </c>
      <c r="F38" s="29">
        <f>+'[1]2015-2014 Eur'!$L34</f>
        <v>131.9</v>
      </c>
      <c r="G38" s="44">
        <f t="shared" si="18"/>
        <v>-135.1</v>
      </c>
      <c r="H38" s="44">
        <f t="shared" si="33"/>
        <v>-22.299999999999983</v>
      </c>
      <c r="I38" s="29">
        <f t="shared" si="34"/>
        <v>389.5</v>
      </c>
      <c r="J38" s="29">
        <f t="shared" si="35"/>
        <v>154.2</v>
      </c>
      <c r="K38" s="29">
        <f t="shared" si="0"/>
        <v>108.85750962772786</v>
      </c>
      <c r="L38" s="29">
        <f t="shared" si="25"/>
        <v>34.5</v>
      </c>
      <c r="M38" s="29">
        <f t="shared" si="2"/>
        <v>114.46173800259405</v>
      </c>
      <c r="N38" s="29">
        <f t="shared" si="26"/>
        <v>22.30000000000001</v>
      </c>
      <c r="O38" s="29">
        <v>249.8</v>
      </c>
      <c r="P38" s="29">
        <v>71.5</v>
      </c>
      <c r="Q38" s="29">
        <v>100.9</v>
      </c>
      <c r="R38" s="29">
        <v>67.5</v>
      </c>
      <c r="S38" s="29">
        <f t="shared" si="4"/>
        <v>247.57185332011892</v>
      </c>
      <c r="T38" s="29">
        <f t="shared" si="27"/>
        <v>148.9</v>
      </c>
      <c r="U38" s="29">
        <f t="shared" si="6"/>
        <v>105.92592592592594</v>
      </c>
      <c r="V38" s="29">
        <f t="shared" si="28"/>
        <v>4</v>
      </c>
      <c r="W38" s="29">
        <v>138.8</v>
      </c>
      <c r="X38" s="29">
        <v>105</v>
      </c>
      <c r="Y38" s="29">
        <v>159.1</v>
      </c>
      <c r="Z38" s="29">
        <v>86.7</v>
      </c>
      <c r="AA38" s="29">
        <f t="shared" si="8"/>
        <v>87.24072910119422</v>
      </c>
      <c r="AB38" s="29">
        <f t="shared" si="29"/>
        <v>-20.299999999999983</v>
      </c>
      <c r="AC38" s="29">
        <f t="shared" si="10"/>
        <v>121.10726643598615</v>
      </c>
      <c r="AD38" s="29">
        <f t="shared" si="41"/>
        <v>18.299999999999997</v>
      </c>
      <c r="AE38" s="29">
        <v>18.7</v>
      </c>
      <c r="AF38" s="29"/>
      <c r="AG38" s="29">
        <v>111.2</v>
      </c>
      <c r="AH38" s="29"/>
      <c r="AI38" s="29"/>
      <c r="AJ38" s="29">
        <f>+AE38-AG38</f>
        <v>-92.5</v>
      </c>
      <c r="AK38" s="29"/>
      <c r="AL38" s="29"/>
      <c r="AM38" s="29">
        <v>1.2</v>
      </c>
      <c r="AN38" s="29"/>
      <c r="AO38" s="29">
        <v>1.3</v>
      </c>
      <c r="AP38" s="29"/>
      <c r="AQ38" s="29">
        <f t="shared" si="42"/>
        <v>92.3076923076923</v>
      </c>
      <c r="AR38" s="29">
        <f>+AM38-AO38</f>
        <v>-0.10000000000000009</v>
      </c>
      <c r="AS38" s="29"/>
      <c r="AT38" s="29"/>
      <c r="AU38" s="29">
        <v>15.5</v>
      </c>
      <c r="AV38" s="29"/>
      <c r="AW38" s="29">
        <v>17</v>
      </c>
      <c r="AX38" s="29"/>
      <c r="AY38" s="29">
        <f t="shared" si="24"/>
        <v>91.17647058823529</v>
      </c>
      <c r="AZ38" s="29">
        <f>+AU38-AW38</f>
        <v>-1.5</v>
      </c>
      <c r="BA38" s="29"/>
      <c r="BB38" s="29"/>
      <c r="BC38" s="29"/>
      <c r="BD38" s="29"/>
      <c r="BE38" s="29"/>
      <c r="BF38" s="29"/>
      <c r="BG38" s="29"/>
      <c r="BH38" s="29"/>
      <c r="BI38" s="29"/>
      <c r="BJ38" s="29"/>
    </row>
    <row r="39" spans="1:62" ht="12" customHeight="1">
      <c r="A39" s="26">
        <v>31</v>
      </c>
      <c r="B39" s="33" t="s">
        <v>82</v>
      </c>
      <c r="C39" s="42">
        <f aca="true" t="shared" si="43" ref="C39:J39">SUM(C18:C38)</f>
        <v>16351.699999999997</v>
      </c>
      <c r="D39" s="42">
        <f t="shared" si="43"/>
        <v>10624</v>
      </c>
      <c r="E39" s="42">
        <f t="shared" si="43"/>
        <v>14597.199999999999</v>
      </c>
      <c r="F39" s="42">
        <f t="shared" si="43"/>
        <v>9744.3</v>
      </c>
      <c r="G39" s="42">
        <f t="shared" si="43"/>
        <v>-855.5000000000003</v>
      </c>
      <c r="H39" s="42">
        <f t="shared" si="43"/>
        <v>-310.5</v>
      </c>
      <c r="I39" s="42">
        <f t="shared" si="43"/>
        <v>15452.699999999999</v>
      </c>
      <c r="J39" s="42">
        <f t="shared" si="43"/>
        <v>10054.800000000001</v>
      </c>
      <c r="K39" s="31">
        <f t="shared" si="0"/>
        <v>105.81775353174525</v>
      </c>
      <c r="L39" s="42">
        <f>SUM(L18:L38)</f>
        <v>898.9999999999998</v>
      </c>
      <c r="M39" s="31">
        <f t="shared" si="2"/>
        <v>105.66097784142896</v>
      </c>
      <c r="N39" s="42">
        <f>SUM(N18:N38)</f>
        <v>569.2</v>
      </c>
      <c r="O39" s="42">
        <f>SUM(O18:O38)</f>
        <v>6315.1</v>
      </c>
      <c r="P39" s="42">
        <f>SUM(P18:P38)</f>
        <v>3641.300000000001</v>
      </c>
      <c r="Q39" s="42">
        <f>SUM(Q18:Q38)</f>
        <v>5591.2</v>
      </c>
      <c r="R39" s="42">
        <f>SUM(R18:R38)</f>
        <v>3251.6</v>
      </c>
      <c r="S39" s="31">
        <f t="shared" si="4"/>
        <v>112.94713120618115</v>
      </c>
      <c r="T39" s="42">
        <f>SUM(T18:T38)</f>
        <v>723.8999999999997</v>
      </c>
      <c r="U39" s="31">
        <f t="shared" si="6"/>
        <v>111.98486898757538</v>
      </c>
      <c r="V39" s="42">
        <f>SUM(V18:V38)</f>
        <v>389.7</v>
      </c>
      <c r="W39" s="42">
        <f>SUM(W18:W38)</f>
        <v>9025.9</v>
      </c>
      <c r="X39" s="42">
        <f>SUM(X18:X38)</f>
        <v>6615.100000000001</v>
      </c>
      <c r="Y39" s="42">
        <f>SUM(Y18:Y38)</f>
        <v>8749.900000000001</v>
      </c>
      <c r="Z39" s="42">
        <f>SUM(Z18:Z38)</f>
        <v>6429.4</v>
      </c>
      <c r="AA39" s="31">
        <f t="shared" si="8"/>
        <v>103.15432176367727</v>
      </c>
      <c r="AB39" s="42">
        <f>SUM(AB18:AB38)</f>
        <v>276.0000000000001</v>
      </c>
      <c r="AC39" s="31">
        <f t="shared" si="10"/>
        <v>102.888294397611</v>
      </c>
      <c r="AD39" s="42">
        <f>SUM(AD18:AD38)</f>
        <v>185.70000000000005</v>
      </c>
      <c r="AE39" s="42">
        <f>SUM(AE18:AE38)</f>
        <v>567.3000000000001</v>
      </c>
      <c r="AF39" s="42">
        <f>SUM(AF18:AF38)</f>
        <v>343</v>
      </c>
      <c r="AG39" s="42">
        <f>SUM(AG18:AG38)</f>
        <v>678.9000000000001</v>
      </c>
      <c r="AH39" s="42">
        <f>SUM(AH18:AH38)</f>
        <v>337.1</v>
      </c>
      <c r="AI39" s="31">
        <f>+AE39/AG39*100</f>
        <v>83.56164383561644</v>
      </c>
      <c r="AJ39" s="42">
        <f>SUM(AJ18:AJ38)</f>
        <v>-111.60000000000002</v>
      </c>
      <c r="AK39" s="31">
        <f>+AF39/AH39*100</f>
        <v>101.75022248590922</v>
      </c>
      <c r="AL39" s="42">
        <f>SUM(AL18:AL38)</f>
        <v>5.899999999999977</v>
      </c>
      <c r="AM39" s="42">
        <f>SUM(AM18:AM38)</f>
        <v>43.1</v>
      </c>
      <c r="AN39" s="42">
        <f>SUM(AN18:AN38)</f>
        <v>0</v>
      </c>
      <c r="AO39" s="42">
        <f>SUM(AO18:AO38)</f>
        <v>54.5</v>
      </c>
      <c r="AP39" s="42">
        <f>SUM(AP18:AP38)</f>
        <v>10</v>
      </c>
      <c r="AQ39" s="31">
        <f t="shared" si="42"/>
        <v>79.08256880733944</v>
      </c>
      <c r="AR39" s="42">
        <f>SUM(AR18:AR38)</f>
        <v>-11.400000000000004</v>
      </c>
      <c r="AS39" s="31"/>
      <c r="AT39" s="42">
        <f>SUM(AT18:AT38)</f>
        <v>-10</v>
      </c>
      <c r="AU39" s="42">
        <f>SUM(AU18:AU38)</f>
        <v>128.20000000000002</v>
      </c>
      <c r="AV39" s="42">
        <f>SUM(AV18:AV38)</f>
        <v>17.3</v>
      </c>
      <c r="AW39" s="42">
        <f>SUM(AW18:AW38)</f>
        <v>107</v>
      </c>
      <c r="AX39" s="42">
        <f>SUM(AX18:AX38)</f>
        <v>9.2</v>
      </c>
      <c r="AY39" s="31">
        <f>+AU39/AW39*100</f>
        <v>119.81308411214955</v>
      </c>
      <c r="AZ39" s="42">
        <f>SUM(AZ18:AZ38)</f>
        <v>20.999999999999996</v>
      </c>
      <c r="BA39" s="31">
        <f>+AV39/AX39*100</f>
        <v>188.0434782608696</v>
      </c>
      <c r="BB39" s="42">
        <f>SUM(BB18:BB38)</f>
        <v>8.100000000000001</v>
      </c>
      <c r="BC39" s="42">
        <f>SUM(BC18:BC38)</f>
        <v>272.09999999999997</v>
      </c>
      <c r="BD39" s="42">
        <f>SUM(BD18:BD38)</f>
        <v>7.300000000000001</v>
      </c>
      <c r="BE39" s="42">
        <f>SUM(BE18:BE38)</f>
        <v>271.2</v>
      </c>
      <c r="BF39" s="42">
        <f>SUM(BF18:BF38)</f>
        <v>17.5</v>
      </c>
      <c r="BG39" s="31">
        <f>+BC39/BE39*100</f>
        <v>100.33185840707964</v>
      </c>
      <c r="BH39" s="42">
        <f>SUM(BH18:BH38)</f>
        <v>0.9000000000000004</v>
      </c>
      <c r="BI39" s="31">
        <f>+BD39/BF39*100</f>
        <v>41.71428571428572</v>
      </c>
      <c r="BJ39" s="42">
        <f>SUM(BJ18:BJ38)</f>
        <v>-10.2</v>
      </c>
    </row>
    <row r="40" spans="1:62" ht="12" customHeight="1">
      <c r="A40" s="26">
        <v>32</v>
      </c>
      <c r="B40" s="27" t="s">
        <v>21</v>
      </c>
      <c r="C40" s="29">
        <f t="shared" si="16"/>
        <v>515.5</v>
      </c>
      <c r="D40" s="29">
        <f>+P40+X40+AF40+AN40+AV40+BD40</f>
        <v>305.9</v>
      </c>
      <c r="E40" s="28">
        <f>+'[1]2015-2014 Eur'!$E36</f>
        <v>478.4</v>
      </c>
      <c r="F40" s="28">
        <f>+'[1]2015-2014 Eur'!$L36</f>
        <v>241.4</v>
      </c>
      <c r="G40" s="44">
        <f t="shared" si="18"/>
        <v>0</v>
      </c>
      <c r="H40" s="44">
        <f t="shared" si="19"/>
        <v>-38.900000000000006</v>
      </c>
      <c r="I40" s="29">
        <f>+Q40+Y40+AG40+AO40+AW40+BE40</f>
        <v>478.4</v>
      </c>
      <c r="J40" s="29">
        <f>+R40+Z40+AH40+AP40+AX40+BF40</f>
        <v>280.3</v>
      </c>
      <c r="K40" s="29">
        <f t="shared" si="0"/>
        <v>107.75501672240804</v>
      </c>
      <c r="L40" s="29">
        <f aca="true" t="shared" si="44" ref="L40:L47">+C40-I40</f>
        <v>37.10000000000002</v>
      </c>
      <c r="M40" s="29">
        <f t="shared" si="2"/>
        <v>109.13307170888334</v>
      </c>
      <c r="N40" s="29">
        <f aca="true" t="shared" si="45" ref="N40:N47">D40-J40</f>
        <v>25.599999999999966</v>
      </c>
      <c r="O40" s="29">
        <v>493.8</v>
      </c>
      <c r="P40" s="29">
        <v>305.9</v>
      </c>
      <c r="Q40" s="29">
        <v>458.2</v>
      </c>
      <c r="R40" s="29">
        <v>280.3</v>
      </c>
      <c r="S40" s="29">
        <f t="shared" si="4"/>
        <v>107.76953295504148</v>
      </c>
      <c r="T40" s="29">
        <f aca="true" t="shared" si="46" ref="T40:T47">+O40-Q40</f>
        <v>35.60000000000002</v>
      </c>
      <c r="U40" s="29">
        <f t="shared" si="6"/>
        <v>109.13307170888334</v>
      </c>
      <c r="V40" s="29">
        <f aca="true" t="shared" si="47" ref="V40:V47">P40-R40</f>
        <v>25.599999999999966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>
        <v>11.7</v>
      </c>
      <c r="AN40" s="29"/>
      <c r="AO40" s="29">
        <v>10</v>
      </c>
      <c r="AP40" s="29"/>
      <c r="AQ40" s="29">
        <f t="shared" si="42"/>
        <v>117</v>
      </c>
      <c r="AR40" s="29">
        <f>+AM40-AO40</f>
        <v>1.6999999999999993</v>
      </c>
      <c r="AS40" s="29"/>
      <c r="AT40" s="29"/>
      <c r="AU40" s="29">
        <v>10</v>
      </c>
      <c r="AV40" s="29"/>
      <c r="AW40" s="29">
        <v>10.2</v>
      </c>
      <c r="AX40" s="29"/>
      <c r="AY40" s="29">
        <f>+AU40/AW40*100</f>
        <v>98.03921568627452</v>
      </c>
      <c r="AZ40" s="29">
        <f>+AU40-AW40</f>
        <v>-0.1999999999999993</v>
      </c>
      <c r="BA40" s="29"/>
      <c r="BB40" s="29"/>
      <c r="BC40" s="29"/>
      <c r="BD40" s="29"/>
      <c r="BE40" s="29"/>
      <c r="BF40" s="29"/>
      <c r="BG40" s="29"/>
      <c r="BH40" s="29"/>
      <c r="BI40" s="29"/>
      <c r="BJ40" s="29"/>
    </row>
    <row r="41" spans="1:62" ht="12" customHeight="1">
      <c r="A41" s="26">
        <v>33</v>
      </c>
      <c r="B41" s="27" t="s">
        <v>4</v>
      </c>
      <c r="C41" s="29">
        <f t="shared" si="16"/>
        <v>150.89999999999998</v>
      </c>
      <c r="D41" s="29">
        <f aca="true" t="shared" si="48" ref="D41:D47">+P41+X41+AF41+AN41+AV41+BD41</f>
        <v>94.7</v>
      </c>
      <c r="E41" s="28">
        <f>+'[1]2015-2014 Eur'!$E37</f>
        <v>120.5</v>
      </c>
      <c r="F41" s="28">
        <f>+'[1]2015-2014 Eur'!$L37</f>
        <v>73.8</v>
      </c>
      <c r="G41" s="44">
        <f t="shared" si="18"/>
        <v>0</v>
      </c>
      <c r="H41" s="44">
        <f t="shared" si="19"/>
        <v>-7.900000000000006</v>
      </c>
      <c r="I41" s="29">
        <f aca="true" t="shared" si="49" ref="I41:I47">+Q41+Y41+AG41+AO41+AW41+BE41</f>
        <v>120.5</v>
      </c>
      <c r="J41" s="29">
        <f aca="true" t="shared" si="50" ref="J41:J47">+R41+Z41+AH41+AP41+AX41+BF41</f>
        <v>81.7</v>
      </c>
      <c r="K41" s="29">
        <f t="shared" si="0"/>
        <v>125.22821576763484</v>
      </c>
      <c r="L41" s="29">
        <f t="shared" si="44"/>
        <v>30.399999999999977</v>
      </c>
      <c r="M41" s="29">
        <f t="shared" si="2"/>
        <v>115.91187270501835</v>
      </c>
      <c r="N41" s="29">
        <f t="shared" si="45"/>
        <v>13</v>
      </c>
      <c r="O41" s="29">
        <v>150.6</v>
      </c>
      <c r="P41" s="29">
        <v>94.7</v>
      </c>
      <c r="Q41" s="29">
        <v>119.7</v>
      </c>
      <c r="R41" s="29">
        <v>81.7</v>
      </c>
      <c r="S41" s="29">
        <f t="shared" si="4"/>
        <v>125.81453634085211</v>
      </c>
      <c r="T41" s="29">
        <f t="shared" si="46"/>
        <v>30.89999999999999</v>
      </c>
      <c r="U41" s="29">
        <f t="shared" si="6"/>
        <v>115.91187270501835</v>
      </c>
      <c r="V41" s="29">
        <f t="shared" si="47"/>
        <v>13</v>
      </c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>
        <v>0.1</v>
      </c>
      <c r="AN41" s="29"/>
      <c r="AO41" s="29">
        <v>0.5</v>
      </c>
      <c r="AP41" s="29"/>
      <c r="AQ41" s="29">
        <f t="shared" si="42"/>
        <v>20</v>
      </c>
      <c r="AR41" s="29">
        <f>+AM41-AO41</f>
        <v>-0.4</v>
      </c>
      <c r="AS41" s="29"/>
      <c r="AT41" s="29"/>
      <c r="AU41" s="29">
        <v>0.2</v>
      </c>
      <c r="AV41" s="29"/>
      <c r="AW41" s="29">
        <v>0.3</v>
      </c>
      <c r="AX41" s="29"/>
      <c r="AY41" s="29">
        <f>+AU41/AW41*100</f>
        <v>66.66666666666667</v>
      </c>
      <c r="AZ41" s="29">
        <f>+AU41-AW41</f>
        <v>-0.09999999999999998</v>
      </c>
      <c r="BA41" s="29"/>
      <c r="BB41" s="29"/>
      <c r="BC41" s="29"/>
      <c r="BD41" s="29"/>
      <c r="BE41" s="29"/>
      <c r="BF41" s="29"/>
      <c r="BG41" s="29"/>
      <c r="BH41" s="29"/>
      <c r="BI41" s="29"/>
      <c r="BJ41" s="29"/>
    </row>
    <row r="42" spans="1:62" ht="12" customHeight="1">
      <c r="A42" s="26">
        <v>34</v>
      </c>
      <c r="B42" s="27" t="s">
        <v>5</v>
      </c>
      <c r="C42" s="29">
        <f t="shared" si="16"/>
        <v>109.8</v>
      </c>
      <c r="D42" s="29">
        <f t="shared" si="48"/>
        <v>64</v>
      </c>
      <c r="E42" s="28">
        <f>+'[1]2015-2014 Eur'!$E38</f>
        <v>99.8</v>
      </c>
      <c r="F42" s="28">
        <f>+'[1]2015-2014 Eur'!$L38</f>
        <v>45.4</v>
      </c>
      <c r="G42" s="44">
        <f t="shared" si="18"/>
        <v>0</v>
      </c>
      <c r="H42" s="44">
        <f t="shared" si="19"/>
        <v>-10.200000000000003</v>
      </c>
      <c r="I42" s="29">
        <f t="shared" si="49"/>
        <v>99.8</v>
      </c>
      <c r="J42" s="29">
        <f t="shared" si="50"/>
        <v>55.6</v>
      </c>
      <c r="K42" s="29">
        <f t="shared" si="0"/>
        <v>110.02004008016033</v>
      </c>
      <c r="L42" s="29">
        <f t="shared" si="44"/>
        <v>10</v>
      </c>
      <c r="M42" s="29">
        <f t="shared" si="2"/>
        <v>115.10791366906474</v>
      </c>
      <c r="N42" s="29">
        <f t="shared" si="45"/>
        <v>8.399999999999999</v>
      </c>
      <c r="O42" s="29">
        <v>106.6</v>
      </c>
      <c r="P42" s="29">
        <v>64</v>
      </c>
      <c r="Q42" s="29">
        <v>96</v>
      </c>
      <c r="R42" s="29">
        <v>55.6</v>
      </c>
      <c r="S42" s="29">
        <f t="shared" si="4"/>
        <v>111.04166666666666</v>
      </c>
      <c r="T42" s="29">
        <f t="shared" si="46"/>
        <v>10.599999999999994</v>
      </c>
      <c r="U42" s="29">
        <f t="shared" si="6"/>
        <v>115.10791366906474</v>
      </c>
      <c r="V42" s="29">
        <f t="shared" si="47"/>
        <v>8.399999999999999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>
        <v>0.3</v>
      </c>
      <c r="AN42" s="29"/>
      <c r="AO42" s="29">
        <v>0.5</v>
      </c>
      <c r="AP42" s="29"/>
      <c r="AQ42" s="29">
        <f t="shared" si="42"/>
        <v>60</v>
      </c>
      <c r="AR42" s="29">
        <f>+AM42-AO42</f>
        <v>-0.2</v>
      </c>
      <c r="AS42" s="29"/>
      <c r="AT42" s="29"/>
      <c r="AU42" s="29">
        <v>2.9</v>
      </c>
      <c r="AV42" s="29"/>
      <c r="AW42" s="29">
        <v>3.3</v>
      </c>
      <c r="AX42" s="29"/>
      <c r="AY42" s="29">
        <f>+AU42/AW42*100</f>
        <v>87.87878787878788</v>
      </c>
      <c r="AZ42" s="29">
        <f>+AU42-AW42</f>
        <v>-0.3999999999999999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</row>
    <row r="43" spans="1:62" ht="12" customHeight="1">
      <c r="A43" s="26">
        <v>35</v>
      </c>
      <c r="B43" s="27" t="s">
        <v>6</v>
      </c>
      <c r="C43" s="29">
        <f t="shared" si="16"/>
        <v>96.10000000000001</v>
      </c>
      <c r="D43" s="29">
        <f t="shared" si="48"/>
        <v>59.6</v>
      </c>
      <c r="E43" s="28">
        <f>+'[1]2015-2014 Eur'!$E39</f>
        <v>84</v>
      </c>
      <c r="F43" s="28">
        <f>+'[1]2015-2014 Eur'!$L39</f>
        <v>46.7</v>
      </c>
      <c r="G43" s="44">
        <f t="shared" si="18"/>
        <v>0</v>
      </c>
      <c r="H43" s="44">
        <f t="shared" si="19"/>
        <v>-9</v>
      </c>
      <c r="I43" s="29">
        <f t="shared" si="49"/>
        <v>84</v>
      </c>
      <c r="J43" s="29">
        <f t="shared" si="50"/>
        <v>55.7</v>
      </c>
      <c r="K43" s="29">
        <f t="shared" si="0"/>
        <v>114.40476190476193</v>
      </c>
      <c r="L43" s="29">
        <f t="shared" si="44"/>
        <v>12.100000000000009</v>
      </c>
      <c r="M43" s="29">
        <f t="shared" si="2"/>
        <v>107.00179533213645</v>
      </c>
      <c r="N43" s="29">
        <f t="shared" si="45"/>
        <v>3.8999999999999986</v>
      </c>
      <c r="O43" s="29">
        <v>95.9</v>
      </c>
      <c r="P43" s="29">
        <v>59.6</v>
      </c>
      <c r="Q43" s="29">
        <v>83.7</v>
      </c>
      <c r="R43" s="29">
        <v>55.7</v>
      </c>
      <c r="S43" s="29">
        <f t="shared" si="4"/>
        <v>114.57586618876942</v>
      </c>
      <c r="T43" s="29">
        <f t="shared" si="46"/>
        <v>12.200000000000003</v>
      </c>
      <c r="U43" s="29">
        <f t="shared" si="6"/>
        <v>107.00179533213645</v>
      </c>
      <c r="V43" s="29">
        <f t="shared" si="47"/>
        <v>3.8999999999999986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>
        <v>0.2</v>
      </c>
      <c r="AN43" s="29"/>
      <c r="AO43" s="29">
        <v>0.3</v>
      </c>
      <c r="AP43" s="29"/>
      <c r="AQ43" s="29">
        <f t="shared" si="42"/>
        <v>66.66666666666667</v>
      </c>
      <c r="AR43" s="29">
        <f>+AM43-AO43</f>
        <v>-0.09999999999999998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</row>
    <row r="44" spans="1:62" ht="12" customHeight="1">
      <c r="A44" s="26">
        <v>36</v>
      </c>
      <c r="B44" s="27" t="s">
        <v>7</v>
      </c>
      <c r="C44" s="29">
        <f t="shared" si="16"/>
        <v>63.900000000000006</v>
      </c>
      <c r="D44" s="29">
        <f t="shared" si="48"/>
        <v>41.1</v>
      </c>
      <c r="E44" s="28">
        <f>+'[1]2015-2014 Eur'!$E40</f>
        <v>57.5</v>
      </c>
      <c r="F44" s="28">
        <f>+'[1]2015-2014 Eur'!$L40</f>
        <v>34.1</v>
      </c>
      <c r="G44" s="44">
        <f t="shared" si="18"/>
        <v>0</v>
      </c>
      <c r="H44" s="44">
        <f t="shared" si="19"/>
        <v>0.10000000000000142</v>
      </c>
      <c r="I44" s="29">
        <f t="shared" si="49"/>
        <v>57.5</v>
      </c>
      <c r="J44" s="29">
        <f t="shared" si="50"/>
        <v>34</v>
      </c>
      <c r="K44" s="29">
        <f t="shared" si="0"/>
        <v>111.13043478260872</v>
      </c>
      <c r="L44" s="29">
        <f t="shared" si="44"/>
        <v>6.400000000000006</v>
      </c>
      <c r="M44" s="29">
        <f t="shared" si="2"/>
        <v>120.88235294117649</v>
      </c>
      <c r="N44" s="29">
        <f t="shared" si="45"/>
        <v>7.100000000000001</v>
      </c>
      <c r="O44" s="29">
        <v>63.2</v>
      </c>
      <c r="P44" s="29">
        <v>41.1</v>
      </c>
      <c r="Q44" s="29">
        <v>57.3</v>
      </c>
      <c r="R44" s="29">
        <v>34</v>
      </c>
      <c r="S44" s="29">
        <f t="shared" si="4"/>
        <v>110.29668411867365</v>
      </c>
      <c r="T44" s="29">
        <f t="shared" si="46"/>
        <v>5.900000000000006</v>
      </c>
      <c r="U44" s="29">
        <f t="shared" si="6"/>
        <v>120.88235294117649</v>
      </c>
      <c r="V44" s="29">
        <f t="shared" si="47"/>
        <v>7.100000000000001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>
        <v>0.1</v>
      </c>
      <c r="AN44" s="29"/>
      <c r="AO44" s="29"/>
      <c r="AP44" s="29"/>
      <c r="AQ44" s="29" t="e">
        <f t="shared" si="42"/>
        <v>#DIV/0!</v>
      </c>
      <c r="AR44" s="29"/>
      <c r="AS44" s="29"/>
      <c r="AT44" s="29"/>
      <c r="AU44" s="29">
        <v>0.6</v>
      </c>
      <c r="AV44" s="29"/>
      <c r="AW44" s="29">
        <v>0.2</v>
      </c>
      <c r="AX44" s="29"/>
      <c r="AY44" s="29">
        <f aca="true" t="shared" si="51" ref="AY44:AY49">+AU44/AW44*100</f>
        <v>299.99999999999994</v>
      </c>
      <c r="AZ44" s="29">
        <f>+AU44-AW44</f>
        <v>0.39999999999999997</v>
      </c>
      <c r="BA44" s="29"/>
      <c r="BB44" s="29"/>
      <c r="BC44" s="29"/>
      <c r="BD44" s="29"/>
      <c r="BE44" s="29"/>
      <c r="BF44" s="29"/>
      <c r="BG44" s="29"/>
      <c r="BH44" s="29"/>
      <c r="BI44" s="29"/>
      <c r="BJ44" s="29"/>
    </row>
    <row r="45" spans="1:62" ht="12" customHeight="1">
      <c r="A45" s="26">
        <v>37</v>
      </c>
      <c r="B45" s="27" t="s">
        <v>8</v>
      </c>
      <c r="C45" s="29">
        <f t="shared" si="16"/>
        <v>58.1</v>
      </c>
      <c r="D45" s="29">
        <f t="shared" si="48"/>
        <v>40</v>
      </c>
      <c r="E45" s="28">
        <f>+'[1]2015-2014 Eur'!$E41</f>
        <v>51.300000000000004</v>
      </c>
      <c r="F45" s="28">
        <f>+'[1]2015-2014 Eur'!$L41</f>
        <v>31.9</v>
      </c>
      <c r="G45" s="44">
        <f t="shared" si="18"/>
        <v>0</v>
      </c>
      <c r="H45" s="44">
        <f t="shared" si="19"/>
        <v>-3.6000000000000014</v>
      </c>
      <c r="I45" s="29">
        <f t="shared" si="49"/>
        <v>51.300000000000004</v>
      </c>
      <c r="J45" s="29">
        <f t="shared" si="50"/>
        <v>35.5</v>
      </c>
      <c r="K45" s="29">
        <f t="shared" si="0"/>
        <v>113.25536062378167</v>
      </c>
      <c r="L45" s="29">
        <f t="shared" si="44"/>
        <v>6.799999999999997</v>
      </c>
      <c r="M45" s="29">
        <f t="shared" si="2"/>
        <v>112.67605633802818</v>
      </c>
      <c r="N45" s="29">
        <f t="shared" si="45"/>
        <v>4.5</v>
      </c>
      <c r="O45" s="29">
        <v>57.8</v>
      </c>
      <c r="P45" s="29">
        <v>40</v>
      </c>
      <c r="Q45" s="29">
        <v>51.1</v>
      </c>
      <c r="R45" s="29">
        <v>35.5</v>
      </c>
      <c r="S45" s="29">
        <f t="shared" si="4"/>
        <v>113.1115459882583</v>
      </c>
      <c r="T45" s="29">
        <f t="shared" si="46"/>
        <v>6.699999999999996</v>
      </c>
      <c r="U45" s="29">
        <f t="shared" si="6"/>
        <v>112.67605633802818</v>
      </c>
      <c r="V45" s="29">
        <f t="shared" si="47"/>
        <v>4.5</v>
      </c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>
        <v>0.2</v>
      </c>
      <c r="AN45" s="29"/>
      <c r="AO45" s="29">
        <v>0.2</v>
      </c>
      <c r="AP45" s="29"/>
      <c r="AQ45" s="29">
        <f t="shared" si="42"/>
        <v>100</v>
      </c>
      <c r="AR45" s="29">
        <f>+AM45-AO45</f>
        <v>0</v>
      </c>
      <c r="AS45" s="29"/>
      <c r="AT45" s="29"/>
      <c r="AU45" s="29">
        <v>0.1</v>
      </c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</row>
    <row r="46" spans="1:62" ht="12" customHeight="1">
      <c r="A46" s="26">
        <v>38</v>
      </c>
      <c r="B46" s="27" t="s">
        <v>52</v>
      </c>
      <c r="C46" s="29">
        <f t="shared" si="16"/>
        <v>632.3</v>
      </c>
      <c r="D46" s="29">
        <f t="shared" si="48"/>
        <v>408.2</v>
      </c>
      <c r="E46" s="28">
        <f>+'[1]2015-2014 Eur'!$E42</f>
        <v>586.9000000000001</v>
      </c>
      <c r="F46" s="28">
        <f>+'[1]2015-2014 Eur'!$L42</f>
        <v>323.4</v>
      </c>
      <c r="G46" s="44">
        <f t="shared" si="18"/>
        <v>0</v>
      </c>
      <c r="H46" s="44">
        <f t="shared" si="19"/>
        <v>-49</v>
      </c>
      <c r="I46" s="29">
        <f t="shared" si="49"/>
        <v>586.9000000000001</v>
      </c>
      <c r="J46" s="29">
        <f t="shared" si="50"/>
        <v>372.4</v>
      </c>
      <c r="K46" s="29">
        <f t="shared" si="0"/>
        <v>107.73555972056566</v>
      </c>
      <c r="L46" s="29">
        <f t="shared" si="44"/>
        <v>45.399999999999864</v>
      </c>
      <c r="M46" s="29">
        <f t="shared" si="2"/>
        <v>109.61331901181526</v>
      </c>
      <c r="N46" s="29">
        <f t="shared" si="45"/>
        <v>35.80000000000001</v>
      </c>
      <c r="O46" s="29">
        <v>631.4</v>
      </c>
      <c r="P46" s="29">
        <v>408.2</v>
      </c>
      <c r="Q46" s="29">
        <v>585.1</v>
      </c>
      <c r="R46" s="29">
        <v>372.4</v>
      </c>
      <c r="S46" s="29">
        <f t="shared" si="4"/>
        <v>107.91317723466074</v>
      </c>
      <c r="T46" s="29">
        <f t="shared" si="46"/>
        <v>46.299999999999955</v>
      </c>
      <c r="U46" s="29">
        <f t="shared" si="6"/>
        <v>109.61331901181526</v>
      </c>
      <c r="V46" s="29">
        <f t="shared" si="47"/>
        <v>35.80000000000001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>
        <v>0.1</v>
      </c>
      <c r="AN46" s="29"/>
      <c r="AO46" s="29">
        <v>0.1</v>
      </c>
      <c r="AP46" s="29"/>
      <c r="AQ46" s="29">
        <f t="shared" si="42"/>
        <v>100</v>
      </c>
      <c r="AR46" s="29"/>
      <c r="AS46" s="29"/>
      <c r="AT46" s="29"/>
      <c r="AU46" s="29">
        <v>0.8</v>
      </c>
      <c r="AV46" s="29"/>
      <c r="AW46" s="29">
        <v>1.7</v>
      </c>
      <c r="AX46" s="29"/>
      <c r="AY46" s="29">
        <f t="shared" si="51"/>
        <v>47.05882352941177</v>
      </c>
      <c r="AZ46" s="29">
        <f>+AU46-AW46</f>
        <v>-0.8999999999999999</v>
      </c>
      <c r="BA46" s="29"/>
      <c r="BB46" s="29"/>
      <c r="BC46" s="29"/>
      <c r="BD46" s="29"/>
      <c r="BE46" s="29"/>
      <c r="BF46" s="29"/>
      <c r="BG46" s="29"/>
      <c r="BH46" s="29"/>
      <c r="BI46" s="29"/>
      <c r="BJ46" s="29"/>
    </row>
    <row r="47" spans="1:62" ht="12" customHeight="1">
      <c r="A47" s="26">
        <v>39</v>
      </c>
      <c r="B47" s="27" t="s">
        <v>53</v>
      </c>
      <c r="C47" s="29">
        <f t="shared" si="16"/>
        <v>336</v>
      </c>
      <c r="D47" s="29">
        <f t="shared" si="48"/>
        <v>196.3</v>
      </c>
      <c r="E47" s="28">
        <f>+'[1]2015-2014 Eur'!$E43</f>
        <v>315.59999999999997</v>
      </c>
      <c r="F47" s="28">
        <f>+'[1]2015-2014 Eur'!$L43</f>
        <v>153.4</v>
      </c>
      <c r="G47" s="44">
        <f t="shared" si="18"/>
        <v>0</v>
      </c>
      <c r="H47" s="44">
        <f t="shared" si="19"/>
        <v>-27.5</v>
      </c>
      <c r="I47" s="29">
        <f t="shared" si="49"/>
        <v>315.59999999999997</v>
      </c>
      <c r="J47" s="29">
        <f t="shared" si="50"/>
        <v>180.9</v>
      </c>
      <c r="K47" s="29">
        <f t="shared" si="0"/>
        <v>106.46387832699622</v>
      </c>
      <c r="L47" s="29">
        <f t="shared" si="44"/>
        <v>20.400000000000034</v>
      </c>
      <c r="M47" s="29">
        <f t="shared" si="2"/>
        <v>108.51299060254284</v>
      </c>
      <c r="N47" s="29">
        <f t="shared" si="45"/>
        <v>15.400000000000006</v>
      </c>
      <c r="O47" s="29">
        <v>318.5</v>
      </c>
      <c r="P47" s="29">
        <v>196.3</v>
      </c>
      <c r="Q47" s="29">
        <v>298</v>
      </c>
      <c r="R47" s="29">
        <v>180.9</v>
      </c>
      <c r="S47" s="29">
        <f t="shared" si="4"/>
        <v>106.87919463087248</v>
      </c>
      <c r="T47" s="29">
        <f t="shared" si="46"/>
        <v>20.5</v>
      </c>
      <c r="U47" s="29">
        <f t="shared" si="6"/>
        <v>108.51299060254284</v>
      </c>
      <c r="V47" s="29">
        <f t="shared" si="47"/>
        <v>15.400000000000006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>
        <v>0.4</v>
      </c>
      <c r="AN47" s="29"/>
      <c r="AO47" s="29">
        <v>0.4</v>
      </c>
      <c r="AP47" s="29"/>
      <c r="AQ47" s="29">
        <f t="shared" si="42"/>
        <v>100</v>
      </c>
      <c r="AR47" s="29">
        <f>+AM47-AO47</f>
        <v>0</v>
      </c>
      <c r="AS47" s="29"/>
      <c r="AT47" s="29"/>
      <c r="AU47" s="29">
        <v>17.1</v>
      </c>
      <c r="AV47" s="29"/>
      <c r="AW47" s="29">
        <v>17.2</v>
      </c>
      <c r="AX47" s="29"/>
      <c r="AY47" s="29">
        <f t="shared" si="51"/>
        <v>99.4186046511628</v>
      </c>
      <c r="AZ47" s="29">
        <f>+AU47-AW47</f>
        <v>-0.09999999999999787</v>
      </c>
      <c r="BA47" s="29"/>
      <c r="BB47" s="29"/>
      <c r="BC47" s="29"/>
      <c r="BD47" s="29"/>
      <c r="BE47" s="29"/>
      <c r="BF47" s="29"/>
      <c r="BG47" s="29"/>
      <c r="BH47" s="29"/>
      <c r="BI47" s="29"/>
      <c r="BJ47" s="29"/>
    </row>
    <row r="48" spans="1:62" ht="12" customHeight="1">
      <c r="A48" s="26">
        <v>40</v>
      </c>
      <c r="B48" s="33" t="s">
        <v>83</v>
      </c>
      <c r="C48" s="31">
        <f aca="true" t="shared" si="52" ref="C48:J48">SUM(C40:C47)</f>
        <v>1962.6</v>
      </c>
      <c r="D48" s="31">
        <f t="shared" si="52"/>
        <v>1209.8</v>
      </c>
      <c r="E48" s="31">
        <f t="shared" si="52"/>
        <v>1794</v>
      </c>
      <c r="F48" s="31">
        <f t="shared" si="52"/>
        <v>950.0999999999999</v>
      </c>
      <c r="G48" s="31">
        <f t="shared" si="52"/>
        <v>0</v>
      </c>
      <c r="H48" s="31">
        <f t="shared" si="52"/>
        <v>-146</v>
      </c>
      <c r="I48" s="31">
        <f t="shared" si="52"/>
        <v>1794</v>
      </c>
      <c r="J48" s="31">
        <f t="shared" si="52"/>
        <v>1096.1</v>
      </c>
      <c r="K48" s="31">
        <f t="shared" si="0"/>
        <v>109.39799331103679</v>
      </c>
      <c r="L48" s="31">
        <f>SUM(L40:L47)</f>
        <v>168.5999999999999</v>
      </c>
      <c r="M48" s="31">
        <f t="shared" si="2"/>
        <v>110.3731411367576</v>
      </c>
      <c r="N48" s="31">
        <f>SUM(N40:N47)</f>
        <v>113.69999999999999</v>
      </c>
      <c r="O48" s="31">
        <f>SUM(O40:O47)</f>
        <v>1917.8</v>
      </c>
      <c r="P48" s="31">
        <f>SUM(P40:P47)</f>
        <v>1209.8</v>
      </c>
      <c r="Q48" s="31">
        <f>SUM(Q40:Q47)</f>
        <v>1749.1</v>
      </c>
      <c r="R48" s="31">
        <f>SUM(R40:R47)</f>
        <v>1096.1</v>
      </c>
      <c r="S48" s="31">
        <f t="shared" si="4"/>
        <v>109.64496026527928</v>
      </c>
      <c r="T48" s="31">
        <f>SUM(T40:T47)</f>
        <v>168.69999999999996</v>
      </c>
      <c r="U48" s="31">
        <f t="shared" si="6"/>
        <v>110.3731411367576</v>
      </c>
      <c r="V48" s="31">
        <f>SUM(V40:V47)</f>
        <v>113.69999999999999</v>
      </c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>
        <f>SUM(AM40:AM47)</f>
        <v>13.099999999999998</v>
      </c>
      <c r="AN48" s="31"/>
      <c r="AO48" s="31">
        <f>SUM(AO40:AO47)</f>
        <v>12</v>
      </c>
      <c r="AP48" s="31"/>
      <c r="AQ48" s="31">
        <f t="shared" si="42"/>
        <v>109.16666666666666</v>
      </c>
      <c r="AR48" s="31">
        <f>SUM(AR40:AR47)</f>
        <v>0.9999999999999994</v>
      </c>
      <c r="AS48" s="31"/>
      <c r="AT48" s="31"/>
      <c r="AU48" s="31">
        <f>SUM(AU40:AU47)</f>
        <v>31.700000000000003</v>
      </c>
      <c r="AV48" s="31">
        <f>SUM(AV40:AV47)</f>
        <v>0</v>
      </c>
      <c r="AW48" s="31">
        <f>SUM(AW40:AW47)</f>
        <v>32.9</v>
      </c>
      <c r="AX48" s="31">
        <f>SUM(AX40:AX47)</f>
        <v>0</v>
      </c>
      <c r="AY48" s="31">
        <f t="shared" si="51"/>
        <v>96.35258358662615</v>
      </c>
      <c r="AZ48" s="31">
        <f>SUM(AZ40:AZ47)</f>
        <v>-1.299999999999997</v>
      </c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12" customHeight="1">
      <c r="A49" s="26">
        <v>41</v>
      </c>
      <c r="B49" s="27" t="s">
        <v>20</v>
      </c>
      <c r="C49" s="29">
        <f t="shared" si="16"/>
        <v>652.2</v>
      </c>
      <c r="D49" s="29">
        <f aca="true" t="shared" si="53" ref="D49:D54">+P49+X49+AF49+AN49+AV49+BD49</f>
        <v>337.20000000000005</v>
      </c>
      <c r="E49" s="28">
        <f>+'[1]2015-2014 Eur'!$E45</f>
        <v>618</v>
      </c>
      <c r="F49" s="28">
        <f>+'[1]2015-2014 Eur'!$L45</f>
        <v>293.3</v>
      </c>
      <c r="G49" s="44">
        <f>+E49-I49</f>
        <v>0</v>
      </c>
      <c r="H49" s="44">
        <f t="shared" si="19"/>
        <v>-35.599999999999966</v>
      </c>
      <c r="I49" s="29">
        <f aca="true" t="shared" si="54" ref="I49:J54">+Q49+Y49+AG49+AO49+AW49+BE49</f>
        <v>618</v>
      </c>
      <c r="J49" s="29">
        <f t="shared" si="54"/>
        <v>328.9</v>
      </c>
      <c r="K49" s="29">
        <f t="shared" si="0"/>
        <v>105.53398058252428</v>
      </c>
      <c r="L49" s="29">
        <f aca="true" t="shared" si="55" ref="L49:L54">+C49-I49</f>
        <v>34.200000000000045</v>
      </c>
      <c r="M49" s="29">
        <f t="shared" si="2"/>
        <v>102.52356339312863</v>
      </c>
      <c r="N49" s="29">
        <f aca="true" t="shared" si="56" ref="N49:N54">D49-J49</f>
        <v>8.300000000000068</v>
      </c>
      <c r="O49" s="29">
        <v>483.2</v>
      </c>
      <c r="P49" s="29">
        <v>232.3</v>
      </c>
      <c r="Q49" s="29">
        <v>458.7</v>
      </c>
      <c r="R49" s="29">
        <v>221.4</v>
      </c>
      <c r="S49" s="29">
        <f t="shared" si="4"/>
        <v>105.34118160017441</v>
      </c>
      <c r="T49" s="29">
        <f aca="true" t="shared" si="57" ref="T49:T54">+O49-Q49</f>
        <v>24.5</v>
      </c>
      <c r="U49" s="29">
        <f t="shared" si="6"/>
        <v>104.92321589882565</v>
      </c>
      <c r="V49" s="29">
        <f aca="true" t="shared" si="58" ref="V49:V54">P49-R49</f>
        <v>10.900000000000006</v>
      </c>
      <c r="W49" s="29"/>
      <c r="X49" s="29"/>
      <c r="Y49" s="29"/>
      <c r="Z49" s="29"/>
      <c r="AA49" s="29"/>
      <c r="AB49" s="29"/>
      <c r="AC49" s="29"/>
      <c r="AD49" s="29"/>
      <c r="AE49" s="29">
        <v>153.8</v>
      </c>
      <c r="AF49" s="29">
        <v>104.9</v>
      </c>
      <c r="AG49" s="29">
        <v>146.2</v>
      </c>
      <c r="AH49" s="29">
        <v>107.5</v>
      </c>
      <c r="AI49" s="29">
        <f aca="true" t="shared" si="59" ref="AI49:AI55">+AE49/AG49*100</f>
        <v>105.19835841313272</v>
      </c>
      <c r="AJ49" s="29">
        <f aca="true" t="shared" si="60" ref="AJ49:AJ54">+AE49-AG49</f>
        <v>7.600000000000023</v>
      </c>
      <c r="AK49" s="29">
        <f aca="true" t="shared" si="61" ref="AK49:AK54">+AF49/AH49*100</f>
        <v>97.58139534883722</v>
      </c>
      <c r="AL49" s="29">
        <f aca="true" t="shared" si="62" ref="AL49:AL54">AF49-AH49</f>
        <v>-2.5999999999999943</v>
      </c>
      <c r="AM49" s="29"/>
      <c r="AN49" s="29"/>
      <c r="AO49" s="29"/>
      <c r="AP49" s="29"/>
      <c r="AQ49" s="29"/>
      <c r="AR49" s="29"/>
      <c r="AS49" s="29"/>
      <c r="AT49" s="29"/>
      <c r="AU49" s="29">
        <v>15.2</v>
      </c>
      <c r="AV49" s="29"/>
      <c r="AW49" s="29">
        <v>13.1</v>
      </c>
      <c r="AX49" s="29"/>
      <c r="AY49" s="29">
        <f t="shared" si="51"/>
        <v>116.03053435114504</v>
      </c>
      <c r="AZ49" s="29">
        <f>+AU49-AW49</f>
        <v>2.0999999999999996</v>
      </c>
      <c r="BA49" s="29"/>
      <c r="BB49" s="29"/>
      <c r="BC49" s="29"/>
      <c r="BD49" s="29"/>
      <c r="BE49" s="29"/>
      <c r="BF49" s="29"/>
      <c r="BG49" s="29"/>
      <c r="BH49" s="29"/>
      <c r="BI49" s="29"/>
      <c r="BJ49" s="29"/>
    </row>
    <row r="50" spans="1:62" ht="12" customHeight="1">
      <c r="A50" s="26">
        <v>42</v>
      </c>
      <c r="B50" s="27" t="s">
        <v>3</v>
      </c>
      <c r="C50" s="29">
        <f t="shared" si="16"/>
        <v>395.7</v>
      </c>
      <c r="D50" s="29">
        <f t="shared" si="53"/>
        <v>206.7</v>
      </c>
      <c r="E50" s="28">
        <f>+'[1]2015-2014 Eur'!$E46</f>
        <v>356.9</v>
      </c>
      <c r="F50" s="28">
        <f>+'[1]2015-2014 Eur'!$L46</f>
        <v>164.8</v>
      </c>
      <c r="G50" s="44">
        <f t="shared" si="18"/>
        <v>0</v>
      </c>
      <c r="H50" s="44">
        <f t="shared" si="19"/>
        <v>-19.599999999999966</v>
      </c>
      <c r="I50" s="29">
        <f t="shared" si="54"/>
        <v>356.9</v>
      </c>
      <c r="J50" s="29">
        <f t="shared" si="54"/>
        <v>184.39999999999998</v>
      </c>
      <c r="K50" s="29">
        <f t="shared" si="0"/>
        <v>110.87139254693193</v>
      </c>
      <c r="L50" s="29">
        <f t="shared" si="55"/>
        <v>38.80000000000001</v>
      </c>
      <c r="M50" s="29">
        <f t="shared" si="2"/>
        <v>112.09327548806942</v>
      </c>
      <c r="N50" s="29">
        <f t="shared" si="56"/>
        <v>22.30000000000001</v>
      </c>
      <c r="O50" s="29">
        <v>135.7</v>
      </c>
      <c r="P50" s="29">
        <v>81</v>
      </c>
      <c r="Q50" s="29">
        <v>134.8</v>
      </c>
      <c r="R50" s="29">
        <v>77.6</v>
      </c>
      <c r="S50" s="29">
        <f t="shared" si="4"/>
        <v>100.66765578635012</v>
      </c>
      <c r="T50" s="29">
        <f t="shared" si="57"/>
        <v>0.8999999999999773</v>
      </c>
      <c r="U50" s="29">
        <f t="shared" si="6"/>
        <v>104.38144329896907</v>
      </c>
      <c r="V50" s="29">
        <f t="shared" si="58"/>
        <v>3.4000000000000057</v>
      </c>
      <c r="W50" s="29"/>
      <c r="X50" s="29"/>
      <c r="Y50" s="29"/>
      <c r="Z50" s="29"/>
      <c r="AA50" s="29"/>
      <c r="AB50" s="29"/>
      <c r="AC50" s="29"/>
      <c r="AD50" s="29"/>
      <c r="AE50" s="29">
        <v>89.9</v>
      </c>
      <c r="AF50" s="29">
        <v>50.4</v>
      </c>
      <c r="AG50" s="29">
        <v>83</v>
      </c>
      <c r="AH50" s="29">
        <v>47</v>
      </c>
      <c r="AI50" s="29">
        <f t="shared" si="59"/>
        <v>108.3132530120482</v>
      </c>
      <c r="AJ50" s="29">
        <f t="shared" si="60"/>
        <v>6.900000000000006</v>
      </c>
      <c r="AK50" s="29">
        <f t="shared" si="61"/>
        <v>107.23404255319149</v>
      </c>
      <c r="AL50" s="29">
        <f t="shared" si="62"/>
        <v>3.3999999999999986</v>
      </c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>
        <v>170.1</v>
      </c>
      <c r="BD50" s="29">
        <v>75.3</v>
      </c>
      <c r="BE50" s="29">
        <v>139.1</v>
      </c>
      <c r="BF50" s="29">
        <v>59.8</v>
      </c>
      <c r="BG50" s="29">
        <f>+BC50/BE50*100</f>
        <v>122.2861250898634</v>
      </c>
      <c r="BH50" s="29">
        <f>+BC50-BE50</f>
        <v>31</v>
      </c>
      <c r="BI50" s="29">
        <f>+BD50/BF50*100</f>
        <v>125.91973244147157</v>
      </c>
      <c r="BJ50" s="29">
        <f>BD50-BF50</f>
        <v>15.5</v>
      </c>
    </row>
    <row r="51" spans="1:62" ht="12" customHeight="1">
      <c r="A51" s="26">
        <v>43</v>
      </c>
      <c r="B51" s="27" t="s">
        <v>90</v>
      </c>
      <c r="C51" s="29">
        <f t="shared" si="16"/>
        <v>459.4</v>
      </c>
      <c r="D51" s="29">
        <f t="shared" si="53"/>
        <v>223.29999999999998</v>
      </c>
      <c r="E51" s="28">
        <f>+'[1]2015-2014 Eur'!$E47</f>
        <v>429.9</v>
      </c>
      <c r="F51" s="28">
        <f>+'[1]2015-2014 Eur'!$L47</f>
        <v>181.5</v>
      </c>
      <c r="G51" s="44">
        <f t="shared" si="18"/>
        <v>0</v>
      </c>
      <c r="H51" s="44">
        <f t="shared" si="19"/>
        <v>-24.399999999999977</v>
      </c>
      <c r="I51" s="29">
        <f t="shared" si="54"/>
        <v>429.9</v>
      </c>
      <c r="J51" s="29">
        <f t="shared" si="54"/>
        <v>205.89999999999998</v>
      </c>
      <c r="K51" s="29">
        <f t="shared" si="0"/>
        <v>106.86206094440567</v>
      </c>
      <c r="L51" s="29">
        <f t="shared" si="55"/>
        <v>29.5</v>
      </c>
      <c r="M51" s="29">
        <f t="shared" si="2"/>
        <v>108.45070422535213</v>
      </c>
      <c r="N51" s="29">
        <f t="shared" si="56"/>
        <v>17.400000000000006</v>
      </c>
      <c r="O51" s="29">
        <v>171</v>
      </c>
      <c r="P51" s="29">
        <v>105.1</v>
      </c>
      <c r="Q51" s="29">
        <v>154.1</v>
      </c>
      <c r="R51" s="29">
        <v>93</v>
      </c>
      <c r="S51" s="29">
        <f t="shared" si="4"/>
        <v>110.9669046073978</v>
      </c>
      <c r="T51" s="29">
        <f t="shared" si="57"/>
        <v>16.900000000000006</v>
      </c>
      <c r="U51" s="29">
        <f t="shared" si="6"/>
        <v>113.01075268817205</v>
      </c>
      <c r="V51" s="29">
        <f t="shared" si="58"/>
        <v>12.099999999999994</v>
      </c>
      <c r="W51" s="29">
        <v>65.3</v>
      </c>
      <c r="X51" s="29">
        <v>48.3</v>
      </c>
      <c r="Y51" s="29">
        <v>67.9</v>
      </c>
      <c r="Z51" s="29">
        <v>50.2</v>
      </c>
      <c r="AA51" s="29">
        <f>+W51/Y51*100</f>
        <v>96.17083946980853</v>
      </c>
      <c r="AB51" s="29">
        <f>+W51-Y51</f>
        <v>-2.6000000000000085</v>
      </c>
      <c r="AC51" s="29">
        <f>+X51/Z51*100</f>
        <v>96.21513944223106</v>
      </c>
      <c r="AD51" s="29">
        <f>X51-Z51</f>
        <v>-1.9000000000000057</v>
      </c>
      <c r="AE51" s="29">
        <v>68.5</v>
      </c>
      <c r="AF51" s="29">
        <v>28.8</v>
      </c>
      <c r="AG51" s="29">
        <v>60.2</v>
      </c>
      <c r="AH51" s="29">
        <f>26.1-0.1</f>
        <v>26</v>
      </c>
      <c r="AI51" s="29">
        <f t="shared" si="59"/>
        <v>113.78737541528238</v>
      </c>
      <c r="AJ51" s="29">
        <f t="shared" si="60"/>
        <v>8.299999999999997</v>
      </c>
      <c r="AK51" s="29">
        <f t="shared" si="61"/>
        <v>110.76923076923077</v>
      </c>
      <c r="AL51" s="29">
        <f t="shared" si="62"/>
        <v>2.8000000000000007</v>
      </c>
      <c r="AM51" s="29">
        <v>0.2</v>
      </c>
      <c r="AN51" s="29"/>
      <c r="AO51" s="29">
        <v>0.2</v>
      </c>
      <c r="AP51" s="29"/>
      <c r="AQ51" s="29">
        <f>+AM51/AO51*100</f>
        <v>100</v>
      </c>
      <c r="AR51" s="29">
        <f>+AM51-AO51</f>
        <v>0</v>
      </c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>
        <v>154.4</v>
      </c>
      <c r="BD51" s="29">
        <v>41.1</v>
      </c>
      <c r="BE51" s="29">
        <v>147.5</v>
      </c>
      <c r="BF51" s="29">
        <v>36.7</v>
      </c>
      <c r="BG51" s="29">
        <f>+BC51/BE51*100</f>
        <v>104.6779661016949</v>
      </c>
      <c r="BH51" s="29">
        <f>+BC51-BE51</f>
        <v>6.900000000000006</v>
      </c>
      <c r="BI51" s="29">
        <f>+BD51/BF51*100</f>
        <v>111.9891008174387</v>
      </c>
      <c r="BJ51" s="29">
        <f>BD51-BF51</f>
        <v>4.399999999999999</v>
      </c>
    </row>
    <row r="52" spans="1:62" ht="12" customHeight="1">
      <c r="A52" s="26">
        <v>44</v>
      </c>
      <c r="B52" s="27" t="s">
        <v>91</v>
      </c>
      <c r="C52" s="29">
        <f t="shared" si="16"/>
        <v>409.8</v>
      </c>
      <c r="D52" s="29">
        <f t="shared" si="53"/>
        <v>213.7</v>
      </c>
      <c r="E52" s="28">
        <f>+'[1]2015-2014 Eur'!$E48</f>
        <v>412.1</v>
      </c>
      <c r="F52" s="28">
        <f>+'[1]2015-2014 Eur'!$L48</f>
        <v>162.7</v>
      </c>
      <c r="G52" s="44">
        <f t="shared" si="18"/>
        <v>0</v>
      </c>
      <c r="H52" s="44">
        <f t="shared" si="19"/>
        <v>-29.5</v>
      </c>
      <c r="I52" s="29">
        <f t="shared" si="54"/>
        <v>412.1</v>
      </c>
      <c r="J52" s="29">
        <f t="shared" si="54"/>
        <v>192.2</v>
      </c>
      <c r="K52" s="29">
        <f t="shared" si="0"/>
        <v>99.44188303809754</v>
      </c>
      <c r="L52" s="29">
        <f t="shared" si="55"/>
        <v>-2.3000000000000114</v>
      </c>
      <c r="M52" s="29">
        <f t="shared" si="2"/>
        <v>111.18626430801248</v>
      </c>
      <c r="N52" s="29">
        <f t="shared" si="56"/>
        <v>21.5</v>
      </c>
      <c r="O52" s="29">
        <v>209.2</v>
      </c>
      <c r="P52" s="29">
        <v>129.2</v>
      </c>
      <c r="Q52" s="29">
        <v>188.5</v>
      </c>
      <c r="R52" s="29">
        <v>118.7</v>
      </c>
      <c r="S52" s="29">
        <f t="shared" si="4"/>
        <v>110.98143236074269</v>
      </c>
      <c r="T52" s="29">
        <f t="shared" si="57"/>
        <v>20.69999999999999</v>
      </c>
      <c r="U52" s="29">
        <f t="shared" si="6"/>
        <v>108.84582982308339</v>
      </c>
      <c r="V52" s="29">
        <f t="shared" si="58"/>
        <v>10.499999999999986</v>
      </c>
      <c r="W52" s="29">
        <v>43.9</v>
      </c>
      <c r="X52" s="29">
        <v>32.3</v>
      </c>
      <c r="Y52" s="29">
        <v>43.2</v>
      </c>
      <c r="Z52" s="29">
        <v>31.7</v>
      </c>
      <c r="AA52" s="29">
        <f>+W52/Y52*100</f>
        <v>101.62037037037035</v>
      </c>
      <c r="AB52" s="29">
        <f>+W52-Y52</f>
        <v>0.6999999999999957</v>
      </c>
      <c r="AC52" s="29">
        <f>+X52/Z52*100</f>
        <v>101.89274447949526</v>
      </c>
      <c r="AD52" s="29">
        <f>X52-Z52</f>
        <v>0.5999999999999979</v>
      </c>
      <c r="AE52" s="29">
        <v>50.7</v>
      </c>
      <c r="AF52" s="29">
        <v>24.2</v>
      </c>
      <c r="AG52" s="29">
        <v>63.1</v>
      </c>
      <c r="AH52" s="29">
        <v>22.1</v>
      </c>
      <c r="AI52" s="29">
        <f t="shared" si="59"/>
        <v>80.3486529318542</v>
      </c>
      <c r="AJ52" s="29">
        <f t="shared" si="60"/>
        <v>-12.399999999999999</v>
      </c>
      <c r="AK52" s="29">
        <f t="shared" si="61"/>
        <v>109.50226244343891</v>
      </c>
      <c r="AL52" s="29">
        <f t="shared" si="62"/>
        <v>2.099999999999998</v>
      </c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>
        <v>106</v>
      </c>
      <c r="BD52" s="29">
        <v>28</v>
      </c>
      <c r="BE52" s="29">
        <v>117.3</v>
      </c>
      <c r="BF52" s="29">
        <v>19.7</v>
      </c>
      <c r="BG52" s="29">
        <f>+BC52/BE52*100</f>
        <v>90.36658141517476</v>
      </c>
      <c r="BH52" s="29">
        <f>+BC52-BE52</f>
        <v>-11.299999999999997</v>
      </c>
      <c r="BI52" s="29">
        <f>+BD52/BF52*100</f>
        <v>142.13197969543148</v>
      </c>
      <c r="BJ52" s="29">
        <f>BD52-BF52</f>
        <v>8.3</v>
      </c>
    </row>
    <row r="53" spans="1:62" ht="12" customHeight="1">
      <c r="A53" s="26">
        <v>45</v>
      </c>
      <c r="B53" s="27" t="s">
        <v>127</v>
      </c>
      <c r="C53" s="29">
        <f t="shared" si="16"/>
        <v>554.1</v>
      </c>
      <c r="D53" s="29">
        <f t="shared" si="53"/>
        <v>363.4</v>
      </c>
      <c r="E53" s="28">
        <f>+'[1]2015-2014 Eur'!$E49</f>
        <v>468.6</v>
      </c>
      <c r="F53" s="28">
        <f>+'[1]2015-2014 Eur'!$L49</f>
        <v>263.2</v>
      </c>
      <c r="G53" s="44">
        <f t="shared" si="18"/>
        <v>0</v>
      </c>
      <c r="H53" s="44">
        <f t="shared" si="19"/>
        <v>-44.89999999999998</v>
      </c>
      <c r="I53" s="29">
        <f t="shared" si="54"/>
        <v>468.6</v>
      </c>
      <c r="J53" s="29">
        <f t="shared" si="54"/>
        <v>308.09999999999997</v>
      </c>
      <c r="K53" s="29">
        <f t="shared" si="0"/>
        <v>118.24583866837388</v>
      </c>
      <c r="L53" s="29">
        <f t="shared" si="55"/>
        <v>85.5</v>
      </c>
      <c r="M53" s="29">
        <f t="shared" si="2"/>
        <v>117.94871794871796</v>
      </c>
      <c r="N53" s="29">
        <f t="shared" si="56"/>
        <v>55.30000000000001</v>
      </c>
      <c r="O53" s="29">
        <v>494.6</v>
      </c>
      <c r="P53" s="29">
        <v>325</v>
      </c>
      <c r="Q53" s="29">
        <v>453.8</v>
      </c>
      <c r="R53" s="29">
        <f>300.5-0.1</f>
        <v>300.4</v>
      </c>
      <c r="S53" s="29">
        <f t="shared" si="4"/>
        <v>108.99074482150728</v>
      </c>
      <c r="T53" s="29">
        <f t="shared" si="57"/>
        <v>40.80000000000001</v>
      </c>
      <c r="U53" s="29">
        <f t="shared" si="6"/>
        <v>108.1890812250333</v>
      </c>
      <c r="V53" s="29">
        <f t="shared" si="58"/>
        <v>24.600000000000023</v>
      </c>
      <c r="W53" s="29"/>
      <c r="X53" s="29"/>
      <c r="Y53" s="29"/>
      <c r="Z53" s="29"/>
      <c r="AA53" s="29"/>
      <c r="AB53" s="29"/>
      <c r="AC53" s="29"/>
      <c r="AD53" s="29"/>
      <c r="AE53" s="29">
        <v>51.1</v>
      </c>
      <c r="AF53" s="29">
        <v>38.4</v>
      </c>
      <c r="AG53" s="29">
        <v>10.2</v>
      </c>
      <c r="AH53" s="29">
        <v>7.7</v>
      </c>
      <c r="AI53" s="29">
        <f t="shared" si="59"/>
        <v>500.9803921568628</v>
      </c>
      <c r="AJ53" s="29">
        <f t="shared" si="60"/>
        <v>40.900000000000006</v>
      </c>
      <c r="AK53" s="29">
        <f t="shared" si="61"/>
        <v>498.7012987012987</v>
      </c>
      <c r="AL53" s="29">
        <f t="shared" si="62"/>
        <v>30.7</v>
      </c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>
        <v>8.4</v>
      </c>
      <c r="BD53" s="29"/>
      <c r="BE53" s="29">
        <v>4.6</v>
      </c>
      <c r="BF53" s="29"/>
      <c r="BG53" s="29">
        <f>+BC53/BE53*100</f>
        <v>182.60869565217394</v>
      </c>
      <c r="BH53" s="29">
        <f>+BC53-BE53</f>
        <v>3.8000000000000007</v>
      </c>
      <c r="BI53" s="29"/>
      <c r="BJ53" s="29"/>
    </row>
    <row r="54" spans="1:62" ht="21.75" customHeight="1">
      <c r="A54" s="26">
        <v>46</v>
      </c>
      <c r="B54" s="35" t="s">
        <v>56</v>
      </c>
      <c r="C54" s="29">
        <f t="shared" si="16"/>
        <v>247.7</v>
      </c>
      <c r="D54" s="29">
        <f t="shared" si="53"/>
        <v>146.1</v>
      </c>
      <c r="E54" s="28">
        <f>+'[1]2015-2014 Eur'!$E50</f>
        <v>217.4</v>
      </c>
      <c r="F54" s="28">
        <f>+'[1]2015-2014 Eur'!$L50</f>
        <v>133.6</v>
      </c>
      <c r="G54" s="44">
        <f t="shared" si="18"/>
        <v>0</v>
      </c>
      <c r="H54" s="44">
        <f t="shared" si="19"/>
        <v>2.799999999999983</v>
      </c>
      <c r="I54" s="29">
        <f t="shared" si="54"/>
        <v>217.4</v>
      </c>
      <c r="J54" s="29">
        <f t="shared" si="54"/>
        <v>130.8</v>
      </c>
      <c r="K54" s="29">
        <f t="shared" si="0"/>
        <v>113.93744250229989</v>
      </c>
      <c r="L54" s="29">
        <f t="shared" si="55"/>
        <v>30.299999999999983</v>
      </c>
      <c r="M54" s="29">
        <f t="shared" si="2"/>
        <v>111.697247706422</v>
      </c>
      <c r="N54" s="29">
        <f t="shared" si="56"/>
        <v>15.299999999999983</v>
      </c>
      <c r="O54" s="29">
        <v>30.3</v>
      </c>
      <c r="P54" s="29">
        <v>22.4</v>
      </c>
      <c r="Q54" s="29">
        <v>26.8</v>
      </c>
      <c r="R54" s="29">
        <v>20.4</v>
      </c>
      <c r="S54" s="29">
        <f t="shared" si="4"/>
        <v>113.05970149253733</v>
      </c>
      <c r="T54" s="29">
        <f t="shared" si="57"/>
        <v>3.5</v>
      </c>
      <c r="U54" s="29">
        <f t="shared" si="6"/>
        <v>109.80392156862746</v>
      </c>
      <c r="V54" s="29">
        <f t="shared" si="58"/>
        <v>2</v>
      </c>
      <c r="W54" s="29"/>
      <c r="X54" s="29"/>
      <c r="Y54" s="29"/>
      <c r="Z54" s="29"/>
      <c r="AA54" s="29"/>
      <c r="AB54" s="29"/>
      <c r="AC54" s="29"/>
      <c r="AD54" s="29"/>
      <c r="AE54" s="29">
        <v>205.7</v>
      </c>
      <c r="AF54" s="29">
        <v>119.7</v>
      </c>
      <c r="AG54" s="29">
        <v>184.4</v>
      </c>
      <c r="AH54" s="29">
        <v>106.4</v>
      </c>
      <c r="AI54" s="29">
        <f t="shared" si="59"/>
        <v>111.55097613882863</v>
      </c>
      <c r="AJ54" s="29">
        <f t="shared" si="60"/>
        <v>21.299999999999983</v>
      </c>
      <c r="AK54" s="29">
        <f t="shared" si="61"/>
        <v>112.5</v>
      </c>
      <c r="AL54" s="29">
        <f t="shared" si="62"/>
        <v>13.299999999999997</v>
      </c>
      <c r="AM54" s="29"/>
      <c r="AN54" s="29"/>
      <c r="AO54" s="29"/>
      <c r="AP54" s="29"/>
      <c r="AQ54" s="29"/>
      <c r="AR54" s="29"/>
      <c r="AS54" s="29"/>
      <c r="AT54" s="29"/>
      <c r="AU54" s="29">
        <v>11.7</v>
      </c>
      <c r="AV54" s="29">
        <v>4</v>
      </c>
      <c r="AW54" s="29">
        <v>6.2</v>
      </c>
      <c r="AX54" s="29">
        <v>4</v>
      </c>
      <c r="AY54" s="29">
        <f aca="true" t="shared" si="63" ref="AY54:AY63">+AU54/AW54*100</f>
        <v>188.70967741935482</v>
      </c>
      <c r="AZ54" s="29">
        <f>+AU54-AW54</f>
        <v>5.499999999999999</v>
      </c>
      <c r="BA54" s="29"/>
      <c r="BB54" s="29">
        <f>AV54-AX54</f>
        <v>0</v>
      </c>
      <c r="BC54" s="29"/>
      <c r="BD54" s="29"/>
      <c r="BE54" s="29"/>
      <c r="BF54" s="29"/>
      <c r="BG54" s="29"/>
      <c r="BH54" s="29"/>
      <c r="BI54" s="29"/>
      <c r="BJ54" s="29"/>
    </row>
    <row r="55" spans="1:62" ht="12" customHeight="1">
      <c r="A55" s="26">
        <v>47</v>
      </c>
      <c r="B55" s="33" t="s">
        <v>84</v>
      </c>
      <c r="C55" s="42">
        <f>SUM(C49:C54)</f>
        <v>2718.9</v>
      </c>
      <c r="D55" s="42">
        <f aca="true" t="shared" si="64" ref="D55:N55">SUM(D49:D54)</f>
        <v>1490.4</v>
      </c>
      <c r="E55" s="42">
        <f t="shared" si="64"/>
        <v>2502.9</v>
      </c>
      <c r="F55" s="42">
        <f t="shared" si="64"/>
        <v>1199.1</v>
      </c>
      <c r="G55" s="42">
        <f t="shared" si="64"/>
        <v>0</v>
      </c>
      <c r="H55" s="42">
        <f t="shared" si="64"/>
        <v>-151.1999999999999</v>
      </c>
      <c r="I55" s="42">
        <f t="shared" si="64"/>
        <v>2502.9</v>
      </c>
      <c r="J55" s="42">
        <f t="shared" si="64"/>
        <v>1350.2999999999997</v>
      </c>
      <c r="K55" s="31">
        <f t="shared" si="0"/>
        <v>108.62998921251348</v>
      </c>
      <c r="L55" s="42">
        <f t="shared" si="64"/>
        <v>216.00000000000003</v>
      </c>
      <c r="M55" s="31">
        <f t="shared" si="2"/>
        <v>110.3754721173073</v>
      </c>
      <c r="N55" s="42">
        <f t="shared" si="64"/>
        <v>140.10000000000008</v>
      </c>
      <c r="O55" s="42">
        <f>SUM(O49:O54)</f>
        <v>1523.9999999999998</v>
      </c>
      <c r="P55" s="42">
        <f>SUM(P49:P54)</f>
        <v>894.9999999999999</v>
      </c>
      <c r="Q55" s="42">
        <f>SUM(Q49:Q54)</f>
        <v>1416.7</v>
      </c>
      <c r="R55" s="42">
        <f>SUM(R49:R54)</f>
        <v>831.4999999999999</v>
      </c>
      <c r="S55" s="31">
        <f t="shared" si="4"/>
        <v>107.57393943671912</v>
      </c>
      <c r="T55" s="42">
        <f>SUM(T49:T54)</f>
        <v>107.29999999999998</v>
      </c>
      <c r="U55" s="31">
        <f t="shared" si="6"/>
        <v>107.63680096211665</v>
      </c>
      <c r="V55" s="42">
        <f>SUM(V49:V54)</f>
        <v>63.500000000000014</v>
      </c>
      <c r="W55" s="42">
        <f>SUM(W49:W54)</f>
        <v>109.19999999999999</v>
      </c>
      <c r="X55" s="42">
        <f>SUM(X49:X54)</f>
        <v>80.6</v>
      </c>
      <c r="Y55" s="42">
        <f>SUM(Y49:Y54)</f>
        <v>111.10000000000001</v>
      </c>
      <c r="Z55" s="42">
        <f>SUM(Z49:Z54)</f>
        <v>81.9</v>
      </c>
      <c r="AA55" s="31">
        <f>+W55/Y55*100</f>
        <v>98.28982898289827</v>
      </c>
      <c r="AB55" s="42">
        <f>SUM(AB49:AB54)</f>
        <v>-1.9000000000000128</v>
      </c>
      <c r="AC55" s="31">
        <f>+X55/Z55*100</f>
        <v>98.41269841269839</v>
      </c>
      <c r="AD55" s="42">
        <f>SUM(AD49:AD54)</f>
        <v>-1.3000000000000078</v>
      </c>
      <c r="AE55" s="42">
        <f>SUM(AE49:AE54)</f>
        <v>619.7</v>
      </c>
      <c r="AF55" s="42">
        <f>SUM(AF49:AF54)</f>
        <v>366.40000000000003</v>
      </c>
      <c r="AG55" s="42">
        <f>SUM(AG49:AG54)</f>
        <v>547.1</v>
      </c>
      <c r="AH55" s="42">
        <f>SUM(AH49:AH54)</f>
        <v>316.7</v>
      </c>
      <c r="AI55" s="31">
        <f t="shared" si="59"/>
        <v>113.26996892707002</v>
      </c>
      <c r="AJ55" s="42">
        <f>SUM(AJ49:AJ54)</f>
        <v>72.60000000000002</v>
      </c>
      <c r="AK55" s="31">
        <f aca="true" t="shared" si="65" ref="AK55:AK68">+AF55/AH55*100</f>
        <v>115.69308493842756</v>
      </c>
      <c r="AL55" s="42">
        <f>SUM(AL49:AL54)</f>
        <v>49.7</v>
      </c>
      <c r="AM55" s="42">
        <f>SUM(AM49:AM54)</f>
        <v>0.2</v>
      </c>
      <c r="AN55" s="42"/>
      <c r="AO55" s="42">
        <f>SUM(AO49:AO54)</f>
        <v>0.2</v>
      </c>
      <c r="AP55" s="42"/>
      <c r="AQ55" s="31">
        <f>+AM55/AO55*100</f>
        <v>100</v>
      </c>
      <c r="AR55" s="42">
        <f>SUM(AR49:AR54)</f>
        <v>0</v>
      </c>
      <c r="AS55" s="31"/>
      <c r="AT55" s="42"/>
      <c r="AU55" s="42">
        <f>SUM(AU49:AU54)</f>
        <v>26.9</v>
      </c>
      <c r="AV55" s="42">
        <f>SUM(AV49:AV54)</f>
        <v>4</v>
      </c>
      <c r="AW55" s="42">
        <f>SUM(AW49:AW54)</f>
        <v>19.3</v>
      </c>
      <c r="AX55" s="42">
        <f>SUM(AX49:AX54)</f>
        <v>4</v>
      </c>
      <c r="AY55" s="31">
        <f t="shared" si="63"/>
        <v>139.3782383419689</v>
      </c>
      <c r="AZ55" s="42">
        <f>SUM(AZ49:AZ54)</f>
        <v>7.599999999999999</v>
      </c>
      <c r="BA55" s="31">
        <f>+AV55/AX55*100</f>
        <v>100</v>
      </c>
      <c r="BB55" s="42">
        <f>SUM(BB49:BB54)</f>
        <v>0</v>
      </c>
      <c r="BC55" s="42">
        <f>SUM(BC49:BC54)</f>
        <v>438.9</v>
      </c>
      <c r="BD55" s="42">
        <f>SUM(BD49:BD54)</f>
        <v>144.4</v>
      </c>
      <c r="BE55" s="42">
        <f>SUM(BE49:BE54)</f>
        <v>408.50000000000006</v>
      </c>
      <c r="BF55" s="42">
        <f>SUM(BF49:BF54)</f>
        <v>116.2</v>
      </c>
      <c r="BG55" s="31">
        <f>+BC55/BE55*100</f>
        <v>107.44186046511626</v>
      </c>
      <c r="BH55" s="42">
        <f>SUM(BH49:BH54)</f>
        <v>30.40000000000001</v>
      </c>
      <c r="BI55" s="31">
        <f>+BD55/BF55*100</f>
        <v>124.2685025817556</v>
      </c>
      <c r="BJ55" s="42">
        <f>SUM(BJ49:BJ54)</f>
        <v>28.2</v>
      </c>
    </row>
    <row r="56" spans="1:62" ht="12" customHeight="1">
      <c r="A56" s="26">
        <v>48</v>
      </c>
      <c r="B56" s="27" t="s">
        <v>55</v>
      </c>
      <c r="C56" s="29">
        <f t="shared" si="16"/>
        <v>1771.9</v>
      </c>
      <c r="D56" s="29">
        <f>+P56+X56+AF56+AN56+AV56+BD56</f>
        <v>255.60000000000002</v>
      </c>
      <c r="E56" s="28">
        <f>+'[1]2015-2014 Eur'!$E52</f>
        <v>1738.3999999999999</v>
      </c>
      <c r="F56" s="28">
        <f>+'[1]2015-2014 Eur'!$L52</f>
        <v>161.1</v>
      </c>
      <c r="G56" s="44">
        <f t="shared" si="18"/>
        <v>0</v>
      </c>
      <c r="H56" s="44">
        <f t="shared" si="19"/>
        <v>-41.099999999999994</v>
      </c>
      <c r="I56" s="29">
        <f>+Q56+Y56+AG56+AO56+AW56+BE56</f>
        <v>1738.3999999999999</v>
      </c>
      <c r="J56" s="29">
        <f>+R56+Z56+AH56+AP56+AX56+BF56</f>
        <v>202.2</v>
      </c>
      <c r="K56" s="29">
        <f t="shared" si="0"/>
        <v>101.92705936493329</v>
      </c>
      <c r="L56" s="29">
        <f aca="true" t="shared" si="66" ref="L56:L66">+C56-I56</f>
        <v>33.50000000000023</v>
      </c>
      <c r="M56" s="29">
        <f t="shared" si="2"/>
        <v>126.40949554896143</v>
      </c>
      <c r="N56" s="29">
        <f aca="true" t="shared" si="67" ref="N56:N66">D56-J56</f>
        <v>53.400000000000034</v>
      </c>
      <c r="O56" s="29">
        <v>1614.4</v>
      </c>
      <c r="P56" s="29">
        <v>241.8</v>
      </c>
      <c r="Q56" s="29">
        <v>1595.1</v>
      </c>
      <c r="R56" s="29">
        <v>194.6</v>
      </c>
      <c r="S56" s="29">
        <f t="shared" si="4"/>
        <v>101.2099554886841</v>
      </c>
      <c r="T56" s="29">
        <f aca="true" t="shared" si="68" ref="T56:T66">+O56-Q56</f>
        <v>19.300000000000182</v>
      </c>
      <c r="U56" s="29">
        <f t="shared" si="6"/>
        <v>124.25488180883866</v>
      </c>
      <c r="V56" s="29">
        <f aca="true" t="shared" si="69" ref="V56:V66">P56-R56</f>
        <v>47.20000000000002</v>
      </c>
      <c r="W56" s="29"/>
      <c r="X56" s="29"/>
      <c r="Y56" s="29"/>
      <c r="Z56" s="29"/>
      <c r="AA56" s="29"/>
      <c r="AB56" s="29"/>
      <c r="AC56" s="29"/>
      <c r="AD56" s="29"/>
      <c r="AE56" s="29">
        <v>152</v>
      </c>
      <c r="AF56" s="29">
        <v>13.8</v>
      </c>
      <c r="AG56" s="29">
        <v>141.2</v>
      </c>
      <c r="AH56" s="29">
        <v>7.6</v>
      </c>
      <c r="AI56" s="29">
        <f aca="true" t="shared" si="70" ref="AI56:AI68">+AE56/AG56*100</f>
        <v>107.6487252124646</v>
      </c>
      <c r="AJ56" s="29">
        <f aca="true" t="shared" si="71" ref="AJ56:AJ66">+AE56-AG56</f>
        <v>10.800000000000011</v>
      </c>
      <c r="AK56" s="29">
        <f t="shared" si="65"/>
        <v>181.57894736842107</v>
      </c>
      <c r="AL56" s="29">
        <f aca="true" t="shared" si="72" ref="AL56:AL66">AF56-AH56</f>
        <v>6.200000000000001</v>
      </c>
      <c r="AM56" s="29">
        <v>5.4</v>
      </c>
      <c r="AN56" s="29"/>
      <c r="AO56" s="29">
        <v>1.8</v>
      </c>
      <c r="AP56" s="29"/>
      <c r="AQ56" s="29">
        <f>+AM56/AO56*100</f>
        <v>300</v>
      </c>
      <c r="AR56" s="29">
        <f aca="true" t="shared" si="73" ref="AR56:AR66">+AM56-AO56</f>
        <v>3.6000000000000005</v>
      </c>
      <c r="AS56" s="29"/>
      <c r="AT56" s="29"/>
      <c r="AU56" s="29">
        <v>0.1</v>
      </c>
      <c r="AV56" s="29"/>
      <c r="AW56" s="29">
        <v>0.3</v>
      </c>
      <c r="AX56" s="29"/>
      <c r="AY56" s="29"/>
      <c r="AZ56" s="29">
        <f aca="true" t="shared" si="74" ref="AZ56:AZ68">+AU56-AW56</f>
        <v>-0.19999999999999998</v>
      </c>
      <c r="BA56" s="29"/>
      <c r="BB56" s="29"/>
      <c r="BC56" s="29"/>
      <c r="BD56" s="29"/>
      <c r="BE56" s="29"/>
      <c r="BF56" s="29"/>
      <c r="BG56" s="29"/>
      <c r="BH56" s="29"/>
      <c r="BI56" s="29"/>
      <c r="BJ56" s="29"/>
    </row>
    <row r="57" spans="1:62" ht="12" customHeight="1">
      <c r="A57" s="26">
        <v>49</v>
      </c>
      <c r="B57" s="27" t="s">
        <v>24</v>
      </c>
      <c r="C57" s="29">
        <f aca="true" t="shared" si="75" ref="C57:C66">+O57+W57+AE57+AM57+AU57+BC57</f>
        <v>418.4</v>
      </c>
      <c r="D57" s="29">
        <f aca="true" t="shared" si="76" ref="D57:D66">+P57+X57+AF57+AN57+AV57+BD57</f>
        <v>126.9</v>
      </c>
      <c r="E57" s="28">
        <f>+'[1]2015-2014 Eur'!$E53</f>
        <v>417.70000000000005</v>
      </c>
      <c r="F57" s="28">
        <f>+'[1]2015-2014 Eur'!$L53</f>
        <v>106</v>
      </c>
      <c r="G57" s="44">
        <f t="shared" si="18"/>
        <v>0</v>
      </c>
      <c r="H57" s="44">
        <f t="shared" si="19"/>
        <v>-15.899999999999991</v>
      </c>
      <c r="I57" s="29">
        <f aca="true" t="shared" si="77" ref="I57:I66">+Q57+Y57+AG57+AO57+AW57+BE57</f>
        <v>417.70000000000005</v>
      </c>
      <c r="J57" s="29">
        <f aca="true" t="shared" si="78" ref="J57:J66">+R57+Z57+AH57+AP57+AX57+BF57</f>
        <v>121.89999999999999</v>
      </c>
      <c r="K57" s="29">
        <f t="shared" si="0"/>
        <v>100.16758439071103</v>
      </c>
      <c r="L57" s="29">
        <f t="shared" si="66"/>
        <v>0.6999999999999318</v>
      </c>
      <c r="M57" s="29">
        <f t="shared" si="2"/>
        <v>104.1017227235439</v>
      </c>
      <c r="N57" s="29">
        <f t="shared" si="67"/>
        <v>5.000000000000014</v>
      </c>
      <c r="O57" s="29">
        <v>362.2</v>
      </c>
      <c r="P57" s="29">
        <v>103.5</v>
      </c>
      <c r="Q57" s="29">
        <v>367.9</v>
      </c>
      <c r="R57" s="29">
        <v>104.1</v>
      </c>
      <c r="S57" s="29">
        <f t="shared" si="4"/>
        <v>98.45066594183203</v>
      </c>
      <c r="T57" s="29">
        <f t="shared" si="68"/>
        <v>-5.699999999999989</v>
      </c>
      <c r="U57" s="29">
        <f t="shared" si="6"/>
        <v>99.42363112391931</v>
      </c>
      <c r="V57" s="29">
        <f t="shared" si="69"/>
        <v>-0.5999999999999943</v>
      </c>
      <c r="W57" s="29"/>
      <c r="X57" s="29"/>
      <c r="Y57" s="29"/>
      <c r="Z57" s="29"/>
      <c r="AA57" s="29"/>
      <c r="AB57" s="29"/>
      <c r="AC57" s="29"/>
      <c r="AD57" s="29"/>
      <c r="AE57" s="29">
        <v>54.5</v>
      </c>
      <c r="AF57" s="29">
        <v>23.4</v>
      </c>
      <c r="AG57" s="29">
        <v>48.6</v>
      </c>
      <c r="AH57" s="29">
        <v>17.8</v>
      </c>
      <c r="AI57" s="29">
        <f t="shared" si="70"/>
        <v>112.13991769547324</v>
      </c>
      <c r="AJ57" s="29">
        <f t="shared" si="71"/>
        <v>5.899999999999999</v>
      </c>
      <c r="AK57" s="29">
        <f t="shared" si="65"/>
        <v>131.46067415730334</v>
      </c>
      <c r="AL57" s="29">
        <f t="shared" si="72"/>
        <v>5.599999999999998</v>
      </c>
      <c r="AM57" s="29">
        <v>1.5</v>
      </c>
      <c r="AN57" s="29"/>
      <c r="AO57" s="29">
        <v>1.1</v>
      </c>
      <c r="AP57" s="29"/>
      <c r="AQ57" s="29">
        <f aca="true" t="shared" si="79" ref="AQ57:AQ64">+AM57/AO57*100</f>
        <v>136.36363636363635</v>
      </c>
      <c r="AR57" s="29">
        <f t="shared" si="73"/>
        <v>0.3999999999999999</v>
      </c>
      <c r="AS57" s="29"/>
      <c r="AT57" s="29"/>
      <c r="AU57" s="29">
        <v>0.2</v>
      </c>
      <c r="AV57" s="29"/>
      <c r="AW57" s="29">
        <v>0.1</v>
      </c>
      <c r="AX57" s="29"/>
      <c r="AY57" s="29">
        <f t="shared" si="63"/>
        <v>200</v>
      </c>
      <c r="AZ57" s="29">
        <f t="shared" si="74"/>
        <v>0.1</v>
      </c>
      <c r="BA57" s="29"/>
      <c r="BB57" s="29"/>
      <c r="BC57" s="29"/>
      <c r="BD57" s="29"/>
      <c r="BE57" s="29"/>
      <c r="BF57" s="29"/>
      <c r="BG57" s="29"/>
      <c r="BH57" s="29"/>
      <c r="BI57" s="29"/>
      <c r="BJ57" s="29"/>
    </row>
    <row r="58" spans="1:62" ht="12" customHeight="1">
      <c r="A58" s="26">
        <v>50</v>
      </c>
      <c r="B58" s="27" t="s">
        <v>23</v>
      </c>
      <c r="C58" s="29">
        <f t="shared" si="75"/>
        <v>295.09999999999997</v>
      </c>
      <c r="D58" s="29">
        <f t="shared" si="76"/>
        <v>121.7</v>
      </c>
      <c r="E58" s="28">
        <f>+'[1]2015-2014 Eur'!$E54</f>
        <v>287.7</v>
      </c>
      <c r="F58" s="28">
        <f>+'[1]2015-2014 Eur'!$L54</f>
        <v>96.2</v>
      </c>
      <c r="G58" s="44">
        <f t="shared" si="18"/>
        <v>0</v>
      </c>
      <c r="H58" s="44">
        <f t="shared" si="19"/>
        <v>-20.499999999999986</v>
      </c>
      <c r="I58" s="29">
        <f t="shared" si="77"/>
        <v>287.7</v>
      </c>
      <c r="J58" s="29">
        <f t="shared" si="78"/>
        <v>116.69999999999999</v>
      </c>
      <c r="K58" s="29">
        <f t="shared" si="0"/>
        <v>102.57212374000694</v>
      </c>
      <c r="L58" s="29">
        <f t="shared" si="66"/>
        <v>7.399999999999977</v>
      </c>
      <c r="M58" s="29">
        <f t="shared" si="2"/>
        <v>104.28449014567266</v>
      </c>
      <c r="N58" s="29">
        <f t="shared" si="67"/>
        <v>5.000000000000014</v>
      </c>
      <c r="O58" s="29">
        <v>252.8</v>
      </c>
      <c r="P58" s="29">
        <v>101.2</v>
      </c>
      <c r="Q58" s="29">
        <v>253.7</v>
      </c>
      <c r="R58" s="29">
        <v>99.6</v>
      </c>
      <c r="S58" s="29">
        <f t="shared" si="4"/>
        <v>99.64525029562476</v>
      </c>
      <c r="T58" s="29">
        <f t="shared" si="68"/>
        <v>-0.8999999999999773</v>
      </c>
      <c r="U58" s="29">
        <f t="shared" si="6"/>
        <v>101.60642570281124</v>
      </c>
      <c r="V58" s="29">
        <f t="shared" si="69"/>
        <v>1.6000000000000085</v>
      </c>
      <c r="W58" s="29"/>
      <c r="X58" s="29"/>
      <c r="Y58" s="29"/>
      <c r="Z58" s="29"/>
      <c r="AA58" s="29"/>
      <c r="AB58" s="29"/>
      <c r="AC58" s="29"/>
      <c r="AD58" s="29"/>
      <c r="AE58" s="29">
        <v>37.7</v>
      </c>
      <c r="AF58" s="29">
        <v>20.5</v>
      </c>
      <c r="AG58" s="29">
        <v>30.8</v>
      </c>
      <c r="AH58" s="29">
        <v>17.1</v>
      </c>
      <c r="AI58" s="29">
        <f t="shared" si="70"/>
        <v>122.40259740259741</v>
      </c>
      <c r="AJ58" s="29">
        <f t="shared" si="71"/>
        <v>6.900000000000002</v>
      </c>
      <c r="AK58" s="29">
        <f t="shared" si="65"/>
        <v>119.8830409356725</v>
      </c>
      <c r="AL58" s="29">
        <f t="shared" si="72"/>
        <v>3.3999999999999986</v>
      </c>
      <c r="AM58" s="29">
        <v>1.4</v>
      </c>
      <c r="AN58" s="29"/>
      <c r="AO58" s="29">
        <v>0.7</v>
      </c>
      <c r="AP58" s="29"/>
      <c r="AQ58" s="29">
        <f t="shared" si="79"/>
        <v>200</v>
      </c>
      <c r="AR58" s="29">
        <f t="shared" si="73"/>
        <v>0.7</v>
      </c>
      <c r="AS58" s="29"/>
      <c r="AT58" s="29"/>
      <c r="AU58" s="29">
        <v>3.2</v>
      </c>
      <c r="AV58" s="29"/>
      <c r="AW58" s="29">
        <v>2.5</v>
      </c>
      <c r="AX58" s="29"/>
      <c r="AY58" s="29">
        <f t="shared" si="63"/>
        <v>128</v>
      </c>
      <c r="AZ58" s="29">
        <f t="shared" si="74"/>
        <v>0.7000000000000002</v>
      </c>
      <c r="BA58" s="29"/>
      <c r="BB58" s="29"/>
      <c r="BC58" s="29"/>
      <c r="BD58" s="29"/>
      <c r="BE58" s="29"/>
      <c r="BF58" s="29"/>
      <c r="BG58" s="29"/>
      <c r="BH58" s="29"/>
      <c r="BI58" s="29"/>
      <c r="BJ58" s="29"/>
    </row>
    <row r="59" spans="1:62" ht="12" customHeight="1">
      <c r="A59" s="26">
        <v>51</v>
      </c>
      <c r="B59" s="27" t="s">
        <v>31</v>
      </c>
      <c r="C59" s="29">
        <f t="shared" si="75"/>
        <v>237.2</v>
      </c>
      <c r="D59" s="29">
        <f t="shared" si="76"/>
        <v>93.5</v>
      </c>
      <c r="E59" s="28">
        <f>+'[1]2015-2014 Eur'!$E55</f>
        <v>239.8</v>
      </c>
      <c r="F59" s="28">
        <f>+'[1]2015-2014 Eur'!$L55</f>
        <v>75.8</v>
      </c>
      <c r="G59" s="44">
        <f t="shared" si="18"/>
        <v>0</v>
      </c>
      <c r="H59" s="44">
        <f t="shared" si="19"/>
        <v>-11.099999999999994</v>
      </c>
      <c r="I59" s="29">
        <f t="shared" si="77"/>
        <v>239.8</v>
      </c>
      <c r="J59" s="29">
        <f t="shared" si="78"/>
        <v>86.89999999999999</v>
      </c>
      <c r="K59" s="29">
        <f t="shared" si="0"/>
        <v>98.9157631359466</v>
      </c>
      <c r="L59" s="29">
        <f t="shared" si="66"/>
        <v>-2.6000000000000227</v>
      </c>
      <c r="M59" s="29">
        <f t="shared" si="2"/>
        <v>107.59493670886077</v>
      </c>
      <c r="N59" s="29">
        <f t="shared" si="67"/>
        <v>6.6000000000000085</v>
      </c>
      <c r="O59" s="29">
        <v>189.3</v>
      </c>
      <c r="P59" s="29">
        <v>77.9</v>
      </c>
      <c r="Q59" s="29">
        <v>200.5</v>
      </c>
      <c r="R59" s="29">
        <v>71.6</v>
      </c>
      <c r="S59" s="29">
        <f t="shared" si="4"/>
        <v>94.41396508728181</v>
      </c>
      <c r="T59" s="29">
        <f t="shared" si="68"/>
        <v>-11.199999999999989</v>
      </c>
      <c r="U59" s="29">
        <f t="shared" si="6"/>
        <v>108.79888268156425</v>
      </c>
      <c r="V59" s="29">
        <f t="shared" si="69"/>
        <v>6.300000000000011</v>
      </c>
      <c r="W59" s="29"/>
      <c r="X59" s="29"/>
      <c r="Y59" s="29"/>
      <c r="Z59" s="29"/>
      <c r="AA59" s="29"/>
      <c r="AB59" s="29"/>
      <c r="AC59" s="29"/>
      <c r="AD59" s="29"/>
      <c r="AE59" s="29">
        <v>40.7</v>
      </c>
      <c r="AF59" s="29">
        <f>15.7-0.1</f>
        <v>15.6</v>
      </c>
      <c r="AG59" s="29">
        <v>34.8</v>
      </c>
      <c r="AH59" s="29">
        <v>15.3</v>
      </c>
      <c r="AI59" s="29">
        <f t="shared" si="70"/>
        <v>116.95402298850577</v>
      </c>
      <c r="AJ59" s="29">
        <f t="shared" si="71"/>
        <v>5.900000000000006</v>
      </c>
      <c r="AK59" s="29">
        <f t="shared" si="65"/>
        <v>101.96078431372548</v>
      </c>
      <c r="AL59" s="29">
        <f t="shared" si="72"/>
        <v>0.29999999999999893</v>
      </c>
      <c r="AM59" s="29">
        <v>5.2</v>
      </c>
      <c r="AN59" s="29"/>
      <c r="AO59" s="29">
        <v>2.2</v>
      </c>
      <c r="AP59" s="29"/>
      <c r="AQ59" s="29">
        <f t="shared" si="79"/>
        <v>236.36363636363632</v>
      </c>
      <c r="AR59" s="29">
        <f t="shared" si="73"/>
        <v>3</v>
      </c>
      <c r="AS59" s="29"/>
      <c r="AT59" s="29"/>
      <c r="AU59" s="29">
        <v>2</v>
      </c>
      <c r="AV59" s="29"/>
      <c r="AW59" s="29">
        <v>2.3</v>
      </c>
      <c r="AX59" s="29"/>
      <c r="AY59" s="29">
        <f t="shared" si="63"/>
        <v>86.95652173913044</v>
      </c>
      <c r="AZ59" s="29">
        <f t="shared" si="74"/>
        <v>-0.2999999999999998</v>
      </c>
      <c r="BA59" s="29"/>
      <c r="BB59" s="29"/>
      <c r="BC59" s="29"/>
      <c r="BD59" s="29"/>
      <c r="BE59" s="29"/>
      <c r="BF59" s="29"/>
      <c r="BG59" s="29"/>
      <c r="BH59" s="29"/>
      <c r="BI59" s="29"/>
      <c r="BJ59" s="29"/>
    </row>
    <row r="60" spans="1:62" ht="12" customHeight="1">
      <c r="A60" s="26">
        <v>52</v>
      </c>
      <c r="B60" s="27" t="s">
        <v>25</v>
      </c>
      <c r="C60" s="29">
        <f t="shared" si="75"/>
        <v>306.5</v>
      </c>
      <c r="D60" s="29">
        <f t="shared" si="76"/>
        <v>111.1</v>
      </c>
      <c r="E60" s="28">
        <f>+'[1]2015-2014 Eur'!$E56</f>
        <v>300.90000000000003</v>
      </c>
      <c r="F60" s="28">
        <f>+'[1]2015-2014 Eur'!$L56</f>
        <v>86.6</v>
      </c>
      <c r="G60" s="44">
        <f t="shared" si="18"/>
        <v>0</v>
      </c>
      <c r="H60" s="44">
        <f t="shared" si="19"/>
        <v>-12.700000000000003</v>
      </c>
      <c r="I60" s="29">
        <f t="shared" si="77"/>
        <v>300.90000000000003</v>
      </c>
      <c r="J60" s="29">
        <f t="shared" si="78"/>
        <v>99.3</v>
      </c>
      <c r="K60" s="29">
        <f t="shared" si="0"/>
        <v>101.8610834164174</v>
      </c>
      <c r="L60" s="29">
        <f t="shared" si="66"/>
        <v>5.599999999999966</v>
      </c>
      <c r="M60" s="29">
        <f t="shared" si="2"/>
        <v>111.88318227593153</v>
      </c>
      <c r="N60" s="29">
        <f t="shared" si="67"/>
        <v>11.799999999999997</v>
      </c>
      <c r="O60" s="29">
        <v>257</v>
      </c>
      <c r="P60" s="29">
        <v>86.8</v>
      </c>
      <c r="Q60" s="29">
        <v>261.3</v>
      </c>
      <c r="R60" s="29">
        <v>79.6</v>
      </c>
      <c r="S60" s="29">
        <f t="shared" si="4"/>
        <v>98.35438193647148</v>
      </c>
      <c r="T60" s="29">
        <f t="shared" si="68"/>
        <v>-4.300000000000011</v>
      </c>
      <c r="U60" s="29">
        <f t="shared" si="6"/>
        <v>109.04522613065326</v>
      </c>
      <c r="V60" s="29">
        <f t="shared" si="69"/>
        <v>7.200000000000003</v>
      </c>
      <c r="W60" s="29"/>
      <c r="X60" s="29"/>
      <c r="Y60" s="29"/>
      <c r="Z60" s="29"/>
      <c r="AA60" s="29"/>
      <c r="AB60" s="29"/>
      <c r="AC60" s="29"/>
      <c r="AD60" s="29"/>
      <c r="AE60" s="29">
        <v>46.6</v>
      </c>
      <c r="AF60" s="29">
        <v>24.3</v>
      </c>
      <c r="AG60" s="29">
        <v>38.7</v>
      </c>
      <c r="AH60" s="29">
        <v>19.7</v>
      </c>
      <c r="AI60" s="29">
        <f t="shared" si="70"/>
        <v>120.41343669250647</v>
      </c>
      <c r="AJ60" s="29">
        <f t="shared" si="71"/>
        <v>7.899999999999999</v>
      </c>
      <c r="AK60" s="29">
        <f t="shared" si="65"/>
        <v>123.3502538071066</v>
      </c>
      <c r="AL60" s="29">
        <f t="shared" si="72"/>
        <v>4.600000000000001</v>
      </c>
      <c r="AM60" s="29">
        <v>2.2</v>
      </c>
      <c r="AN60" s="29"/>
      <c r="AO60" s="29">
        <v>0.8</v>
      </c>
      <c r="AP60" s="29"/>
      <c r="AQ60" s="29">
        <f t="shared" si="79"/>
        <v>275</v>
      </c>
      <c r="AR60" s="29">
        <f t="shared" si="73"/>
        <v>1.4000000000000001</v>
      </c>
      <c r="AS60" s="29"/>
      <c r="AT60" s="29"/>
      <c r="AU60" s="29">
        <v>0.7</v>
      </c>
      <c r="AV60" s="29"/>
      <c r="AW60" s="29">
        <v>0.1</v>
      </c>
      <c r="AX60" s="29"/>
      <c r="AY60" s="29">
        <f t="shared" si="63"/>
        <v>699.9999999999999</v>
      </c>
      <c r="AZ60" s="29">
        <f t="shared" si="74"/>
        <v>0.6</v>
      </c>
      <c r="BA60" s="29"/>
      <c r="BB60" s="29"/>
      <c r="BC60" s="29"/>
      <c r="BD60" s="29"/>
      <c r="BE60" s="29"/>
      <c r="BF60" s="29"/>
      <c r="BG60" s="29"/>
      <c r="BH60" s="29"/>
      <c r="BI60" s="29"/>
      <c r="BJ60" s="29"/>
    </row>
    <row r="61" spans="1:62" ht="12" customHeight="1">
      <c r="A61" s="26">
        <v>53</v>
      </c>
      <c r="B61" s="27" t="s">
        <v>26</v>
      </c>
      <c r="C61" s="29">
        <f t="shared" si="75"/>
        <v>253.79999999999998</v>
      </c>
      <c r="D61" s="29">
        <f t="shared" si="76"/>
        <v>94.80000000000001</v>
      </c>
      <c r="E61" s="28">
        <f>+'[1]2015-2014 Eur'!$E57</f>
        <v>265</v>
      </c>
      <c r="F61" s="28">
        <f>+'[1]2015-2014 Eur'!$L57</f>
        <v>85.7</v>
      </c>
      <c r="G61" s="44">
        <f t="shared" si="18"/>
        <v>0</v>
      </c>
      <c r="H61" s="44">
        <f t="shared" si="19"/>
        <v>-8.099999999999994</v>
      </c>
      <c r="I61" s="29">
        <f t="shared" si="77"/>
        <v>265</v>
      </c>
      <c r="J61" s="29">
        <f t="shared" si="78"/>
        <v>93.8</v>
      </c>
      <c r="K61" s="29">
        <f t="shared" si="0"/>
        <v>95.77358490566037</v>
      </c>
      <c r="L61" s="29">
        <f t="shared" si="66"/>
        <v>-11.200000000000017</v>
      </c>
      <c r="M61" s="29">
        <f t="shared" si="2"/>
        <v>101.06609808102347</v>
      </c>
      <c r="N61" s="29">
        <f t="shared" si="67"/>
        <v>1.0000000000000142</v>
      </c>
      <c r="O61" s="29">
        <v>216.4</v>
      </c>
      <c r="P61" s="29">
        <v>78.2</v>
      </c>
      <c r="Q61" s="29">
        <v>231.4</v>
      </c>
      <c r="R61" s="29">
        <v>78.2</v>
      </c>
      <c r="S61" s="29">
        <f aca="true" t="shared" si="80" ref="S61:S67">+O61/Q61*100</f>
        <v>93.51771823681936</v>
      </c>
      <c r="T61" s="29">
        <f t="shared" si="68"/>
        <v>-15</v>
      </c>
      <c r="U61" s="29">
        <f t="shared" si="6"/>
        <v>100</v>
      </c>
      <c r="V61" s="29">
        <f t="shared" si="69"/>
        <v>0</v>
      </c>
      <c r="W61" s="29"/>
      <c r="X61" s="29"/>
      <c r="Y61" s="29"/>
      <c r="Z61" s="29"/>
      <c r="AA61" s="29"/>
      <c r="AB61" s="29"/>
      <c r="AC61" s="29"/>
      <c r="AD61" s="29"/>
      <c r="AE61" s="29">
        <v>36.1</v>
      </c>
      <c r="AF61" s="29">
        <v>16.6</v>
      </c>
      <c r="AG61" s="29">
        <v>32.5</v>
      </c>
      <c r="AH61" s="29">
        <v>15.6</v>
      </c>
      <c r="AI61" s="29">
        <f t="shared" si="70"/>
        <v>111.07692307692307</v>
      </c>
      <c r="AJ61" s="29">
        <f t="shared" si="71"/>
        <v>3.6000000000000014</v>
      </c>
      <c r="AK61" s="29">
        <f t="shared" si="65"/>
        <v>106.41025641025644</v>
      </c>
      <c r="AL61" s="29">
        <f t="shared" si="72"/>
        <v>1.0000000000000018</v>
      </c>
      <c r="AM61" s="29">
        <v>1.2</v>
      </c>
      <c r="AN61" s="29"/>
      <c r="AO61" s="29">
        <v>1</v>
      </c>
      <c r="AP61" s="29"/>
      <c r="AQ61" s="29">
        <f t="shared" si="79"/>
        <v>120</v>
      </c>
      <c r="AR61" s="29">
        <f t="shared" si="73"/>
        <v>0.19999999999999996</v>
      </c>
      <c r="AS61" s="29"/>
      <c r="AT61" s="29"/>
      <c r="AU61" s="29">
        <v>0.1</v>
      </c>
      <c r="AV61" s="29"/>
      <c r="AW61" s="29">
        <v>0.1</v>
      </c>
      <c r="AX61" s="29"/>
      <c r="AY61" s="29">
        <f t="shared" si="63"/>
        <v>100</v>
      </c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</row>
    <row r="62" spans="1:62" ht="12" customHeight="1">
      <c r="A62" s="26">
        <v>54</v>
      </c>
      <c r="B62" s="27" t="s">
        <v>27</v>
      </c>
      <c r="C62" s="29">
        <f t="shared" si="75"/>
        <v>186.9</v>
      </c>
      <c r="D62" s="29">
        <f t="shared" si="76"/>
        <v>74.5</v>
      </c>
      <c r="E62" s="28">
        <f>+'[1]2015-2014 Eur'!$E58</f>
        <v>185.4</v>
      </c>
      <c r="F62" s="28">
        <f>+'[1]2015-2014 Eur'!$L58</f>
        <v>58.6</v>
      </c>
      <c r="G62" s="44">
        <f t="shared" si="18"/>
        <v>0</v>
      </c>
      <c r="H62" s="44">
        <f t="shared" si="19"/>
        <v>-7.29999999999999</v>
      </c>
      <c r="I62" s="29">
        <f t="shared" si="77"/>
        <v>185.4</v>
      </c>
      <c r="J62" s="29">
        <f t="shared" si="78"/>
        <v>65.89999999999999</v>
      </c>
      <c r="K62" s="29">
        <f t="shared" si="0"/>
        <v>100.80906148867315</v>
      </c>
      <c r="L62" s="29">
        <f t="shared" si="66"/>
        <v>1.5</v>
      </c>
      <c r="M62" s="29">
        <f t="shared" si="2"/>
        <v>113.05007587253415</v>
      </c>
      <c r="N62" s="29">
        <f t="shared" si="67"/>
        <v>8.600000000000009</v>
      </c>
      <c r="O62" s="29">
        <v>158</v>
      </c>
      <c r="P62" s="29">
        <v>57.4</v>
      </c>
      <c r="Q62" s="29">
        <v>161.3</v>
      </c>
      <c r="R62" s="29">
        <v>53.3</v>
      </c>
      <c r="S62" s="29">
        <f t="shared" si="80"/>
        <v>97.95412275263483</v>
      </c>
      <c r="T62" s="29">
        <f t="shared" si="68"/>
        <v>-3.3000000000000114</v>
      </c>
      <c r="U62" s="29">
        <f t="shared" si="6"/>
        <v>107.6923076923077</v>
      </c>
      <c r="V62" s="29">
        <f t="shared" si="69"/>
        <v>4.100000000000001</v>
      </c>
      <c r="W62" s="29"/>
      <c r="X62" s="29"/>
      <c r="Y62" s="29"/>
      <c r="Z62" s="29"/>
      <c r="AA62" s="29"/>
      <c r="AB62" s="29"/>
      <c r="AC62" s="29"/>
      <c r="AD62" s="29"/>
      <c r="AE62" s="29">
        <v>28.4</v>
      </c>
      <c r="AF62" s="29">
        <v>17.1</v>
      </c>
      <c r="AG62" s="29">
        <v>23.5</v>
      </c>
      <c r="AH62" s="29">
        <v>12.6</v>
      </c>
      <c r="AI62" s="29">
        <f t="shared" si="70"/>
        <v>120.85106382978724</v>
      </c>
      <c r="AJ62" s="29">
        <f t="shared" si="71"/>
        <v>4.899999999999999</v>
      </c>
      <c r="AK62" s="29">
        <f t="shared" si="65"/>
        <v>135.71428571428572</v>
      </c>
      <c r="AL62" s="29">
        <f t="shared" si="72"/>
        <v>4.500000000000002</v>
      </c>
      <c r="AM62" s="29">
        <v>0.5</v>
      </c>
      <c r="AN62" s="29"/>
      <c r="AO62" s="29">
        <v>0.6</v>
      </c>
      <c r="AP62" s="29"/>
      <c r="AQ62" s="29">
        <f t="shared" si="79"/>
        <v>83.33333333333334</v>
      </c>
      <c r="AR62" s="29">
        <f t="shared" si="73"/>
        <v>-0.09999999999999998</v>
      </c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</row>
    <row r="63" spans="1:62" ht="12" customHeight="1">
      <c r="A63" s="26">
        <v>55</v>
      </c>
      <c r="B63" s="27" t="s">
        <v>28</v>
      </c>
      <c r="C63" s="29">
        <f t="shared" si="75"/>
        <v>194.5</v>
      </c>
      <c r="D63" s="29">
        <f t="shared" si="76"/>
        <v>90.2</v>
      </c>
      <c r="E63" s="28">
        <f>+'[1]2015-2014 Eur'!$E59</f>
        <v>199.9</v>
      </c>
      <c r="F63" s="28">
        <f>+'[1]2015-2014 Eur'!$L59</f>
        <v>73</v>
      </c>
      <c r="G63" s="44">
        <f t="shared" si="18"/>
        <v>0</v>
      </c>
      <c r="H63" s="44">
        <f t="shared" si="19"/>
        <v>-10.399999999999991</v>
      </c>
      <c r="I63" s="29">
        <f t="shared" si="77"/>
        <v>199.9</v>
      </c>
      <c r="J63" s="29">
        <f t="shared" si="78"/>
        <v>83.39999999999999</v>
      </c>
      <c r="K63" s="29">
        <f t="shared" si="0"/>
        <v>97.29864932466232</v>
      </c>
      <c r="L63" s="29">
        <f t="shared" si="66"/>
        <v>-5.400000000000006</v>
      </c>
      <c r="M63" s="29">
        <f t="shared" si="2"/>
        <v>108.15347721822543</v>
      </c>
      <c r="N63" s="29">
        <f t="shared" si="67"/>
        <v>6.800000000000011</v>
      </c>
      <c r="O63" s="29">
        <v>164.9</v>
      </c>
      <c r="P63" s="29">
        <v>73.5</v>
      </c>
      <c r="Q63" s="29">
        <v>169.7</v>
      </c>
      <c r="R63" s="29">
        <v>68.1</v>
      </c>
      <c r="S63" s="29">
        <f t="shared" si="80"/>
        <v>97.17147908073072</v>
      </c>
      <c r="T63" s="29">
        <f t="shared" si="68"/>
        <v>-4.799999999999983</v>
      </c>
      <c r="U63" s="29">
        <f t="shared" si="6"/>
        <v>107.92951541850222</v>
      </c>
      <c r="V63" s="29">
        <f t="shared" si="69"/>
        <v>5.400000000000006</v>
      </c>
      <c r="W63" s="29"/>
      <c r="X63" s="29"/>
      <c r="Y63" s="29"/>
      <c r="Z63" s="29"/>
      <c r="AA63" s="29"/>
      <c r="AB63" s="29"/>
      <c r="AC63" s="29"/>
      <c r="AD63" s="29"/>
      <c r="AE63" s="29">
        <v>28.4</v>
      </c>
      <c r="AF63" s="29">
        <v>16.7</v>
      </c>
      <c r="AG63" s="29">
        <v>29.3</v>
      </c>
      <c r="AH63" s="29">
        <v>15.3</v>
      </c>
      <c r="AI63" s="29">
        <f t="shared" si="70"/>
        <v>96.92832764505118</v>
      </c>
      <c r="AJ63" s="29">
        <f t="shared" si="71"/>
        <v>-0.9000000000000021</v>
      </c>
      <c r="AK63" s="29">
        <f t="shared" si="65"/>
        <v>109.15032679738562</v>
      </c>
      <c r="AL63" s="29">
        <f t="shared" si="72"/>
        <v>1.3999999999999986</v>
      </c>
      <c r="AM63" s="29">
        <v>1.1</v>
      </c>
      <c r="AN63" s="29"/>
      <c r="AO63" s="29">
        <v>0.8</v>
      </c>
      <c r="AP63" s="29"/>
      <c r="AQ63" s="29">
        <f t="shared" si="79"/>
        <v>137.5</v>
      </c>
      <c r="AR63" s="29">
        <f t="shared" si="73"/>
        <v>0.30000000000000004</v>
      </c>
      <c r="AS63" s="29"/>
      <c r="AT63" s="29"/>
      <c r="AU63" s="29">
        <v>0.1</v>
      </c>
      <c r="AV63" s="29"/>
      <c r="AW63" s="29">
        <v>0.1</v>
      </c>
      <c r="AX63" s="29"/>
      <c r="AY63" s="29">
        <f t="shared" si="63"/>
        <v>100</v>
      </c>
      <c r="AZ63" s="29">
        <f t="shared" si="74"/>
        <v>0</v>
      </c>
      <c r="BA63" s="29"/>
      <c r="BB63" s="29"/>
      <c r="BC63" s="29"/>
      <c r="BD63" s="29"/>
      <c r="BE63" s="29"/>
      <c r="BF63" s="29"/>
      <c r="BG63" s="29"/>
      <c r="BH63" s="29"/>
      <c r="BI63" s="29"/>
      <c r="BJ63" s="29"/>
    </row>
    <row r="64" spans="1:62" ht="12" customHeight="1">
      <c r="A64" s="26">
        <v>56</v>
      </c>
      <c r="B64" s="27" t="s">
        <v>29</v>
      </c>
      <c r="C64" s="29">
        <f t="shared" si="75"/>
        <v>260.9</v>
      </c>
      <c r="D64" s="29">
        <f t="shared" si="76"/>
        <v>95.2</v>
      </c>
      <c r="E64" s="28">
        <f>+'[1]2015-2014 Eur'!$E60</f>
        <v>256.09999999999997</v>
      </c>
      <c r="F64" s="28">
        <f>+'[1]2015-2014 Eur'!$L60</f>
        <v>76.6</v>
      </c>
      <c r="G64" s="44">
        <f t="shared" si="18"/>
        <v>0</v>
      </c>
      <c r="H64" s="44">
        <f t="shared" si="19"/>
        <v>-14.200000000000003</v>
      </c>
      <c r="I64" s="29">
        <f t="shared" si="77"/>
        <v>256.09999999999997</v>
      </c>
      <c r="J64" s="29">
        <f t="shared" si="78"/>
        <v>90.8</v>
      </c>
      <c r="K64" s="29">
        <f t="shared" si="0"/>
        <v>101.87426786411558</v>
      </c>
      <c r="L64" s="29">
        <f t="shared" si="66"/>
        <v>4.800000000000011</v>
      </c>
      <c r="M64" s="29">
        <f t="shared" si="2"/>
        <v>104.84581497797359</v>
      </c>
      <c r="N64" s="29">
        <f t="shared" si="67"/>
        <v>4.400000000000006</v>
      </c>
      <c r="O64" s="29">
        <v>222.2</v>
      </c>
      <c r="P64" s="29">
        <v>76.7</v>
      </c>
      <c r="Q64" s="29">
        <v>220.7</v>
      </c>
      <c r="R64" s="29">
        <v>73.1</v>
      </c>
      <c r="S64" s="29">
        <f t="shared" si="80"/>
        <v>100.67965564114184</v>
      </c>
      <c r="T64" s="29">
        <f t="shared" si="68"/>
        <v>1.5</v>
      </c>
      <c r="U64" s="29">
        <f t="shared" si="6"/>
        <v>104.9247606019152</v>
      </c>
      <c r="V64" s="29">
        <f t="shared" si="69"/>
        <v>3.6000000000000085</v>
      </c>
      <c r="W64" s="29"/>
      <c r="X64" s="29"/>
      <c r="Y64" s="29"/>
      <c r="Z64" s="29"/>
      <c r="AA64" s="29"/>
      <c r="AB64" s="29"/>
      <c r="AC64" s="29"/>
      <c r="AD64" s="29"/>
      <c r="AE64" s="29">
        <v>37.2</v>
      </c>
      <c r="AF64" s="29">
        <v>18.5</v>
      </c>
      <c r="AG64" s="29">
        <v>34</v>
      </c>
      <c r="AH64" s="29">
        <v>17.7</v>
      </c>
      <c r="AI64" s="29">
        <f t="shared" si="70"/>
        <v>109.41176470588236</v>
      </c>
      <c r="AJ64" s="29">
        <f t="shared" si="71"/>
        <v>3.200000000000003</v>
      </c>
      <c r="AK64" s="29">
        <f t="shared" si="65"/>
        <v>104.51977401129943</v>
      </c>
      <c r="AL64" s="29">
        <f t="shared" si="72"/>
        <v>0.8000000000000007</v>
      </c>
      <c r="AM64" s="29">
        <v>1.1</v>
      </c>
      <c r="AN64" s="29"/>
      <c r="AO64" s="29">
        <v>1</v>
      </c>
      <c r="AP64" s="29"/>
      <c r="AQ64" s="29">
        <f t="shared" si="79"/>
        <v>110.00000000000001</v>
      </c>
      <c r="AR64" s="29">
        <f t="shared" si="73"/>
        <v>0.10000000000000009</v>
      </c>
      <c r="AS64" s="29"/>
      <c r="AT64" s="29"/>
      <c r="AU64" s="29">
        <v>0.4</v>
      </c>
      <c r="AV64" s="29"/>
      <c r="AW64" s="29">
        <v>0.4</v>
      </c>
      <c r="AX64" s="29"/>
      <c r="AY64" s="29">
        <f>+AU64/AW64*100</f>
        <v>100</v>
      </c>
      <c r="AZ64" s="29">
        <f t="shared" si="74"/>
        <v>0</v>
      </c>
      <c r="BA64" s="29"/>
      <c r="BB64" s="29"/>
      <c r="BC64" s="29"/>
      <c r="BD64" s="29"/>
      <c r="BE64" s="29"/>
      <c r="BF64" s="29"/>
      <c r="BG64" s="29"/>
      <c r="BH64" s="29"/>
      <c r="BI64" s="29"/>
      <c r="BJ64" s="29"/>
    </row>
    <row r="65" spans="1:62" ht="12" customHeight="1">
      <c r="A65" s="26">
        <v>57</v>
      </c>
      <c r="B65" s="27" t="s">
        <v>30</v>
      </c>
      <c r="C65" s="29">
        <f t="shared" si="75"/>
        <v>211.4</v>
      </c>
      <c r="D65" s="29">
        <f t="shared" si="76"/>
        <v>90.5</v>
      </c>
      <c r="E65" s="28">
        <f>+'[1]2015-2014 Eur'!$E61</f>
        <v>201.1</v>
      </c>
      <c r="F65" s="28">
        <f>+'[1]2015-2014 Eur'!$L61</f>
        <v>70.4</v>
      </c>
      <c r="G65" s="44">
        <f t="shared" si="18"/>
        <v>0</v>
      </c>
      <c r="H65" s="44">
        <f t="shared" si="19"/>
        <v>-12.699999999999989</v>
      </c>
      <c r="I65" s="29">
        <f t="shared" si="77"/>
        <v>201.1</v>
      </c>
      <c r="J65" s="29">
        <f t="shared" si="78"/>
        <v>83.1</v>
      </c>
      <c r="K65" s="29">
        <f t="shared" si="0"/>
        <v>105.12182993535555</v>
      </c>
      <c r="L65" s="29">
        <f t="shared" si="66"/>
        <v>10.300000000000011</v>
      </c>
      <c r="M65" s="29">
        <f t="shared" si="2"/>
        <v>108.90493381468112</v>
      </c>
      <c r="N65" s="29">
        <f t="shared" si="67"/>
        <v>7.400000000000006</v>
      </c>
      <c r="O65" s="29">
        <v>178.3</v>
      </c>
      <c r="P65" s="29">
        <v>70.1</v>
      </c>
      <c r="Q65" s="29">
        <v>172.4</v>
      </c>
      <c r="R65" s="29">
        <v>66.5</v>
      </c>
      <c r="S65" s="29">
        <f t="shared" si="80"/>
        <v>103.42227378190256</v>
      </c>
      <c r="T65" s="29">
        <f t="shared" si="68"/>
        <v>5.900000000000006</v>
      </c>
      <c r="U65" s="29">
        <f t="shared" si="6"/>
        <v>105.41353383458645</v>
      </c>
      <c r="V65" s="29">
        <f t="shared" si="69"/>
        <v>3.5999999999999943</v>
      </c>
      <c r="W65" s="29"/>
      <c r="X65" s="29"/>
      <c r="Y65" s="29"/>
      <c r="Z65" s="29"/>
      <c r="AA65" s="29"/>
      <c r="AB65" s="29"/>
      <c r="AC65" s="29"/>
      <c r="AD65" s="29"/>
      <c r="AE65" s="29">
        <v>31.6</v>
      </c>
      <c r="AF65" s="29">
        <f>20.5-0.1</f>
        <v>20.4</v>
      </c>
      <c r="AG65" s="29">
        <v>28.7</v>
      </c>
      <c r="AH65" s="29">
        <v>16.6</v>
      </c>
      <c r="AI65" s="29">
        <f t="shared" si="70"/>
        <v>110.10452961672475</v>
      </c>
      <c r="AJ65" s="29">
        <f t="shared" si="71"/>
        <v>2.900000000000002</v>
      </c>
      <c r="AK65" s="29">
        <f t="shared" si="65"/>
        <v>122.89156626506022</v>
      </c>
      <c r="AL65" s="29">
        <f t="shared" si="72"/>
        <v>3.799999999999997</v>
      </c>
      <c r="AM65" s="29">
        <v>1.5</v>
      </c>
      <c r="AN65" s="29"/>
      <c r="AO65" s="29"/>
      <c r="AP65" s="29"/>
      <c r="AQ65" s="29"/>
      <c r="AR65" s="29">
        <f t="shared" si="73"/>
        <v>1.5</v>
      </c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</row>
    <row r="66" spans="1:62" ht="12" customHeight="1">
      <c r="A66" s="26">
        <v>58</v>
      </c>
      <c r="B66" s="27" t="s">
        <v>22</v>
      </c>
      <c r="C66" s="29">
        <f t="shared" si="75"/>
        <v>391.9</v>
      </c>
      <c r="D66" s="29">
        <f t="shared" si="76"/>
        <v>151.29999999999998</v>
      </c>
      <c r="E66" s="28">
        <f>+'[1]2015-2014 Eur'!$E62</f>
        <v>376.3</v>
      </c>
      <c r="F66" s="28">
        <f>+'[1]2015-2014 Eur'!$L62</f>
        <v>119.7</v>
      </c>
      <c r="G66" s="44">
        <f t="shared" si="18"/>
        <v>0</v>
      </c>
      <c r="H66" s="44">
        <f t="shared" si="19"/>
        <v>-19.000000000000014</v>
      </c>
      <c r="I66" s="29">
        <f t="shared" si="77"/>
        <v>376.3</v>
      </c>
      <c r="J66" s="29">
        <f t="shared" si="78"/>
        <v>138.70000000000002</v>
      </c>
      <c r="K66" s="29">
        <f aca="true" t="shared" si="81" ref="K66:K78">+C66/I66*100</f>
        <v>104.14562848790858</v>
      </c>
      <c r="L66" s="29">
        <f t="shared" si="66"/>
        <v>15.599999999999966</v>
      </c>
      <c r="M66" s="29">
        <f aca="true" t="shared" si="82" ref="M66:M71">+D66/J66*100</f>
        <v>109.08435472242246</v>
      </c>
      <c r="N66" s="29">
        <f t="shared" si="67"/>
        <v>12.599999999999966</v>
      </c>
      <c r="O66" s="29">
        <v>346.3</v>
      </c>
      <c r="P66" s="29">
        <v>128.6</v>
      </c>
      <c r="Q66" s="29">
        <v>336.3</v>
      </c>
      <c r="R66" s="29">
        <v>118.9</v>
      </c>
      <c r="S66" s="29">
        <f t="shared" si="80"/>
        <v>102.97353553374964</v>
      </c>
      <c r="T66" s="29">
        <f t="shared" si="68"/>
        <v>10</v>
      </c>
      <c r="U66" s="29">
        <f aca="true" t="shared" si="83" ref="U66:U71">+P66/R66*100</f>
        <v>108.15811606391925</v>
      </c>
      <c r="V66" s="29">
        <f t="shared" si="69"/>
        <v>9.699999999999989</v>
      </c>
      <c r="W66" s="29"/>
      <c r="X66" s="29"/>
      <c r="Y66" s="29"/>
      <c r="Z66" s="29"/>
      <c r="AA66" s="29"/>
      <c r="AB66" s="29"/>
      <c r="AC66" s="29"/>
      <c r="AD66" s="29"/>
      <c r="AE66" s="29">
        <v>45.4</v>
      </c>
      <c r="AF66" s="29">
        <v>22.7</v>
      </c>
      <c r="AG66" s="29">
        <v>39.4</v>
      </c>
      <c r="AH66" s="29">
        <v>19.8</v>
      </c>
      <c r="AI66" s="29">
        <f t="shared" si="70"/>
        <v>115.22842639593908</v>
      </c>
      <c r="AJ66" s="29">
        <f t="shared" si="71"/>
        <v>6</v>
      </c>
      <c r="AK66" s="29">
        <f t="shared" si="65"/>
        <v>114.64646464646464</v>
      </c>
      <c r="AL66" s="29">
        <f t="shared" si="72"/>
        <v>2.8999999999999986</v>
      </c>
      <c r="AM66" s="29">
        <v>0.2</v>
      </c>
      <c r="AN66" s="29"/>
      <c r="AO66" s="29">
        <v>0.6</v>
      </c>
      <c r="AP66" s="29"/>
      <c r="AQ66" s="29">
        <f>+AM66/AO66*100</f>
        <v>33.333333333333336</v>
      </c>
      <c r="AR66" s="29">
        <f t="shared" si="73"/>
        <v>-0.39999999999999997</v>
      </c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</row>
    <row r="67" spans="1:62" ht="12" customHeight="1">
      <c r="A67" s="26">
        <v>59</v>
      </c>
      <c r="B67" s="33" t="s">
        <v>85</v>
      </c>
      <c r="C67" s="42">
        <f aca="true" t="shared" si="84" ref="C67:J67">SUM(C56:C66)</f>
        <v>4528.5</v>
      </c>
      <c r="D67" s="42">
        <f t="shared" si="84"/>
        <v>1305.3000000000002</v>
      </c>
      <c r="E67" s="42">
        <f t="shared" si="84"/>
        <v>4468.3</v>
      </c>
      <c r="F67" s="42">
        <f t="shared" si="84"/>
        <v>1009.7000000000002</v>
      </c>
      <c r="G67" s="42">
        <f t="shared" si="84"/>
        <v>0</v>
      </c>
      <c r="H67" s="42">
        <f t="shared" si="84"/>
        <v>-172.99999999999994</v>
      </c>
      <c r="I67" s="42">
        <f t="shared" si="84"/>
        <v>4468.3</v>
      </c>
      <c r="J67" s="42">
        <f t="shared" si="84"/>
        <v>1182.6999999999998</v>
      </c>
      <c r="K67" s="31">
        <f t="shared" si="81"/>
        <v>101.34726853613229</v>
      </c>
      <c r="L67" s="42">
        <f>SUM(L56:L66)</f>
        <v>60.200000000000045</v>
      </c>
      <c r="M67" s="31">
        <f t="shared" si="82"/>
        <v>110.36611143992563</v>
      </c>
      <c r="N67" s="42">
        <f>SUM(N56:N66)</f>
        <v>122.60000000000008</v>
      </c>
      <c r="O67" s="42">
        <f>SUM(O56:O66)</f>
        <v>3961.8000000000006</v>
      </c>
      <c r="P67" s="42">
        <f>SUM(P56:P66)</f>
        <v>1095.7</v>
      </c>
      <c r="Q67" s="42">
        <f>SUM(Q56:Q66)</f>
        <v>3970.3</v>
      </c>
      <c r="R67" s="42">
        <f>SUM(R56:R66)</f>
        <v>1007.6</v>
      </c>
      <c r="S67" s="31">
        <f t="shared" si="80"/>
        <v>99.78591038460571</v>
      </c>
      <c r="T67" s="42">
        <f>SUM(T56:T66)</f>
        <v>-8.499999999999773</v>
      </c>
      <c r="U67" s="31">
        <f t="shared" si="83"/>
        <v>108.74354902739182</v>
      </c>
      <c r="V67" s="42">
        <f>SUM(V56:V66)</f>
        <v>88.10000000000004</v>
      </c>
      <c r="W67" s="42"/>
      <c r="X67" s="42"/>
      <c r="Y67" s="42"/>
      <c r="Z67" s="42"/>
      <c r="AA67" s="42"/>
      <c r="AB67" s="42"/>
      <c r="AC67" s="42"/>
      <c r="AD67" s="42"/>
      <c r="AE67" s="42">
        <f>SUM(AE56:AE66)</f>
        <v>538.6</v>
      </c>
      <c r="AF67" s="42">
        <f>SUM(AF56:AF66)</f>
        <v>209.59999999999997</v>
      </c>
      <c r="AG67" s="42">
        <f>SUM(AG56:AG66)</f>
        <v>481.49999999999994</v>
      </c>
      <c r="AH67" s="42">
        <f>SUM(AH56:AH66)</f>
        <v>175.1</v>
      </c>
      <c r="AI67" s="31">
        <f>+AE67/AG67*100</f>
        <v>111.858774662513</v>
      </c>
      <c r="AJ67" s="42">
        <f>SUM(AJ56:AJ66)</f>
        <v>57.10000000000002</v>
      </c>
      <c r="AK67" s="31">
        <f t="shared" si="65"/>
        <v>119.70302684180467</v>
      </c>
      <c r="AL67" s="42">
        <f>SUM(AL56:AL66)</f>
        <v>34.5</v>
      </c>
      <c r="AM67" s="42">
        <f>SUM(AM56:AM66)</f>
        <v>21.3</v>
      </c>
      <c r="AN67" s="42"/>
      <c r="AO67" s="42">
        <f>SUM(AO56:AO66)</f>
        <v>10.600000000000001</v>
      </c>
      <c r="AP67" s="42"/>
      <c r="AQ67" s="31">
        <f>+AM67/AO67*100</f>
        <v>200.94339622641508</v>
      </c>
      <c r="AR67" s="42">
        <f>SUM(AR56:AR66)</f>
        <v>10.7</v>
      </c>
      <c r="AS67" s="42"/>
      <c r="AT67" s="42"/>
      <c r="AU67" s="42">
        <f>SUM(AU56:AU66)</f>
        <v>6.8</v>
      </c>
      <c r="AV67" s="42"/>
      <c r="AW67" s="42">
        <f>SUM(AW56:AW66)</f>
        <v>5.899999999999999</v>
      </c>
      <c r="AX67" s="42"/>
      <c r="AY67" s="31">
        <f>+AU67/AW67*100</f>
        <v>115.25423728813561</v>
      </c>
      <c r="AZ67" s="42">
        <f>SUM(AZ56:AZ66)</f>
        <v>0.9000000000000004</v>
      </c>
      <c r="BA67" s="31"/>
      <c r="BB67" s="42"/>
      <c r="BC67" s="42"/>
      <c r="BD67" s="42"/>
      <c r="BE67" s="42"/>
      <c r="BF67" s="42"/>
      <c r="BG67" s="43"/>
      <c r="BH67" s="42"/>
      <c r="BI67" s="43"/>
      <c r="BJ67" s="42"/>
    </row>
    <row r="68" spans="1:62" ht="12" customHeight="1">
      <c r="A68" s="26">
        <v>60</v>
      </c>
      <c r="B68" s="27" t="s">
        <v>0</v>
      </c>
      <c r="C68" s="29">
        <f aca="true" t="shared" si="85" ref="C68:D70">+O68+W68+AE68+AM68+AU68+BC68</f>
        <v>736.7</v>
      </c>
      <c r="D68" s="29">
        <f t="shared" si="85"/>
        <v>473</v>
      </c>
      <c r="E68" s="29">
        <v>572.1</v>
      </c>
      <c r="F68" s="28">
        <f>+'[1]2015-2014 Eur'!$L64</f>
        <v>400</v>
      </c>
      <c r="G68" s="44">
        <f t="shared" si="18"/>
        <v>-112</v>
      </c>
      <c r="H68" s="44">
        <f t="shared" si="19"/>
        <v>-37.39999999999998</v>
      </c>
      <c r="I68" s="29">
        <f aca="true" t="shared" si="86" ref="I68:J70">+Q68+Y68+AG68+AO68+AW68+BE68</f>
        <v>684.1</v>
      </c>
      <c r="J68" s="29">
        <f t="shared" si="86"/>
        <v>437.4</v>
      </c>
      <c r="K68" s="29">
        <f t="shared" si="81"/>
        <v>107.68893436632072</v>
      </c>
      <c r="L68" s="29">
        <f>+C68-I68</f>
        <v>52.60000000000002</v>
      </c>
      <c r="M68" s="29">
        <f t="shared" si="82"/>
        <v>108.1390032007316</v>
      </c>
      <c r="N68" s="29">
        <f>D68-J68</f>
        <v>35.60000000000002</v>
      </c>
      <c r="O68" s="29">
        <v>62.6</v>
      </c>
      <c r="P68" s="29">
        <v>5</v>
      </c>
      <c r="Q68" s="29">
        <v>48.1</v>
      </c>
      <c r="R68" s="29">
        <v>4.4</v>
      </c>
      <c r="S68" s="29">
        <f aca="true" t="shared" si="87" ref="S68:S78">+O68/Q68*100</f>
        <v>130.14553014553013</v>
      </c>
      <c r="T68" s="29">
        <f>+O68-Q68</f>
        <v>14.5</v>
      </c>
      <c r="U68" s="29">
        <f t="shared" si="83"/>
        <v>113.63636363636363</v>
      </c>
      <c r="V68" s="29">
        <f>P68-R68</f>
        <v>0.5999999999999996</v>
      </c>
      <c r="W68" s="29"/>
      <c r="X68" s="29"/>
      <c r="Y68" s="29"/>
      <c r="Z68" s="29"/>
      <c r="AA68" s="29"/>
      <c r="AB68" s="29"/>
      <c r="AC68" s="29"/>
      <c r="AD68" s="29"/>
      <c r="AE68" s="29">
        <v>673.5</v>
      </c>
      <c r="AF68" s="29">
        <v>468</v>
      </c>
      <c r="AG68" s="29">
        <v>635.3</v>
      </c>
      <c r="AH68" s="29">
        <v>433</v>
      </c>
      <c r="AI68" s="29">
        <f t="shared" si="70"/>
        <v>106.0129072878955</v>
      </c>
      <c r="AJ68" s="29">
        <f>+AE68-AG68</f>
        <v>38.200000000000045</v>
      </c>
      <c r="AK68" s="29">
        <f t="shared" si="65"/>
        <v>108.08314087759815</v>
      </c>
      <c r="AL68" s="29">
        <f>AF68-AH68</f>
        <v>35</v>
      </c>
      <c r="AM68" s="29"/>
      <c r="AN68" s="29"/>
      <c r="AO68" s="29"/>
      <c r="AP68" s="29"/>
      <c r="AQ68" s="29"/>
      <c r="AR68" s="29"/>
      <c r="AS68" s="29"/>
      <c r="AT68" s="29"/>
      <c r="AU68" s="29">
        <v>0.6</v>
      </c>
      <c r="AV68" s="29"/>
      <c r="AW68" s="29">
        <v>0.7</v>
      </c>
      <c r="AX68" s="29"/>
      <c r="AY68" s="29">
        <f>+AU68/AW68*100</f>
        <v>85.71428571428572</v>
      </c>
      <c r="AZ68" s="29">
        <f t="shared" si="74"/>
        <v>-0.09999999999999998</v>
      </c>
      <c r="BA68" s="29"/>
      <c r="BB68" s="29"/>
      <c r="BC68" s="29"/>
      <c r="BD68" s="29"/>
      <c r="BE68" s="29"/>
      <c r="BF68" s="29"/>
      <c r="BG68" s="29"/>
      <c r="BH68" s="29"/>
      <c r="BI68" s="29"/>
      <c r="BJ68" s="29"/>
    </row>
    <row r="69" spans="1:62" ht="12" customHeight="1">
      <c r="A69" s="26">
        <v>61</v>
      </c>
      <c r="B69" s="27" t="s">
        <v>54</v>
      </c>
      <c r="C69" s="29">
        <f t="shared" si="85"/>
        <v>95.7</v>
      </c>
      <c r="D69" s="29">
        <f t="shared" si="85"/>
        <v>66.2</v>
      </c>
      <c r="E69" s="29">
        <v>82.49999999999999</v>
      </c>
      <c r="F69" s="28">
        <f>+'[1]2015-2014 Eur'!$L65</f>
        <v>58.6</v>
      </c>
      <c r="G69" s="44">
        <f t="shared" si="18"/>
        <v>-4.6000000000000085</v>
      </c>
      <c r="H69" s="44">
        <f t="shared" si="19"/>
        <v>-3</v>
      </c>
      <c r="I69" s="29">
        <f t="shared" si="86"/>
        <v>87.1</v>
      </c>
      <c r="J69" s="29">
        <f t="shared" si="86"/>
        <v>61.6</v>
      </c>
      <c r="K69" s="29">
        <f t="shared" si="81"/>
        <v>109.87370838117107</v>
      </c>
      <c r="L69" s="29">
        <f>+C69-I69</f>
        <v>8.600000000000009</v>
      </c>
      <c r="M69" s="29">
        <f t="shared" si="82"/>
        <v>107.46753246753246</v>
      </c>
      <c r="N69" s="29">
        <f>D69-J69</f>
        <v>4.600000000000001</v>
      </c>
      <c r="O69" s="29">
        <v>95.7</v>
      </c>
      <c r="P69" s="29">
        <v>66.2</v>
      </c>
      <c r="Q69" s="29">
        <v>87.1</v>
      </c>
      <c r="R69" s="29">
        <v>61.6</v>
      </c>
      <c r="S69" s="29">
        <f t="shared" si="87"/>
        <v>109.87370838117107</v>
      </c>
      <c r="T69" s="29">
        <f>+O69-Q69</f>
        <v>8.600000000000009</v>
      </c>
      <c r="U69" s="29">
        <f t="shared" si="83"/>
        <v>107.46753246753246</v>
      </c>
      <c r="V69" s="29">
        <f>P69-R69</f>
        <v>4.600000000000001</v>
      </c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</row>
    <row r="70" spans="1:63" ht="12" customHeight="1">
      <c r="A70" s="26">
        <v>62</v>
      </c>
      <c r="B70" s="35" t="s">
        <v>2</v>
      </c>
      <c r="C70" s="29">
        <f t="shared" si="85"/>
        <v>3065.5</v>
      </c>
      <c r="D70" s="29">
        <f t="shared" si="85"/>
        <v>1439.3</v>
      </c>
      <c r="E70" s="29">
        <v>2443.1</v>
      </c>
      <c r="F70" s="28">
        <f>+'[1]2015-2014 Eur'!$L66</f>
        <v>1204.4</v>
      </c>
      <c r="G70" s="44">
        <f t="shared" si="18"/>
        <v>-187.20000000000027</v>
      </c>
      <c r="H70" s="44">
        <f t="shared" si="19"/>
        <v>-50.09999999999991</v>
      </c>
      <c r="I70" s="29">
        <f t="shared" si="86"/>
        <v>2630.3</v>
      </c>
      <c r="J70" s="29">
        <f t="shared" si="86"/>
        <v>1254.5</v>
      </c>
      <c r="K70" s="29">
        <f t="shared" si="81"/>
        <v>116.54564118161426</v>
      </c>
      <c r="L70" s="29">
        <f>+C70-I70</f>
        <v>435.1999999999998</v>
      </c>
      <c r="M70" s="29">
        <f t="shared" si="82"/>
        <v>114.73096851335194</v>
      </c>
      <c r="N70" s="29">
        <f>D70-J70</f>
        <v>184.79999999999995</v>
      </c>
      <c r="O70" s="29">
        <f>10.1+94.9+1+105.5+59.6+55.9+80.3+44.1+201.3+6.1+1878.1</f>
        <v>2536.9</v>
      </c>
      <c r="P70" s="29">
        <f>7.7+69.6+26.9+22.5+32.3+1005.9</f>
        <v>1164.9</v>
      </c>
      <c r="Q70" s="29">
        <f>6708.8-4541.6</f>
        <v>2167.2</v>
      </c>
      <c r="R70" s="29">
        <v>999.9</v>
      </c>
      <c r="S70" s="29">
        <f t="shared" si="87"/>
        <v>117.05887781469177</v>
      </c>
      <c r="T70" s="29">
        <f>+O70-Q70</f>
        <v>369.7000000000003</v>
      </c>
      <c r="U70" s="29">
        <f t="shared" si="83"/>
        <v>116.50165016501653</v>
      </c>
      <c r="V70" s="29">
        <f>P70-R70</f>
        <v>165.0000000000001</v>
      </c>
      <c r="W70" s="29"/>
      <c r="X70" s="29"/>
      <c r="Y70" s="29"/>
      <c r="Z70" s="29"/>
      <c r="AA70" s="29"/>
      <c r="AB70" s="29"/>
      <c r="AC70" s="29"/>
      <c r="AD70" s="29"/>
      <c r="AE70" s="29">
        <f>0.2+4.2+81+4.2+8.7+120.1+0.9+41.4+35.3+38+8.8+8.3+14.6+123.1+13.7+0.6+8.2+0.1</f>
        <v>511.4000000000001</v>
      </c>
      <c r="AF70" s="29">
        <f>0.1+3.2+6.2+74.2+0.7+27.6+21.1+18.2+6.7+5.6+10.2+89.9+10.3+0.4</f>
        <v>274.3999999999999</v>
      </c>
      <c r="AG70" s="29">
        <f>4484.3-4027.2</f>
        <v>457.10000000000036</v>
      </c>
      <c r="AH70" s="29">
        <v>254.6</v>
      </c>
      <c r="AI70" s="29">
        <f>+AE70/AG70*100</f>
        <v>111.87923867862605</v>
      </c>
      <c r="AJ70" s="29">
        <f>+AE70-AG70</f>
        <v>54.29999999999973</v>
      </c>
      <c r="AK70" s="29">
        <f>+AF70/AH70*100</f>
        <v>107.77690494893947</v>
      </c>
      <c r="AL70" s="29">
        <f>AF70-AH70</f>
        <v>19.799999999999926</v>
      </c>
      <c r="AM70" s="29">
        <v>17.2</v>
      </c>
      <c r="AN70" s="29"/>
      <c r="AO70" s="29">
        <v>6</v>
      </c>
      <c r="AP70" s="29"/>
      <c r="AQ70" s="29">
        <f>+AM70/AO70*100</f>
        <v>286.6666666666667</v>
      </c>
      <c r="AR70" s="29">
        <f>+AM70-AO70</f>
        <v>11.2</v>
      </c>
      <c r="AS70" s="29"/>
      <c r="AT70" s="29"/>
      <c r="AU70" s="29"/>
      <c r="AV70" s="29"/>
      <c r="AW70" s="29"/>
      <c r="AX70" s="29"/>
      <c r="AY70" s="29"/>
      <c r="AZ70" s="29">
        <f>+AU70-AW70</f>
        <v>0</v>
      </c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5"/>
    </row>
    <row r="71" spans="1:63" s="21" customFormat="1" ht="12" customHeight="1">
      <c r="A71" s="26">
        <v>63</v>
      </c>
      <c r="B71" s="36" t="s">
        <v>86</v>
      </c>
      <c r="C71" s="37">
        <f aca="true" t="shared" si="88" ref="C71:J71">+C17+C39+C48+C55+C67+C68+C69+C70</f>
        <v>33558.8</v>
      </c>
      <c r="D71" s="37">
        <f t="shared" si="88"/>
        <v>19149.399999999998</v>
      </c>
      <c r="E71" s="37">
        <f t="shared" si="88"/>
        <v>30317.599999999995</v>
      </c>
      <c r="F71" s="37">
        <f t="shared" si="88"/>
        <v>16724.4</v>
      </c>
      <c r="G71" s="37">
        <f t="shared" si="88"/>
        <v>-1159.3000000000006</v>
      </c>
      <c r="H71" s="37">
        <f t="shared" si="88"/>
        <v>-1095.5999999999995</v>
      </c>
      <c r="I71" s="37">
        <f t="shared" si="88"/>
        <v>31476.899999999994</v>
      </c>
      <c r="J71" s="37">
        <f t="shared" si="88"/>
        <v>17820</v>
      </c>
      <c r="K71" s="37">
        <f t="shared" si="81"/>
        <v>106.61405665742183</v>
      </c>
      <c r="L71" s="37">
        <f>+L17+L39+L48+L55+L67+L68+L69+L70</f>
        <v>2081.8999999999996</v>
      </c>
      <c r="M71" s="37">
        <f t="shared" si="82"/>
        <v>107.46015712682377</v>
      </c>
      <c r="N71" s="37">
        <f>+N17+N39+N48+N55+N67+N68+N69+N70</f>
        <v>1329.4000000000003</v>
      </c>
      <c r="O71" s="37">
        <f>+O17+O39+O48+O55+O67+O68+O69+O70</f>
        <v>18701.9</v>
      </c>
      <c r="P71" s="37">
        <f>+P67+P68+P69+P70+P55+P48+P39+P17</f>
        <v>9550.500000000002</v>
      </c>
      <c r="Q71" s="37">
        <f>+Q17+Q39+Q48+Q55+Q67+Q68+Q69+Q70</f>
        <v>17178.000000000004</v>
      </c>
      <c r="R71" s="37">
        <f>+R67+R68+R69+R70+R55+R48+R39+R17</f>
        <v>8611.7</v>
      </c>
      <c r="S71" s="37">
        <f t="shared" si="87"/>
        <v>108.87123064384676</v>
      </c>
      <c r="T71" s="37">
        <f>+T17+T39+T48+T55+T67+T68+T69+T70</f>
        <v>1523.9</v>
      </c>
      <c r="U71" s="37">
        <f t="shared" si="83"/>
        <v>110.9014480300057</v>
      </c>
      <c r="V71" s="37">
        <f>+V17+V39+V48+V55+V67+V68+V69+V70</f>
        <v>938.8000000000002</v>
      </c>
      <c r="W71" s="37">
        <f>+W17+W39+W48+W55+W67+W68+W69+W70</f>
        <v>10603.900000000001</v>
      </c>
      <c r="X71" s="37">
        <f>+X17+X39+X48+X55+X67+X68+X69+X70</f>
        <v>7764.500000000002</v>
      </c>
      <c r="Y71" s="37">
        <f>+Y17+Y39+Y48+Y55+Y67+Y68+Y69+Y70</f>
        <v>10253.800000000001</v>
      </c>
      <c r="Z71" s="37">
        <f>+Z17+Z39+Z48+Z55+Z67+Z68+Z69+Z70</f>
        <v>7534.9</v>
      </c>
      <c r="AA71" s="37">
        <f>+W71/Y71*100</f>
        <v>103.41434395053541</v>
      </c>
      <c r="AB71" s="37">
        <f>+AB17+AB39+AB48+AB55+AB67+AB68+AB69+AB70</f>
        <v>350.10000000000014</v>
      </c>
      <c r="AC71" s="37">
        <f>+X71/Z71*100</f>
        <v>103.04715391046997</v>
      </c>
      <c r="AD71" s="37">
        <f>+AD17+AD39+AD48+AD55+AD67+AD68+AD69+AD70</f>
        <v>229.60000000000005</v>
      </c>
      <c r="AE71" s="37">
        <f>+AE17+AE39+AE48+AE55+AE67+AE68+AE69+AE70</f>
        <v>2910.5</v>
      </c>
      <c r="AF71" s="37">
        <f>+AF17+AF39+AF48+AF55+AF67+AF68+AF69+AF70</f>
        <v>1661.3999999999999</v>
      </c>
      <c r="AG71" s="37">
        <f>+AG17+AG39+AG48+AG55+AG67+AG68+AG69+AG70</f>
        <v>2799.9000000000005</v>
      </c>
      <c r="AH71" s="37">
        <f>+AH17+AH39+AH48+AH55+AH67+AH68+AH69+AH70</f>
        <v>1516.5</v>
      </c>
      <c r="AI71" s="37">
        <f>+AE71/AG71*100</f>
        <v>103.950141076467</v>
      </c>
      <c r="AJ71" s="37">
        <f>+AJ17+AJ39+AJ48+AJ55+AJ67+AJ68+AJ69+AJ70</f>
        <v>110.5999999999998</v>
      </c>
      <c r="AK71" s="37">
        <f>+AF71/AH71*100</f>
        <v>109.55489614243324</v>
      </c>
      <c r="AL71" s="37">
        <f>+AL17+AL39+AL48+AL55+AL67+AL68+AL69+AL70</f>
        <v>144.89999999999992</v>
      </c>
      <c r="AM71" s="37">
        <f>+AM17+AM39+AM48+AM55+AM67+AM68+AM69+AM70</f>
        <v>104</v>
      </c>
      <c r="AN71" s="37">
        <f>+AN17+AN39+AN48+AN55+AN67+AN68+AN69+AN70</f>
        <v>0</v>
      </c>
      <c r="AO71" s="37">
        <f>+AO17+AO39+AO48+AO55+AO67+AO68+AO69+AO70</f>
        <v>90.80000000000001</v>
      </c>
      <c r="AP71" s="37">
        <f>+AP17+AP39+AP48+AP55+AP67+AP68+AP69+AP70</f>
        <v>10</v>
      </c>
      <c r="AQ71" s="37">
        <f>+AM71/AO71*100</f>
        <v>114.53744493392068</v>
      </c>
      <c r="AR71" s="37">
        <f>+AR17+AR39+AR48+AR55+AR67+AR68+AR69+AR70</f>
        <v>12.999999999999995</v>
      </c>
      <c r="AS71" s="37"/>
      <c r="AT71" s="37">
        <f>+AT17+AT39+AT48+AT55+AT67+AT68+AT69+AT70</f>
        <v>-10</v>
      </c>
      <c r="AU71" s="37">
        <f>+AU17+AU39+AU48+AU55+AU67+AU68+AU69+AU70</f>
        <v>195.00000000000006</v>
      </c>
      <c r="AV71" s="37">
        <f>+AV17+AV39+AV48+AV55+AV67+AV68+AV69+AV70</f>
        <v>21.3</v>
      </c>
      <c r="AW71" s="37">
        <f>+AW17+AW39+AW48+AW55+AW67+AW68+AW69+AW70</f>
        <v>166.70000000000002</v>
      </c>
      <c r="AX71" s="37">
        <f>+AX17+AX39+AX48+AX55+AX67+AX68+AX69+AX70</f>
        <v>13.2</v>
      </c>
      <c r="AY71" s="37">
        <f>+AU71/AW71*100</f>
        <v>116.97660467906421</v>
      </c>
      <c r="AZ71" s="37">
        <f>+AZ17+AZ39+AZ48+AZ55+AZ67+AZ68+AZ69+AZ70</f>
        <v>27.999999999999993</v>
      </c>
      <c r="BA71" s="31">
        <f>+AV71/AX71*100</f>
        <v>161.36363636363637</v>
      </c>
      <c r="BB71" s="37">
        <f>+BB17+BB39+BB48+BB55+BB67+BB68+BB69+BB70</f>
        <v>8.100000000000001</v>
      </c>
      <c r="BC71" s="37">
        <f>+BC17+BC39+BC48+BC55+BC67+BC68+BC69+BC70</f>
        <v>1043.5</v>
      </c>
      <c r="BD71" s="37">
        <f>+BD17+BD39+BD48+BD55+BD67+BD68+BD69+BD70</f>
        <v>151.70000000000002</v>
      </c>
      <c r="BE71" s="37">
        <f>+BE17+BE39+BE48+BE55+BE67+BE68+BE69+BE70</f>
        <v>987.7</v>
      </c>
      <c r="BF71" s="37">
        <f>+BF17+BF39+BF48+BF55+BF67+BF68+BF69+BF70</f>
        <v>133.7</v>
      </c>
      <c r="BG71" s="37">
        <f>+BC71/BE71*100</f>
        <v>105.6494887111471</v>
      </c>
      <c r="BH71" s="37">
        <f>+BH17+BH39+BH48+BH55+BH67+BH68+BH69+BH70</f>
        <v>55.8</v>
      </c>
      <c r="BI71" s="37">
        <f>+BD71/BF71*100</f>
        <v>113.46297681376218</v>
      </c>
      <c r="BJ71" s="37">
        <f>+BJ17+BJ39+BJ48+BJ55+BJ67+BJ68+BJ69+BJ70</f>
        <v>18</v>
      </c>
      <c r="BK71" s="20"/>
    </row>
    <row r="72" spans="1:63" ht="21.75" customHeight="1">
      <c r="A72" s="26">
        <v>64</v>
      </c>
      <c r="B72" s="38" t="s">
        <v>12</v>
      </c>
      <c r="C72" s="29">
        <f aca="true" t="shared" si="89" ref="C72:C120">+O72+W72+AE72+AM72+AU72+BC72</f>
        <v>17.8</v>
      </c>
      <c r="D72" s="29"/>
      <c r="E72" s="28">
        <f>+'[1]2015-2014 Eur'!$E68</f>
        <v>16</v>
      </c>
      <c r="F72" s="28">
        <f>+'[1]2015-2014 Eur'!$L68</f>
        <v>0</v>
      </c>
      <c r="G72" s="44">
        <f>+E72-I72</f>
        <v>0</v>
      </c>
      <c r="H72" s="44">
        <f>+F72-J72</f>
        <v>0</v>
      </c>
      <c r="I72" s="29">
        <f>+Q72+Y72+AG72+AO72+AW72+BE72</f>
        <v>16</v>
      </c>
      <c r="J72" s="29"/>
      <c r="K72" s="29">
        <f t="shared" si="81"/>
        <v>111.25</v>
      </c>
      <c r="L72" s="29">
        <f aca="true" t="shared" si="90" ref="L72:L100">+C72-I72</f>
        <v>1.8000000000000007</v>
      </c>
      <c r="M72" s="29"/>
      <c r="N72" s="29"/>
      <c r="O72" s="29">
        <v>17.8</v>
      </c>
      <c r="P72" s="29"/>
      <c r="Q72" s="29">
        <v>16</v>
      </c>
      <c r="R72" s="29"/>
      <c r="S72" s="29">
        <f t="shared" si="87"/>
        <v>111.25</v>
      </c>
      <c r="T72" s="29">
        <f aca="true" t="shared" si="91" ref="T72:T122">+O72-Q72</f>
        <v>1.8000000000000007</v>
      </c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5"/>
    </row>
    <row r="73" spans="1:63" ht="12" customHeight="1">
      <c r="A73" s="26">
        <v>65</v>
      </c>
      <c r="B73" s="38" t="s">
        <v>64</v>
      </c>
      <c r="C73" s="29">
        <f t="shared" si="89"/>
        <v>10.2</v>
      </c>
      <c r="D73" s="29"/>
      <c r="E73" s="28">
        <f>+'[1]2015-2014 Eur'!$E69</f>
        <v>9.4</v>
      </c>
      <c r="F73" s="28">
        <f>+'[1]2015-2014 Eur'!$L69</f>
        <v>0</v>
      </c>
      <c r="G73" s="44">
        <f aca="true" t="shared" si="92" ref="G73:G105">+E73-I73</f>
        <v>0</v>
      </c>
      <c r="H73" s="44">
        <f aca="true" t="shared" si="93" ref="H73:H105">+F73-J73</f>
        <v>0</v>
      </c>
      <c r="I73" s="29">
        <f aca="true" t="shared" si="94" ref="I73:I100">+Q73+Y73+AG73+AO73+AW73+BE73</f>
        <v>9.4</v>
      </c>
      <c r="J73" s="29"/>
      <c r="K73" s="29">
        <f t="shared" si="81"/>
        <v>108.51063829787233</v>
      </c>
      <c r="L73" s="29">
        <f t="shared" si="90"/>
        <v>0.7999999999999989</v>
      </c>
      <c r="M73" s="29"/>
      <c r="N73" s="29"/>
      <c r="O73" s="29">
        <v>10.2</v>
      </c>
      <c r="P73" s="29"/>
      <c r="Q73" s="29">
        <v>9.4</v>
      </c>
      <c r="R73" s="29"/>
      <c r="S73" s="29">
        <f t="shared" si="87"/>
        <v>108.51063829787233</v>
      </c>
      <c r="T73" s="29">
        <f t="shared" si="91"/>
        <v>0.7999999999999989</v>
      </c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5"/>
    </row>
    <row r="74" spans="1:63" ht="24.75" customHeight="1">
      <c r="A74" s="26">
        <v>66</v>
      </c>
      <c r="B74" s="38" t="s">
        <v>76</v>
      </c>
      <c r="C74" s="29">
        <f t="shared" si="89"/>
        <v>10</v>
      </c>
      <c r="D74" s="29"/>
      <c r="E74" s="28">
        <f>+'[1]2015-2014 Eur'!$E71</f>
        <v>10</v>
      </c>
      <c r="F74" s="28">
        <f>+'[1]2015-2014 Eur'!$L71</f>
        <v>0</v>
      </c>
      <c r="G74" s="44">
        <f t="shared" si="92"/>
        <v>0</v>
      </c>
      <c r="H74" s="44">
        <f t="shared" si="93"/>
        <v>0</v>
      </c>
      <c r="I74" s="29">
        <f t="shared" si="94"/>
        <v>10</v>
      </c>
      <c r="J74" s="29"/>
      <c r="K74" s="29">
        <f t="shared" si="81"/>
        <v>100</v>
      </c>
      <c r="L74" s="29">
        <f t="shared" si="90"/>
        <v>0</v>
      </c>
      <c r="M74" s="29"/>
      <c r="N74" s="29"/>
      <c r="O74" s="29">
        <v>10</v>
      </c>
      <c r="P74" s="29"/>
      <c r="Q74" s="29">
        <v>10</v>
      </c>
      <c r="R74" s="29"/>
      <c r="S74" s="29">
        <f t="shared" si="87"/>
        <v>100</v>
      </c>
      <c r="T74" s="29">
        <f t="shared" si="91"/>
        <v>0</v>
      </c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5"/>
    </row>
    <row r="75" spans="1:63" ht="24" customHeight="1">
      <c r="A75" s="26">
        <v>67</v>
      </c>
      <c r="B75" s="38" t="s">
        <v>77</v>
      </c>
      <c r="C75" s="29">
        <f t="shared" si="89"/>
        <v>8.5</v>
      </c>
      <c r="D75" s="29"/>
      <c r="E75" s="28">
        <f>+'[1]2015-2014 Eur'!$E72</f>
        <v>9.8</v>
      </c>
      <c r="F75" s="28">
        <f>+'[1]2015-2014 Eur'!$L72</f>
        <v>0</v>
      </c>
      <c r="G75" s="44">
        <f t="shared" si="92"/>
        <v>0</v>
      </c>
      <c r="H75" s="44">
        <f t="shared" si="93"/>
        <v>0</v>
      </c>
      <c r="I75" s="29">
        <f t="shared" si="94"/>
        <v>9.8</v>
      </c>
      <c r="J75" s="29"/>
      <c r="K75" s="29">
        <f t="shared" si="81"/>
        <v>86.73469387755102</v>
      </c>
      <c r="L75" s="29">
        <f t="shared" si="90"/>
        <v>-1.3000000000000007</v>
      </c>
      <c r="M75" s="29"/>
      <c r="N75" s="29"/>
      <c r="O75" s="29">
        <v>8.5</v>
      </c>
      <c r="P75" s="29"/>
      <c r="Q75" s="29">
        <v>9.8</v>
      </c>
      <c r="R75" s="29"/>
      <c r="S75" s="29">
        <f t="shared" si="87"/>
        <v>86.73469387755102</v>
      </c>
      <c r="T75" s="29">
        <f t="shared" si="91"/>
        <v>-1.3000000000000007</v>
      </c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5"/>
    </row>
    <row r="76" spans="1:63" ht="24" customHeight="1">
      <c r="A76" s="26">
        <v>68</v>
      </c>
      <c r="B76" s="38" t="s">
        <v>111</v>
      </c>
      <c r="C76" s="29">
        <f t="shared" si="89"/>
        <v>20</v>
      </c>
      <c r="D76" s="29"/>
      <c r="E76" s="28"/>
      <c r="F76" s="28"/>
      <c r="G76" s="44"/>
      <c r="H76" s="44"/>
      <c r="I76" s="29">
        <f t="shared" si="94"/>
        <v>20</v>
      </c>
      <c r="J76" s="29"/>
      <c r="K76" s="29">
        <f t="shared" si="81"/>
        <v>100</v>
      </c>
      <c r="L76" s="29">
        <f t="shared" si="90"/>
        <v>0</v>
      </c>
      <c r="M76" s="29"/>
      <c r="N76" s="29"/>
      <c r="O76" s="29">
        <v>20</v>
      </c>
      <c r="P76" s="29"/>
      <c r="Q76" s="29">
        <v>20</v>
      </c>
      <c r="R76" s="29"/>
      <c r="S76" s="29">
        <f>+O76/Q76*100</f>
        <v>100</v>
      </c>
      <c r="T76" s="29">
        <f>+O76-Q76</f>
        <v>0</v>
      </c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5"/>
    </row>
    <row r="77" spans="1:63" ht="12" customHeight="1">
      <c r="A77" s="26">
        <v>69</v>
      </c>
      <c r="B77" s="38" t="s">
        <v>112</v>
      </c>
      <c r="C77" s="29">
        <f t="shared" si="89"/>
        <v>0</v>
      </c>
      <c r="D77" s="29"/>
      <c r="E77" s="28">
        <f>+'[1]2015-2014 Eur'!$E74</f>
        <v>14.6</v>
      </c>
      <c r="F77" s="28">
        <f>+'[1]2015-2014 Eur'!$L74</f>
        <v>0</v>
      </c>
      <c r="G77" s="44">
        <f t="shared" si="92"/>
        <v>0</v>
      </c>
      <c r="H77" s="44">
        <f t="shared" si="93"/>
        <v>0</v>
      </c>
      <c r="I77" s="29">
        <f t="shared" si="94"/>
        <v>14.6</v>
      </c>
      <c r="J77" s="29"/>
      <c r="K77" s="29">
        <f t="shared" si="81"/>
        <v>0</v>
      </c>
      <c r="L77" s="29">
        <f t="shared" si="90"/>
        <v>-14.6</v>
      </c>
      <c r="M77" s="29"/>
      <c r="N77" s="29"/>
      <c r="O77" s="29"/>
      <c r="P77" s="29"/>
      <c r="Q77" s="29">
        <v>14.6</v>
      </c>
      <c r="R77" s="29"/>
      <c r="S77" s="29">
        <f t="shared" si="87"/>
        <v>0</v>
      </c>
      <c r="T77" s="29">
        <f t="shared" si="91"/>
        <v>-14.6</v>
      </c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5"/>
    </row>
    <row r="78" spans="1:63" ht="24.75" customHeight="1">
      <c r="A78" s="26">
        <v>70</v>
      </c>
      <c r="B78" s="46" t="s">
        <v>87</v>
      </c>
      <c r="C78" s="29">
        <f t="shared" si="89"/>
        <v>20</v>
      </c>
      <c r="D78" s="29"/>
      <c r="E78" s="28">
        <f>+'[1]2015-2014 Eur'!$E75</f>
        <v>20</v>
      </c>
      <c r="F78" s="28">
        <f>+'[1]2015-2014 Eur'!$L75</f>
        <v>0</v>
      </c>
      <c r="G78" s="44">
        <f t="shared" si="92"/>
        <v>0</v>
      </c>
      <c r="H78" s="44">
        <f t="shared" si="93"/>
        <v>0</v>
      </c>
      <c r="I78" s="29">
        <f t="shared" si="94"/>
        <v>20</v>
      </c>
      <c r="J78" s="29"/>
      <c r="K78" s="29">
        <f t="shared" si="81"/>
        <v>100</v>
      </c>
      <c r="L78" s="29">
        <f t="shared" si="90"/>
        <v>0</v>
      </c>
      <c r="M78" s="29"/>
      <c r="N78" s="29"/>
      <c r="O78" s="29">
        <v>20</v>
      </c>
      <c r="P78" s="29"/>
      <c r="Q78" s="29">
        <v>20</v>
      </c>
      <c r="R78" s="29"/>
      <c r="S78" s="29">
        <f t="shared" si="87"/>
        <v>100</v>
      </c>
      <c r="T78" s="29">
        <f t="shared" si="91"/>
        <v>0</v>
      </c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5"/>
    </row>
    <row r="79" spans="1:63" ht="24.75" customHeight="1">
      <c r="A79" s="26">
        <v>71</v>
      </c>
      <c r="B79" s="46" t="s">
        <v>95</v>
      </c>
      <c r="C79" s="29">
        <f t="shared" si="89"/>
        <v>12.1</v>
      </c>
      <c r="D79" s="29"/>
      <c r="E79" s="28">
        <f>+'[1]2015-2014 Eur'!$E76</f>
        <v>12</v>
      </c>
      <c r="F79" s="28">
        <f>+'[1]2015-2014 Eur'!$L76</f>
        <v>0</v>
      </c>
      <c r="G79" s="44">
        <f t="shared" si="92"/>
        <v>0</v>
      </c>
      <c r="H79" s="44">
        <f t="shared" si="93"/>
        <v>0</v>
      </c>
      <c r="I79" s="29">
        <f t="shared" si="94"/>
        <v>12</v>
      </c>
      <c r="J79" s="29"/>
      <c r="K79" s="29">
        <f aca="true" t="shared" si="95" ref="K79:K85">+C79/I79*100</f>
        <v>100.83333333333333</v>
      </c>
      <c r="L79" s="29">
        <f t="shared" si="90"/>
        <v>0.09999999999999964</v>
      </c>
      <c r="M79" s="43"/>
      <c r="N79" s="29"/>
      <c r="O79" s="29">
        <v>12.1</v>
      </c>
      <c r="P79" s="29"/>
      <c r="Q79" s="29">
        <v>12</v>
      </c>
      <c r="R79" s="29"/>
      <c r="S79" s="29">
        <f aca="true" t="shared" si="96" ref="S79:S84">+O79/Q79*100</f>
        <v>100.83333333333333</v>
      </c>
      <c r="T79" s="29">
        <f t="shared" si="91"/>
        <v>0.09999999999999964</v>
      </c>
      <c r="U79" s="43"/>
      <c r="V79" s="29"/>
      <c r="W79" s="29"/>
      <c r="X79" s="29"/>
      <c r="Y79" s="29"/>
      <c r="Z79" s="29"/>
      <c r="AA79" s="43"/>
      <c r="AB79" s="29"/>
      <c r="AC79" s="43"/>
      <c r="AD79" s="29"/>
      <c r="AE79" s="29"/>
      <c r="AF79" s="29"/>
      <c r="AG79" s="29"/>
      <c r="AH79" s="29"/>
      <c r="AI79" s="43"/>
      <c r="AJ79" s="29"/>
      <c r="AK79" s="43"/>
      <c r="AL79" s="29"/>
      <c r="AM79" s="29"/>
      <c r="AN79" s="29"/>
      <c r="AO79" s="29"/>
      <c r="AP79" s="29"/>
      <c r="AQ79" s="43"/>
      <c r="AR79" s="29"/>
      <c r="AS79" s="43"/>
      <c r="AT79" s="29"/>
      <c r="AU79" s="29"/>
      <c r="AV79" s="29"/>
      <c r="AW79" s="29"/>
      <c r="AX79" s="29"/>
      <c r="AY79" s="43"/>
      <c r="AZ79" s="29"/>
      <c r="BA79" s="43"/>
      <c r="BB79" s="29"/>
      <c r="BC79" s="29"/>
      <c r="BD79" s="29"/>
      <c r="BE79" s="29"/>
      <c r="BF79" s="29"/>
      <c r="BG79" s="43"/>
      <c r="BH79" s="29"/>
      <c r="BI79" s="43"/>
      <c r="BJ79" s="29"/>
      <c r="BK79" s="5"/>
    </row>
    <row r="80" spans="1:63" ht="24.75" customHeight="1">
      <c r="A80" s="26">
        <v>72</v>
      </c>
      <c r="B80" s="46" t="s">
        <v>99</v>
      </c>
      <c r="C80" s="29">
        <f t="shared" si="89"/>
        <v>5.6</v>
      </c>
      <c r="D80" s="29"/>
      <c r="E80" s="28">
        <f>+'[1]2015-2014 Eur'!$E77</f>
        <v>5.6</v>
      </c>
      <c r="F80" s="28">
        <f>+'[1]2015-2014 Eur'!$L77</f>
        <v>0</v>
      </c>
      <c r="G80" s="44">
        <f t="shared" si="92"/>
        <v>0</v>
      </c>
      <c r="H80" s="44">
        <f t="shared" si="93"/>
        <v>0</v>
      </c>
      <c r="I80" s="29">
        <f t="shared" si="94"/>
        <v>5.6</v>
      </c>
      <c r="J80" s="29"/>
      <c r="K80" s="29">
        <f t="shared" si="95"/>
        <v>100</v>
      </c>
      <c r="L80" s="29">
        <f t="shared" si="90"/>
        <v>0</v>
      </c>
      <c r="M80" s="43"/>
      <c r="N80" s="29"/>
      <c r="O80" s="29">
        <v>5.6</v>
      </c>
      <c r="P80" s="29"/>
      <c r="Q80" s="29">
        <v>5.6</v>
      </c>
      <c r="R80" s="29"/>
      <c r="S80" s="29">
        <f t="shared" si="96"/>
        <v>100</v>
      </c>
      <c r="T80" s="29">
        <f t="shared" si="91"/>
        <v>0</v>
      </c>
      <c r="U80" s="43"/>
      <c r="V80" s="29"/>
      <c r="W80" s="29"/>
      <c r="X80" s="29"/>
      <c r="Y80" s="29"/>
      <c r="Z80" s="29"/>
      <c r="AA80" s="43"/>
      <c r="AB80" s="29"/>
      <c r="AC80" s="43"/>
      <c r="AD80" s="29"/>
      <c r="AE80" s="29"/>
      <c r="AF80" s="29"/>
      <c r="AG80" s="29"/>
      <c r="AH80" s="29"/>
      <c r="AI80" s="43"/>
      <c r="AJ80" s="29"/>
      <c r="AK80" s="43"/>
      <c r="AL80" s="29"/>
      <c r="AM80" s="29"/>
      <c r="AN80" s="29"/>
      <c r="AO80" s="29"/>
      <c r="AP80" s="29"/>
      <c r="AQ80" s="43"/>
      <c r="AR80" s="29"/>
      <c r="AS80" s="43"/>
      <c r="AT80" s="29"/>
      <c r="AU80" s="29"/>
      <c r="AV80" s="29"/>
      <c r="AW80" s="29"/>
      <c r="AX80" s="29"/>
      <c r="AY80" s="43"/>
      <c r="AZ80" s="29"/>
      <c r="BA80" s="43"/>
      <c r="BB80" s="29"/>
      <c r="BC80" s="29"/>
      <c r="BD80" s="29"/>
      <c r="BE80" s="29"/>
      <c r="BF80" s="29"/>
      <c r="BG80" s="43"/>
      <c r="BH80" s="29"/>
      <c r="BI80" s="43"/>
      <c r="BJ80" s="29"/>
      <c r="BK80" s="5"/>
    </row>
    <row r="81" spans="1:63" ht="29.25" customHeight="1">
      <c r="A81" s="26">
        <v>73</v>
      </c>
      <c r="B81" s="46" t="s">
        <v>113</v>
      </c>
      <c r="C81" s="29">
        <f t="shared" si="89"/>
        <v>18.6</v>
      </c>
      <c r="D81" s="29"/>
      <c r="E81" s="28"/>
      <c r="F81" s="28"/>
      <c r="G81" s="44"/>
      <c r="H81" s="44"/>
      <c r="I81" s="29">
        <f>+Q81+Y81+AG81+AO81+AW81+BE81</f>
        <v>32</v>
      </c>
      <c r="J81" s="29"/>
      <c r="K81" s="29">
        <f t="shared" si="95"/>
        <v>58.12500000000001</v>
      </c>
      <c r="L81" s="29">
        <f t="shared" si="90"/>
        <v>-13.399999999999999</v>
      </c>
      <c r="M81" s="43"/>
      <c r="N81" s="29"/>
      <c r="O81" s="29">
        <v>18.6</v>
      </c>
      <c r="P81" s="29"/>
      <c r="Q81" s="29">
        <v>32</v>
      </c>
      <c r="R81" s="29"/>
      <c r="S81" s="29">
        <f t="shared" si="96"/>
        <v>58.12500000000001</v>
      </c>
      <c r="T81" s="29">
        <f t="shared" si="91"/>
        <v>-13.399999999999999</v>
      </c>
      <c r="U81" s="43"/>
      <c r="V81" s="29"/>
      <c r="W81" s="29"/>
      <c r="X81" s="29"/>
      <c r="Y81" s="29"/>
      <c r="Z81" s="29"/>
      <c r="AA81" s="43"/>
      <c r="AB81" s="29"/>
      <c r="AC81" s="43"/>
      <c r="AD81" s="29"/>
      <c r="AE81" s="29"/>
      <c r="AF81" s="29"/>
      <c r="AG81" s="29"/>
      <c r="AH81" s="29"/>
      <c r="AI81" s="43"/>
      <c r="AJ81" s="29"/>
      <c r="AK81" s="43"/>
      <c r="AL81" s="29"/>
      <c r="AM81" s="29"/>
      <c r="AN81" s="29"/>
      <c r="AO81" s="29"/>
      <c r="AP81" s="29"/>
      <c r="AQ81" s="43"/>
      <c r="AR81" s="29"/>
      <c r="AS81" s="43"/>
      <c r="AT81" s="29"/>
      <c r="AU81" s="29"/>
      <c r="AV81" s="29"/>
      <c r="AW81" s="29"/>
      <c r="AX81" s="29"/>
      <c r="AY81" s="43"/>
      <c r="AZ81" s="29"/>
      <c r="BA81" s="43"/>
      <c r="BB81" s="29"/>
      <c r="BC81" s="29"/>
      <c r="BD81" s="29"/>
      <c r="BE81" s="29"/>
      <c r="BF81" s="29"/>
      <c r="BG81" s="43"/>
      <c r="BH81" s="29"/>
      <c r="BI81" s="43"/>
      <c r="BJ81" s="29"/>
      <c r="BK81" s="5"/>
    </row>
    <row r="82" spans="1:63" ht="29.25" customHeight="1">
      <c r="A82" s="26">
        <v>74</v>
      </c>
      <c r="B82" s="46" t="s">
        <v>114</v>
      </c>
      <c r="C82" s="29">
        <f t="shared" si="89"/>
        <v>12.5</v>
      </c>
      <c r="D82" s="29"/>
      <c r="E82" s="28"/>
      <c r="F82" s="28"/>
      <c r="G82" s="44"/>
      <c r="H82" s="44"/>
      <c r="I82" s="29">
        <f>+Q82+Y82+AG82+AO82+AW82+BE82</f>
        <v>12.5</v>
      </c>
      <c r="J82" s="29"/>
      <c r="K82" s="29">
        <f t="shared" si="95"/>
        <v>100</v>
      </c>
      <c r="L82" s="29">
        <f t="shared" si="90"/>
        <v>0</v>
      </c>
      <c r="M82" s="43"/>
      <c r="N82" s="29"/>
      <c r="O82" s="29">
        <v>12.5</v>
      </c>
      <c r="P82" s="29"/>
      <c r="Q82" s="29">
        <v>12.5</v>
      </c>
      <c r="R82" s="29"/>
      <c r="S82" s="29">
        <f t="shared" si="96"/>
        <v>100</v>
      </c>
      <c r="T82" s="29">
        <f t="shared" si="91"/>
        <v>0</v>
      </c>
      <c r="U82" s="43"/>
      <c r="V82" s="29"/>
      <c r="W82" s="29"/>
      <c r="X82" s="29"/>
      <c r="Y82" s="29"/>
      <c r="Z82" s="29"/>
      <c r="AA82" s="43"/>
      <c r="AB82" s="29"/>
      <c r="AC82" s="43"/>
      <c r="AD82" s="29"/>
      <c r="AE82" s="29"/>
      <c r="AF82" s="29"/>
      <c r="AG82" s="29"/>
      <c r="AH82" s="29"/>
      <c r="AI82" s="43"/>
      <c r="AJ82" s="29"/>
      <c r="AK82" s="43"/>
      <c r="AL82" s="29"/>
      <c r="AM82" s="29"/>
      <c r="AN82" s="29"/>
      <c r="AO82" s="29"/>
      <c r="AP82" s="29"/>
      <c r="AQ82" s="43"/>
      <c r="AR82" s="29"/>
      <c r="AS82" s="43"/>
      <c r="AT82" s="29"/>
      <c r="AU82" s="29"/>
      <c r="AV82" s="29"/>
      <c r="AW82" s="29"/>
      <c r="AX82" s="29"/>
      <c r="AY82" s="43"/>
      <c r="AZ82" s="29"/>
      <c r="BA82" s="43"/>
      <c r="BB82" s="29"/>
      <c r="BC82" s="29"/>
      <c r="BD82" s="29"/>
      <c r="BE82" s="29"/>
      <c r="BF82" s="29"/>
      <c r="BG82" s="43"/>
      <c r="BH82" s="29"/>
      <c r="BI82" s="43"/>
      <c r="BJ82" s="29"/>
      <c r="BK82" s="5"/>
    </row>
    <row r="83" spans="1:63" ht="31.5">
      <c r="A83" s="26">
        <v>75</v>
      </c>
      <c r="B83" s="46" t="s">
        <v>98</v>
      </c>
      <c r="C83" s="29">
        <f t="shared" si="89"/>
        <v>5.9</v>
      </c>
      <c r="D83" s="29"/>
      <c r="E83" s="28">
        <f>+'[1]2015-2014 Eur'!$E80</f>
        <v>5.9</v>
      </c>
      <c r="F83" s="28">
        <f>+'[1]2015-2014 Eur'!$L80</f>
        <v>0</v>
      </c>
      <c r="G83" s="44">
        <f t="shared" si="92"/>
        <v>0</v>
      </c>
      <c r="H83" s="44">
        <f t="shared" si="93"/>
        <v>0</v>
      </c>
      <c r="I83" s="29">
        <f t="shared" si="94"/>
        <v>5.9</v>
      </c>
      <c r="J83" s="29"/>
      <c r="K83" s="29">
        <f t="shared" si="95"/>
        <v>100</v>
      </c>
      <c r="L83" s="29">
        <f t="shared" si="90"/>
        <v>0</v>
      </c>
      <c r="M83" s="43"/>
      <c r="N83" s="29"/>
      <c r="O83" s="29">
        <v>5.9</v>
      </c>
      <c r="P83" s="29"/>
      <c r="Q83" s="29">
        <v>5.9</v>
      </c>
      <c r="R83" s="29"/>
      <c r="S83" s="29">
        <f t="shared" si="96"/>
        <v>100</v>
      </c>
      <c r="T83" s="29">
        <f t="shared" si="91"/>
        <v>0</v>
      </c>
      <c r="U83" s="43"/>
      <c r="V83" s="29"/>
      <c r="W83" s="29"/>
      <c r="X83" s="29"/>
      <c r="Y83" s="29"/>
      <c r="Z83" s="29"/>
      <c r="AA83" s="43"/>
      <c r="AB83" s="29"/>
      <c r="AC83" s="43"/>
      <c r="AD83" s="29"/>
      <c r="AE83" s="29"/>
      <c r="AF83" s="29"/>
      <c r="AG83" s="29"/>
      <c r="AH83" s="29"/>
      <c r="AI83" s="43"/>
      <c r="AJ83" s="29"/>
      <c r="AK83" s="43"/>
      <c r="AL83" s="29"/>
      <c r="AM83" s="29"/>
      <c r="AN83" s="29"/>
      <c r="AO83" s="29"/>
      <c r="AP83" s="29"/>
      <c r="AQ83" s="43"/>
      <c r="AR83" s="29"/>
      <c r="AS83" s="43"/>
      <c r="AT83" s="29"/>
      <c r="AU83" s="29"/>
      <c r="AV83" s="29"/>
      <c r="AW83" s="29"/>
      <c r="AX83" s="29"/>
      <c r="AY83" s="43"/>
      <c r="AZ83" s="29"/>
      <c r="BA83" s="43"/>
      <c r="BB83" s="29"/>
      <c r="BC83" s="29"/>
      <c r="BD83" s="29"/>
      <c r="BE83" s="29"/>
      <c r="BF83" s="29"/>
      <c r="BG83" s="43"/>
      <c r="BH83" s="29"/>
      <c r="BI83" s="43"/>
      <c r="BJ83" s="29"/>
      <c r="BK83" s="5"/>
    </row>
    <row r="84" spans="1:63" ht="21">
      <c r="A84" s="26">
        <v>76</v>
      </c>
      <c r="B84" s="46" t="s">
        <v>100</v>
      </c>
      <c r="C84" s="29">
        <f t="shared" si="89"/>
        <v>13.2</v>
      </c>
      <c r="D84" s="29"/>
      <c r="E84" s="28">
        <f>+'[1]2015-2014 Eur'!$E81</f>
        <v>13.1</v>
      </c>
      <c r="F84" s="28">
        <f>+'[1]2015-2014 Eur'!$L81</f>
        <v>0</v>
      </c>
      <c r="G84" s="44">
        <f t="shared" si="92"/>
        <v>0</v>
      </c>
      <c r="H84" s="44">
        <f t="shared" si="93"/>
        <v>0</v>
      </c>
      <c r="I84" s="29">
        <f t="shared" si="94"/>
        <v>13.1</v>
      </c>
      <c r="J84" s="29"/>
      <c r="K84" s="29">
        <f t="shared" si="95"/>
        <v>100.76335877862594</v>
      </c>
      <c r="L84" s="29">
        <f t="shared" si="90"/>
        <v>0.09999999999999964</v>
      </c>
      <c r="M84" s="43"/>
      <c r="N84" s="29"/>
      <c r="O84" s="29">
        <v>13.2</v>
      </c>
      <c r="P84" s="29"/>
      <c r="Q84" s="29">
        <v>13.1</v>
      </c>
      <c r="R84" s="29"/>
      <c r="S84" s="29">
        <f t="shared" si="96"/>
        <v>100.76335877862594</v>
      </c>
      <c r="T84" s="29">
        <f t="shared" si="91"/>
        <v>0.09999999999999964</v>
      </c>
      <c r="U84" s="43"/>
      <c r="V84" s="29"/>
      <c r="W84" s="29"/>
      <c r="X84" s="29"/>
      <c r="Y84" s="29"/>
      <c r="Z84" s="29"/>
      <c r="AA84" s="43"/>
      <c r="AB84" s="29"/>
      <c r="AC84" s="43"/>
      <c r="AD84" s="29"/>
      <c r="AE84" s="29"/>
      <c r="AF84" s="29"/>
      <c r="AG84" s="29"/>
      <c r="AH84" s="29"/>
      <c r="AI84" s="43"/>
      <c r="AJ84" s="29"/>
      <c r="AK84" s="43"/>
      <c r="AL84" s="29"/>
      <c r="AM84" s="29"/>
      <c r="AN84" s="29"/>
      <c r="AO84" s="29"/>
      <c r="AP84" s="29"/>
      <c r="AQ84" s="43"/>
      <c r="AR84" s="29"/>
      <c r="AS84" s="43"/>
      <c r="AT84" s="29"/>
      <c r="AU84" s="29"/>
      <c r="AV84" s="29"/>
      <c r="AW84" s="29"/>
      <c r="AX84" s="29"/>
      <c r="AY84" s="43"/>
      <c r="AZ84" s="29"/>
      <c r="BA84" s="43"/>
      <c r="BB84" s="29"/>
      <c r="BC84" s="29"/>
      <c r="BD84" s="29"/>
      <c r="BE84" s="29"/>
      <c r="BF84" s="29"/>
      <c r="BG84" s="43"/>
      <c r="BH84" s="29"/>
      <c r="BI84" s="43"/>
      <c r="BJ84" s="29"/>
      <c r="BK84" s="5"/>
    </row>
    <row r="85" spans="1:63" ht="21">
      <c r="A85" s="26">
        <v>77</v>
      </c>
      <c r="B85" s="46" t="s">
        <v>104</v>
      </c>
      <c r="C85" s="29">
        <f t="shared" si="89"/>
        <v>0</v>
      </c>
      <c r="D85" s="29"/>
      <c r="E85" s="28">
        <f>+'[1]2015-2014 Eur'!$E82</f>
        <v>1.5</v>
      </c>
      <c r="F85" s="28">
        <f>+'[1]2015-2014 Eur'!$L82</f>
        <v>0</v>
      </c>
      <c r="G85" s="44">
        <f t="shared" si="92"/>
        <v>0</v>
      </c>
      <c r="H85" s="44">
        <f t="shared" si="93"/>
        <v>0</v>
      </c>
      <c r="I85" s="29">
        <f t="shared" si="94"/>
        <v>1.5</v>
      </c>
      <c r="J85" s="29"/>
      <c r="K85" s="29">
        <f t="shared" si="95"/>
        <v>0</v>
      </c>
      <c r="L85" s="29">
        <f t="shared" si="90"/>
        <v>-1.5</v>
      </c>
      <c r="M85" s="43"/>
      <c r="N85" s="29"/>
      <c r="O85" s="29"/>
      <c r="P85" s="29"/>
      <c r="Q85" s="29">
        <v>1.5</v>
      </c>
      <c r="R85" s="29"/>
      <c r="S85" s="29"/>
      <c r="T85" s="29">
        <f t="shared" si="91"/>
        <v>-1.5</v>
      </c>
      <c r="U85" s="43"/>
      <c r="V85" s="29"/>
      <c r="W85" s="29"/>
      <c r="X85" s="29"/>
      <c r="Y85" s="29"/>
      <c r="Z85" s="29"/>
      <c r="AA85" s="43"/>
      <c r="AB85" s="29"/>
      <c r="AC85" s="43"/>
      <c r="AD85" s="29"/>
      <c r="AE85" s="29"/>
      <c r="AF85" s="29"/>
      <c r="AG85" s="29"/>
      <c r="AH85" s="29"/>
      <c r="AI85" s="43"/>
      <c r="AJ85" s="29"/>
      <c r="AK85" s="43"/>
      <c r="AL85" s="29"/>
      <c r="AM85" s="29"/>
      <c r="AN85" s="29"/>
      <c r="AO85" s="29"/>
      <c r="AP85" s="29"/>
      <c r="AQ85" s="43"/>
      <c r="AR85" s="29"/>
      <c r="AS85" s="43"/>
      <c r="AT85" s="29"/>
      <c r="AU85" s="29"/>
      <c r="AV85" s="29"/>
      <c r="AW85" s="29"/>
      <c r="AX85" s="29"/>
      <c r="AY85" s="43"/>
      <c r="AZ85" s="29"/>
      <c r="BA85" s="43"/>
      <c r="BB85" s="29"/>
      <c r="BC85" s="29"/>
      <c r="BD85" s="29"/>
      <c r="BE85" s="29"/>
      <c r="BF85" s="29"/>
      <c r="BG85" s="43"/>
      <c r="BH85" s="29"/>
      <c r="BI85" s="43"/>
      <c r="BJ85" s="29"/>
      <c r="BK85" s="5"/>
    </row>
    <row r="86" spans="1:63" ht="32.25" customHeight="1">
      <c r="A86" s="26">
        <v>78</v>
      </c>
      <c r="B86" s="46" t="s">
        <v>122</v>
      </c>
      <c r="C86" s="29">
        <f t="shared" si="89"/>
        <v>4</v>
      </c>
      <c r="D86" s="29"/>
      <c r="E86" s="28"/>
      <c r="F86" s="28"/>
      <c r="G86" s="44"/>
      <c r="H86" s="44"/>
      <c r="I86" s="29"/>
      <c r="J86" s="29"/>
      <c r="K86" s="29"/>
      <c r="L86" s="29">
        <f t="shared" si="90"/>
        <v>4</v>
      </c>
      <c r="M86" s="43"/>
      <c r="N86" s="29"/>
      <c r="O86" s="29">
        <v>4</v>
      </c>
      <c r="P86" s="29"/>
      <c r="Q86" s="29"/>
      <c r="R86" s="29"/>
      <c r="S86" s="29"/>
      <c r="T86" s="29">
        <f t="shared" si="91"/>
        <v>4</v>
      </c>
      <c r="U86" s="43"/>
      <c r="V86" s="29"/>
      <c r="W86" s="29"/>
      <c r="X86" s="29"/>
      <c r="Y86" s="29"/>
      <c r="Z86" s="29"/>
      <c r="AA86" s="43"/>
      <c r="AB86" s="29"/>
      <c r="AC86" s="43"/>
      <c r="AD86" s="29"/>
      <c r="AE86" s="29"/>
      <c r="AF86" s="29"/>
      <c r="AG86" s="29"/>
      <c r="AH86" s="29"/>
      <c r="AI86" s="43"/>
      <c r="AJ86" s="29"/>
      <c r="AK86" s="43"/>
      <c r="AL86" s="29"/>
      <c r="AM86" s="29"/>
      <c r="AN86" s="29"/>
      <c r="AO86" s="29"/>
      <c r="AP86" s="29"/>
      <c r="AQ86" s="43"/>
      <c r="AR86" s="29"/>
      <c r="AS86" s="43"/>
      <c r="AT86" s="29"/>
      <c r="AU86" s="29"/>
      <c r="AV86" s="29"/>
      <c r="AW86" s="29"/>
      <c r="AX86" s="29"/>
      <c r="AY86" s="43"/>
      <c r="AZ86" s="29"/>
      <c r="BA86" s="43"/>
      <c r="BB86" s="29"/>
      <c r="BC86" s="29"/>
      <c r="BD86" s="29"/>
      <c r="BE86" s="29"/>
      <c r="BF86" s="29"/>
      <c r="BG86" s="43"/>
      <c r="BH86" s="29"/>
      <c r="BI86" s="43"/>
      <c r="BJ86" s="29"/>
      <c r="BK86" s="5"/>
    </row>
    <row r="87" spans="1:63" ht="34.5" customHeight="1">
      <c r="A87" s="26">
        <v>79</v>
      </c>
      <c r="B87" s="46" t="s">
        <v>123</v>
      </c>
      <c r="C87" s="29">
        <f t="shared" si="89"/>
        <v>83.2</v>
      </c>
      <c r="D87" s="29"/>
      <c r="E87" s="28"/>
      <c r="F87" s="28"/>
      <c r="G87" s="44"/>
      <c r="H87" s="44"/>
      <c r="I87" s="29"/>
      <c r="J87" s="29"/>
      <c r="K87" s="29"/>
      <c r="L87" s="29">
        <f t="shared" si="90"/>
        <v>83.2</v>
      </c>
      <c r="M87" s="43"/>
      <c r="N87" s="29"/>
      <c r="O87" s="29">
        <v>83.2</v>
      </c>
      <c r="P87" s="29"/>
      <c r="Q87" s="29"/>
      <c r="R87" s="29"/>
      <c r="S87" s="29"/>
      <c r="T87" s="29">
        <f t="shared" si="91"/>
        <v>83.2</v>
      </c>
      <c r="U87" s="43"/>
      <c r="V87" s="29"/>
      <c r="W87" s="29"/>
      <c r="X87" s="29"/>
      <c r="Y87" s="29"/>
      <c r="Z87" s="29"/>
      <c r="AA87" s="43"/>
      <c r="AB87" s="29"/>
      <c r="AC87" s="43"/>
      <c r="AD87" s="29"/>
      <c r="AE87" s="29"/>
      <c r="AF87" s="29"/>
      <c r="AG87" s="29"/>
      <c r="AH87" s="29"/>
      <c r="AI87" s="43"/>
      <c r="AJ87" s="29"/>
      <c r="AK87" s="43"/>
      <c r="AL87" s="29"/>
      <c r="AM87" s="29"/>
      <c r="AN87" s="29"/>
      <c r="AO87" s="29"/>
      <c r="AP87" s="29"/>
      <c r="AQ87" s="43"/>
      <c r="AR87" s="29"/>
      <c r="AS87" s="43"/>
      <c r="AT87" s="29"/>
      <c r="AU87" s="29"/>
      <c r="AV87" s="29"/>
      <c r="AW87" s="29"/>
      <c r="AX87" s="29"/>
      <c r="AY87" s="43"/>
      <c r="AZ87" s="29"/>
      <c r="BA87" s="43"/>
      <c r="BB87" s="29"/>
      <c r="BC87" s="29"/>
      <c r="BD87" s="29"/>
      <c r="BE87" s="29"/>
      <c r="BF87" s="29"/>
      <c r="BG87" s="43"/>
      <c r="BH87" s="29"/>
      <c r="BI87" s="43"/>
      <c r="BJ87" s="29"/>
      <c r="BK87" s="5"/>
    </row>
    <row r="88" spans="1:63" ht="33" customHeight="1">
      <c r="A88" s="26">
        <v>80</v>
      </c>
      <c r="B88" s="46" t="s">
        <v>124</v>
      </c>
      <c r="C88" s="29">
        <f t="shared" si="89"/>
        <v>21.4</v>
      </c>
      <c r="D88" s="29"/>
      <c r="E88" s="28"/>
      <c r="F88" s="28"/>
      <c r="G88" s="44"/>
      <c r="H88" s="44"/>
      <c r="I88" s="29"/>
      <c r="J88" s="29"/>
      <c r="K88" s="29"/>
      <c r="L88" s="29">
        <f t="shared" si="90"/>
        <v>21.4</v>
      </c>
      <c r="M88" s="43"/>
      <c r="N88" s="29"/>
      <c r="O88" s="29">
        <v>21.4</v>
      </c>
      <c r="P88" s="29"/>
      <c r="Q88" s="29"/>
      <c r="R88" s="29"/>
      <c r="S88" s="29"/>
      <c r="T88" s="29">
        <f t="shared" si="91"/>
        <v>21.4</v>
      </c>
      <c r="U88" s="43"/>
      <c r="V88" s="29"/>
      <c r="W88" s="29"/>
      <c r="X88" s="29"/>
      <c r="Y88" s="29"/>
      <c r="Z88" s="29"/>
      <c r="AA88" s="43"/>
      <c r="AB88" s="29"/>
      <c r="AC88" s="43"/>
      <c r="AD88" s="29"/>
      <c r="AE88" s="29"/>
      <c r="AF88" s="29"/>
      <c r="AG88" s="29"/>
      <c r="AH88" s="29"/>
      <c r="AI88" s="43"/>
      <c r="AJ88" s="29"/>
      <c r="AK88" s="43"/>
      <c r="AL88" s="29"/>
      <c r="AM88" s="29"/>
      <c r="AN88" s="29"/>
      <c r="AO88" s="29"/>
      <c r="AP88" s="29"/>
      <c r="AQ88" s="43"/>
      <c r="AR88" s="29"/>
      <c r="AS88" s="43"/>
      <c r="AT88" s="29"/>
      <c r="AU88" s="29"/>
      <c r="AV88" s="29"/>
      <c r="AW88" s="29"/>
      <c r="AX88" s="29"/>
      <c r="AY88" s="43"/>
      <c r="AZ88" s="29"/>
      <c r="BA88" s="43"/>
      <c r="BB88" s="29"/>
      <c r="BC88" s="29"/>
      <c r="BD88" s="29"/>
      <c r="BE88" s="29"/>
      <c r="BF88" s="29"/>
      <c r="BG88" s="43"/>
      <c r="BH88" s="29"/>
      <c r="BI88" s="43"/>
      <c r="BJ88" s="29"/>
      <c r="BK88" s="5"/>
    </row>
    <row r="89" spans="1:63" ht="42" customHeight="1">
      <c r="A89" s="26">
        <v>81</v>
      </c>
      <c r="B89" s="46" t="s">
        <v>125</v>
      </c>
      <c r="C89" s="29">
        <f t="shared" si="89"/>
        <v>50</v>
      </c>
      <c r="D89" s="29"/>
      <c r="E89" s="28"/>
      <c r="F89" s="28"/>
      <c r="G89" s="44"/>
      <c r="H89" s="44"/>
      <c r="I89" s="29"/>
      <c r="J89" s="29"/>
      <c r="K89" s="29"/>
      <c r="L89" s="29">
        <f t="shared" si="90"/>
        <v>50</v>
      </c>
      <c r="M89" s="43"/>
      <c r="N89" s="29"/>
      <c r="O89" s="29">
        <v>50</v>
      </c>
      <c r="P89" s="29"/>
      <c r="Q89" s="29"/>
      <c r="R89" s="29"/>
      <c r="S89" s="29"/>
      <c r="T89" s="29">
        <f t="shared" si="91"/>
        <v>50</v>
      </c>
      <c r="U89" s="43"/>
      <c r="V89" s="29"/>
      <c r="W89" s="29"/>
      <c r="X89" s="29"/>
      <c r="Y89" s="29"/>
      <c r="Z89" s="29"/>
      <c r="AA89" s="43"/>
      <c r="AB89" s="29"/>
      <c r="AC89" s="43"/>
      <c r="AD89" s="29"/>
      <c r="AE89" s="29"/>
      <c r="AF89" s="29"/>
      <c r="AG89" s="29"/>
      <c r="AH89" s="29"/>
      <c r="AI89" s="43"/>
      <c r="AJ89" s="29"/>
      <c r="AK89" s="43"/>
      <c r="AL89" s="29"/>
      <c r="AM89" s="29"/>
      <c r="AN89" s="29"/>
      <c r="AO89" s="29"/>
      <c r="AP89" s="29"/>
      <c r="AQ89" s="43"/>
      <c r="AR89" s="29"/>
      <c r="AS89" s="43"/>
      <c r="AT89" s="29"/>
      <c r="AU89" s="29"/>
      <c r="AV89" s="29"/>
      <c r="AW89" s="29"/>
      <c r="AX89" s="29"/>
      <c r="AY89" s="43"/>
      <c r="AZ89" s="29"/>
      <c r="BA89" s="43"/>
      <c r="BB89" s="29"/>
      <c r="BC89" s="29"/>
      <c r="BD89" s="29"/>
      <c r="BE89" s="29"/>
      <c r="BF89" s="29"/>
      <c r="BG89" s="43"/>
      <c r="BH89" s="29"/>
      <c r="BI89" s="43"/>
      <c r="BJ89" s="29"/>
      <c r="BK89" s="5"/>
    </row>
    <row r="90" spans="1:63" ht="14.25" customHeight="1">
      <c r="A90" s="26">
        <v>82</v>
      </c>
      <c r="B90" s="38" t="s">
        <v>13</v>
      </c>
      <c r="C90" s="29">
        <f t="shared" si="89"/>
        <v>35</v>
      </c>
      <c r="D90" s="29"/>
      <c r="E90" s="28">
        <f>+'[1]2015-2014 Eur'!$E83</f>
        <v>38</v>
      </c>
      <c r="F90" s="28">
        <f>+'[1]2015-2014 Eur'!$L83</f>
        <v>0</v>
      </c>
      <c r="G90" s="44">
        <f t="shared" si="92"/>
        <v>0</v>
      </c>
      <c r="H90" s="44">
        <f t="shared" si="93"/>
        <v>0</v>
      </c>
      <c r="I90" s="29">
        <f t="shared" si="94"/>
        <v>38</v>
      </c>
      <c r="J90" s="29"/>
      <c r="K90" s="29">
        <f aca="true" t="shared" si="97" ref="K90:K100">+C90/I90*100</f>
        <v>92.10526315789474</v>
      </c>
      <c r="L90" s="29">
        <f t="shared" si="90"/>
        <v>-3</v>
      </c>
      <c r="M90" s="29"/>
      <c r="N90" s="29"/>
      <c r="O90" s="29">
        <v>35</v>
      </c>
      <c r="P90" s="29"/>
      <c r="Q90" s="29">
        <v>38</v>
      </c>
      <c r="R90" s="29"/>
      <c r="S90" s="29">
        <f>+O90/Q90*100</f>
        <v>92.10526315789474</v>
      </c>
      <c r="T90" s="29">
        <f t="shared" si="91"/>
        <v>-3</v>
      </c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5"/>
    </row>
    <row r="91" spans="1:63" ht="33.75" customHeight="1">
      <c r="A91" s="26">
        <v>83</v>
      </c>
      <c r="B91" s="38" t="s">
        <v>65</v>
      </c>
      <c r="C91" s="29">
        <f t="shared" si="89"/>
        <v>27</v>
      </c>
      <c r="D91" s="29"/>
      <c r="E91" s="28">
        <f>+'[1]2015-2014 Eur'!$E84</f>
        <v>26.3</v>
      </c>
      <c r="F91" s="28">
        <f>+'[1]2015-2014 Eur'!$L84</f>
        <v>0</v>
      </c>
      <c r="G91" s="44">
        <f t="shared" si="92"/>
        <v>0</v>
      </c>
      <c r="H91" s="44">
        <f t="shared" si="93"/>
        <v>0</v>
      </c>
      <c r="I91" s="29">
        <f t="shared" si="94"/>
        <v>26.3</v>
      </c>
      <c r="J91" s="29"/>
      <c r="K91" s="29">
        <f t="shared" si="97"/>
        <v>102.6615969581749</v>
      </c>
      <c r="L91" s="29">
        <f t="shared" si="90"/>
        <v>0.6999999999999993</v>
      </c>
      <c r="M91" s="29"/>
      <c r="N91" s="29"/>
      <c r="O91" s="29">
        <v>27</v>
      </c>
      <c r="P91" s="29"/>
      <c r="Q91" s="29">
        <v>26.3</v>
      </c>
      <c r="R91" s="29"/>
      <c r="S91" s="29">
        <f>+O91/Q91*100</f>
        <v>102.6615969581749</v>
      </c>
      <c r="T91" s="29">
        <f t="shared" si="91"/>
        <v>0.6999999999999993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5"/>
    </row>
    <row r="92" spans="1:63" ht="21.75" customHeight="1">
      <c r="A92" s="26">
        <v>84</v>
      </c>
      <c r="B92" s="38" t="s">
        <v>60</v>
      </c>
      <c r="C92" s="29">
        <f t="shared" si="89"/>
        <v>216.5</v>
      </c>
      <c r="D92" s="29"/>
      <c r="E92" s="28">
        <f>+'[1]2015-2014 Eur'!$E85</f>
        <v>253.7</v>
      </c>
      <c r="F92" s="28">
        <f>+'[1]2015-2014 Eur'!$L85</f>
        <v>0</v>
      </c>
      <c r="G92" s="44">
        <f t="shared" si="92"/>
        <v>0</v>
      </c>
      <c r="H92" s="44">
        <f t="shared" si="93"/>
        <v>0</v>
      </c>
      <c r="I92" s="29">
        <f t="shared" si="94"/>
        <v>253.7</v>
      </c>
      <c r="J92" s="29"/>
      <c r="K92" s="29">
        <f t="shared" si="97"/>
        <v>85.33701221915648</v>
      </c>
      <c r="L92" s="29">
        <f t="shared" si="90"/>
        <v>-37.19999999999999</v>
      </c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>
        <v>216.5</v>
      </c>
      <c r="AF92" s="29"/>
      <c r="AG92" s="29">
        <v>253.7</v>
      </c>
      <c r="AH92" s="29"/>
      <c r="AI92" s="29">
        <f>+AE92/AG92*100</f>
        <v>85.33701221915648</v>
      </c>
      <c r="AJ92" s="29">
        <f>+AE92-AG92</f>
        <v>-37.19999999999999</v>
      </c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5"/>
    </row>
    <row r="93" spans="1:63" ht="24.75" customHeight="1">
      <c r="A93" s="26">
        <v>85</v>
      </c>
      <c r="B93" s="38" t="s">
        <v>61</v>
      </c>
      <c r="C93" s="29">
        <f t="shared" si="89"/>
        <v>69</v>
      </c>
      <c r="D93" s="29"/>
      <c r="E93" s="28">
        <f>+'[1]2015-2014 Eur'!$E86</f>
        <v>81.5</v>
      </c>
      <c r="F93" s="28">
        <f>+'[1]2015-2014 Eur'!$L86</f>
        <v>0</v>
      </c>
      <c r="G93" s="44">
        <f t="shared" si="92"/>
        <v>0</v>
      </c>
      <c r="H93" s="44">
        <f t="shared" si="93"/>
        <v>0</v>
      </c>
      <c r="I93" s="29">
        <f t="shared" si="94"/>
        <v>81.5</v>
      </c>
      <c r="J93" s="29"/>
      <c r="K93" s="29">
        <f t="shared" si="97"/>
        <v>84.66257668711657</v>
      </c>
      <c r="L93" s="29">
        <f t="shared" si="90"/>
        <v>-12.5</v>
      </c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>
        <v>69</v>
      </c>
      <c r="AF93" s="29"/>
      <c r="AG93" s="29">
        <v>81.5</v>
      </c>
      <c r="AH93" s="29"/>
      <c r="AI93" s="29">
        <f>+AE93/AG93*100</f>
        <v>84.66257668711657</v>
      </c>
      <c r="AJ93" s="29">
        <f>+AE93-AG93</f>
        <v>-12.5</v>
      </c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5"/>
    </row>
    <row r="94" spans="1:63" ht="12" customHeight="1">
      <c r="A94" s="26">
        <v>86</v>
      </c>
      <c r="B94" s="38" t="s">
        <v>58</v>
      </c>
      <c r="C94" s="29">
        <f t="shared" si="89"/>
        <v>44.6</v>
      </c>
      <c r="D94" s="29"/>
      <c r="E94" s="28">
        <f>+'[1]2015-2014 Eur'!$E87</f>
        <v>23</v>
      </c>
      <c r="F94" s="28">
        <f>+'[1]2015-2014 Eur'!$L87</f>
        <v>0</v>
      </c>
      <c r="G94" s="44">
        <f t="shared" si="92"/>
        <v>0</v>
      </c>
      <c r="H94" s="44">
        <f t="shared" si="93"/>
        <v>0</v>
      </c>
      <c r="I94" s="29">
        <f t="shared" si="94"/>
        <v>23</v>
      </c>
      <c r="J94" s="29"/>
      <c r="K94" s="29">
        <f t="shared" si="97"/>
        <v>193.91304347826087</v>
      </c>
      <c r="L94" s="29">
        <f t="shared" si="90"/>
        <v>21.6</v>
      </c>
      <c r="M94" s="29"/>
      <c r="N94" s="29"/>
      <c r="O94" s="29">
        <v>44.6</v>
      </c>
      <c r="P94" s="29"/>
      <c r="Q94" s="29">
        <v>23</v>
      </c>
      <c r="R94" s="29"/>
      <c r="S94" s="29">
        <f>+O94/Q94*100</f>
        <v>193.91304347826087</v>
      </c>
      <c r="T94" s="29">
        <f t="shared" si="91"/>
        <v>21.6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5"/>
    </row>
    <row r="95" spans="1:63" ht="21.75" customHeight="1">
      <c r="A95" s="26">
        <v>87</v>
      </c>
      <c r="B95" s="38" t="s">
        <v>59</v>
      </c>
      <c r="C95" s="29">
        <f t="shared" si="89"/>
        <v>109.7</v>
      </c>
      <c r="D95" s="29"/>
      <c r="E95" s="28">
        <f>+'[1]2015-2014 Eur'!$E88</f>
        <v>114.4</v>
      </c>
      <c r="F95" s="28">
        <f>+'[1]2015-2014 Eur'!$L88</f>
        <v>0</v>
      </c>
      <c r="G95" s="44">
        <f t="shared" si="92"/>
        <v>0</v>
      </c>
      <c r="H95" s="44">
        <f t="shared" si="93"/>
        <v>0</v>
      </c>
      <c r="I95" s="29">
        <f t="shared" si="94"/>
        <v>114.4</v>
      </c>
      <c r="J95" s="29"/>
      <c r="K95" s="29">
        <f t="shared" si="97"/>
        <v>95.89160839160839</v>
      </c>
      <c r="L95" s="29">
        <f t="shared" si="90"/>
        <v>-4.700000000000003</v>
      </c>
      <c r="M95" s="29"/>
      <c r="N95" s="29"/>
      <c r="O95" s="29">
        <f>79.7+30</f>
        <v>109.7</v>
      </c>
      <c r="P95" s="29"/>
      <c r="Q95" s="29">
        <f>81+33.4</f>
        <v>114.4</v>
      </c>
      <c r="R95" s="29"/>
      <c r="S95" s="29">
        <f>+O95/Q95*100</f>
        <v>95.89160839160839</v>
      </c>
      <c r="T95" s="29">
        <f t="shared" si="91"/>
        <v>-4.700000000000003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5"/>
    </row>
    <row r="96" spans="1:63" ht="12" customHeight="1">
      <c r="A96" s="26">
        <v>88</v>
      </c>
      <c r="B96" s="38" t="s">
        <v>57</v>
      </c>
      <c r="C96" s="29">
        <f t="shared" si="89"/>
        <v>283.7</v>
      </c>
      <c r="D96" s="29"/>
      <c r="E96" s="28">
        <f>+'[1]2015-2014 Eur'!$E89</f>
        <v>351.1</v>
      </c>
      <c r="F96" s="28">
        <f>+'[1]2015-2014 Eur'!$L89</f>
        <v>0</v>
      </c>
      <c r="G96" s="44">
        <f t="shared" si="92"/>
        <v>0</v>
      </c>
      <c r="H96" s="44">
        <f t="shared" si="93"/>
        <v>0</v>
      </c>
      <c r="I96" s="29">
        <f t="shared" si="94"/>
        <v>351.1</v>
      </c>
      <c r="J96" s="29"/>
      <c r="K96" s="29">
        <f t="shared" si="97"/>
        <v>80.80318997436628</v>
      </c>
      <c r="L96" s="29">
        <f>+C96-I96</f>
        <v>-67.40000000000003</v>
      </c>
      <c r="M96" s="29"/>
      <c r="N96" s="29"/>
      <c r="O96" s="29">
        <v>283.7</v>
      </c>
      <c r="P96" s="29"/>
      <c r="Q96" s="29">
        <v>351.1</v>
      </c>
      <c r="R96" s="29"/>
      <c r="S96" s="29">
        <f>+O96/Q96*100</f>
        <v>80.80318997436628</v>
      </c>
      <c r="T96" s="29">
        <f t="shared" si="91"/>
        <v>-67.40000000000003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5"/>
    </row>
    <row r="97" spans="1:63" ht="21.75" customHeight="1">
      <c r="A97" s="26">
        <v>89</v>
      </c>
      <c r="B97" s="38" t="s">
        <v>32</v>
      </c>
      <c r="C97" s="29">
        <f t="shared" si="89"/>
        <v>586</v>
      </c>
      <c r="D97" s="29"/>
      <c r="E97" s="28">
        <f>+'[1]2015-2014 Eur'!$E90</f>
        <v>598.7</v>
      </c>
      <c r="F97" s="28">
        <f>+'[1]2015-2014 Eur'!$L90</f>
        <v>0</v>
      </c>
      <c r="G97" s="44">
        <f t="shared" si="92"/>
        <v>0</v>
      </c>
      <c r="H97" s="44">
        <f t="shared" si="93"/>
        <v>0</v>
      </c>
      <c r="I97" s="29">
        <f t="shared" si="94"/>
        <v>598.7</v>
      </c>
      <c r="J97" s="29"/>
      <c r="K97" s="29">
        <f t="shared" si="97"/>
        <v>97.87873726407214</v>
      </c>
      <c r="L97" s="29">
        <f t="shared" si="90"/>
        <v>-12.700000000000045</v>
      </c>
      <c r="M97" s="29"/>
      <c r="N97" s="29"/>
      <c r="O97" s="29">
        <v>586</v>
      </c>
      <c r="P97" s="29"/>
      <c r="Q97" s="29">
        <v>598.7</v>
      </c>
      <c r="R97" s="29"/>
      <c r="S97" s="29">
        <f aca="true" t="shared" si="98" ref="S97:S106">+O97/Q97*100</f>
        <v>97.87873726407214</v>
      </c>
      <c r="T97" s="29">
        <f t="shared" si="91"/>
        <v>-12.700000000000045</v>
      </c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5"/>
    </row>
    <row r="98" spans="1:63" ht="21.75" customHeight="1">
      <c r="A98" s="26">
        <v>90</v>
      </c>
      <c r="B98" s="38" t="s">
        <v>78</v>
      </c>
      <c r="C98" s="29">
        <f t="shared" si="89"/>
        <v>44</v>
      </c>
      <c r="D98" s="29"/>
      <c r="E98" s="28">
        <f>+'[1]2015-2014 Eur'!$E91</f>
        <v>40</v>
      </c>
      <c r="F98" s="28">
        <f>+'[1]2015-2014 Eur'!$L91</f>
        <v>0</v>
      </c>
      <c r="G98" s="44">
        <f t="shared" si="92"/>
        <v>0</v>
      </c>
      <c r="H98" s="44">
        <f t="shared" si="93"/>
        <v>0</v>
      </c>
      <c r="I98" s="29">
        <f t="shared" si="94"/>
        <v>40</v>
      </c>
      <c r="J98" s="29"/>
      <c r="K98" s="29">
        <f t="shared" si="97"/>
        <v>110.00000000000001</v>
      </c>
      <c r="L98" s="29">
        <f t="shared" si="90"/>
        <v>4</v>
      </c>
      <c r="M98" s="29"/>
      <c r="N98" s="29"/>
      <c r="O98" s="29">
        <v>44</v>
      </c>
      <c r="P98" s="29"/>
      <c r="Q98" s="29">
        <v>40</v>
      </c>
      <c r="R98" s="29"/>
      <c r="S98" s="29">
        <f t="shared" si="98"/>
        <v>110.00000000000001</v>
      </c>
      <c r="T98" s="29">
        <f t="shared" si="91"/>
        <v>4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5"/>
    </row>
    <row r="99" spans="1:63" ht="24.75" customHeight="1">
      <c r="A99" s="26">
        <v>91</v>
      </c>
      <c r="B99" s="38" t="s">
        <v>96</v>
      </c>
      <c r="C99" s="29">
        <f t="shared" si="89"/>
        <v>13.6</v>
      </c>
      <c r="D99" s="29"/>
      <c r="E99" s="28">
        <f>+'[1]2015-2014 Eur'!$E92</f>
        <v>6.7</v>
      </c>
      <c r="F99" s="28">
        <f>+'[1]2015-2014 Eur'!$L92</f>
        <v>0</v>
      </c>
      <c r="G99" s="44">
        <f t="shared" si="92"/>
        <v>0</v>
      </c>
      <c r="H99" s="44">
        <f t="shared" si="93"/>
        <v>0</v>
      </c>
      <c r="I99" s="29">
        <f t="shared" si="94"/>
        <v>6.7</v>
      </c>
      <c r="J99" s="29"/>
      <c r="K99" s="29">
        <f t="shared" si="97"/>
        <v>202.98507462686567</v>
      </c>
      <c r="L99" s="29">
        <f t="shared" si="90"/>
        <v>6.8999999999999995</v>
      </c>
      <c r="M99" s="29"/>
      <c r="N99" s="29"/>
      <c r="O99" s="29">
        <v>13.6</v>
      </c>
      <c r="P99" s="29"/>
      <c r="Q99" s="29">
        <v>6.7</v>
      </c>
      <c r="R99" s="29"/>
      <c r="S99" s="29">
        <f t="shared" si="98"/>
        <v>202.98507462686567</v>
      </c>
      <c r="T99" s="29">
        <f t="shared" si="91"/>
        <v>6.8999999999999995</v>
      </c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5"/>
    </row>
    <row r="100" spans="1:63" ht="16.5" customHeight="1">
      <c r="A100" s="26">
        <v>92</v>
      </c>
      <c r="B100" s="38" t="s">
        <v>62</v>
      </c>
      <c r="C100" s="29">
        <f t="shared" si="89"/>
        <v>454.9</v>
      </c>
      <c r="D100" s="29"/>
      <c r="E100" s="28">
        <f>+'[1]2015-2014 Eur'!$E93</f>
        <v>151.4</v>
      </c>
      <c r="F100" s="28">
        <f>+'[1]2015-2014 Eur'!$L93</f>
        <v>0</v>
      </c>
      <c r="G100" s="44">
        <f t="shared" si="92"/>
        <v>0</v>
      </c>
      <c r="H100" s="44">
        <f t="shared" si="93"/>
        <v>0</v>
      </c>
      <c r="I100" s="29">
        <f t="shared" si="94"/>
        <v>151.4</v>
      </c>
      <c r="J100" s="29"/>
      <c r="K100" s="29">
        <f t="shared" si="97"/>
        <v>300.4623513870541</v>
      </c>
      <c r="L100" s="29">
        <f t="shared" si="90"/>
        <v>303.5</v>
      </c>
      <c r="M100" s="29"/>
      <c r="N100" s="29"/>
      <c r="O100" s="29">
        <v>454.9</v>
      </c>
      <c r="P100" s="29"/>
      <c r="Q100" s="29">
        <v>151.4</v>
      </c>
      <c r="R100" s="29"/>
      <c r="S100" s="29">
        <f>+O100/Q100*100</f>
        <v>300.4623513870541</v>
      </c>
      <c r="T100" s="29">
        <f t="shared" si="91"/>
        <v>303.5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5"/>
    </row>
    <row r="101" spans="1:63" ht="24.75" customHeight="1">
      <c r="A101" s="26">
        <v>93</v>
      </c>
      <c r="B101" s="38" t="s">
        <v>63</v>
      </c>
      <c r="C101" s="29">
        <f t="shared" si="89"/>
        <v>19</v>
      </c>
      <c r="D101" s="29"/>
      <c r="E101" s="28">
        <f>+'[1]2015-2014 Eur'!$E94</f>
        <v>11.9</v>
      </c>
      <c r="F101" s="28">
        <f>+'[1]2015-2014 Eur'!$L94</f>
        <v>0</v>
      </c>
      <c r="G101" s="44">
        <f t="shared" si="92"/>
        <v>0</v>
      </c>
      <c r="H101" s="44">
        <f t="shared" si="93"/>
        <v>0</v>
      </c>
      <c r="I101" s="29">
        <f aca="true" t="shared" si="99" ref="I101:I123">+Q101+Y101+AG101+AO101+AW101+BE101</f>
        <v>11.9</v>
      </c>
      <c r="J101" s="29"/>
      <c r="K101" s="29">
        <f aca="true" t="shared" si="100" ref="K101:K123">+C101/I101*100</f>
        <v>159.6638655462185</v>
      </c>
      <c r="L101" s="29">
        <f aca="true" t="shared" si="101" ref="L101:L123">+C101-I101</f>
        <v>7.1</v>
      </c>
      <c r="M101" s="29"/>
      <c r="N101" s="29"/>
      <c r="O101" s="29">
        <v>19</v>
      </c>
      <c r="P101" s="29"/>
      <c r="Q101" s="29">
        <v>11.9</v>
      </c>
      <c r="R101" s="29"/>
      <c r="S101" s="29">
        <f t="shared" si="98"/>
        <v>159.6638655462185</v>
      </c>
      <c r="T101" s="29">
        <f t="shared" si="91"/>
        <v>7.1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5"/>
    </row>
    <row r="102" spans="1:63" ht="18.75" customHeight="1">
      <c r="A102" s="26">
        <v>94</v>
      </c>
      <c r="B102" s="38" t="s">
        <v>115</v>
      </c>
      <c r="C102" s="29">
        <f t="shared" si="89"/>
        <v>1.3</v>
      </c>
      <c r="D102" s="29"/>
      <c r="E102" s="28">
        <f>+'[1]2015-2014 Eur'!$E95</f>
        <v>1.2</v>
      </c>
      <c r="F102" s="28">
        <f>+'[1]2015-2014 Eur'!$L95</f>
        <v>0</v>
      </c>
      <c r="G102" s="44">
        <f t="shared" si="92"/>
        <v>0</v>
      </c>
      <c r="H102" s="44">
        <f t="shared" si="93"/>
        <v>0</v>
      </c>
      <c r="I102" s="29">
        <f t="shared" si="99"/>
        <v>1.2</v>
      </c>
      <c r="J102" s="29"/>
      <c r="K102" s="29">
        <f t="shared" si="100"/>
        <v>108.33333333333334</v>
      </c>
      <c r="L102" s="29">
        <f t="shared" si="101"/>
        <v>0.10000000000000009</v>
      </c>
      <c r="M102" s="29"/>
      <c r="N102" s="29"/>
      <c r="O102" s="29">
        <v>1.3</v>
      </c>
      <c r="P102" s="29"/>
      <c r="Q102" s="29">
        <v>1.2</v>
      </c>
      <c r="R102" s="29"/>
      <c r="S102" s="29">
        <f t="shared" si="98"/>
        <v>108.33333333333334</v>
      </c>
      <c r="T102" s="29">
        <f t="shared" si="91"/>
        <v>0.10000000000000009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5"/>
    </row>
    <row r="103" spans="1:63" ht="18.75" customHeight="1">
      <c r="A103" s="26">
        <v>95</v>
      </c>
      <c r="B103" s="38" t="s">
        <v>116</v>
      </c>
      <c r="C103" s="29">
        <f t="shared" si="89"/>
        <v>11</v>
      </c>
      <c r="D103" s="29"/>
      <c r="E103" s="28"/>
      <c r="F103" s="28"/>
      <c r="G103" s="44"/>
      <c r="H103" s="44"/>
      <c r="I103" s="29">
        <f t="shared" si="99"/>
        <v>11</v>
      </c>
      <c r="J103" s="29"/>
      <c r="K103" s="29">
        <f t="shared" si="100"/>
        <v>100</v>
      </c>
      <c r="L103" s="29">
        <f t="shared" si="101"/>
        <v>0</v>
      </c>
      <c r="M103" s="29"/>
      <c r="N103" s="29"/>
      <c r="O103" s="29">
        <v>11</v>
      </c>
      <c r="P103" s="29"/>
      <c r="Q103" s="29">
        <v>11</v>
      </c>
      <c r="R103" s="29"/>
      <c r="S103" s="29">
        <f t="shared" si="98"/>
        <v>100</v>
      </c>
      <c r="T103" s="29">
        <f t="shared" si="91"/>
        <v>0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5"/>
    </row>
    <row r="104" spans="1:63" ht="18.75" customHeight="1">
      <c r="A104" s="26">
        <v>96</v>
      </c>
      <c r="B104" s="38" t="s">
        <v>117</v>
      </c>
      <c r="C104" s="29">
        <f t="shared" si="89"/>
        <v>14.8</v>
      </c>
      <c r="D104" s="29"/>
      <c r="E104" s="28"/>
      <c r="F104" s="28"/>
      <c r="G104" s="44"/>
      <c r="H104" s="44"/>
      <c r="I104" s="29">
        <f t="shared" si="99"/>
        <v>15</v>
      </c>
      <c r="J104" s="29"/>
      <c r="K104" s="29">
        <f t="shared" si="100"/>
        <v>98.66666666666667</v>
      </c>
      <c r="L104" s="29">
        <f t="shared" si="101"/>
        <v>-0.1999999999999993</v>
      </c>
      <c r="M104" s="29"/>
      <c r="N104" s="29"/>
      <c r="O104" s="29">
        <v>14.8</v>
      </c>
      <c r="P104" s="29"/>
      <c r="Q104" s="29">
        <v>15</v>
      </c>
      <c r="R104" s="29"/>
      <c r="S104" s="29">
        <f t="shared" si="98"/>
        <v>98.66666666666667</v>
      </c>
      <c r="T104" s="29">
        <f t="shared" si="91"/>
        <v>-0.1999999999999993</v>
      </c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5"/>
    </row>
    <row r="105" spans="1:63" ht="21.75" customHeight="1">
      <c r="A105" s="26">
        <v>97</v>
      </c>
      <c r="B105" s="38" t="s">
        <v>75</v>
      </c>
      <c r="C105" s="29">
        <f t="shared" si="89"/>
        <v>64.4</v>
      </c>
      <c r="D105" s="29"/>
      <c r="E105" s="28">
        <f>+'[1]2015-2014 Eur'!$E98</f>
        <v>31.9</v>
      </c>
      <c r="F105" s="28">
        <f>+'[1]2015-2014 Eur'!$L98</f>
        <v>0</v>
      </c>
      <c r="G105" s="44">
        <f t="shared" si="92"/>
        <v>0</v>
      </c>
      <c r="H105" s="44">
        <f t="shared" si="93"/>
        <v>0</v>
      </c>
      <c r="I105" s="29">
        <f t="shared" si="99"/>
        <v>31.9</v>
      </c>
      <c r="J105" s="29"/>
      <c r="K105" s="29">
        <f t="shared" si="100"/>
        <v>201.88087774294675</v>
      </c>
      <c r="L105" s="29">
        <f t="shared" si="101"/>
        <v>32.50000000000001</v>
      </c>
      <c r="M105" s="29"/>
      <c r="N105" s="29"/>
      <c r="O105" s="29">
        <f>44.4+20</f>
        <v>64.4</v>
      </c>
      <c r="P105" s="29"/>
      <c r="Q105" s="29">
        <f>17.4+14.5</f>
        <v>31.9</v>
      </c>
      <c r="R105" s="29"/>
      <c r="S105" s="29">
        <f t="shared" si="98"/>
        <v>201.88087774294675</v>
      </c>
      <c r="T105" s="29">
        <f t="shared" si="91"/>
        <v>32.50000000000001</v>
      </c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5"/>
    </row>
    <row r="106" spans="1:63" ht="21.75" customHeight="1">
      <c r="A106" s="26">
        <v>98</v>
      </c>
      <c r="B106" s="38" t="s">
        <v>88</v>
      </c>
      <c r="C106" s="29">
        <f t="shared" si="89"/>
        <v>2984.4000000000005</v>
      </c>
      <c r="D106" s="29"/>
      <c r="E106" s="28">
        <f>+'[1]2015-2014 Eur'!$E99</f>
        <v>1392.1</v>
      </c>
      <c r="F106" s="28">
        <f>+'[1]2015-2014 Eur'!$L99</f>
        <v>0</v>
      </c>
      <c r="G106" s="44"/>
      <c r="H106" s="44">
        <f aca="true" t="shared" si="102" ref="H106:H122">+F106-J106</f>
        <v>0</v>
      </c>
      <c r="I106" s="29">
        <f t="shared" si="99"/>
        <v>1392.1</v>
      </c>
      <c r="J106" s="29"/>
      <c r="K106" s="29">
        <f t="shared" si="100"/>
        <v>214.3811507793981</v>
      </c>
      <c r="L106" s="29">
        <f t="shared" si="101"/>
        <v>1592.3000000000006</v>
      </c>
      <c r="M106" s="29"/>
      <c r="N106" s="29"/>
      <c r="O106" s="29">
        <f>776+95.2+117.3+75.8+0.2+51.3+236.3+24.9+13.1+184.1+15.9+31.9+7.3+38.5+19.7+0.2+1006.1+2.3+68.3+90.7+27.9+6.8+39.8+28.1+3+16.7+7.1-0.1</f>
        <v>2984.4000000000005</v>
      </c>
      <c r="P106" s="29"/>
      <c r="Q106" s="29">
        <f>234.6+53.9+378+68.2+96.1+546.8+14.5</f>
        <v>1392.1</v>
      </c>
      <c r="R106" s="29"/>
      <c r="S106" s="29">
        <f t="shared" si="98"/>
        <v>214.3811507793981</v>
      </c>
      <c r="T106" s="29">
        <f t="shared" si="91"/>
        <v>1592.3000000000006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5"/>
    </row>
    <row r="107" spans="1:63" ht="12" customHeight="1">
      <c r="A107" s="26">
        <v>99</v>
      </c>
      <c r="B107" s="38" t="s">
        <v>89</v>
      </c>
      <c r="C107" s="29">
        <f t="shared" si="89"/>
        <v>2550.2</v>
      </c>
      <c r="D107" s="29"/>
      <c r="E107" s="28">
        <f>+'[1]2015-2014 Eur'!$E100</f>
        <v>1605.1</v>
      </c>
      <c r="F107" s="28">
        <f>+'[1]2015-2014 Eur'!$L100</f>
        <v>0</v>
      </c>
      <c r="G107" s="44">
        <f aca="true" t="shared" si="103" ref="G107:G122">+E107-I107</f>
        <v>0</v>
      </c>
      <c r="H107" s="44">
        <f t="shared" si="102"/>
        <v>0</v>
      </c>
      <c r="I107" s="29">
        <f t="shared" si="99"/>
        <v>1605.1</v>
      </c>
      <c r="J107" s="29"/>
      <c r="K107" s="29">
        <f t="shared" si="100"/>
        <v>158.88106660021182</v>
      </c>
      <c r="L107" s="29">
        <f t="shared" si="101"/>
        <v>945.0999999999999</v>
      </c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>
        <v>2550.2</v>
      </c>
      <c r="AF107" s="29"/>
      <c r="AG107" s="29">
        <f>292+103+103+185.4+129.2+134+165.7+140+254+98.8</f>
        <v>1605.1</v>
      </c>
      <c r="AH107" s="29"/>
      <c r="AI107" s="29">
        <f>+AE107/AG107*100</f>
        <v>158.88106660021182</v>
      </c>
      <c r="AJ107" s="29">
        <f>+AE107-AG107</f>
        <v>945.0999999999999</v>
      </c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5"/>
    </row>
    <row r="108" spans="1:63" ht="12" customHeight="1">
      <c r="A108" s="26">
        <v>100</v>
      </c>
      <c r="B108" s="38" t="s">
        <v>103</v>
      </c>
      <c r="C108" s="29">
        <f t="shared" si="89"/>
        <v>1643</v>
      </c>
      <c r="D108" s="29"/>
      <c r="E108" s="28">
        <f>+'[1]2015-2014 Eur'!$E101</f>
        <v>1748.9</v>
      </c>
      <c r="F108" s="28">
        <f>+'[1]2015-2014 Eur'!$L101</f>
        <v>0</v>
      </c>
      <c r="G108" s="44">
        <f t="shared" si="103"/>
        <v>0</v>
      </c>
      <c r="H108" s="44">
        <f t="shared" si="102"/>
        <v>0</v>
      </c>
      <c r="I108" s="29">
        <f t="shared" si="99"/>
        <v>1748.9</v>
      </c>
      <c r="J108" s="29"/>
      <c r="K108" s="29">
        <f t="shared" si="100"/>
        <v>93.9447652810338</v>
      </c>
      <c r="L108" s="29">
        <f t="shared" si="101"/>
        <v>-105.90000000000009</v>
      </c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>
        <v>1643</v>
      </c>
      <c r="AF108" s="29"/>
      <c r="AG108" s="29">
        <v>1748.9</v>
      </c>
      <c r="AH108" s="29"/>
      <c r="AI108" s="29">
        <f>+AE108/AG108*100</f>
        <v>93.9447652810338</v>
      </c>
      <c r="AJ108" s="29">
        <f>+AE108-AG108</f>
        <v>-105.90000000000009</v>
      </c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5"/>
    </row>
    <row r="109" spans="1:63" ht="21" customHeight="1">
      <c r="A109" s="26">
        <v>101</v>
      </c>
      <c r="B109" s="47" t="s">
        <v>120</v>
      </c>
      <c r="C109" s="29">
        <f t="shared" si="89"/>
        <v>1151.3</v>
      </c>
      <c r="D109" s="29"/>
      <c r="E109" s="28"/>
      <c r="F109" s="28"/>
      <c r="G109" s="44"/>
      <c r="H109" s="44"/>
      <c r="I109" s="29"/>
      <c r="J109" s="29"/>
      <c r="K109" s="29"/>
      <c r="L109" s="29">
        <f t="shared" si="101"/>
        <v>1151.3</v>
      </c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>
        <f>414.4+1.4+140.8+39.6+0.1+361.3+82.3+1.4+13.3+58.4+38.3</f>
        <v>1151.3</v>
      </c>
      <c r="AF109" s="29"/>
      <c r="AG109" s="29"/>
      <c r="AH109" s="29"/>
      <c r="AI109" s="29"/>
      <c r="AJ109" s="29">
        <f>+AE109-AG109</f>
        <v>1151.3</v>
      </c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5"/>
    </row>
    <row r="110" spans="1:63" ht="21" customHeight="1">
      <c r="A110" s="26">
        <v>102</v>
      </c>
      <c r="B110" s="47" t="s">
        <v>121</v>
      </c>
      <c r="C110" s="29">
        <f t="shared" si="89"/>
        <v>46.099999999999994</v>
      </c>
      <c r="D110" s="29"/>
      <c r="E110" s="28"/>
      <c r="F110" s="28"/>
      <c r="G110" s="44"/>
      <c r="H110" s="44"/>
      <c r="I110" s="29"/>
      <c r="J110" s="29"/>
      <c r="K110" s="29"/>
      <c r="L110" s="29">
        <f t="shared" si="101"/>
        <v>46.099999999999994</v>
      </c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>
        <f>7+31.8+7.3</f>
        <v>46.099999999999994</v>
      </c>
      <c r="AF110" s="29"/>
      <c r="AG110" s="29"/>
      <c r="AH110" s="29"/>
      <c r="AI110" s="29"/>
      <c r="AJ110" s="29">
        <f>+AE110-AG110</f>
        <v>46.099999999999994</v>
      </c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5"/>
    </row>
    <row r="111" spans="1:63" ht="21">
      <c r="A111" s="26">
        <v>103</v>
      </c>
      <c r="B111" s="38" t="s">
        <v>126</v>
      </c>
      <c r="C111" s="29">
        <f t="shared" si="89"/>
        <v>40</v>
      </c>
      <c r="D111" s="29"/>
      <c r="E111" s="28"/>
      <c r="F111" s="28"/>
      <c r="G111" s="44"/>
      <c r="H111" s="44"/>
      <c r="I111" s="29"/>
      <c r="J111" s="29"/>
      <c r="K111" s="29"/>
      <c r="L111" s="29">
        <f t="shared" si="101"/>
        <v>40</v>
      </c>
      <c r="M111" s="29"/>
      <c r="N111" s="29"/>
      <c r="O111" s="29">
        <v>40</v>
      </c>
      <c r="P111" s="29"/>
      <c r="Q111" s="29"/>
      <c r="R111" s="29"/>
      <c r="S111" s="29"/>
      <c r="T111" s="29">
        <f t="shared" si="91"/>
        <v>40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5"/>
    </row>
    <row r="112" spans="1:63" ht="12" customHeight="1">
      <c r="A112" s="26">
        <v>104</v>
      </c>
      <c r="B112" s="38" t="s">
        <v>11</v>
      </c>
      <c r="C112" s="29">
        <f t="shared" si="89"/>
        <v>22.1</v>
      </c>
      <c r="D112" s="29"/>
      <c r="E112" s="28">
        <f>+'[1]2015-2014 Eur'!$E102</f>
        <v>55.5</v>
      </c>
      <c r="F112" s="28">
        <f>+'[1]2015-2014 Eur'!$L102</f>
        <v>0</v>
      </c>
      <c r="G112" s="44">
        <f t="shared" si="103"/>
        <v>0</v>
      </c>
      <c r="H112" s="44">
        <f t="shared" si="102"/>
        <v>0</v>
      </c>
      <c r="I112" s="29">
        <f t="shared" si="99"/>
        <v>55.5</v>
      </c>
      <c r="J112" s="29"/>
      <c r="K112" s="29">
        <f t="shared" si="100"/>
        <v>39.81981981981983</v>
      </c>
      <c r="L112" s="29">
        <f t="shared" si="101"/>
        <v>-33.4</v>
      </c>
      <c r="M112" s="29"/>
      <c r="N112" s="29"/>
      <c r="O112" s="29">
        <v>22.1</v>
      </c>
      <c r="P112" s="29"/>
      <c r="Q112" s="29">
        <v>55.5</v>
      </c>
      <c r="R112" s="29"/>
      <c r="S112" s="29">
        <f>+O112/Q112*100</f>
        <v>39.81981981981983</v>
      </c>
      <c r="T112" s="29">
        <f t="shared" si="91"/>
        <v>-33.4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5"/>
    </row>
    <row r="113" spans="1:63" ht="21.75" customHeight="1">
      <c r="A113" s="26">
        <v>105</v>
      </c>
      <c r="B113" s="38" t="s">
        <v>66</v>
      </c>
      <c r="C113" s="29">
        <f t="shared" si="89"/>
        <v>250.3</v>
      </c>
      <c r="D113" s="29"/>
      <c r="E113" s="28">
        <f>+'[1]2015-2014 Eur'!$E103</f>
        <v>305.5</v>
      </c>
      <c r="F113" s="28">
        <f>+'[1]2015-2014 Eur'!$L103</f>
        <v>0</v>
      </c>
      <c r="G113" s="44">
        <f t="shared" si="103"/>
        <v>0</v>
      </c>
      <c r="H113" s="44">
        <f t="shared" si="102"/>
        <v>0</v>
      </c>
      <c r="I113" s="29">
        <f t="shared" si="99"/>
        <v>305.5</v>
      </c>
      <c r="J113" s="29"/>
      <c r="K113" s="29">
        <f t="shared" si="100"/>
        <v>81.93126022913258</v>
      </c>
      <c r="L113" s="29">
        <f t="shared" si="101"/>
        <v>-55.19999999999999</v>
      </c>
      <c r="M113" s="29"/>
      <c r="N113" s="29"/>
      <c r="O113" s="29">
        <v>250.3</v>
      </c>
      <c r="P113" s="29"/>
      <c r="Q113" s="29">
        <f>59.2+151+95.3</f>
        <v>305.5</v>
      </c>
      <c r="R113" s="29"/>
      <c r="S113" s="29">
        <f>+O113/Q113*100</f>
        <v>81.93126022913258</v>
      </c>
      <c r="T113" s="29">
        <f t="shared" si="91"/>
        <v>-55.19999999999999</v>
      </c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5"/>
    </row>
    <row r="114" spans="1:63" ht="12" customHeight="1">
      <c r="A114" s="26">
        <v>106</v>
      </c>
      <c r="B114" s="38" t="s">
        <v>34</v>
      </c>
      <c r="C114" s="29">
        <f t="shared" si="89"/>
        <v>965.9</v>
      </c>
      <c r="D114" s="29"/>
      <c r="E114" s="28">
        <f>+'[1]2015-2014 Eur'!$E104</f>
        <v>859.8</v>
      </c>
      <c r="F114" s="28">
        <f>+'[1]2015-2014 Eur'!$L104</f>
        <v>0</v>
      </c>
      <c r="G114" s="44">
        <f t="shared" si="103"/>
        <v>0</v>
      </c>
      <c r="H114" s="44">
        <f t="shared" si="102"/>
        <v>0</v>
      </c>
      <c r="I114" s="29">
        <f t="shared" si="99"/>
        <v>859.8</v>
      </c>
      <c r="J114" s="29"/>
      <c r="K114" s="29">
        <f t="shared" si="100"/>
        <v>112.34007908816004</v>
      </c>
      <c r="L114" s="29">
        <f t="shared" si="101"/>
        <v>106.10000000000002</v>
      </c>
      <c r="M114" s="29"/>
      <c r="N114" s="29"/>
      <c r="O114" s="29">
        <v>965.9</v>
      </c>
      <c r="P114" s="29"/>
      <c r="Q114" s="29">
        <v>859.8</v>
      </c>
      <c r="R114" s="29"/>
      <c r="S114" s="29">
        <f>+O114/Q114*100</f>
        <v>112.34007908816004</v>
      </c>
      <c r="T114" s="29">
        <f t="shared" si="91"/>
        <v>106.10000000000002</v>
      </c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5"/>
    </row>
    <row r="115" spans="1:63" ht="12" customHeight="1">
      <c r="A115" s="26">
        <v>107</v>
      </c>
      <c r="B115" s="38" t="s">
        <v>101</v>
      </c>
      <c r="C115" s="29">
        <f t="shared" si="89"/>
        <v>65.9</v>
      </c>
      <c r="D115" s="29"/>
      <c r="E115" s="28">
        <f>+'[1]2015-2014 Eur'!$E105</f>
        <v>80.5</v>
      </c>
      <c r="F115" s="28">
        <f>+'[1]2015-2014 Eur'!$L105</f>
        <v>0</v>
      </c>
      <c r="G115" s="44">
        <f t="shared" si="103"/>
        <v>0</v>
      </c>
      <c r="H115" s="44">
        <f t="shared" si="102"/>
        <v>0</v>
      </c>
      <c r="I115" s="29">
        <f t="shared" si="99"/>
        <v>80.5</v>
      </c>
      <c r="J115" s="29"/>
      <c r="K115" s="29">
        <f t="shared" si="100"/>
        <v>81.86335403726709</v>
      </c>
      <c r="L115" s="29">
        <f t="shared" si="101"/>
        <v>-14.599999999999994</v>
      </c>
      <c r="M115" s="29"/>
      <c r="N115" s="29"/>
      <c r="O115" s="29">
        <v>65.9</v>
      </c>
      <c r="P115" s="29"/>
      <c r="Q115" s="29">
        <v>80.5</v>
      </c>
      <c r="R115" s="29"/>
      <c r="S115" s="29">
        <f>+O115/Q115*100</f>
        <v>81.86335403726709</v>
      </c>
      <c r="T115" s="29">
        <f t="shared" si="91"/>
        <v>-14.599999999999994</v>
      </c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5"/>
    </row>
    <row r="116" spans="1:63" ht="24.75" customHeight="1">
      <c r="A116" s="26">
        <v>108</v>
      </c>
      <c r="B116" s="38" t="s">
        <v>102</v>
      </c>
      <c r="C116" s="29">
        <f t="shared" si="89"/>
        <v>324</v>
      </c>
      <c r="D116" s="29"/>
      <c r="E116" s="28">
        <f>+'[1]2015-2014 Eur'!$E106</f>
        <v>338</v>
      </c>
      <c r="F116" s="28">
        <f>+'[1]2015-2014 Eur'!$L106</f>
        <v>0</v>
      </c>
      <c r="G116" s="44">
        <f t="shared" si="103"/>
        <v>0</v>
      </c>
      <c r="H116" s="44">
        <f t="shared" si="102"/>
        <v>0</v>
      </c>
      <c r="I116" s="29">
        <f t="shared" si="99"/>
        <v>338</v>
      </c>
      <c r="J116" s="29"/>
      <c r="K116" s="29">
        <f t="shared" si="100"/>
        <v>95.85798816568047</v>
      </c>
      <c r="L116" s="29">
        <f t="shared" si="101"/>
        <v>-14</v>
      </c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>
        <f>314.2+9.8</f>
        <v>324</v>
      </c>
      <c r="AF116" s="29"/>
      <c r="AG116" s="29">
        <f>322+16</f>
        <v>338</v>
      </c>
      <c r="AH116" s="29"/>
      <c r="AI116" s="29">
        <f>+AE116/AG116*100</f>
        <v>95.85798816568047</v>
      </c>
      <c r="AJ116" s="29">
        <f>+AE116-AG116</f>
        <v>-14</v>
      </c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5"/>
    </row>
    <row r="117" spans="1:63" ht="33" customHeight="1">
      <c r="A117" s="26">
        <v>109</v>
      </c>
      <c r="B117" s="38" t="s">
        <v>74</v>
      </c>
      <c r="C117" s="29">
        <f t="shared" si="89"/>
        <v>10.2</v>
      </c>
      <c r="D117" s="29"/>
      <c r="E117" s="28">
        <f>+'[1]2015-2014 Eur'!$E107</f>
        <v>10.2</v>
      </c>
      <c r="F117" s="28">
        <f>+'[1]2015-2014 Eur'!$L107</f>
        <v>0</v>
      </c>
      <c r="G117" s="44">
        <f t="shared" si="103"/>
        <v>0</v>
      </c>
      <c r="H117" s="44">
        <f t="shared" si="102"/>
        <v>0</v>
      </c>
      <c r="I117" s="29">
        <f t="shared" si="99"/>
        <v>10.2</v>
      </c>
      <c r="J117" s="29"/>
      <c r="K117" s="29">
        <f t="shared" si="100"/>
        <v>100</v>
      </c>
      <c r="L117" s="29">
        <f t="shared" si="101"/>
        <v>0</v>
      </c>
      <c r="M117" s="29"/>
      <c r="N117" s="29"/>
      <c r="O117" s="29">
        <v>10.2</v>
      </c>
      <c r="P117" s="29"/>
      <c r="Q117" s="29">
        <v>10.2</v>
      </c>
      <c r="R117" s="29"/>
      <c r="S117" s="29">
        <f>+O117/Q117*100</f>
        <v>100</v>
      </c>
      <c r="T117" s="29">
        <f t="shared" si="91"/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5"/>
    </row>
    <row r="118" spans="1:63" ht="13.5" customHeight="1">
      <c r="A118" s="26">
        <v>110</v>
      </c>
      <c r="B118" s="38" t="s">
        <v>118</v>
      </c>
      <c r="C118" s="29">
        <f t="shared" si="89"/>
        <v>0.6</v>
      </c>
      <c r="D118" s="29"/>
      <c r="E118" s="28"/>
      <c r="F118" s="28"/>
      <c r="G118" s="44"/>
      <c r="H118" s="44"/>
      <c r="I118" s="29">
        <f t="shared" si="99"/>
        <v>9.9</v>
      </c>
      <c r="J118" s="29"/>
      <c r="K118" s="29">
        <f t="shared" si="100"/>
        <v>6.06060606060606</v>
      </c>
      <c r="L118" s="29">
        <f t="shared" si="101"/>
        <v>-9.3</v>
      </c>
      <c r="M118" s="29"/>
      <c r="N118" s="29"/>
      <c r="O118" s="29">
        <v>0.6</v>
      </c>
      <c r="P118" s="29"/>
      <c r="Q118" s="29">
        <v>9.9</v>
      </c>
      <c r="R118" s="29"/>
      <c r="S118" s="29"/>
      <c r="T118" s="29">
        <f t="shared" si="91"/>
        <v>-9.3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5"/>
    </row>
    <row r="119" spans="1:63" ht="12" customHeight="1">
      <c r="A119" s="26">
        <v>111</v>
      </c>
      <c r="B119" s="38" t="s">
        <v>35</v>
      </c>
      <c r="C119" s="29">
        <f t="shared" si="89"/>
        <v>19</v>
      </c>
      <c r="D119" s="29"/>
      <c r="E119" s="28">
        <f>+'[1]2015-2014 Eur'!$E109</f>
        <v>17.1</v>
      </c>
      <c r="F119" s="28">
        <f>+'[1]2015-2014 Eur'!$L109</f>
        <v>0</v>
      </c>
      <c r="G119" s="44">
        <f t="shared" si="103"/>
        <v>0</v>
      </c>
      <c r="H119" s="44">
        <f t="shared" si="102"/>
        <v>0</v>
      </c>
      <c r="I119" s="29">
        <f t="shared" si="99"/>
        <v>17.1</v>
      </c>
      <c r="J119" s="29"/>
      <c r="K119" s="29">
        <f t="shared" si="100"/>
        <v>111.1111111111111</v>
      </c>
      <c r="L119" s="29">
        <f t="shared" si="101"/>
        <v>1.8999999999999986</v>
      </c>
      <c r="M119" s="29"/>
      <c r="N119" s="29"/>
      <c r="O119" s="29">
        <v>19</v>
      </c>
      <c r="P119" s="29"/>
      <c r="Q119" s="29">
        <v>17.1</v>
      </c>
      <c r="R119" s="29"/>
      <c r="S119" s="29">
        <f aca="true" t="shared" si="104" ref="S119:S124">+O119/Q119*100</f>
        <v>111.1111111111111</v>
      </c>
      <c r="T119" s="29">
        <f t="shared" si="91"/>
        <v>1.8999999999999986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5"/>
    </row>
    <row r="120" spans="1:63" ht="24.75" customHeight="1">
      <c r="A120" s="26">
        <v>112</v>
      </c>
      <c r="B120" s="38" t="s">
        <v>33</v>
      </c>
      <c r="C120" s="29">
        <f t="shared" si="89"/>
        <v>223</v>
      </c>
      <c r="D120" s="29"/>
      <c r="E120" s="28">
        <f>+'[1]2015-2014 Eur'!$E110</f>
        <v>193</v>
      </c>
      <c r="F120" s="28">
        <f>+'[1]2015-2014 Eur'!$L110</f>
        <v>0</v>
      </c>
      <c r="G120" s="44">
        <f t="shared" si="103"/>
        <v>0</v>
      </c>
      <c r="H120" s="44">
        <f t="shared" si="102"/>
        <v>0</v>
      </c>
      <c r="I120" s="29">
        <f t="shared" si="99"/>
        <v>193</v>
      </c>
      <c r="J120" s="29"/>
      <c r="K120" s="29">
        <f t="shared" si="100"/>
        <v>115.54404145077721</v>
      </c>
      <c r="L120" s="29">
        <f t="shared" si="101"/>
        <v>30</v>
      </c>
      <c r="M120" s="29"/>
      <c r="N120" s="29"/>
      <c r="O120" s="29">
        <v>223</v>
      </c>
      <c r="P120" s="29"/>
      <c r="Q120" s="29">
        <v>193</v>
      </c>
      <c r="R120" s="29"/>
      <c r="S120" s="29">
        <f t="shared" si="104"/>
        <v>115.54404145077721</v>
      </c>
      <c r="T120" s="29">
        <f t="shared" si="91"/>
        <v>30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5"/>
    </row>
    <row r="121" spans="1:63" ht="21.75" customHeight="1">
      <c r="A121" s="26">
        <v>113</v>
      </c>
      <c r="B121" s="38" t="s">
        <v>79</v>
      </c>
      <c r="C121" s="29">
        <f>+O121+W121+AE121+AM121+AU121+BC121</f>
        <v>16.5</v>
      </c>
      <c r="D121" s="29"/>
      <c r="E121" s="28">
        <f>+'[1]2015-2014 Eur'!$E111</f>
        <v>15</v>
      </c>
      <c r="F121" s="28">
        <f>+'[1]2015-2014 Eur'!$L111</f>
        <v>0</v>
      </c>
      <c r="G121" s="44">
        <f t="shared" si="103"/>
        <v>0</v>
      </c>
      <c r="H121" s="44">
        <f t="shared" si="102"/>
        <v>0</v>
      </c>
      <c r="I121" s="29">
        <f t="shared" si="99"/>
        <v>15</v>
      </c>
      <c r="J121" s="29"/>
      <c r="K121" s="29">
        <f t="shared" si="100"/>
        <v>110.00000000000001</v>
      </c>
      <c r="L121" s="29">
        <f t="shared" si="101"/>
        <v>1.5</v>
      </c>
      <c r="M121" s="29"/>
      <c r="N121" s="29"/>
      <c r="O121" s="29">
        <v>16.5</v>
      </c>
      <c r="P121" s="29"/>
      <c r="Q121" s="29">
        <v>15</v>
      </c>
      <c r="R121" s="29"/>
      <c r="S121" s="29">
        <f t="shared" si="104"/>
        <v>110.00000000000001</v>
      </c>
      <c r="T121" s="29">
        <f t="shared" si="91"/>
        <v>1.5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5"/>
    </row>
    <row r="122" spans="1:63" ht="12" customHeight="1">
      <c r="A122" s="26">
        <v>114</v>
      </c>
      <c r="B122" s="38" t="s">
        <v>14</v>
      </c>
      <c r="C122" s="29">
        <f>+O122+W122+AE122+AM122+AU122+BC122</f>
        <v>39.7</v>
      </c>
      <c r="D122" s="29"/>
      <c r="E122" s="28">
        <f>+'[1]2015-2014 Eur'!$E112</f>
        <v>37.4</v>
      </c>
      <c r="F122" s="28">
        <f>+'[1]2015-2014 Eur'!$L112</f>
        <v>0</v>
      </c>
      <c r="G122" s="44">
        <f t="shared" si="103"/>
        <v>0</v>
      </c>
      <c r="H122" s="44">
        <f t="shared" si="102"/>
        <v>0</v>
      </c>
      <c r="I122" s="29">
        <f t="shared" si="99"/>
        <v>37.4</v>
      </c>
      <c r="J122" s="29"/>
      <c r="K122" s="29">
        <f t="shared" si="100"/>
        <v>106.14973262032086</v>
      </c>
      <c r="L122" s="29">
        <f t="shared" si="101"/>
        <v>2.3000000000000043</v>
      </c>
      <c r="M122" s="29"/>
      <c r="N122" s="29"/>
      <c r="O122" s="29">
        <v>39.7</v>
      </c>
      <c r="P122" s="29"/>
      <c r="Q122" s="29">
        <v>37.4</v>
      </c>
      <c r="R122" s="29"/>
      <c r="S122" s="29">
        <f t="shared" si="104"/>
        <v>106.14973262032086</v>
      </c>
      <c r="T122" s="29">
        <f t="shared" si="91"/>
        <v>2.3000000000000043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5"/>
    </row>
    <row r="123" spans="1:63" ht="12" customHeight="1">
      <c r="A123" s="26">
        <v>115</v>
      </c>
      <c r="B123" s="38" t="s">
        <v>67</v>
      </c>
      <c r="C123" s="29">
        <f>+O123+W123+AE123+AM123+AU123+BC123</f>
        <v>1066.4</v>
      </c>
      <c r="D123" s="29"/>
      <c r="E123" s="28">
        <f>+'[1]2015-2014 Eur'!$E113</f>
        <v>1282.1</v>
      </c>
      <c r="F123" s="28">
        <f>+'[1]2015-2014 Eur'!$L113</f>
        <v>0</v>
      </c>
      <c r="G123" s="29"/>
      <c r="H123" s="29">
        <f>+P123+X123+AF123+AN123+AV123+BD123</f>
        <v>0</v>
      </c>
      <c r="I123" s="29">
        <f t="shared" si="99"/>
        <v>1282.1</v>
      </c>
      <c r="J123" s="29"/>
      <c r="K123" s="29">
        <f t="shared" si="100"/>
        <v>83.17603931050621</v>
      </c>
      <c r="L123" s="29">
        <f t="shared" si="101"/>
        <v>-215.69999999999982</v>
      </c>
      <c r="M123" s="29"/>
      <c r="N123" s="29"/>
      <c r="O123" s="29">
        <v>1066.4</v>
      </c>
      <c r="P123" s="29"/>
      <c r="Q123" s="29">
        <v>1282.1</v>
      </c>
      <c r="R123" s="29"/>
      <c r="S123" s="29">
        <f t="shared" si="104"/>
        <v>83.17603931050621</v>
      </c>
      <c r="T123" s="29">
        <f>+O123-Q123</f>
        <v>-215.69999999999982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5"/>
    </row>
    <row r="124" spans="1:62" ht="12" customHeight="1">
      <c r="A124" s="26">
        <v>116</v>
      </c>
      <c r="B124" s="39" t="s">
        <v>9</v>
      </c>
      <c r="C124" s="31">
        <f aca="true" t="shared" si="105" ref="C124:J124">SUM(C72:C123)+C71</f>
        <v>47284.90000000001</v>
      </c>
      <c r="D124" s="31">
        <f t="shared" si="105"/>
        <v>19149.399999999998</v>
      </c>
      <c r="E124" s="34">
        <f t="shared" si="105"/>
        <v>40105.49999999999</v>
      </c>
      <c r="F124" s="34">
        <f t="shared" si="105"/>
        <v>16724.4</v>
      </c>
      <c r="G124" s="31">
        <f t="shared" si="105"/>
        <v>-1159.3000000000006</v>
      </c>
      <c r="H124" s="31">
        <f t="shared" si="105"/>
        <v>-1095.5999999999995</v>
      </c>
      <c r="I124" s="31">
        <f t="shared" si="105"/>
        <v>41365.2</v>
      </c>
      <c r="J124" s="31">
        <f t="shared" si="105"/>
        <v>17820</v>
      </c>
      <c r="K124" s="31">
        <f>+C124/I124*100</f>
        <v>114.31082165685169</v>
      </c>
      <c r="L124" s="31">
        <f>SUM(L72:L123)+L71</f>
        <v>5919.700000000001</v>
      </c>
      <c r="M124" s="31">
        <f>+D124/J124*100</f>
        <v>107.46015712682377</v>
      </c>
      <c r="N124" s="31">
        <f>SUM(N72:N123)+N71</f>
        <v>1329.4000000000003</v>
      </c>
      <c r="O124" s="31">
        <f>SUM(O72:O123)+O71</f>
        <v>26427.9</v>
      </c>
      <c r="P124" s="31">
        <f>SUM(P72:P123)+P71</f>
        <v>9550.500000000002</v>
      </c>
      <c r="Q124" s="31">
        <f>SUM(Q72:Q123)+Q71</f>
        <v>23039.100000000006</v>
      </c>
      <c r="R124" s="31">
        <f>SUM(R72:R123)+R71</f>
        <v>8611.7</v>
      </c>
      <c r="S124" s="31">
        <f t="shared" si="104"/>
        <v>114.70890790004815</v>
      </c>
      <c r="T124" s="31">
        <f>SUM(T72:T123)+T71</f>
        <v>3388.8000000000015</v>
      </c>
      <c r="U124" s="31">
        <f>+P124/R124*100</f>
        <v>110.9014480300057</v>
      </c>
      <c r="V124" s="31">
        <f>SUM(V72:V123)+V71</f>
        <v>938.8000000000002</v>
      </c>
      <c r="W124" s="31">
        <f>SUM(W72:W123)+W71</f>
        <v>10603.900000000001</v>
      </c>
      <c r="X124" s="31">
        <f>SUM(X72:X123)+X71</f>
        <v>7764.500000000002</v>
      </c>
      <c r="Y124" s="31">
        <f>SUM(Y72:Y123)+Y71</f>
        <v>10253.800000000001</v>
      </c>
      <c r="Z124" s="31">
        <f>SUM(Z72:Z123)+Z71</f>
        <v>7534.9</v>
      </c>
      <c r="AA124" s="31">
        <f>+W124/Y124*100</f>
        <v>103.41434395053541</v>
      </c>
      <c r="AB124" s="31">
        <f>SUM(AB72:AB123)+AB71</f>
        <v>350.10000000000014</v>
      </c>
      <c r="AC124" s="31">
        <f>+X124/Z124*100</f>
        <v>103.04715391046997</v>
      </c>
      <c r="AD124" s="31">
        <f>SUM(AD72:AD123)+AD71</f>
        <v>229.60000000000005</v>
      </c>
      <c r="AE124" s="31">
        <f>SUM(AE72:AE123)+AE71</f>
        <v>8910.6</v>
      </c>
      <c r="AF124" s="31">
        <f>SUM(AF72:AF123)+AF71</f>
        <v>1661.3999999999999</v>
      </c>
      <c r="AG124" s="31">
        <f>SUM(AG72:AG123)+AG71</f>
        <v>6827.1</v>
      </c>
      <c r="AH124" s="31">
        <f>SUM(AH72:AH123)+AH71</f>
        <v>1516.5</v>
      </c>
      <c r="AI124" s="31">
        <f>+AE124/AG124*100</f>
        <v>130.51808234828843</v>
      </c>
      <c r="AJ124" s="31">
        <f>SUM(AJ72:AJ123)+AJ71</f>
        <v>2083.4999999999995</v>
      </c>
      <c r="AK124" s="31">
        <f>+AF124/AH124*100</f>
        <v>109.55489614243324</v>
      </c>
      <c r="AL124" s="31">
        <f>SUM(AL72:AL123)+AL71</f>
        <v>144.89999999999992</v>
      </c>
      <c r="AM124" s="31">
        <f>SUM(AM72:AM123)+AM71</f>
        <v>104</v>
      </c>
      <c r="AN124" s="31">
        <f>SUM(AN72:AN123)+AN71</f>
        <v>0</v>
      </c>
      <c r="AO124" s="31">
        <f>SUM(AO72:AO123)+AO71</f>
        <v>90.80000000000001</v>
      </c>
      <c r="AP124" s="31">
        <f>SUM(AP72:AP123)+AP71</f>
        <v>10</v>
      </c>
      <c r="AQ124" s="31">
        <f>+AM124/AO124*100</f>
        <v>114.53744493392068</v>
      </c>
      <c r="AR124" s="31">
        <f>SUM(AR72:AR123)+AR71</f>
        <v>12.999999999999995</v>
      </c>
      <c r="AS124" s="31"/>
      <c r="AT124" s="31">
        <f>SUM(AT72:AT123)+AT71</f>
        <v>-10</v>
      </c>
      <c r="AU124" s="31">
        <f>SUM(AU72:AU123)+AU71</f>
        <v>195.00000000000006</v>
      </c>
      <c r="AV124" s="31">
        <f>SUM(AV72:AV123)+AV71</f>
        <v>21.3</v>
      </c>
      <c r="AW124" s="31">
        <f>SUM(AW72:AW123)+AW71</f>
        <v>166.70000000000002</v>
      </c>
      <c r="AX124" s="31">
        <f>SUM(AX72:AX123)+AX71</f>
        <v>13.2</v>
      </c>
      <c r="AY124" s="31">
        <f>+AU124/AW124*100</f>
        <v>116.97660467906421</v>
      </c>
      <c r="AZ124" s="31">
        <f>+AU124-AW124</f>
        <v>28.30000000000004</v>
      </c>
      <c r="BA124" s="31">
        <f>+AV124/AX124*100</f>
        <v>161.36363636363637</v>
      </c>
      <c r="BB124" s="31">
        <f>SUM(BB72:BB123)+BB71</f>
        <v>8.100000000000001</v>
      </c>
      <c r="BC124" s="31">
        <f>SUM(BC72:BC123)+BC71</f>
        <v>1043.5</v>
      </c>
      <c r="BD124" s="31">
        <f>SUM(BD72:BD123)+BD71</f>
        <v>151.70000000000002</v>
      </c>
      <c r="BE124" s="31">
        <f>SUM(BE72:BE123)+BE71</f>
        <v>987.7</v>
      </c>
      <c r="BF124" s="31">
        <f>SUM(BF72:BF123)+BF71</f>
        <v>133.7</v>
      </c>
      <c r="BG124" s="31">
        <f>+BC124/BE124*100</f>
        <v>105.6494887111471</v>
      </c>
      <c r="BH124" s="31">
        <f>SUM(BH72:BH123)+BH71</f>
        <v>55.8</v>
      </c>
      <c r="BI124" s="31">
        <f>+BD124/BF124*100</f>
        <v>113.46297681376218</v>
      </c>
      <c r="BJ124" s="31">
        <f>SUM(BJ72:BJ123)+BJ71</f>
        <v>18</v>
      </c>
    </row>
    <row r="125" spans="2:62" ht="12.75" customHeight="1">
      <c r="B125" s="6"/>
      <c r="C125" s="14"/>
      <c r="D125" s="14"/>
      <c r="E125" s="14"/>
      <c r="F125" s="14"/>
      <c r="G125" s="14"/>
      <c r="H125" s="14"/>
      <c r="I125" s="14"/>
      <c r="J125" s="14"/>
      <c r="N125" s="19"/>
      <c r="O125" s="14"/>
      <c r="P125" s="14"/>
      <c r="Q125" s="14"/>
      <c r="R125" s="14"/>
      <c r="S125" s="7"/>
      <c r="T125" s="14"/>
      <c r="U125" s="7"/>
      <c r="V125" s="14"/>
      <c r="W125" s="14"/>
      <c r="X125" s="14"/>
      <c r="Y125" s="14"/>
      <c r="Z125" s="14"/>
      <c r="AA125" s="7"/>
      <c r="AB125" s="14"/>
      <c r="AC125" s="7"/>
      <c r="AD125" s="14"/>
      <c r="AE125" s="14"/>
      <c r="AF125" s="14"/>
      <c r="AG125" s="14"/>
      <c r="AH125" s="14"/>
      <c r="AI125" s="7"/>
      <c r="AJ125" s="14"/>
      <c r="AK125" s="7"/>
      <c r="AL125" s="14"/>
      <c r="AM125" s="14"/>
      <c r="AN125" s="14"/>
      <c r="AO125" s="14"/>
      <c r="AP125" s="7"/>
      <c r="AQ125" s="7"/>
      <c r="AR125" s="14"/>
      <c r="AS125" s="7"/>
      <c r="AT125" s="7"/>
      <c r="AU125" s="14"/>
      <c r="AV125" s="14"/>
      <c r="AW125" s="14"/>
      <c r="AX125" s="14"/>
      <c r="AY125" s="7"/>
      <c r="AZ125" s="15"/>
      <c r="BA125" s="7"/>
      <c r="BB125" s="14"/>
      <c r="BC125" s="14"/>
      <c r="BD125" s="14"/>
      <c r="BE125" s="14"/>
      <c r="BF125" s="14"/>
      <c r="BG125" s="7"/>
      <c r="BH125" s="14"/>
      <c r="BI125" s="7"/>
      <c r="BJ125" s="14"/>
    </row>
    <row r="126" spans="2:62" ht="12.75" customHeight="1">
      <c r="B126" s="6"/>
      <c r="C126" s="14"/>
      <c r="D126" s="14"/>
      <c r="E126" s="14"/>
      <c r="F126" s="14"/>
      <c r="G126" s="14"/>
      <c r="H126" s="14"/>
      <c r="I126" s="5"/>
      <c r="L126" s="19"/>
      <c r="O126" s="14"/>
      <c r="P126" s="14"/>
      <c r="Q126" s="14"/>
      <c r="R126" s="14"/>
      <c r="S126" s="7"/>
      <c r="T126" s="14"/>
      <c r="U126" s="7"/>
      <c r="V126" s="7"/>
      <c r="W126" s="14"/>
      <c r="X126" s="14"/>
      <c r="Y126" s="14"/>
      <c r="Z126" s="14"/>
      <c r="AA126" s="7"/>
      <c r="AB126" s="7"/>
      <c r="AC126" s="7"/>
      <c r="AD126" s="7"/>
      <c r="AE126" s="14"/>
      <c r="AF126" s="14"/>
      <c r="AG126" s="14"/>
      <c r="AH126" s="14"/>
      <c r="AI126" s="7"/>
      <c r="AJ126" s="7"/>
      <c r="AK126" s="7"/>
      <c r="AL126" s="7"/>
      <c r="AM126" s="14"/>
      <c r="AN126" s="14"/>
      <c r="AO126" s="14"/>
      <c r="AP126" s="14"/>
      <c r="AQ126" s="7"/>
      <c r="AR126" s="7"/>
      <c r="AS126" s="7"/>
      <c r="AT126" s="7"/>
      <c r="AU126" s="14"/>
      <c r="AV126" s="14"/>
      <c r="AW126" s="14"/>
      <c r="AX126" s="14"/>
      <c r="AY126" s="7"/>
      <c r="AZ126" s="15"/>
      <c r="BA126" s="7"/>
      <c r="BB126" s="7"/>
      <c r="BC126" s="14"/>
      <c r="BD126" s="14"/>
      <c r="BE126" s="14"/>
      <c r="BF126" s="14"/>
      <c r="BG126" s="7"/>
      <c r="BH126" s="7"/>
      <c r="BI126" s="7"/>
      <c r="BJ126" s="7"/>
    </row>
    <row r="127" spans="2:62" ht="12.75" customHeight="1">
      <c r="B127" s="6"/>
      <c r="C127" s="7"/>
      <c r="D127" s="7"/>
      <c r="E127" s="7"/>
      <c r="F127" s="7"/>
      <c r="G127" s="7"/>
      <c r="H127" s="7"/>
      <c r="I127" s="18"/>
      <c r="J127" s="5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15"/>
      <c r="BA127" s="7"/>
      <c r="BB127" s="7"/>
      <c r="BC127" s="7"/>
      <c r="BD127" s="7"/>
      <c r="BE127" s="7"/>
      <c r="BF127" s="7"/>
      <c r="BG127" s="7"/>
      <c r="BH127" s="7"/>
      <c r="BI127" s="7"/>
      <c r="BJ127" s="7"/>
    </row>
    <row r="128" spans="2:62" ht="12.75" customHeight="1">
      <c r="B128" s="6"/>
      <c r="C128" s="14"/>
      <c r="D128" s="14"/>
      <c r="E128" s="7"/>
      <c r="F128" s="7"/>
      <c r="G128" s="7"/>
      <c r="H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15"/>
      <c r="BA128" s="7"/>
      <c r="BB128" s="7"/>
      <c r="BC128" s="7"/>
      <c r="BD128" s="7"/>
      <c r="BE128" s="7"/>
      <c r="BF128" s="7"/>
      <c r="BG128" s="7"/>
      <c r="BH128" s="7"/>
      <c r="BI128" s="7"/>
      <c r="BJ128" s="7"/>
    </row>
    <row r="129" spans="2:62" ht="12.75" customHeight="1">
      <c r="B129" s="6"/>
      <c r="C129" s="7"/>
      <c r="D129" s="7"/>
      <c r="E129" s="7"/>
      <c r="F129" s="7"/>
      <c r="G129" s="7"/>
      <c r="H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15"/>
      <c r="BA129" s="7"/>
      <c r="BB129" s="7"/>
      <c r="BC129" s="7"/>
      <c r="BD129" s="7"/>
      <c r="BE129" s="7"/>
      <c r="BF129" s="7"/>
      <c r="BG129" s="7"/>
      <c r="BH129" s="7"/>
      <c r="BI129" s="7"/>
      <c r="BJ129" s="7"/>
    </row>
    <row r="130" spans="2:62" ht="12.75" customHeight="1">
      <c r="B130" s="6"/>
      <c r="C130" s="7"/>
      <c r="D130" s="7"/>
      <c r="E130" s="7"/>
      <c r="F130" s="7"/>
      <c r="G130" s="7"/>
      <c r="H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15"/>
      <c r="BA130" s="7"/>
      <c r="BB130" s="7"/>
      <c r="BC130" s="7"/>
      <c r="BD130" s="7"/>
      <c r="BE130" s="7"/>
      <c r="BF130" s="7"/>
      <c r="BG130" s="7"/>
      <c r="BH130" s="7"/>
      <c r="BI130" s="7"/>
      <c r="BJ130" s="7"/>
    </row>
    <row r="131" spans="2:62" ht="12.75" customHeight="1">
      <c r="B131" s="6"/>
      <c r="C131" s="7"/>
      <c r="D131" s="7"/>
      <c r="E131" s="7"/>
      <c r="F131" s="7"/>
      <c r="G131" s="7"/>
      <c r="H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15"/>
      <c r="BA131" s="7"/>
      <c r="BB131" s="7"/>
      <c r="BC131" s="7"/>
      <c r="BD131" s="7"/>
      <c r="BE131" s="7"/>
      <c r="BF131" s="7"/>
      <c r="BG131" s="7"/>
      <c r="BH131" s="7"/>
      <c r="BI131" s="7"/>
      <c r="BJ131" s="7"/>
    </row>
    <row r="132" spans="2:62" ht="12.75" customHeight="1">
      <c r="B132" s="6"/>
      <c r="C132" s="7"/>
      <c r="D132" s="7"/>
      <c r="E132" s="7"/>
      <c r="F132" s="7"/>
      <c r="G132" s="7"/>
      <c r="H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15"/>
      <c r="BA132" s="7"/>
      <c r="BB132" s="7"/>
      <c r="BC132" s="7"/>
      <c r="BD132" s="7"/>
      <c r="BE132" s="7"/>
      <c r="BF132" s="7"/>
      <c r="BG132" s="7"/>
      <c r="BH132" s="7"/>
      <c r="BI132" s="7"/>
      <c r="BJ132" s="7"/>
    </row>
    <row r="133" spans="2:62" ht="12.75" customHeight="1">
      <c r="B133" s="6"/>
      <c r="C133" s="7"/>
      <c r="D133" s="7"/>
      <c r="E133" s="7"/>
      <c r="F133" s="7"/>
      <c r="G133" s="7"/>
      <c r="H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15"/>
      <c r="BA133" s="7"/>
      <c r="BB133" s="7"/>
      <c r="BC133" s="7"/>
      <c r="BD133" s="7"/>
      <c r="BE133" s="7"/>
      <c r="BF133" s="7"/>
      <c r="BG133" s="7"/>
      <c r="BH133" s="7"/>
      <c r="BI133" s="7"/>
      <c r="BJ133" s="7"/>
    </row>
    <row r="134" spans="2:62" ht="12.75" customHeight="1">
      <c r="B134" s="6"/>
      <c r="C134" s="7"/>
      <c r="D134" s="7"/>
      <c r="E134" s="7"/>
      <c r="F134" s="7"/>
      <c r="G134" s="7"/>
      <c r="H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15"/>
      <c r="BA134" s="7"/>
      <c r="BB134" s="7"/>
      <c r="BC134" s="7"/>
      <c r="BD134" s="7"/>
      <c r="BE134" s="7"/>
      <c r="BF134" s="7"/>
      <c r="BG134" s="7"/>
      <c r="BH134" s="7"/>
      <c r="BI134" s="7"/>
      <c r="BJ134" s="7"/>
    </row>
    <row r="135" spans="2:62" ht="12.75" customHeight="1">
      <c r="B135" s="6"/>
      <c r="C135" s="7"/>
      <c r="D135" s="7"/>
      <c r="E135" s="7"/>
      <c r="F135" s="7"/>
      <c r="G135" s="7"/>
      <c r="H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15"/>
      <c r="BA135" s="7"/>
      <c r="BB135" s="7"/>
      <c r="BC135" s="7"/>
      <c r="BD135" s="7"/>
      <c r="BE135" s="7"/>
      <c r="BF135" s="7"/>
      <c r="BG135" s="7"/>
      <c r="BH135" s="7"/>
      <c r="BI135" s="7"/>
      <c r="BJ135" s="7"/>
    </row>
    <row r="136" spans="2:62" ht="12.75" customHeight="1">
      <c r="B136" s="6"/>
      <c r="C136" s="7"/>
      <c r="D136" s="7"/>
      <c r="E136" s="7"/>
      <c r="F136" s="7"/>
      <c r="G136" s="7"/>
      <c r="H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16"/>
      <c r="BA136" s="7"/>
      <c r="BB136" s="7"/>
      <c r="BC136" s="7"/>
      <c r="BD136" s="7"/>
      <c r="BE136" s="7"/>
      <c r="BF136" s="7"/>
      <c r="BG136" s="7"/>
      <c r="BH136" s="7"/>
      <c r="BI136" s="7"/>
      <c r="BJ136" s="7"/>
    </row>
    <row r="137" spans="2:62" ht="12.75" customHeight="1">
      <c r="B137" s="6"/>
      <c r="C137" s="7"/>
      <c r="D137" s="7"/>
      <c r="E137" s="7"/>
      <c r="F137" s="7"/>
      <c r="G137" s="7"/>
      <c r="H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15"/>
      <c r="BA137" s="7"/>
      <c r="BB137" s="7"/>
      <c r="BC137" s="7"/>
      <c r="BD137" s="7"/>
      <c r="BE137" s="7"/>
      <c r="BF137" s="7"/>
      <c r="BG137" s="7"/>
      <c r="BH137" s="7"/>
      <c r="BI137" s="7"/>
      <c r="BJ137" s="7"/>
    </row>
    <row r="138" spans="2:62" ht="12.75" customHeight="1">
      <c r="B138" s="6"/>
      <c r="C138" s="7"/>
      <c r="D138" s="7"/>
      <c r="E138" s="7"/>
      <c r="F138" s="7"/>
      <c r="G138" s="7"/>
      <c r="H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15"/>
      <c r="BA138" s="7"/>
      <c r="BB138" s="7"/>
      <c r="BC138" s="7"/>
      <c r="BD138" s="7"/>
      <c r="BE138" s="7"/>
      <c r="BF138" s="7"/>
      <c r="BG138" s="7"/>
      <c r="BH138" s="7"/>
      <c r="BI138" s="7"/>
      <c r="BJ138" s="7"/>
    </row>
    <row r="139" spans="2:62" ht="12.75" customHeight="1">
      <c r="B139" s="6"/>
      <c r="C139" s="7"/>
      <c r="D139" s="7"/>
      <c r="E139" s="7"/>
      <c r="F139" s="7"/>
      <c r="G139" s="7"/>
      <c r="H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15"/>
      <c r="BA139" s="7"/>
      <c r="BB139" s="7"/>
      <c r="BC139" s="7"/>
      <c r="BD139" s="7"/>
      <c r="BE139" s="7"/>
      <c r="BF139" s="7"/>
      <c r="BG139" s="7"/>
      <c r="BH139" s="7"/>
      <c r="BI139" s="7"/>
      <c r="BJ139" s="7"/>
    </row>
    <row r="140" spans="2:62" ht="12.75" customHeight="1">
      <c r="B140" s="6"/>
      <c r="C140" s="7"/>
      <c r="D140" s="7"/>
      <c r="E140" s="7"/>
      <c r="F140" s="7"/>
      <c r="G140" s="7"/>
      <c r="H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15"/>
      <c r="BA140" s="7"/>
      <c r="BB140" s="7"/>
      <c r="BC140" s="7"/>
      <c r="BD140" s="7"/>
      <c r="BE140" s="7"/>
      <c r="BF140" s="7"/>
      <c r="BG140" s="7"/>
      <c r="BH140" s="7"/>
      <c r="BI140" s="7"/>
      <c r="BJ140" s="7"/>
    </row>
    <row r="141" spans="2:62" ht="12.75" customHeight="1">
      <c r="B141" s="6"/>
      <c r="C141" s="7"/>
      <c r="D141" s="7"/>
      <c r="E141" s="7"/>
      <c r="F141" s="7"/>
      <c r="G141" s="7"/>
      <c r="H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15"/>
      <c r="BA141" s="7"/>
      <c r="BB141" s="7"/>
      <c r="BC141" s="7"/>
      <c r="BD141" s="7"/>
      <c r="BE141" s="7"/>
      <c r="BF141" s="7"/>
      <c r="BG141" s="7"/>
      <c r="BH141" s="7"/>
      <c r="BI141" s="7"/>
      <c r="BJ141" s="7"/>
    </row>
    <row r="142" spans="2:62" ht="12.75" customHeight="1">
      <c r="B142" s="6"/>
      <c r="C142" s="7"/>
      <c r="D142" s="7"/>
      <c r="E142" s="7"/>
      <c r="F142" s="7"/>
      <c r="G142" s="7"/>
      <c r="H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15"/>
      <c r="BA142" s="7"/>
      <c r="BB142" s="7"/>
      <c r="BC142" s="7"/>
      <c r="BD142" s="7"/>
      <c r="BE142" s="7"/>
      <c r="BF142" s="7"/>
      <c r="BG142" s="7"/>
      <c r="BH142" s="7"/>
      <c r="BI142" s="7"/>
      <c r="BJ142" s="7"/>
    </row>
    <row r="143" spans="2:62" ht="12.75" customHeight="1">
      <c r="B143" s="6"/>
      <c r="C143" s="7"/>
      <c r="D143" s="7"/>
      <c r="E143" s="7"/>
      <c r="F143" s="7"/>
      <c r="G143" s="7"/>
      <c r="H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15"/>
      <c r="BA143" s="7"/>
      <c r="BB143" s="7"/>
      <c r="BC143" s="7"/>
      <c r="BD143" s="7"/>
      <c r="BE143" s="7"/>
      <c r="BF143" s="7"/>
      <c r="BG143" s="7"/>
      <c r="BH143" s="7"/>
      <c r="BI143" s="7"/>
      <c r="BJ143" s="7"/>
    </row>
    <row r="144" spans="2:62" ht="12.75" customHeight="1">
      <c r="B144" s="6"/>
      <c r="C144" s="7"/>
      <c r="D144" s="7"/>
      <c r="E144" s="7"/>
      <c r="F144" s="7"/>
      <c r="G144" s="7"/>
      <c r="H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15"/>
      <c r="BA144" s="7"/>
      <c r="BB144" s="7"/>
      <c r="BC144" s="7"/>
      <c r="BD144" s="7"/>
      <c r="BE144" s="7"/>
      <c r="BF144" s="7"/>
      <c r="BG144" s="7"/>
      <c r="BH144" s="7"/>
      <c r="BI144" s="7"/>
      <c r="BJ144" s="7"/>
    </row>
    <row r="145" spans="2:62" ht="12.75" customHeight="1">
      <c r="B145" s="6"/>
      <c r="C145" s="7"/>
      <c r="D145" s="7"/>
      <c r="E145" s="7"/>
      <c r="F145" s="7"/>
      <c r="G145" s="7"/>
      <c r="H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15"/>
      <c r="BA145" s="7"/>
      <c r="BB145" s="7"/>
      <c r="BC145" s="7"/>
      <c r="BD145" s="7"/>
      <c r="BE145" s="7"/>
      <c r="BF145" s="7"/>
      <c r="BG145" s="7"/>
      <c r="BH145" s="7"/>
      <c r="BI145" s="7"/>
      <c r="BJ145" s="7"/>
    </row>
    <row r="146" spans="2:62" ht="12.75" customHeight="1">
      <c r="B146" s="6"/>
      <c r="C146" s="7"/>
      <c r="D146" s="7"/>
      <c r="E146" s="7"/>
      <c r="F146" s="7"/>
      <c r="G146" s="7"/>
      <c r="H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15"/>
      <c r="BA146" s="7"/>
      <c r="BB146" s="7"/>
      <c r="BC146" s="7"/>
      <c r="BD146" s="7"/>
      <c r="BE146" s="7"/>
      <c r="BF146" s="7"/>
      <c r="BG146" s="7"/>
      <c r="BH146" s="7"/>
      <c r="BI146" s="7"/>
      <c r="BJ146" s="7"/>
    </row>
    <row r="147" spans="2:62" ht="12.75" customHeight="1">
      <c r="B147" s="6"/>
      <c r="C147" s="7"/>
      <c r="D147" s="7"/>
      <c r="E147" s="7"/>
      <c r="F147" s="7"/>
      <c r="G147" s="7"/>
      <c r="H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15"/>
      <c r="BA147" s="7"/>
      <c r="BB147" s="7"/>
      <c r="BC147" s="7"/>
      <c r="BD147" s="7"/>
      <c r="BE147" s="7"/>
      <c r="BF147" s="7"/>
      <c r="BG147" s="7"/>
      <c r="BH147" s="7"/>
      <c r="BI147" s="7"/>
      <c r="BJ147" s="7"/>
    </row>
    <row r="148" spans="2:62" ht="12.75" customHeight="1">
      <c r="B148" s="6"/>
      <c r="C148" s="7"/>
      <c r="D148" s="7"/>
      <c r="E148" s="7"/>
      <c r="F148" s="7"/>
      <c r="G148" s="7"/>
      <c r="H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15"/>
      <c r="BA148" s="7"/>
      <c r="BB148" s="7"/>
      <c r="BC148" s="7"/>
      <c r="BD148" s="7"/>
      <c r="BE148" s="7"/>
      <c r="BF148" s="7"/>
      <c r="BG148" s="7"/>
      <c r="BH148" s="7"/>
      <c r="BI148" s="7"/>
      <c r="BJ148" s="7"/>
    </row>
    <row r="149" spans="2:62" ht="12.75" customHeight="1">
      <c r="B149" s="6"/>
      <c r="C149" s="7"/>
      <c r="D149" s="7"/>
      <c r="E149" s="7"/>
      <c r="F149" s="7"/>
      <c r="G149" s="7"/>
      <c r="H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15"/>
      <c r="BA149" s="7"/>
      <c r="BB149" s="7"/>
      <c r="BC149" s="7"/>
      <c r="BD149" s="7"/>
      <c r="BE149" s="7"/>
      <c r="BF149" s="7"/>
      <c r="BG149" s="7"/>
      <c r="BH149" s="7"/>
      <c r="BI149" s="7"/>
      <c r="BJ149" s="7"/>
    </row>
    <row r="150" spans="15:52" ht="12.75" customHeight="1">
      <c r="O150" s="13"/>
      <c r="P150" s="9"/>
      <c r="Q150" s="13"/>
      <c r="R150" s="9"/>
      <c r="AZ150" s="15"/>
    </row>
    <row r="151" spans="15:52" ht="12.75" customHeight="1">
      <c r="O151" s="5"/>
      <c r="P151" s="5"/>
      <c r="Q151" s="5"/>
      <c r="R151" s="5"/>
      <c r="AZ151" s="15"/>
    </row>
    <row r="152" ht="11.25">
      <c r="AZ152" s="15"/>
    </row>
    <row r="153" ht="11.25">
      <c r="AZ153" s="15"/>
    </row>
    <row r="154" ht="11.25">
      <c r="AZ154" s="15"/>
    </row>
    <row r="155" ht="11.25">
      <c r="AZ155" s="15"/>
    </row>
    <row r="156" ht="11.25">
      <c r="AZ156" s="15"/>
    </row>
    <row r="157" ht="11.25">
      <c r="AZ157" s="15"/>
    </row>
    <row r="158" ht="11.25">
      <c r="AZ158" s="15"/>
    </row>
    <row r="159" ht="11.25">
      <c r="AZ159" s="15"/>
    </row>
    <row r="160" ht="11.25">
      <c r="AZ160" s="15"/>
    </row>
    <row r="161" ht="11.25">
      <c r="AZ161" s="15"/>
    </row>
    <row r="162" ht="11.25">
      <c r="AZ162" s="16"/>
    </row>
    <row r="163" ht="11.25">
      <c r="AZ163" s="15"/>
    </row>
    <row r="164" ht="11.25">
      <c r="AZ164" s="15"/>
    </row>
    <row r="165" ht="11.25">
      <c r="AZ165" s="15"/>
    </row>
    <row r="166" ht="11.25">
      <c r="AZ166" s="15"/>
    </row>
    <row r="167" ht="11.25">
      <c r="AZ167" s="15"/>
    </row>
    <row r="168" ht="11.25">
      <c r="AZ168" s="15"/>
    </row>
    <row r="169" ht="11.25">
      <c r="AZ169" s="15"/>
    </row>
    <row r="170" ht="11.25">
      <c r="AZ170" s="15"/>
    </row>
    <row r="171" ht="11.25">
      <c r="AZ171" s="17"/>
    </row>
    <row r="172" ht="11.25">
      <c r="AZ172" s="15"/>
    </row>
    <row r="173" ht="11.25">
      <c r="AZ173" s="15"/>
    </row>
    <row r="174" ht="11.25">
      <c r="AZ174" s="15"/>
    </row>
    <row r="175" ht="11.25">
      <c r="AZ175" s="15"/>
    </row>
    <row r="176" ht="11.25">
      <c r="AZ176" s="15"/>
    </row>
    <row r="177" ht="11.25">
      <c r="AZ177" s="15"/>
    </row>
    <row r="178" ht="11.25">
      <c r="AZ178" s="16"/>
    </row>
    <row r="179" ht="11.25">
      <c r="AZ179" s="15"/>
    </row>
    <row r="180" ht="11.25">
      <c r="AZ180" s="15"/>
    </row>
    <row r="181" ht="11.25">
      <c r="AZ181" s="15"/>
    </row>
    <row r="182" ht="11.25">
      <c r="AZ182" s="15"/>
    </row>
    <row r="183" ht="11.25">
      <c r="AZ183" s="15"/>
    </row>
    <row r="184" ht="11.25">
      <c r="AZ184" s="15"/>
    </row>
    <row r="185" ht="11.25">
      <c r="AZ185" s="15"/>
    </row>
    <row r="186" ht="11.25">
      <c r="AZ186" s="15"/>
    </row>
    <row r="187" ht="11.25">
      <c r="AZ187" s="15"/>
    </row>
    <row r="188" ht="11.25">
      <c r="AZ188" s="15"/>
    </row>
    <row r="189" ht="11.25">
      <c r="AZ189" s="15"/>
    </row>
    <row r="190" ht="11.25">
      <c r="AZ190" s="16"/>
    </row>
    <row r="191" ht="11.25">
      <c r="AZ191" s="15"/>
    </row>
    <row r="192" ht="11.25">
      <c r="AZ192" s="15"/>
    </row>
    <row r="193" ht="11.25">
      <c r="AZ193" s="15"/>
    </row>
    <row r="194" ht="11.25">
      <c r="AZ194" s="17"/>
    </row>
    <row r="195" ht="11.25">
      <c r="AZ195" s="15"/>
    </row>
    <row r="196" ht="11.25">
      <c r="AZ196" s="15"/>
    </row>
    <row r="197" ht="11.25">
      <c r="AZ197" s="15"/>
    </row>
    <row r="198" ht="11.25">
      <c r="AZ198" s="15"/>
    </row>
    <row r="199" ht="11.25">
      <c r="AZ199" s="15"/>
    </row>
    <row r="200" ht="11.25">
      <c r="AZ200" s="15"/>
    </row>
    <row r="201" ht="11.25">
      <c r="AZ201" s="15"/>
    </row>
    <row r="202" ht="11.25">
      <c r="AZ202" s="15"/>
    </row>
    <row r="203" ht="11.25">
      <c r="AZ203" s="15"/>
    </row>
    <row r="204" ht="11.25">
      <c r="AZ204" s="15"/>
    </row>
    <row r="205" ht="11.25">
      <c r="AZ205" s="15"/>
    </row>
    <row r="206" ht="11.25">
      <c r="AZ206" s="15"/>
    </row>
    <row r="207" ht="11.25">
      <c r="AZ207" s="15"/>
    </row>
    <row r="208" ht="11.25">
      <c r="AZ208" s="15"/>
    </row>
    <row r="209" ht="11.25">
      <c r="AZ209" s="15"/>
    </row>
    <row r="210" ht="11.25">
      <c r="AZ210" s="15"/>
    </row>
    <row r="211" ht="11.25">
      <c r="AZ211" s="15"/>
    </row>
    <row r="212" ht="11.25">
      <c r="AZ212" s="15"/>
    </row>
    <row r="213" ht="11.25">
      <c r="AZ213" s="15"/>
    </row>
    <row r="214" ht="11.25">
      <c r="AZ214" s="15"/>
    </row>
    <row r="215" ht="11.25">
      <c r="AZ215" s="15"/>
    </row>
    <row r="216" ht="11.25">
      <c r="AZ216" s="15"/>
    </row>
    <row r="217" ht="11.25">
      <c r="AZ217" s="15"/>
    </row>
    <row r="218" ht="11.25">
      <c r="AZ218" s="15"/>
    </row>
    <row r="219" ht="11.25">
      <c r="AZ219" s="15"/>
    </row>
    <row r="220" ht="11.25">
      <c r="AZ220" s="15"/>
    </row>
    <row r="221" ht="11.25">
      <c r="AZ221" s="15"/>
    </row>
    <row r="222" ht="11.25">
      <c r="AZ222" s="15"/>
    </row>
    <row r="223" ht="11.25">
      <c r="AZ223" s="15"/>
    </row>
    <row r="224" ht="11.25">
      <c r="AZ224" s="15"/>
    </row>
    <row r="225" ht="11.25">
      <c r="AZ225" s="15"/>
    </row>
    <row r="226" ht="11.25">
      <c r="AZ226" s="15"/>
    </row>
    <row r="227" ht="11.25">
      <c r="AZ227" s="15"/>
    </row>
    <row r="228" ht="11.25">
      <c r="AZ228" s="15"/>
    </row>
    <row r="229" ht="11.25">
      <c r="AZ229" s="15"/>
    </row>
    <row r="230" ht="11.25">
      <c r="AZ230" s="15"/>
    </row>
    <row r="231" ht="11.25">
      <c r="AZ231" s="15"/>
    </row>
    <row r="232" ht="11.25">
      <c r="AZ232" s="15"/>
    </row>
    <row r="233" ht="11.25">
      <c r="AZ233" s="15"/>
    </row>
    <row r="234" ht="11.25">
      <c r="AZ234" s="15"/>
    </row>
    <row r="235" ht="11.25">
      <c r="AZ235" s="15"/>
    </row>
    <row r="236" ht="11.25">
      <c r="AZ236" s="15"/>
    </row>
    <row r="237" ht="11.25">
      <c r="AZ237" s="15"/>
    </row>
    <row r="238" ht="11.25">
      <c r="AZ238" s="15"/>
    </row>
    <row r="239" ht="11.25">
      <c r="AZ239" s="17"/>
    </row>
  </sheetData>
  <sheetProtection/>
  <mergeCells count="56">
    <mergeCell ref="K6:L6"/>
    <mergeCell ref="M6:N6"/>
    <mergeCell ref="S6:T6"/>
    <mergeCell ref="U6:V6"/>
    <mergeCell ref="AA6:AB6"/>
    <mergeCell ref="AG5:AH6"/>
    <mergeCell ref="Z1:AC1"/>
    <mergeCell ref="BG6:BH6"/>
    <mergeCell ref="BI6:BJ6"/>
    <mergeCell ref="BG5:BH5"/>
    <mergeCell ref="BI5:BJ5"/>
    <mergeCell ref="AU5:AV6"/>
    <mergeCell ref="AW5:AX6"/>
    <mergeCell ref="AY5:AZ5"/>
    <mergeCell ref="BA5:BB5"/>
    <mergeCell ref="BC5:BD6"/>
    <mergeCell ref="AK6:AL6"/>
    <mergeCell ref="AQ6:AR6"/>
    <mergeCell ref="AS6:AT6"/>
    <mergeCell ref="BE5:BF6"/>
    <mergeCell ref="AY6:AZ6"/>
    <mergeCell ref="BA6:BB6"/>
    <mergeCell ref="AI5:AJ5"/>
    <mergeCell ref="AK5:AL5"/>
    <mergeCell ref="AM5:AN6"/>
    <mergeCell ref="AO5:AP6"/>
    <mergeCell ref="AQ5:AR5"/>
    <mergeCell ref="AS5:AT5"/>
    <mergeCell ref="AI6:AJ6"/>
    <mergeCell ref="S5:T5"/>
    <mergeCell ref="U5:V5"/>
    <mergeCell ref="W5:X6"/>
    <mergeCell ref="Y5:Z6"/>
    <mergeCell ref="AA5:AB5"/>
    <mergeCell ref="AC5:AD5"/>
    <mergeCell ref="AC6:AD6"/>
    <mergeCell ref="AM4:AT4"/>
    <mergeCell ref="AU4:BB4"/>
    <mergeCell ref="BC4:BJ4"/>
    <mergeCell ref="C5:D6"/>
    <mergeCell ref="I5:J6"/>
    <mergeCell ref="K5:L5"/>
    <mergeCell ref="M5:N5"/>
    <mergeCell ref="O5:P6"/>
    <mergeCell ref="Q5:R6"/>
    <mergeCell ref="AE5:AF6"/>
    <mergeCell ref="BH2:BJ2"/>
    <mergeCell ref="AJ2:AL2"/>
    <mergeCell ref="AA3:AD3"/>
    <mergeCell ref="BG3:BJ3"/>
    <mergeCell ref="A4:A7"/>
    <mergeCell ref="B4:B7"/>
    <mergeCell ref="C4:N4"/>
    <mergeCell ref="O4:V4"/>
    <mergeCell ref="W4:AD4"/>
    <mergeCell ref="AE4:AL4"/>
  </mergeCells>
  <printOptions/>
  <pageMargins left="0.4724409448818898" right="0.07874015748031496" top="0.3937007874015748" bottom="0" header="0" footer="0"/>
  <pageSetup blackAndWhite="1" fitToHeight="2" fitToWidth="2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Sakaviciene</dc:creator>
  <cp:keywords/>
  <dc:description/>
  <cp:lastModifiedBy>Vartotoja</cp:lastModifiedBy>
  <cp:lastPrinted>2018-06-15T08:09:35Z</cp:lastPrinted>
  <dcterms:created xsi:type="dcterms:W3CDTF">2006-11-23T11:47:41Z</dcterms:created>
  <dcterms:modified xsi:type="dcterms:W3CDTF">2018-06-15T08:38:01Z</dcterms:modified>
  <cp:category/>
  <cp:version/>
  <cp:contentType/>
  <cp:contentStatus/>
</cp:coreProperties>
</file>